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Assingment\"/>
    </mc:Choice>
  </mc:AlternateContent>
  <xr:revisionPtr revIDLastSave="0" documentId="13_ncr:1_{B21E0563-42A8-40BE-B210-09660348ADEB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2" hidden="1">'Product Details'!$A$1:$D$169</definedName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R5" i="2" l="1" a="1"/>
  <c r="R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<sst xmlns="http://schemas.openxmlformats.org/spreadsheetml/2006/main" count="33551" uniqueCount="6572">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</sst>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N1" workbookViewId="0">
      <selection activeCell="Z15" sqref="Z15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6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41.21875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 t="shared" ref="G10:G73" si="0">VLOOKUP(F10, Customer,2,0)</f>
        <v>Cari</v>
      </c>
      <c r="H10" s="6" t="str">
        <f t="shared" ref="H10:H73" si="1">VLOOKUP(F10,Customer,3,0)</f>
        <v>Sayre</v>
      </c>
      <c r="I10" s="6" t="str">
        <f t="shared" ref="I10:I73" si="2">VLOOKUP(F10,Customer,5,0)</f>
        <v>Recklinghausen</v>
      </c>
      <c r="J10" s="2" t="s">
        <v>5</v>
      </c>
      <c r="K10" s="7" t="str">
        <f>INDEX('Product Details'!$A$2:$D$169, MATCH('Sales Order '!J10,'Product Details'!$B$2:$B$169,0),3)</f>
        <v>Furniture</v>
      </c>
      <c r="L10" s="7" t="str">
        <f>INDEX('Product Details'!$A$2:$D$169, MATCH('Sales Order '!J10,'Product Details'!$B$2:$B$169,0),4)</f>
        <v>Furnishings</v>
      </c>
      <c r="M10" s="7" t="str">
        <f>INDEX('Product Details'!$A$2:$D$169, MATCH('Sales Order '!J10,'Product Details'!$B$2:$B$169,0),1)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>
        <f>VLOOKUP(T10,$X$1:$Y$7,2,1)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 t="shared" si="0"/>
        <v>Michael</v>
      </c>
      <c r="H11" s="6" t="str">
        <f t="shared" si="1"/>
        <v>Granlund</v>
      </c>
      <c r="I11" s="6" t="str">
        <f t="shared" si="2"/>
        <v>Sydney</v>
      </c>
      <c r="J11" s="2" t="s">
        <v>33</v>
      </c>
      <c r="K11" s="7" t="str">
        <f>INDEX('Product Details'!$A$2:$D$169, MATCH('Sales Order '!J11,'Product Details'!$B$2:$B$169,0),3)</f>
        <v>Technology</v>
      </c>
      <c r="L11" s="7" t="str">
        <f>INDEX('Product Details'!$A$2:$D$169, MATCH('Sales Order '!J11,'Product Details'!$B$2:$B$169,0),4)</f>
        <v>Machines</v>
      </c>
      <c r="M11" s="7" t="str">
        <f>INDEX('Product Details'!$A$2:$D$169, MATCH('Sales Order '!J11,'Product Details'!$B$2:$B$169,0),1)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3">O11*P11</f>
        <v>26688</v>
      </c>
      <c r="R11" s="8">
        <f t="shared" ref="R11:R74" si="4">N11*P11</f>
        <v>28788</v>
      </c>
      <c r="S11" s="2">
        <v>91</v>
      </c>
      <c r="T11" s="9">
        <f t="shared" ref="T11:T74" si="5">R11+S11</f>
        <v>28879</v>
      </c>
      <c r="U11" s="9">
        <f t="shared" ref="U11:U74" si="6">T11-Q11</f>
        <v>2191</v>
      </c>
      <c r="V11" s="2" t="s">
        <v>34</v>
      </c>
      <c r="W11" s="10">
        <f t="shared" ref="W11:W74" si="7">VLOOKUP(T11,$X$1:$Y$7,2,1)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 t="shared" si="0"/>
        <v>Muhammed</v>
      </c>
      <c r="H12" s="6" t="str">
        <f t="shared" si="1"/>
        <v>Lee</v>
      </c>
      <c r="I12" s="6" t="str">
        <f t="shared" si="2"/>
        <v>Nellore</v>
      </c>
      <c r="J12" s="2" t="s">
        <v>39</v>
      </c>
      <c r="K12" s="7" t="str">
        <f>INDEX('Product Details'!$A$2:$D$169, MATCH('Sales Order '!J12,'Product Details'!$B$2:$B$169,0),3)</f>
        <v>Office_Supplies</v>
      </c>
      <c r="L12" s="7" t="str">
        <f>INDEX('Product Details'!$A$2:$D$169, MATCH('Sales Order '!J12,'Product Details'!$B$2:$B$169,0),4)</f>
        <v>Binders</v>
      </c>
      <c r="M12" s="7" t="str">
        <f>INDEX('Product Details'!$A$2:$D$169, MATCH('Sales Order '!J12,'Product Details'!$B$2:$B$169,0),1)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3"/>
        <v>8022</v>
      </c>
      <c r="R12" s="8">
        <f t="shared" si="4"/>
        <v>8424</v>
      </c>
      <c r="S12" s="2">
        <v>47</v>
      </c>
      <c r="T12" s="9">
        <f t="shared" si="5"/>
        <v>8471</v>
      </c>
      <c r="U12" s="9">
        <f t="shared" si="6"/>
        <v>449</v>
      </c>
      <c r="V12" s="2" t="s">
        <v>34</v>
      </c>
      <c r="W12" s="10">
        <f t="shared" si="7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 t="shared" si="0"/>
        <v>Rick</v>
      </c>
      <c r="H13" s="6" t="str">
        <f t="shared" si="1"/>
        <v>Duston</v>
      </c>
      <c r="I13" s="6" t="str">
        <f t="shared" si="2"/>
        <v>Bhiwandi</v>
      </c>
      <c r="J13" s="2" t="s">
        <v>42</v>
      </c>
      <c r="K13" s="7" t="str">
        <f>INDEX('Product Details'!$A$2:$D$169, MATCH('Sales Order '!J13,'Product Details'!$B$2:$B$169,0),3)</f>
        <v>Office_Supplies</v>
      </c>
      <c r="L13" s="7" t="str">
        <f>INDEX('Product Details'!$A$2:$D$169, MATCH('Sales Order '!J13,'Product Details'!$B$2:$B$169,0),4)</f>
        <v>Supplies</v>
      </c>
      <c r="M13" s="7" t="str">
        <f>INDEX('Product Details'!$A$2:$D$169, MATCH('Sales Order '!J13,'Product Details'!$B$2:$B$169,0),1)</f>
        <v>Stiletto Box Cutter, Easy Grip</v>
      </c>
      <c r="N13" s="2">
        <v>1816</v>
      </c>
      <c r="O13" s="2">
        <v>1699</v>
      </c>
      <c r="P13" s="2">
        <v>2</v>
      </c>
      <c r="Q13" s="8">
        <f t="shared" si="3"/>
        <v>3398</v>
      </c>
      <c r="R13" s="8">
        <f t="shared" si="4"/>
        <v>3632</v>
      </c>
      <c r="S13" s="2">
        <v>73</v>
      </c>
      <c r="T13" s="9">
        <f t="shared" si="5"/>
        <v>3705</v>
      </c>
      <c r="U13" s="9">
        <f t="shared" si="6"/>
        <v>307</v>
      </c>
      <c r="V13" s="2" t="s">
        <v>34</v>
      </c>
      <c r="W13" s="10">
        <f t="shared" si="7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 t="shared" si="0"/>
        <v>Steve</v>
      </c>
      <c r="H14" s="6" t="str">
        <f t="shared" si="1"/>
        <v>Nguyen</v>
      </c>
      <c r="I14" s="6" t="str">
        <f t="shared" si="2"/>
        <v>Delhi</v>
      </c>
      <c r="J14" s="2" t="s">
        <v>46</v>
      </c>
      <c r="K14" s="7" t="str">
        <f>INDEX('Product Details'!$A$2:$D$169, MATCH('Sales Order '!J14,'Product Details'!$B$2:$B$169,0),3)</f>
        <v>Technology</v>
      </c>
      <c r="L14" s="7" t="str">
        <f>INDEX('Product Details'!$A$2:$D$169, MATCH('Sales Order '!J14,'Product Details'!$B$2:$B$169,0),4)</f>
        <v>Machines</v>
      </c>
      <c r="M14" s="7" t="str">
        <f>INDEX('Product Details'!$A$2:$D$169, MATCH('Sales Order '!J14,'Product Details'!$B$2:$B$169,0),1)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3"/>
        <v>6544</v>
      </c>
      <c r="R14" s="8">
        <f t="shared" si="4"/>
        <v>6672</v>
      </c>
      <c r="S14" s="2">
        <v>66</v>
      </c>
      <c r="T14" s="9">
        <f t="shared" si="5"/>
        <v>6738</v>
      </c>
      <c r="U14" s="9">
        <f t="shared" si="6"/>
        <v>194</v>
      </c>
      <c r="V14" s="2" t="s">
        <v>34</v>
      </c>
      <c r="W14" s="10">
        <f t="shared" si="7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 t="shared" si="0"/>
        <v>Michael</v>
      </c>
      <c r="H15" s="6" t="str">
        <f t="shared" si="1"/>
        <v>Moore</v>
      </c>
      <c r="I15" s="6" t="str">
        <f t="shared" si="2"/>
        <v>Melbourne</v>
      </c>
      <c r="J15" s="2" t="s">
        <v>51</v>
      </c>
      <c r="K15" s="7" t="str">
        <f>INDEX('Product Details'!$A$2:$D$169, MATCH('Sales Order '!J15,'Product Details'!$B$2:$B$169,0),3)</f>
        <v>Technology</v>
      </c>
      <c r="L15" s="7" t="str">
        <f>INDEX('Product Details'!$A$2:$D$169, MATCH('Sales Order '!J15,'Product Details'!$B$2:$B$169,0),4)</f>
        <v>Machines</v>
      </c>
      <c r="M15" s="7" t="str">
        <f>INDEX('Product Details'!$A$2:$D$169, MATCH('Sales Order '!J15,'Product Details'!$B$2:$B$169,0),1)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3"/>
        <v>552</v>
      </c>
      <c r="R15" s="8">
        <f t="shared" si="4"/>
        <v>582</v>
      </c>
      <c r="S15" s="2">
        <v>10</v>
      </c>
      <c r="T15" s="9">
        <f t="shared" si="5"/>
        <v>592</v>
      </c>
      <c r="U15" s="9">
        <f t="shared" si="6"/>
        <v>40</v>
      </c>
      <c r="V15" s="2" t="s">
        <v>34</v>
      </c>
      <c r="W15" s="10">
        <f t="shared" si="7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 t="shared" si="0"/>
        <v>Jas</v>
      </c>
      <c r="H16" s="6" t="str">
        <f t="shared" si="1"/>
        <v>O'Carroll</v>
      </c>
      <c r="I16" s="6" t="str">
        <f t="shared" si="2"/>
        <v>Essen</v>
      </c>
      <c r="J16" s="2" t="s">
        <v>54</v>
      </c>
      <c r="K16" s="7" t="str">
        <f>INDEX('Product Details'!$A$2:$D$169, MATCH('Sales Order '!J16,'Product Details'!$B$2:$B$169,0),3)</f>
        <v>Furniture</v>
      </c>
      <c r="L16" s="7" t="str">
        <f>INDEX('Product Details'!$A$2:$D$169, MATCH('Sales Order '!J16,'Product Details'!$B$2:$B$169,0),4)</f>
        <v>Tables</v>
      </c>
      <c r="M16" s="7" t="str">
        <f>INDEX('Product Details'!$A$2:$D$169, MATCH('Sales Order '!J16,'Product Details'!$B$2:$B$169,0),1)</f>
        <v>Wood Table, Rectangular</v>
      </c>
      <c r="N16" s="2">
        <v>2790</v>
      </c>
      <c r="O16" s="2">
        <v>2557</v>
      </c>
      <c r="P16" s="2">
        <v>2</v>
      </c>
      <c r="Q16" s="8">
        <f t="shared" si="3"/>
        <v>5114</v>
      </c>
      <c r="R16" s="8">
        <f t="shared" si="4"/>
        <v>5580</v>
      </c>
      <c r="S16" s="2">
        <v>98</v>
      </c>
      <c r="T16" s="9">
        <f t="shared" si="5"/>
        <v>5678</v>
      </c>
      <c r="U16" s="9">
        <f t="shared" si="6"/>
        <v>564</v>
      </c>
      <c r="V16" s="2" t="s">
        <v>34</v>
      </c>
      <c r="W16" s="10">
        <f t="shared" si="7"/>
        <v>0.05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 t="shared" si="0"/>
        <v>Cindy</v>
      </c>
      <c r="H17" s="6" t="str">
        <f t="shared" si="1"/>
        <v>Schnelling</v>
      </c>
      <c r="I17" s="6" t="str">
        <f t="shared" si="2"/>
        <v>Balikpapan</v>
      </c>
      <c r="J17" s="2" t="s">
        <v>57</v>
      </c>
      <c r="K17" s="7" t="str">
        <f>INDEX('Product Details'!$A$2:$D$169, MATCH('Sales Order '!J17,'Product Details'!$B$2:$B$169,0),3)</f>
        <v>Technology</v>
      </c>
      <c r="L17" s="7" t="str">
        <f>INDEX('Product Details'!$A$2:$D$169, MATCH('Sales Order '!J17,'Product Details'!$B$2:$B$169,0),4)</f>
        <v>Accessories</v>
      </c>
      <c r="M17" s="7" t="str">
        <f>INDEX('Product Details'!$A$2:$D$169, MATCH('Sales Order '!J17,'Product Details'!$B$2:$B$169,0),1)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3"/>
        <v>384</v>
      </c>
      <c r="R17" s="8">
        <f t="shared" si="4"/>
        <v>414</v>
      </c>
      <c r="S17" s="2">
        <v>30</v>
      </c>
      <c r="T17" s="9">
        <f t="shared" si="5"/>
        <v>444</v>
      </c>
      <c r="U17" s="9">
        <f t="shared" si="6"/>
        <v>60</v>
      </c>
      <c r="V17" s="2" t="s">
        <v>34</v>
      </c>
      <c r="W17" s="10">
        <f t="shared" si="7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 t="shared" si="0"/>
        <v>Jeremy</v>
      </c>
      <c r="H18" s="6" t="str">
        <f t="shared" si="1"/>
        <v>Ellison</v>
      </c>
      <c r="I18" s="6" t="str">
        <f t="shared" si="2"/>
        <v>Jammu</v>
      </c>
      <c r="J18" s="2" t="s">
        <v>60</v>
      </c>
      <c r="K18" s="7" t="str">
        <f>INDEX('Product Details'!$A$2:$D$169, MATCH('Sales Order '!J18,'Product Details'!$B$2:$B$169,0),3)</f>
        <v>Technology</v>
      </c>
      <c r="L18" s="7" t="str">
        <f>INDEX('Product Details'!$A$2:$D$169, MATCH('Sales Order '!J18,'Product Details'!$B$2:$B$169,0),4)</f>
        <v>Accessories</v>
      </c>
      <c r="M18" s="7" t="str">
        <f>INDEX('Product Details'!$A$2:$D$169, MATCH('Sales Order '!J18,'Product Details'!$B$2:$B$169,0),1)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3"/>
        <v>444</v>
      </c>
      <c r="R18" s="8">
        <f t="shared" si="4"/>
        <v>486</v>
      </c>
      <c r="S18" s="2">
        <v>30</v>
      </c>
      <c r="T18" s="9">
        <f t="shared" si="5"/>
        <v>516</v>
      </c>
      <c r="U18" s="9">
        <f t="shared" si="6"/>
        <v>72</v>
      </c>
      <c r="V18" s="2" t="s">
        <v>34</v>
      </c>
      <c r="W18" s="10">
        <f t="shared" si="7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 t="shared" si="0"/>
        <v>Corinna</v>
      </c>
      <c r="H19" s="6" t="str">
        <f t="shared" si="1"/>
        <v>Mitchell</v>
      </c>
      <c r="I19" s="6" t="str">
        <f t="shared" si="2"/>
        <v>Augsburg</v>
      </c>
      <c r="J19" s="2" t="s">
        <v>63</v>
      </c>
      <c r="K19" s="7" t="str">
        <f>INDEX('Product Details'!$A$2:$D$169, MATCH('Sales Order '!J19,'Product Details'!$B$2:$B$169,0),3)</f>
        <v>Office_Supplies</v>
      </c>
      <c r="L19" s="7" t="str">
        <f>INDEX('Product Details'!$A$2:$D$169, MATCH('Sales Order '!J19,'Product Details'!$B$2:$B$169,0),4)</f>
        <v>Envelopes</v>
      </c>
      <c r="M19" s="7" t="str">
        <f>INDEX('Product Details'!$A$2:$D$169, MATCH('Sales Order '!J19,'Product Details'!$B$2:$B$169,0),1)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3"/>
        <v>1591</v>
      </c>
      <c r="R19" s="8">
        <f t="shared" si="4"/>
        <v>1637</v>
      </c>
      <c r="S19" s="2">
        <v>57</v>
      </c>
      <c r="T19" s="9">
        <f t="shared" si="5"/>
        <v>1694</v>
      </c>
      <c r="U19" s="9">
        <f t="shared" si="6"/>
        <v>103</v>
      </c>
      <c r="V19" s="2" t="s">
        <v>64</v>
      </c>
      <c r="W19" s="10">
        <f t="shared" si="7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 t="shared" si="0"/>
        <v>Victor</v>
      </c>
      <c r="H20" s="6" t="str">
        <f t="shared" si="1"/>
        <v>Preis</v>
      </c>
      <c r="I20" s="6" t="str">
        <f t="shared" si="2"/>
        <v>Melbourne</v>
      </c>
      <c r="J20" s="2" t="s">
        <v>67</v>
      </c>
      <c r="K20" s="7" t="str">
        <f>INDEX('Product Details'!$A$2:$D$169, MATCH('Sales Order '!J20,'Product Details'!$B$2:$B$169,0),3)</f>
        <v>Furniture</v>
      </c>
      <c r="L20" s="7" t="str">
        <f>INDEX('Product Details'!$A$2:$D$169, MATCH('Sales Order '!J20,'Product Details'!$B$2:$B$169,0),4)</f>
        <v>Bookcases</v>
      </c>
      <c r="M20" s="7" t="str">
        <f>INDEX('Product Details'!$A$2:$D$169, MATCH('Sales Order '!J20,'Product Details'!$B$2:$B$169,0),1)</f>
        <v>Corner Shelving, Traditional</v>
      </c>
      <c r="N20" s="2">
        <v>1364</v>
      </c>
      <c r="O20" s="2">
        <v>1274</v>
      </c>
      <c r="P20" s="2">
        <v>2</v>
      </c>
      <c r="Q20" s="8">
        <f t="shared" si="3"/>
        <v>2548</v>
      </c>
      <c r="R20" s="8">
        <f t="shared" si="4"/>
        <v>2728</v>
      </c>
      <c r="S20" s="2">
        <v>56</v>
      </c>
      <c r="T20" s="9">
        <f t="shared" si="5"/>
        <v>2784</v>
      </c>
      <c r="U20" s="9">
        <f t="shared" si="6"/>
        <v>236</v>
      </c>
      <c r="V20" s="2" t="s">
        <v>34</v>
      </c>
      <c r="W20" s="10">
        <f t="shared" si="7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 t="shared" si="0"/>
        <v>Jenna</v>
      </c>
      <c r="H21" s="6" t="str">
        <f t="shared" si="1"/>
        <v>Caffey</v>
      </c>
      <c r="I21" s="6" t="str">
        <f t="shared" si="2"/>
        <v>Kanpur</v>
      </c>
      <c r="J21" s="2" t="s">
        <v>71</v>
      </c>
      <c r="K21" s="7" t="str">
        <f>INDEX('Product Details'!$A$2:$D$169, MATCH('Sales Order '!J21,'Product Details'!$B$2:$B$169,0),3)</f>
        <v>Furniture</v>
      </c>
      <c r="L21" s="7" t="str">
        <f>INDEX('Product Details'!$A$2:$D$169, MATCH('Sales Order '!J21,'Product Details'!$B$2:$B$169,0),4)</f>
        <v>Furnishings</v>
      </c>
      <c r="M21" s="7" t="str">
        <f>INDEX('Product Details'!$A$2:$D$169, MATCH('Sales Order '!J21,'Product Details'!$B$2:$B$169,0),1)</f>
        <v>-O Stacking Tray, Erganomic</v>
      </c>
      <c r="N21" s="2">
        <v>169</v>
      </c>
      <c r="O21" s="2">
        <v>160</v>
      </c>
      <c r="P21" s="2">
        <v>2</v>
      </c>
      <c r="Q21" s="8">
        <f t="shared" si="3"/>
        <v>320</v>
      </c>
      <c r="R21" s="8">
        <f t="shared" si="4"/>
        <v>338</v>
      </c>
      <c r="S21" s="2">
        <v>30</v>
      </c>
      <c r="T21" s="9">
        <f t="shared" si="5"/>
        <v>368</v>
      </c>
      <c r="U21" s="9">
        <f t="shared" si="6"/>
        <v>48</v>
      </c>
      <c r="V21" s="2" t="s">
        <v>72</v>
      </c>
      <c r="W21" s="10">
        <f t="shared" si="7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 t="shared" si="0"/>
        <v>Paul</v>
      </c>
      <c r="H22" s="6" t="str">
        <f t="shared" si="1"/>
        <v>Knutson</v>
      </c>
      <c r="I22" s="6" t="str">
        <f t="shared" si="2"/>
        <v>Gold Coast</v>
      </c>
      <c r="J22" s="2" t="s">
        <v>75</v>
      </c>
      <c r="K22" s="7" t="str">
        <f>INDEX('Product Details'!$A$2:$D$169, MATCH('Sales Order '!J22,'Product Details'!$B$2:$B$169,0),3)</f>
        <v>Office_Supplies</v>
      </c>
      <c r="L22" s="7" t="str">
        <f>INDEX('Product Details'!$A$2:$D$169, MATCH('Sales Order '!J22,'Product Details'!$B$2:$B$169,0),4)</f>
        <v>Fasteners</v>
      </c>
      <c r="M22" s="7" t="str">
        <f>INDEX('Product Details'!$A$2:$D$169, MATCH('Sales Order '!J22,'Product Details'!$B$2:$B$169,0),1)</f>
        <v>Accos Rubber Bands, 12 Pack</v>
      </c>
      <c r="N22" s="2">
        <v>9135</v>
      </c>
      <c r="O22" s="2">
        <v>8143</v>
      </c>
      <c r="P22" s="2">
        <v>4</v>
      </c>
      <c r="Q22" s="8">
        <f t="shared" si="3"/>
        <v>32572</v>
      </c>
      <c r="R22" s="8">
        <f t="shared" si="4"/>
        <v>36540</v>
      </c>
      <c r="S22" s="2">
        <v>66</v>
      </c>
      <c r="T22" s="9">
        <f t="shared" si="5"/>
        <v>36606</v>
      </c>
      <c r="U22" s="9">
        <f t="shared" si="6"/>
        <v>4034</v>
      </c>
      <c r="V22" s="2" t="s">
        <v>64</v>
      </c>
      <c r="W22" s="10">
        <f t="shared" si="7"/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 t="shared" si="0"/>
        <v>Ryan</v>
      </c>
      <c r="H23" s="6" t="str">
        <f t="shared" si="1"/>
        <v>Crowe</v>
      </c>
      <c r="I23" s="6" t="str">
        <f t="shared" si="2"/>
        <v>Kanpur</v>
      </c>
      <c r="J23" s="2" t="s">
        <v>78</v>
      </c>
      <c r="K23" s="7" t="str">
        <f>INDEX('Product Details'!$A$2:$D$169, MATCH('Sales Order '!J23,'Product Details'!$B$2:$B$169,0),3)</f>
        <v>Office_Supplies</v>
      </c>
      <c r="L23" s="7" t="str">
        <f>INDEX('Product Details'!$A$2:$D$169, MATCH('Sales Order '!J23,'Product Details'!$B$2:$B$169,0),4)</f>
        <v>Supplies</v>
      </c>
      <c r="M23" s="7" t="str">
        <f>INDEX('Product Details'!$A$2:$D$169, MATCH('Sales Order '!J23,'Product Details'!$B$2:$B$169,0),1)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3"/>
        <v>4002</v>
      </c>
      <c r="R23" s="8">
        <f t="shared" si="4"/>
        <v>4158</v>
      </c>
      <c r="S23" s="2">
        <v>38</v>
      </c>
      <c r="T23" s="9">
        <f t="shared" si="5"/>
        <v>4196</v>
      </c>
      <c r="U23" s="9">
        <f t="shared" si="6"/>
        <v>194</v>
      </c>
      <c r="V23" s="2" t="s">
        <v>34</v>
      </c>
      <c r="W23" s="10">
        <f t="shared" si="7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 t="shared" si="0"/>
        <v>Kelly</v>
      </c>
      <c r="H24" s="6" t="str">
        <f t="shared" si="1"/>
        <v>Collister</v>
      </c>
      <c r="I24" s="6" t="str">
        <f t="shared" si="2"/>
        <v>Tangshan</v>
      </c>
      <c r="J24" s="2" t="s">
        <v>81</v>
      </c>
      <c r="K24" s="7" t="str">
        <f>INDEX('Product Details'!$A$2:$D$169, MATCH('Sales Order '!J24,'Product Details'!$B$2:$B$169,0),3)</f>
        <v>Technology</v>
      </c>
      <c r="L24" s="7" t="str">
        <f>INDEX('Product Details'!$A$2:$D$169, MATCH('Sales Order '!J24,'Product Details'!$B$2:$B$169,0),4)</f>
        <v>Phones</v>
      </c>
      <c r="M24" s="7" t="str">
        <f>INDEX('Product Details'!$A$2:$D$169, MATCH('Sales Order '!J24,'Product Details'!$B$2:$B$169,0),1)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3"/>
        <v>536</v>
      </c>
      <c r="R24" s="8">
        <f t="shared" si="4"/>
        <v>568</v>
      </c>
      <c r="S24" s="2">
        <v>30</v>
      </c>
      <c r="T24" s="9">
        <f t="shared" si="5"/>
        <v>598</v>
      </c>
      <c r="U24" s="9">
        <f t="shared" si="6"/>
        <v>62</v>
      </c>
      <c r="V24" s="2" t="s">
        <v>72</v>
      </c>
      <c r="W24" s="10">
        <f t="shared" si="7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 t="shared" si="0"/>
        <v>Adam</v>
      </c>
      <c r="H25" s="6" t="str">
        <f t="shared" si="1"/>
        <v>Bellavance</v>
      </c>
      <c r="I25" s="6" t="str">
        <f t="shared" si="2"/>
        <v>Medan</v>
      </c>
      <c r="J25" s="2" t="s">
        <v>84</v>
      </c>
      <c r="K25" s="7" t="str">
        <f>INDEX('Product Details'!$A$2:$D$169, MATCH('Sales Order '!J25,'Product Details'!$B$2:$B$169,0),3)</f>
        <v>Furniture</v>
      </c>
      <c r="L25" s="7" t="str">
        <f>INDEX('Product Details'!$A$2:$D$169, MATCH('Sales Order '!J25,'Product Details'!$B$2:$B$169,0),4)</f>
        <v>Chairs</v>
      </c>
      <c r="M25" s="7" t="str">
        <f>INDEX('Product Details'!$A$2:$D$169, MATCH('Sales Order '!J25,'Product Details'!$B$2:$B$169,0),1)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3"/>
        <v>3332</v>
      </c>
      <c r="R25" s="8">
        <f t="shared" si="4"/>
        <v>3596</v>
      </c>
      <c r="S25" s="2">
        <v>26</v>
      </c>
      <c r="T25" s="9">
        <f t="shared" si="5"/>
        <v>3622</v>
      </c>
      <c r="U25" s="9">
        <f t="shared" si="6"/>
        <v>290</v>
      </c>
      <c r="V25" s="2" t="s">
        <v>64</v>
      </c>
      <c r="W25" s="10">
        <f t="shared" si="7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 t="shared" si="0"/>
        <v>Corey</v>
      </c>
      <c r="H26" s="6" t="str">
        <f t="shared" si="1"/>
        <v>Lock</v>
      </c>
      <c r="I26" s="6" t="str">
        <f t="shared" si="2"/>
        <v>Geelong</v>
      </c>
      <c r="J26" s="2" t="s">
        <v>87</v>
      </c>
      <c r="K26" s="7" t="str">
        <f>INDEX('Product Details'!$A$2:$D$169, MATCH('Sales Order '!J26,'Product Details'!$B$2:$B$169,0),3)</f>
        <v>Office_Supplies</v>
      </c>
      <c r="L26" s="7" t="str">
        <f>INDEX('Product Details'!$A$2:$D$169, MATCH('Sales Order '!J26,'Product Details'!$B$2:$B$169,0),4)</f>
        <v>Storage</v>
      </c>
      <c r="M26" s="7" t="str">
        <f>INDEX('Product Details'!$A$2:$D$169, MATCH('Sales Order '!J26,'Product Details'!$B$2:$B$169,0),1)</f>
        <v>Fellowes Shelving, Wire Frame</v>
      </c>
      <c r="N26" s="2">
        <v>1911</v>
      </c>
      <c r="O26" s="2">
        <v>1785</v>
      </c>
      <c r="P26" s="2">
        <v>10</v>
      </c>
      <c r="Q26" s="8">
        <f t="shared" si="3"/>
        <v>17850</v>
      </c>
      <c r="R26" s="8">
        <f t="shared" si="4"/>
        <v>19110</v>
      </c>
      <c r="S26" s="2">
        <v>54</v>
      </c>
      <c r="T26" s="9">
        <f t="shared" si="5"/>
        <v>19164</v>
      </c>
      <c r="U26" s="9">
        <f t="shared" si="6"/>
        <v>1314</v>
      </c>
      <c r="V26" s="2" t="s">
        <v>34</v>
      </c>
      <c r="W26" s="10">
        <f t="shared" si="7"/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 t="shared" si="0"/>
        <v>Dennis</v>
      </c>
      <c r="H27" s="6" t="str">
        <f t="shared" si="1"/>
        <v>Pardue</v>
      </c>
      <c r="I27" s="6" t="str">
        <f t="shared" si="2"/>
        <v>Wollongong</v>
      </c>
      <c r="J27" s="2" t="s">
        <v>90</v>
      </c>
      <c r="K27" s="7" t="str">
        <f>INDEX('Product Details'!$A$2:$D$169, MATCH('Sales Order '!J27,'Product Details'!$B$2:$B$169,0),3)</f>
        <v>Office_Supplies</v>
      </c>
      <c r="L27" s="7" t="str">
        <f>INDEX('Product Details'!$A$2:$D$169, MATCH('Sales Order '!J27,'Product Details'!$B$2:$B$169,0),4)</f>
        <v>Paper</v>
      </c>
      <c r="M27" s="7" t="str">
        <f>INDEX('Product Details'!$A$2:$D$169, MATCH('Sales Order '!J27,'Product Details'!$B$2:$B$169,0),1)</f>
        <v>Xerox 1974</v>
      </c>
      <c r="N27" s="2">
        <v>8617</v>
      </c>
      <c r="O27" s="2">
        <v>7900</v>
      </c>
      <c r="P27" s="2">
        <v>6</v>
      </c>
      <c r="Q27" s="8">
        <f t="shared" si="3"/>
        <v>47400</v>
      </c>
      <c r="R27" s="8">
        <f t="shared" si="4"/>
        <v>51702</v>
      </c>
      <c r="S27" s="2">
        <v>40</v>
      </c>
      <c r="T27" s="9">
        <f t="shared" si="5"/>
        <v>51742</v>
      </c>
      <c r="U27" s="9">
        <f t="shared" si="6"/>
        <v>4342</v>
      </c>
      <c r="V27" s="2" t="s">
        <v>34</v>
      </c>
      <c r="W27" s="10">
        <f t="shared" si="7"/>
        <v>0.09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 t="shared" si="0"/>
        <v>Lisa</v>
      </c>
      <c r="H28" s="6" t="str">
        <f t="shared" si="1"/>
        <v>DeCherney</v>
      </c>
      <c r="I28" s="6" t="str">
        <f t="shared" si="2"/>
        <v>Sydney</v>
      </c>
      <c r="J28" s="2" t="s">
        <v>94</v>
      </c>
      <c r="K28" s="7" t="str">
        <f>INDEX('Product Details'!$A$2:$D$169, MATCH('Sales Order '!J28,'Product Details'!$B$2:$B$169,0),3)</f>
        <v>Furniture</v>
      </c>
      <c r="L28" s="7" t="str">
        <f>INDEX('Product Details'!$A$2:$D$169, MATCH('Sales Order '!J28,'Product Details'!$B$2:$B$169,0),4)</f>
        <v>Bookcases</v>
      </c>
      <c r="M28" s="7" t="str">
        <f>INDEX('Product Details'!$A$2:$D$169, MATCH('Sales Order '!J28,'Product Details'!$B$2:$B$169,0),1)</f>
        <v>3-Shelf Cabinet, Mobile</v>
      </c>
      <c r="N28" s="2">
        <v>1621</v>
      </c>
      <c r="O28" s="2">
        <v>1545</v>
      </c>
      <c r="P28" s="2">
        <v>1</v>
      </c>
      <c r="Q28" s="8">
        <f t="shared" si="3"/>
        <v>1545</v>
      </c>
      <c r="R28" s="8">
        <f t="shared" si="4"/>
        <v>1621</v>
      </c>
      <c r="S28" s="2">
        <v>78</v>
      </c>
      <c r="T28" s="9">
        <f t="shared" si="5"/>
        <v>1699</v>
      </c>
      <c r="U28" s="9">
        <f t="shared" si="6"/>
        <v>154</v>
      </c>
      <c r="V28" s="2" t="s">
        <v>64</v>
      </c>
      <c r="W28" s="10">
        <f t="shared" si="7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 t="shared" si="0"/>
        <v>Bill</v>
      </c>
      <c r="H29" s="6" t="str">
        <f t="shared" si="1"/>
        <v>Stewart</v>
      </c>
      <c r="I29" s="6" t="str">
        <f t="shared" si="2"/>
        <v>Wenling</v>
      </c>
      <c r="J29" s="2" t="s">
        <v>97</v>
      </c>
      <c r="K29" s="7" t="str">
        <f>INDEX('Product Details'!$A$2:$D$169, MATCH('Sales Order '!J29,'Product Details'!$B$2:$B$169,0),3)</f>
        <v>Technology</v>
      </c>
      <c r="L29" s="7" t="str">
        <f>INDEX('Product Details'!$A$2:$D$169, MATCH('Sales Order '!J29,'Product Details'!$B$2:$B$169,0),4)</f>
        <v>Machines</v>
      </c>
      <c r="M29" s="7" t="str">
        <f>INDEX('Product Details'!$A$2:$D$169, MATCH('Sales Order '!J29,'Product Details'!$B$2:$B$169,0),1)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3"/>
        <v>372</v>
      </c>
      <c r="R29" s="8">
        <f t="shared" si="4"/>
        <v>393</v>
      </c>
      <c r="S29" s="2">
        <v>30</v>
      </c>
      <c r="T29" s="9">
        <f t="shared" si="5"/>
        <v>423</v>
      </c>
      <c r="U29" s="9">
        <f t="shared" si="6"/>
        <v>51</v>
      </c>
      <c r="V29" s="2" t="s">
        <v>64</v>
      </c>
      <c r="W29" s="10">
        <f t="shared" si="7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 t="shared" si="0"/>
        <v>David</v>
      </c>
      <c r="H30" s="6" t="str">
        <f t="shared" si="1"/>
        <v>Kendrick</v>
      </c>
      <c r="I30" s="6" t="str">
        <f t="shared" si="2"/>
        <v>Kunming</v>
      </c>
      <c r="J30" s="2" t="s">
        <v>100</v>
      </c>
      <c r="K30" s="7" t="str">
        <f>INDEX('Product Details'!$A$2:$D$169, MATCH('Sales Order '!J30,'Product Details'!$B$2:$B$169,0),3)</f>
        <v>Office_Supplies</v>
      </c>
      <c r="L30" s="7" t="str">
        <f>INDEX('Product Details'!$A$2:$D$169, MATCH('Sales Order '!J30,'Product Details'!$B$2:$B$169,0),4)</f>
        <v>Art</v>
      </c>
      <c r="M30" s="7" t="str">
        <f>INDEX('Product Details'!$A$2:$D$169, MATCH('Sales Order '!J30,'Product Details'!$B$2:$B$169,0),1)</f>
        <v>Newell 34</v>
      </c>
      <c r="N30" s="2">
        <v>1700</v>
      </c>
      <c r="O30" s="2">
        <v>1620</v>
      </c>
      <c r="P30" s="2">
        <v>4</v>
      </c>
      <c r="Q30" s="8">
        <f t="shared" si="3"/>
        <v>6480</v>
      </c>
      <c r="R30" s="8">
        <f t="shared" si="4"/>
        <v>6800</v>
      </c>
      <c r="S30" s="2">
        <v>78</v>
      </c>
      <c r="T30" s="9">
        <f t="shared" si="5"/>
        <v>6878</v>
      </c>
      <c r="U30" s="9">
        <f t="shared" si="6"/>
        <v>398</v>
      </c>
      <c r="V30" s="2" t="s">
        <v>34</v>
      </c>
      <c r="W30" s="10">
        <f t="shared" si="7"/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 t="shared" si="0"/>
        <v>Laurel</v>
      </c>
      <c r="H31" s="6" t="str">
        <f t="shared" si="1"/>
        <v>Workman</v>
      </c>
      <c r="I31" s="6" t="str">
        <f t="shared" si="2"/>
        <v>Leipzig</v>
      </c>
      <c r="J31" s="2" t="s">
        <v>103</v>
      </c>
      <c r="K31" s="7" t="str">
        <f>INDEX('Product Details'!$A$2:$D$169, MATCH('Sales Order '!J31,'Product Details'!$B$2:$B$169,0),3)</f>
        <v>Technology</v>
      </c>
      <c r="L31" s="7" t="str">
        <f>INDEX('Product Details'!$A$2:$D$169, MATCH('Sales Order '!J31,'Product Details'!$B$2:$B$169,0),4)</f>
        <v>Phones</v>
      </c>
      <c r="M31" s="7" t="str">
        <f>INDEX('Product Details'!$A$2:$D$169, MATCH('Sales Order '!J31,'Product Details'!$B$2:$B$169,0),1)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3"/>
        <v>11388</v>
      </c>
      <c r="R31" s="8">
        <f t="shared" si="4"/>
        <v>12054</v>
      </c>
      <c r="S31" s="2">
        <v>88</v>
      </c>
      <c r="T31" s="9">
        <f t="shared" si="5"/>
        <v>12142</v>
      </c>
      <c r="U31" s="9">
        <f t="shared" si="6"/>
        <v>754</v>
      </c>
      <c r="V31" s="2" t="s">
        <v>64</v>
      </c>
      <c r="W31" s="10">
        <f t="shared" si="7"/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 t="shared" si="0"/>
        <v>Craig</v>
      </c>
      <c r="H32" s="6" t="str">
        <f t="shared" si="1"/>
        <v>Carroll</v>
      </c>
      <c r="I32" s="6" t="str">
        <f t="shared" si="2"/>
        <v>Augsburg</v>
      </c>
      <c r="J32" s="2" t="s">
        <v>106</v>
      </c>
      <c r="K32" s="7" t="str">
        <f>INDEX('Product Details'!$A$2:$D$169, MATCH('Sales Order '!J32,'Product Details'!$B$2:$B$169,0),3)</f>
        <v>Office_Supplies</v>
      </c>
      <c r="L32" s="7" t="str">
        <f>INDEX('Product Details'!$A$2:$D$169, MATCH('Sales Order '!J32,'Product Details'!$B$2:$B$169,0),4)</f>
        <v>Appliances</v>
      </c>
      <c r="M32" s="7" t="str">
        <f>INDEX('Product Details'!$A$2:$D$169, MATCH('Sales Order '!J32,'Product Details'!$B$2:$B$169,0),1)</f>
        <v>Hoover Microwave, Silver</v>
      </c>
      <c r="N32" s="2">
        <v>193</v>
      </c>
      <c r="O32" s="2">
        <v>173</v>
      </c>
      <c r="P32" s="2">
        <v>3</v>
      </c>
      <c r="Q32" s="8">
        <f t="shared" si="3"/>
        <v>519</v>
      </c>
      <c r="R32" s="8">
        <f t="shared" si="4"/>
        <v>579</v>
      </c>
      <c r="S32" s="2">
        <v>30</v>
      </c>
      <c r="T32" s="9">
        <f t="shared" si="5"/>
        <v>609</v>
      </c>
      <c r="U32" s="9">
        <f t="shared" si="6"/>
        <v>90</v>
      </c>
      <c r="V32" s="2" t="s">
        <v>34</v>
      </c>
      <c r="W32" s="10">
        <f t="shared" si="7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 t="shared" si="0"/>
        <v>Emily</v>
      </c>
      <c r="H33" s="6" t="str">
        <f t="shared" si="1"/>
        <v>Burns</v>
      </c>
      <c r="I33" s="6" t="str">
        <f t="shared" si="2"/>
        <v>Adelaide</v>
      </c>
      <c r="J33" s="2" t="s">
        <v>109</v>
      </c>
      <c r="K33" s="7" t="str">
        <f>INDEX('Product Details'!$A$2:$D$169, MATCH('Sales Order '!J33,'Product Details'!$B$2:$B$169,0),3)</f>
        <v>Furniture</v>
      </c>
      <c r="L33" s="7" t="str">
        <f>INDEX('Product Details'!$A$2:$D$169, MATCH('Sales Order '!J33,'Product Details'!$B$2:$B$169,0),4)</f>
        <v>Bookcases</v>
      </c>
      <c r="M33" s="7" t="str">
        <f>INDEX('Product Details'!$A$2:$D$169, MATCH('Sales Order '!J33,'Product Details'!$B$2:$B$169,0),1)</f>
        <v>4-Shelf Metal Bookcases</v>
      </c>
      <c r="N33" s="2">
        <v>2222</v>
      </c>
      <c r="O33" s="2">
        <v>2081</v>
      </c>
      <c r="P33" s="2">
        <v>2</v>
      </c>
      <c r="Q33" s="8">
        <f t="shared" si="3"/>
        <v>4162</v>
      </c>
      <c r="R33" s="8">
        <f t="shared" si="4"/>
        <v>4444</v>
      </c>
      <c r="S33" s="2">
        <v>53</v>
      </c>
      <c r="T33" s="9">
        <f t="shared" si="5"/>
        <v>4497</v>
      </c>
      <c r="U33" s="9">
        <f t="shared" si="6"/>
        <v>335</v>
      </c>
      <c r="V33" s="2" t="s">
        <v>34</v>
      </c>
      <c r="W33" s="10">
        <f t="shared" si="7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 t="shared" si="0"/>
        <v>Erica</v>
      </c>
      <c r="H34" s="6" t="str">
        <f t="shared" si="1"/>
        <v>Smith</v>
      </c>
      <c r="I34" s="6" t="str">
        <f t="shared" si="2"/>
        <v>Halle</v>
      </c>
      <c r="J34" s="2" t="s">
        <v>112</v>
      </c>
      <c r="K34" s="7" t="str">
        <f>INDEX('Product Details'!$A$2:$D$169, MATCH('Sales Order '!J34,'Product Details'!$B$2:$B$169,0),3)</f>
        <v>Office_Supplies</v>
      </c>
      <c r="L34" s="7" t="str">
        <f>INDEX('Product Details'!$A$2:$D$169, MATCH('Sales Order '!J34,'Product Details'!$B$2:$B$169,0),4)</f>
        <v>Storage</v>
      </c>
      <c r="M34" s="7" t="str">
        <f>INDEX('Product Details'!$A$2:$D$169, MATCH('Sales Order '!J34,'Product Details'!$B$2:$B$169,0),1)</f>
        <v>Pizazz Global Quick File</v>
      </c>
      <c r="N34" s="2">
        <v>139</v>
      </c>
      <c r="O34" s="2">
        <v>133</v>
      </c>
      <c r="P34" s="2">
        <v>6</v>
      </c>
      <c r="Q34" s="8">
        <f t="shared" si="3"/>
        <v>798</v>
      </c>
      <c r="R34" s="8">
        <f t="shared" si="4"/>
        <v>834</v>
      </c>
      <c r="S34" s="2">
        <v>30</v>
      </c>
      <c r="T34" s="9">
        <f t="shared" si="5"/>
        <v>864</v>
      </c>
      <c r="U34" s="9">
        <f t="shared" si="6"/>
        <v>66</v>
      </c>
      <c r="V34" s="2" t="s">
        <v>34</v>
      </c>
      <c r="W34" s="10">
        <f t="shared" si="7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 t="shared" si="0"/>
        <v>Thomas</v>
      </c>
      <c r="H35" s="6" t="str">
        <f t="shared" si="1"/>
        <v>Brumley</v>
      </c>
      <c r="I35" s="6" t="str">
        <f t="shared" si="2"/>
        <v>Jinan</v>
      </c>
      <c r="J35" s="2" t="s">
        <v>60</v>
      </c>
      <c r="K35" s="7" t="str">
        <f>INDEX('Product Details'!$A$2:$D$169, MATCH('Sales Order '!J35,'Product Details'!$B$2:$B$169,0),3)</f>
        <v>Technology</v>
      </c>
      <c r="L35" s="7" t="str">
        <f>INDEX('Product Details'!$A$2:$D$169, MATCH('Sales Order '!J35,'Product Details'!$B$2:$B$169,0),4)</f>
        <v>Accessories</v>
      </c>
      <c r="M35" s="7" t="str">
        <f>INDEX('Product Details'!$A$2:$D$169, MATCH('Sales Order '!J35,'Product Details'!$B$2:$B$169,0),1)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3"/>
        <v>5502</v>
      </c>
      <c r="R35" s="8">
        <f t="shared" si="4"/>
        <v>5775</v>
      </c>
      <c r="S35" s="2">
        <v>61</v>
      </c>
      <c r="T35" s="9">
        <f t="shared" si="5"/>
        <v>5836</v>
      </c>
      <c r="U35" s="9">
        <f t="shared" si="6"/>
        <v>334</v>
      </c>
      <c r="V35" s="2" t="s">
        <v>34</v>
      </c>
      <c r="W35" s="10">
        <f t="shared" si="7"/>
        <v>0.05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 t="shared" si="0"/>
        <v>Justin</v>
      </c>
      <c r="H36" s="6" t="str">
        <f t="shared" si="1"/>
        <v>Hirsh</v>
      </c>
      <c r="I36" s="6" t="str">
        <f t="shared" si="2"/>
        <v>Surakarta</v>
      </c>
      <c r="J36" s="2" t="s">
        <v>117</v>
      </c>
      <c r="K36" s="7" t="str">
        <f>INDEX('Product Details'!$A$2:$D$169, MATCH('Sales Order '!J36,'Product Details'!$B$2:$B$169,0),3)</f>
        <v>Furniture</v>
      </c>
      <c r="L36" s="7" t="str">
        <f>INDEX('Product Details'!$A$2:$D$169, MATCH('Sales Order '!J36,'Product Details'!$B$2:$B$169,0),4)</f>
        <v>Tables</v>
      </c>
      <c r="M36" s="7" t="str">
        <f>INDEX('Product Details'!$A$2:$D$169, MATCH('Sales Order '!J36,'Product Details'!$B$2:$B$169,0),1)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3"/>
        <v>13486</v>
      </c>
      <c r="R36" s="8">
        <f t="shared" si="4"/>
        <v>14700</v>
      </c>
      <c r="S36" s="2">
        <v>96</v>
      </c>
      <c r="T36" s="9">
        <f t="shared" si="5"/>
        <v>14796</v>
      </c>
      <c r="U36" s="9">
        <f t="shared" si="6"/>
        <v>1310</v>
      </c>
      <c r="V36" s="2" t="s">
        <v>34</v>
      </c>
      <c r="W36" s="10">
        <f t="shared" si="7"/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 t="shared" si="0"/>
        <v>Thomas</v>
      </c>
      <c r="H37" s="6" t="str">
        <f t="shared" si="1"/>
        <v>Brumley</v>
      </c>
      <c r="I37" s="6" t="str">
        <f t="shared" si="2"/>
        <v>Jinan</v>
      </c>
      <c r="J37" s="2" t="s">
        <v>119</v>
      </c>
      <c r="K37" s="7" t="str">
        <f>INDEX('Product Details'!$A$2:$D$169, MATCH('Sales Order '!J37,'Product Details'!$B$2:$B$169,0),3)</f>
        <v>Furniture</v>
      </c>
      <c r="L37" s="7" t="str">
        <f>INDEX('Product Details'!$A$2:$D$169, MATCH('Sales Order '!J37,'Product Details'!$B$2:$B$169,0),4)</f>
        <v>Furnishings</v>
      </c>
      <c r="M37" s="7" t="str">
        <f>INDEX('Product Details'!$A$2:$D$169, MATCH('Sales Order '!J37,'Product Details'!$B$2:$B$169,0),1)</f>
        <v>Advantus Door Stop, Black</v>
      </c>
      <c r="N37" s="2">
        <v>7864</v>
      </c>
      <c r="O37" s="2">
        <v>7563</v>
      </c>
      <c r="P37" s="2">
        <v>5</v>
      </c>
      <c r="Q37" s="8">
        <f t="shared" si="3"/>
        <v>37815</v>
      </c>
      <c r="R37" s="8">
        <f t="shared" si="4"/>
        <v>39320</v>
      </c>
      <c r="S37" s="2">
        <v>41</v>
      </c>
      <c r="T37" s="9">
        <f t="shared" si="5"/>
        <v>39361</v>
      </c>
      <c r="U37" s="9">
        <f t="shared" si="6"/>
        <v>1546</v>
      </c>
      <c r="V37" s="2" t="s">
        <v>34</v>
      </c>
      <c r="W37" s="10">
        <f t="shared" si="7"/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 t="shared" si="0"/>
        <v>Heather</v>
      </c>
      <c r="H38" s="6" t="str">
        <f t="shared" si="1"/>
        <v>Kirkland</v>
      </c>
      <c r="I38" s="6" t="str">
        <f t="shared" si="2"/>
        <v>Townsville</v>
      </c>
      <c r="J38" s="2" t="s">
        <v>122</v>
      </c>
      <c r="K38" s="7" t="str">
        <f>INDEX('Product Details'!$A$2:$D$169, MATCH('Sales Order '!J38,'Product Details'!$B$2:$B$169,0),3)</f>
        <v>Furniture</v>
      </c>
      <c r="L38" s="7" t="str">
        <f>INDEX('Product Details'!$A$2:$D$169, MATCH('Sales Order '!J38,'Product Details'!$B$2:$B$169,0),4)</f>
        <v>Furnishings</v>
      </c>
      <c r="M38" s="7" t="str">
        <f>INDEX('Product Details'!$A$2:$D$169, MATCH('Sales Order '!J38,'Product Details'!$B$2:$B$169,0),1)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3"/>
        <v>894</v>
      </c>
      <c r="R38" s="8">
        <f t="shared" si="4"/>
        <v>996</v>
      </c>
      <c r="S38" s="2">
        <v>30</v>
      </c>
      <c r="T38" s="9">
        <f t="shared" si="5"/>
        <v>1026</v>
      </c>
      <c r="U38" s="9">
        <f t="shared" si="6"/>
        <v>132</v>
      </c>
      <c r="V38" s="2" t="s">
        <v>64</v>
      </c>
      <c r="W38" s="10">
        <f t="shared" si="7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 t="shared" si="0"/>
        <v>Jeremy</v>
      </c>
      <c r="H39" s="6" t="str">
        <f t="shared" si="1"/>
        <v>Ellison</v>
      </c>
      <c r="I39" s="6" t="str">
        <f t="shared" si="2"/>
        <v>Jammu</v>
      </c>
      <c r="J39" s="2" t="s">
        <v>54</v>
      </c>
      <c r="K39" s="7" t="str">
        <f>INDEX('Product Details'!$A$2:$D$169, MATCH('Sales Order '!J39,'Product Details'!$B$2:$B$169,0),3)</f>
        <v>Furniture</v>
      </c>
      <c r="L39" s="7" t="str">
        <f>INDEX('Product Details'!$A$2:$D$169, MATCH('Sales Order '!J39,'Product Details'!$B$2:$B$169,0),4)</f>
        <v>Tables</v>
      </c>
      <c r="M39" s="7" t="str">
        <f>INDEX('Product Details'!$A$2:$D$169, MATCH('Sales Order '!J39,'Product Details'!$B$2:$B$169,0),1)</f>
        <v>Wood Table, Rectangular</v>
      </c>
      <c r="N39" s="2">
        <v>516</v>
      </c>
      <c r="O39" s="2">
        <v>473</v>
      </c>
      <c r="P39" s="2">
        <v>1</v>
      </c>
      <c r="Q39" s="8">
        <f t="shared" si="3"/>
        <v>473</v>
      </c>
      <c r="R39" s="8">
        <f t="shared" si="4"/>
        <v>516</v>
      </c>
      <c r="S39" s="2">
        <v>85</v>
      </c>
      <c r="T39" s="9">
        <f t="shared" si="5"/>
        <v>601</v>
      </c>
      <c r="U39" s="9">
        <f t="shared" si="6"/>
        <v>128</v>
      </c>
      <c r="V39" s="2" t="s">
        <v>64</v>
      </c>
      <c r="W39" s="10">
        <f t="shared" si="7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 t="shared" si="0"/>
        <v>Jenna</v>
      </c>
      <c r="H40" s="6" t="str">
        <f t="shared" si="1"/>
        <v>Caffey</v>
      </c>
      <c r="I40" s="6" t="str">
        <f t="shared" si="2"/>
        <v>Kanpur</v>
      </c>
      <c r="J40" s="2" t="s">
        <v>33</v>
      </c>
      <c r="K40" s="7" t="str">
        <f>INDEX('Product Details'!$A$2:$D$169, MATCH('Sales Order '!J40,'Product Details'!$B$2:$B$169,0),3)</f>
        <v>Technology</v>
      </c>
      <c r="L40" s="7" t="str">
        <f>INDEX('Product Details'!$A$2:$D$169, MATCH('Sales Order '!J40,'Product Details'!$B$2:$B$169,0),4)</f>
        <v>Machines</v>
      </c>
      <c r="M40" s="7" t="str">
        <f>INDEX('Product Details'!$A$2:$D$169, MATCH('Sales Order '!J40,'Product Details'!$B$2:$B$169,0),1)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3"/>
        <v>14157</v>
      </c>
      <c r="R40" s="8">
        <f t="shared" si="4"/>
        <v>14715</v>
      </c>
      <c r="S40" s="2">
        <v>30</v>
      </c>
      <c r="T40" s="9">
        <f t="shared" si="5"/>
        <v>14745</v>
      </c>
      <c r="U40" s="9">
        <f t="shared" si="6"/>
        <v>588</v>
      </c>
      <c r="V40" s="2" t="s">
        <v>64</v>
      </c>
      <c r="W40" s="10">
        <f t="shared" si="7"/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 t="shared" si="0"/>
        <v>Frank</v>
      </c>
      <c r="H41" s="6" t="str">
        <f t="shared" si="1"/>
        <v>Hawley</v>
      </c>
      <c r="I41" s="6" t="str">
        <f t="shared" si="2"/>
        <v>Gold Coast</v>
      </c>
      <c r="J41" s="2" t="s">
        <v>54</v>
      </c>
      <c r="K41" s="7" t="str">
        <f>INDEX('Product Details'!$A$2:$D$169, MATCH('Sales Order '!J41,'Product Details'!$B$2:$B$169,0),3)</f>
        <v>Furniture</v>
      </c>
      <c r="L41" s="7" t="str">
        <f>INDEX('Product Details'!$A$2:$D$169, MATCH('Sales Order '!J41,'Product Details'!$B$2:$B$169,0),4)</f>
        <v>Tables</v>
      </c>
      <c r="M41" s="7" t="str">
        <f>INDEX('Product Details'!$A$2:$D$169, MATCH('Sales Order '!J41,'Product Details'!$B$2:$B$169,0),1)</f>
        <v>Wood Table, Rectangular</v>
      </c>
      <c r="N41" s="2">
        <v>6864</v>
      </c>
      <c r="O41" s="2">
        <v>6667</v>
      </c>
      <c r="P41" s="2">
        <v>3</v>
      </c>
      <c r="Q41" s="8">
        <f t="shared" si="3"/>
        <v>20001</v>
      </c>
      <c r="R41" s="8">
        <f t="shared" si="4"/>
        <v>20592</v>
      </c>
      <c r="S41" s="2">
        <v>58</v>
      </c>
      <c r="T41" s="9">
        <f t="shared" si="5"/>
        <v>20650</v>
      </c>
      <c r="U41" s="9">
        <f t="shared" si="6"/>
        <v>649</v>
      </c>
      <c r="V41" s="2" t="s">
        <v>34</v>
      </c>
      <c r="W41" s="10">
        <f t="shared" si="7"/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 t="shared" si="0"/>
        <v>Trudy</v>
      </c>
      <c r="H42" s="6" t="str">
        <f t="shared" si="1"/>
        <v>Glocke</v>
      </c>
      <c r="I42" s="6" t="str">
        <f t="shared" si="2"/>
        <v>Huaiyin</v>
      </c>
      <c r="J42" s="2" t="s">
        <v>129</v>
      </c>
      <c r="K42" s="7" t="str">
        <f>INDEX('Product Details'!$A$2:$D$169, MATCH('Sales Order '!J42,'Product Details'!$B$2:$B$169,0),3)</f>
        <v>Furniture</v>
      </c>
      <c r="L42" s="7" t="str">
        <f>INDEX('Product Details'!$A$2:$D$169, MATCH('Sales Order '!J42,'Product Details'!$B$2:$B$169,0),4)</f>
        <v>Tables</v>
      </c>
      <c r="M42" s="7" t="str">
        <f>INDEX('Product Details'!$A$2:$D$169, MATCH('Sales Order '!J42,'Product Details'!$B$2:$B$169,0),1)</f>
        <v>Computer Table, Adjustable Height</v>
      </c>
      <c r="N42" s="2">
        <v>773</v>
      </c>
      <c r="O42" s="2">
        <v>708</v>
      </c>
      <c r="P42" s="2">
        <v>1</v>
      </c>
      <c r="Q42" s="8">
        <f t="shared" si="3"/>
        <v>708</v>
      </c>
      <c r="R42" s="8">
        <f t="shared" si="4"/>
        <v>773</v>
      </c>
      <c r="S42" s="2">
        <v>20</v>
      </c>
      <c r="T42" s="9">
        <f t="shared" si="5"/>
        <v>793</v>
      </c>
      <c r="U42" s="9">
        <f t="shared" si="6"/>
        <v>85</v>
      </c>
      <c r="V42" s="2" t="s">
        <v>64</v>
      </c>
      <c r="W42" s="10">
        <f t="shared" si="7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 t="shared" si="0"/>
        <v>Duane</v>
      </c>
      <c r="H43" s="6" t="str">
        <f t="shared" si="1"/>
        <v>Huffman</v>
      </c>
      <c r="I43" s="6" t="str">
        <f t="shared" si="2"/>
        <v>Jakarta</v>
      </c>
      <c r="J43" s="2" t="s">
        <v>132</v>
      </c>
      <c r="K43" s="7" t="str">
        <f>INDEX('Product Details'!$A$2:$D$169, MATCH('Sales Order '!J43,'Product Details'!$B$2:$B$169,0),3)</f>
        <v>Office_Supplies</v>
      </c>
      <c r="L43" s="7" t="str">
        <f>INDEX('Product Details'!$A$2:$D$169, MATCH('Sales Order '!J43,'Product Details'!$B$2:$B$169,0),4)</f>
        <v>Labels</v>
      </c>
      <c r="M43" s="7" t="str">
        <f>INDEX('Product Details'!$A$2:$D$169, MATCH('Sales Order '!J43,'Product Details'!$B$2:$B$169,0),1)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3"/>
        <v>54</v>
      </c>
      <c r="R43" s="8">
        <f t="shared" si="4"/>
        <v>56</v>
      </c>
      <c r="S43" s="2">
        <v>10</v>
      </c>
      <c r="T43" s="9">
        <f t="shared" si="5"/>
        <v>66</v>
      </c>
      <c r="U43" s="9">
        <f t="shared" si="6"/>
        <v>12</v>
      </c>
      <c r="V43" s="2" t="s">
        <v>34</v>
      </c>
      <c r="W43" s="10">
        <f t="shared" si="7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 t="shared" si="0"/>
        <v>Steven</v>
      </c>
      <c r="H44" s="6" t="str">
        <f t="shared" si="1"/>
        <v>Ward</v>
      </c>
      <c r="I44" s="6" t="str">
        <f t="shared" si="2"/>
        <v>Adelaide</v>
      </c>
      <c r="J44" s="2" t="s">
        <v>135</v>
      </c>
      <c r="K44" s="7" t="e">
        <f>INDEX('Product Details'!$A$2:$D$169, MATCH('Sales Order '!J44,'Product Details'!$B$2:$B$169,0),3)</f>
        <v>#N/A</v>
      </c>
      <c r="L44" s="7" t="e">
        <f>INDEX('Product Details'!$A$2:$D$169, MATCH('Sales Order '!J44,'Product Details'!$B$2:$B$169,0),4)</f>
        <v>#N/A</v>
      </c>
      <c r="M44" s="7" t="e">
        <f>INDEX('Product Details'!$A$2:$D$169, MATCH('Sales Order '!J44,'Product Details'!$B$2:$B$169,0),1)</f>
        <v>#N/A</v>
      </c>
      <c r="N44" s="2">
        <v>4002</v>
      </c>
      <c r="O44" s="2">
        <v>3744</v>
      </c>
      <c r="P44" s="2">
        <v>4</v>
      </c>
      <c r="Q44" s="8">
        <f t="shared" si="3"/>
        <v>14976</v>
      </c>
      <c r="R44" s="8">
        <f t="shared" si="4"/>
        <v>16008</v>
      </c>
      <c r="S44" s="2">
        <v>98</v>
      </c>
      <c r="T44" s="9">
        <f t="shared" si="5"/>
        <v>16106</v>
      </c>
      <c r="U44" s="9">
        <f t="shared" si="6"/>
        <v>1130</v>
      </c>
      <c r="V44" s="2" t="s">
        <v>64</v>
      </c>
      <c r="W44" s="10">
        <f t="shared" si="7"/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 t="shared" si="0"/>
        <v>Victoria</v>
      </c>
      <c r="H45" s="6" t="str">
        <f t="shared" si="1"/>
        <v>Pisteka</v>
      </c>
      <c r="I45" s="6" t="str">
        <f t="shared" si="2"/>
        <v>Bokaro</v>
      </c>
      <c r="J45" s="2" t="s">
        <v>138</v>
      </c>
      <c r="K45" s="7" t="str">
        <f>INDEX('Product Details'!$A$2:$D$169, MATCH('Sales Order '!J45,'Product Details'!$B$2:$B$169,0),3)</f>
        <v>Office_Supplies</v>
      </c>
      <c r="L45" s="7" t="str">
        <f>INDEX('Product Details'!$A$2:$D$169, MATCH('Sales Order '!J45,'Product Details'!$B$2:$B$169,0),4)</f>
        <v>Supplies</v>
      </c>
      <c r="M45" s="7" t="str">
        <f>INDEX('Product Details'!$A$2:$D$169, MATCH('Sales Order '!J45,'Product Details'!$B$2:$B$169,0),1)</f>
        <v>Stiletto Box Cutter, Steel</v>
      </c>
      <c r="N45" s="2">
        <v>7350</v>
      </c>
      <c r="O45" s="2">
        <v>6743</v>
      </c>
      <c r="P45" s="2">
        <v>3</v>
      </c>
      <c r="Q45" s="8">
        <f t="shared" si="3"/>
        <v>20229</v>
      </c>
      <c r="R45" s="8">
        <f t="shared" si="4"/>
        <v>22050</v>
      </c>
      <c r="S45" s="2">
        <v>71</v>
      </c>
      <c r="T45" s="9">
        <f t="shared" si="5"/>
        <v>22121</v>
      </c>
      <c r="U45" s="9">
        <f t="shared" si="6"/>
        <v>1892</v>
      </c>
      <c r="V45" s="2" t="s">
        <v>31</v>
      </c>
      <c r="W45" s="10">
        <f t="shared" si="7"/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 t="shared" si="0"/>
        <v>Dana</v>
      </c>
      <c r="H46" s="6" t="str">
        <f t="shared" si="1"/>
        <v>Kaydos</v>
      </c>
      <c r="I46" s="6" t="str">
        <f t="shared" si="2"/>
        <v>Nagercoil</v>
      </c>
      <c r="J46" s="2" t="s">
        <v>141</v>
      </c>
      <c r="K46" s="7" t="str">
        <f>INDEX('Product Details'!$A$2:$D$169, MATCH('Sales Order '!J46,'Product Details'!$B$2:$B$169,0),3)</f>
        <v>Furniture</v>
      </c>
      <c r="L46" s="7" t="str">
        <f>INDEX('Product Details'!$A$2:$D$169, MATCH('Sales Order '!J46,'Product Details'!$B$2:$B$169,0),4)</f>
        <v>Chairs</v>
      </c>
      <c r="M46" s="7" t="str">
        <f>INDEX('Product Details'!$A$2:$D$169, MATCH('Sales Order '!J46,'Product Details'!$B$2:$B$169,0),1)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3"/>
        <v>1096</v>
      </c>
      <c r="R46" s="8">
        <f t="shared" si="4"/>
        <v>1144</v>
      </c>
      <c r="S46" s="2">
        <v>30</v>
      </c>
      <c r="T46" s="9">
        <f t="shared" si="5"/>
        <v>1174</v>
      </c>
      <c r="U46" s="9">
        <f t="shared" si="6"/>
        <v>78</v>
      </c>
      <c r="V46" s="2" t="s">
        <v>72</v>
      </c>
      <c r="W46" s="10">
        <f t="shared" si="7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 t="shared" si="0"/>
        <v>Steve</v>
      </c>
      <c r="H47" s="6" t="str">
        <f t="shared" si="1"/>
        <v>Carroll</v>
      </c>
      <c r="I47" s="6" t="str">
        <f t="shared" si="2"/>
        <v>Qingdao</v>
      </c>
      <c r="J47" s="2" t="s">
        <v>144</v>
      </c>
      <c r="K47" s="7" t="str">
        <f>INDEX('Product Details'!$A$2:$D$169, MATCH('Sales Order '!J47,'Product Details'!$B$2:$B$169,0),3)</f>
        <v>Office_Supplies</v>
      </c>
      <c r="L47" s="7" t="str">
        <f>INDEX('Product Details'!$A$2:$D$169, MATCH('Sales Order '!J47,'Product Details'!$B$2:$B$169,0),4)</f>
        <v>Binders</v>
      </c>
      <c r="M47" s="7" t="str">
        <f>INDEX('Product Details'!$A$2:$D$169, MATCH('Sales Order '!J47,'Product Details'!$B$2:$B$169,0),1)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3"/>
        <v>9456</v>
      </c>
      <c r="R47" s="8">
        <f t="shared" si="4"/>
        <v>10023</v>
      </c>
      <c r="S47" s="2">
        <v>55</v>
      </c>
      <c r="T47" s="9">
        <f t="shared" si="5"/>
        <v>10078</v>
      </c>
      <c r="U47" s="9">
        <f t="shared" si="6"/>
        <v>622</v>
      </c>
      <c r="V47" s="2" t="s">
        <v>34</v>
      </c>
      <c r="W47" s="10">
        <f t="shared" si="7"/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 t="shared" si="0"/>
        <v>Hunter</v>
      </c>
      <c r="H48" s="6" t="str">
        <f t="shared" si="1"/>
        <v>Lopez</v>
      </c>
      <c r="I48" s="6" t="str">
        <f t="shared" si="2"/>
        <v>Wollongong</v>
      </c>
      <c r="J48" s="2" t="s">
        <v>138</v>
      </c>
      <c r="K48" s="7" t="str">
        <f>INDEX('Product Details'!$A$2:$D$169, MATCH('Sales Order '!J48,'Product Details'!$B$2:$B$169,0),3)</f>
        <v>Office_Supplies</v>
      </c>
      <c r="L48" s="7" t="str">
        <f>INDEX('Product Details'!$A$2:$D$169, MATCH('Sales Order '!J48,'Product Details'!$B$2:$B$169,0),4)</f>
        <v>Supplies</v>
      </c>
      <c r="M48" s="7" t="str">
        <f>INDEX('Product Details'!$A$2:$D$169, MATCH('Sales Order '!J48,'Product Details'!$B$2:$B$169,0),1)</f>
        <v>Stiletto Box Cutter, Steel</v>
      </c>
      <c r="N48" s="2">
        <v>2078</v>
      </c>
      <c r="O48" s="2">
        <v>1871</v>
      </c>
      <c r="P48" s="2">
        <v>2</v>
      </c>
      <c r="Q48" s="8">
        <f t="shared" si="3"/>
        <v>3742</v>
      </c>
      <c r="R48" s="8">
        <f t="shared" si="4"/>
        <v>4156</v>
      </c>
      <c r="S48" s="2">
        <v>31</v>
      </c>
      <c r="T48" s="9">
        <f t="shared" si="5"/>
        <v>4187</v>
      </c>
      <c r="U48" s="9">
        <f t="shared" si="6"/>
        <v>445</v>
      </c>
      <c r="V48" s="2" t="s">
        <v>64</v>
      </c>
      <c r="W48" s="10">
        <f t="shared" si="7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 t="shared" si="0"/>
        <v>Lisa</v>
      </c>
      <c r="H49" s="6" t="str">
        <f t="shared" si="1"/>
        <v>Ryan</v>
      </c>
      <c r="I49" s="6" t="str">
        <f t="shared" si="2"/>
        <v>Berlin</v>
      </c>
      <c r="J49" s="2" t="s">
        <v>129</v>
      </c>
      <c r="K49" s="7" t="str">
        <f>INDEX('Product Details'!$A$2:$D$169, MATCH('Sales Order '!J49,'Product Details'!$B$2:$B$169,0),3)</f>
        <v>Furniture</v>
      </c>
      <c r="L49" s="7" t="str">
        <f>INDEX('Product Details'!$A$2:$D$169, MATCH('Sales Order '!J49,'Product Details'!$B$2:$B$169,0),4)</f>
        <v>Tables</v>
      </c>
      <c r="M49" s="7" t="str">
        <f>INDEX('Product Details'!$A$2:$D$169, MATCH('Sales Order '!J49,'Product Details'!$B$2:$B$169,0),1)</f>
        <v>Computer Table, Adjustable Height</v>
      </c>
      <c r="N49" s="2">
        <v>142</v>
      </c>
      <c r="O49" s="2">
        <v>134</v>
      </c>
      <c r="P49" s="2">
        <v>2</v>
      </c>
      <c r="Q49" s="8">
        <f t="shared" si="3"/>
        <v>268</v>
      </c>
      <c r="R49" s="8">
        <f t="shared" si="4"/>
        <v>284</v>
      </c>
      <c r="S49" s="2">
        <v>30</v>
      </c>
      <c r="T49" s="9">
        <f t="shared" si="5"/>
        <v>314</v>
      </c>
      <c r="U49" s="9">
        <f t="shared" si="6"/>
        <v>46</v>
      </c>
      <c r="V49" s="2" t="s">
        <v>64</v>
      </c>
      <c r="W49" s="10">
        <f t="shared" si="7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 t="shared" si="0"/>
        <v>Neil</v>
      </c>
      <c r="H50" s="6" t="str">
        <f t="shared" si="1"/>
        <v>Knudson</v>
      </c>
      <c r="I50" s="6" t="str">
        <f t="shared" si="2"/>
        <v>Malang</v>
      </c>
      <c r="J50" s="2" t="s">
        <v>151</v>
      </c>
      <c r="K50" s="7" t="str">
        <f>INDEX('Product Details'!$A$2:$D$169, MATCH('Sales Order '!J50,'Product Details'!$B$2:$B$169,0),3)</f>
        <v>Office_Supplies</v>
      </c>
      <c r="L50" s="7" t="str">
        <f>INDEX('Product Details'!$A$2:$D$169, MATCH('Sales Order '!J50,'Product Details'!$B$2:$B$169,0),4)</f>
        <v>Appliances</v>
      </c>
      <c r="M50" s="7" t="str">
        <f>INDEX('Product Details'!$A$2:$D$169, MATCH('Sales Order '!J50,'Product Details'!$B$2:$B$169,0),1)</f>
        <v>KitchenAid Refrigerator, Red</v>
      </c>
      <c r="N50" s="2">
        <v>1576</v>
      </c>
      <c r="O50" s="2">
        <v>1531</v>
      </c>
      <c r="P50" s="2">
        <v>3</v>
      </c>
      <c r="Q50" s="8">
        <f t="shared" si="3"/>
        <v>4593</v>
      </c>
      <c r="R50" s="8">
        <f t="shared" si="4"/>
        <v>4728</v>
      </c>
      <c r="S50" s="2">
        <v>75</v>
      </c>
      <c r="T50" s="9">
        <f t="shared" si="5"/>
        <v>4803</v>
      </c>
      <c r="U50" s="9">
        <f t="shared" si="6"/>
        <v>210</v>
      </c>
      <c r="V50" s="2" t="s">
        <v>34</v>
      </c>
      <c r="W50" s="10">
        <f t="shared" si="7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 t="shared" si="0"/>
        <v>Adam</v>
      </c>
      <c r="H51" s="6" t="str">
        <f t="shared" si="1"/>
        <v>Bellavance</v>
      </c>
      <c r="I51" s="6" t="str">
        <f t="shared" si="2"/>
        <v>Kaiyuan</v>
      </c>
      <c r="J51" s="2" t="s">
        <v>51</v>
      </c>
      <c r="K51" s="7" t="str">
        <f>INDEX('Product Details'!$A$2:$D$169, MATCH('Sales Order '!J51,'Product Details'!$B$2:$B$169,0),3)</f>
        <v>Technology</v>
      </c>
      <c r="L51" s="7" t="str">
        <f>INDEX('Product Details'!$A$2:$D$169, MATCH('Sales Order '!J51,'Product Details'!$B$2:$B$169,0),4)</f>
        <v>Machines</v>
      </c>
      <c r="M51" s="7" t="str">
        <f>INDEX('Product Details'!$A$2:$D$169, MATCH('Sales Order '!J51,'Product Details'!$B$2:$B$169,0),1)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3"/>
        <v>164</v>
      </c>
      <c r="R51" s="8">
        <f t="shared" si="4"/>
        <v>184</v>
      </c>
      <c r="S51" s="2">
        <v>10</v>
      </c>
      <c r="T51" s="9">
        <f t="shared" si="5"/>
        <v>194</v>
      </c>
      <c r="U51" s="9">
        <f t="shared" si="6"/>
        <v>30</v>
      </c>
      <c r="V51" s="2" t="s">
        <v>34</v>
      </c>
      <c r="W51" s="10">
        <f t="shared" si="7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 t="shared" si="0"/>
        <v>Larry</v>
      </c>
      <c r="H52" s="6" t="str">
        <f t="shared" si="1"/>
        <v>Blacks</v>
      </c>
      <c r="I52" s="6" t="str">
        <f t="shared" si="2"/>
        <v>Shangyu</v>
      </c>
      <c r="J52" s="2" t="s">
        <v>156</v>
      </c>
      <c r="K52" s="7" t="str">
        <f>INDEX('Product Details'!$A$2:$D$169, MATCH('Sales Order '!J52,'Product Details'!$B$2:$B$169,0),3)</f>
        <v>Office_Supplies</v>
      </c>
      <c r="L52" s="7" t="str">
        <f>INDEX('Product Details'!$A$2:$D$169, MATCH('Sales Order '!J52,'Product Details'!$B$2:$B$169,0),4)</f>
        <v>Envelopes</v>
      </c>
      <c r="M52" s="7" t="str">
        <f>INDEX('Product Details'!$A$2:$D$169, MATCH('Sales Order '!J52,'Product Details'!$B$2:$B$169,0),1)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3"/>
        <v>513</v>
      </c>
      <c r="R52" s="8">
        <f t="shared" si="4"/>
        <v>549</v>
      </c>
      <c r="S52" s="2">
        <v>10</v>
      </c>
      <c r="T52" s="9">
        <f t="shared" si="5"/>
        <v>559</v>
      </c>
      <c r="U52" s="9">
        <f t="shared" si="6"/>
        <v>46</v>
      </c>
      <c r="V52" s="2" t="s">
        <v>34</v>
      </c>
      <c r="W52" s="10">
        <f t="shared" si="7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 t="shared" si="0"/>
        <v>Patrick</v>
      </c>
      <c r="H53" s="6" t="str">
        <f t="shared" si="1"/>
        <v>Bzostek</v>
      </c>
      <c r="I53" s="6" t="str">
        <f t="shared" si="2"/>
        <v>Krefeld</v>
      </c>
      <c r="J53" s="2" t="s">
        <v>100</v>
      </c>
      <c r="K53" s="7" t="str">
        <f>INDEX('Product Details'!$A$2:$D$169, MATCH('Sales Order '!J53,'Product Details'!$B$2:$B$169,0),3)</f>
        <v>Office_Supplies</v>
      </c>
      <c r="L53" s="7" t="str">
        <f>INDEX('Product Details'!$A$2:$D$169, MATCH('Sales Order '!J53,'Product Details'!$B$2:$B$169,0),4)</f>
        <v>Art</v>
      </c>
      <c r="M53" s="7" t="str">
        <f>INDEX('Product Details'!$A$2:$D$169, MATCH('Sales Order '!J53,'Product Details'!$B$2:$B$169,0),1)</f>
        <v>Newell 34</v>
      </c>
      <c r="N53" s="2">
        <v>4487</v>
      </c>
      <c r="O53" s="2">
        <v>4201</v>
      </c>
      <c r="P53" s="2">
        <v>3</v>
      </c>
      <c r="Q53" s="8">
        <f t="shared" si="3"/>
        <v>12603</v>
      </c>
      <c r="R53" s="8">
        <f t="shared" si="4"/>
        <v>13461</v>
      </c>
      <c r="S53" s="2">
        <v>51</v>
      </c>
      <c r="T53" s="9">
        <f t="shared" si="5"/>
        <v>13512</v>
      </c>
      <c r="U53" s="9">
        <f t="shared" si="6"/>
        <v>909</v>
      </c>
      <c r="V53" s="2" t="s">
        <v>34</v>
      </c>
      <c r="W53" s="10">
        <f t="shared" si="7"/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 t="shared" si="0"/>
        <v>Eileen</v>
      </c>
      <c r="H54" s="6" t="str">
        <f t="shared" si="1"/>
        <v>Kiefer</v>
      </c>
      <c r="I54" s="6" t="str">
        <f t="shared" si="2"/>
        <v>Hamm</v>
      </c>
      <c r="J54" s="2" t="s">
        <v>161</v>
      </c>
      <c r="K54" s="7" t="str">
        <f>INDEX('Product Details'!$A$2:$D$169, MATCH('Sales Order '!J54,'Product Details'!$B$2:$B$169,0),3)</f>
        <v>Office_Supplies</v>
      </c>
      <c r="L54" s="7" t="str">
        <f>INDEX('Product Details'!$A$2:$D$169, MATCH('Sales Order '!J54,'Product Details'!$B$2:$B$169,0),4)</f>
        <v>Storage</v>
      </c>
      <c r="M54" s="7" t="str">
        <f>INDEX('Product Details'!$A$2:$D$169, MATCH('Sales Order '!J54,'Product Details'!$B$2:$B$169,0),1)</f>
        <v>Fellowes High-Stak Drawer Files</v>
      </c>
      <c r="N54" s="2">
        <v>169</v>
      </c>
      <c r="O54" s="2">
        <v>160</v>
      </c>
      <c r="P54" s="2">
        <v>5</v>
      </c>
      <c r="Q54" s="8">
        <f t="shared" si="3"/>
        <v>800</v>
      </c>
      <c r="R54" s="8">
        <f t="shared" si="4"/>
        <v>845</v>
      </c>
      <c r="S54" s="2">
        <v>30</v>
      </c>
      <c r="T54" s="9">
        <f t="shared" si="5"/>
        <v>875</v>
      </c>
      <c r="U54" s="9">
        <f t="shared" si="6"/>
        <v>75</v>
      </c>
      <c r="V54" s="2" t="s">
        <v>64</v>
      </c>
      <c r="W54" s="10">
        <f t="shared" si="7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 t="shared" si="0"/>
        <v>Trudy</v>
      </c>
      <c r="H55" s="6" t="str">
        <f t="shared" si="1"/>
        <v>Glocke</v>
      </c>
      <c r="I55" s="6" t="str">
        <f t="shared" si="2"/>
        <v>Brisbane</v>
      </c>
      <c r="J55" s="2" t="s">
        <v>164</v>
      </c>
      <c r="K55" s="7" t="str">
        <f>INDEX('Product Details'!$A$2:$D$169, MATCH('Sales Order '!J55,'Product Details'!$B$2:$B$169,0),3)</f>
        <v>Office_Supplies</v>
      </c>
      <c r="L55" s="7" t="str">
        <f>INDEX('Product Details'!$A$2:$D$169, MATCH('Sales Order '!J55,'Product Details'!$B$2:$B$169,0),4)</f>
        <v>Appliances</v>
      </c>
      <c r="M55" s="7" t="str">
        <f>INDEX('Product Details'!$A$2:$D$169, MATCH('Sales Order '!J55,'Product Details'!$B$2:$B$169,0),1)</f>
        <v>Hamilton Beach Toaster, Black</v>
      </c>
      <c r="N55" s="2">
        <v>465</v>
      </c>
      <c r="O55" s="2">
        <v>439</v>
      </c>
      <c r="P55" s="2">
        <v>5</v>
      </c>
      <c r="Q55" s="8">
        <f t="shared" si="3"/>
        <v>2195</v>
      </c>
      <c r="R55" s="8">
        <f t="shared" si="4"/>
        <v>2325</v>
      </c>
      <c r="S55" s="2">
        <v>98</v>
      </c>
      <c r="T55" s="9">
        <f t="shared" si="5"/>
        <v>2423</v>
      </c>
      <c r="U55" s="9">
        <f t="shared" si="6"/>
        <v>228</v>
      </c>
      <c r="V55" s="2" t="s">
        <v>34</v>
      </c>
      <c r="W55" s="10">
        <f t="shared" si="7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 t="shared" si="0"/>
        <v>Mark</v>
      </c>
      <c r="H56" s="6" t="str">
        <f t="shared" si="1"/>
        <v>Packer</v>
      </c>
      <c r="I56" s="6" t="str">
        <f t="shared" si="2"/>
        <v>Perth</v>
      </c>
      <c r="J56" s="2" t="s">
        <v>97</v>
      </c>
      <c r="K56" s="7" t="str">
        <f>INDEX('Product Details'!$A$2:$D$169, MATCH('Sales Order '!J56,'Product Details'!$B$2:$B$169,0),3)</f>
        <v>Technology</v>
      </c>
      <c r="L56" s="7" t="str">
        <f>INDEX('Product Details'!$A$2:$D$169, MATCH('Sales Order '!J56,'Product Details'!$B$2:$B$169,0),4)</f>
        <v>Machines</v>
      </c>
      <c r="M56" s="7" t="str">
        <f>INDEX('Product Details'!$A$2:$D$169, MATCH('Sales Order '!J56,'Product Details'!$B$2:$B$169,0),1)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3"/>
        <v>11520</v>
      </c>
      <c r="R56" s="8">
        <f t="shared" si="4"/>
        <v>12210</v>
      </c>
      <c r="S56" s="2">
        <v>88</v>
      </c>
      <c r="T56" s="9">
        <f t="shared" si="5"/>
        <v>12298</v>
      </c>
      <c r="U56" s="9">
        <f t="shared" si="6"/>
        <v>778</v>
      </c>
      <c r="V56" s="2" t="s">
        <v>34</v>
      </c>
      <c r="W56" s="10">
        <f t="shared" si="7"/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 t="shared" si="0"/>
        <v>Stuart</v>
      </c>
      <c r="H57" s="6" t="str">
        <f t="shared" si="1"/>
        <v>Calhoun</v>
      </c>
      <c r="I57" s="6" t="str">
        <f t="shared" si="2"/>
        <v>Nowra</v>
      </c>
      <c r="J57" s="2" t="s">
        <v>119</v>
      </c>
      <c r="K57" s="7" t="str">
        <f>INDEX('Product Details'!$A$2:$D$169, MATCH('Sales Order '!J57,'Product Details'!$B$2:$B$169,0),3)</f>
        <v>Furniture</v>
      </c>
      <c r="L57" s="7" t="str">
        <f>INDEX('Product Details'!$A$2:$D$169, MATCH('Sales Order '!J57,'Product Details'!$B$2:$B$169,0),4)</f>
        <v>Furnishings</v>
      </c>
      <c r="M57" s="7" t="str">
        <f>INDEX('Product Details'!$A$2:$D$169, MATCH('Sales Order '!J57,'Product Details'!$B$2:$B$169,0),1)</f>
        <v>Advantus Door Stop, Black</v>
      </c>
      <c r="N57" s="2">
        <v>5848</v>
      </c>
      <c r="O57" s="2">
        <v>5214</v>
      </c>
      <c r="P57" s="2">
        <v>1</v>
      </c>
      <c r="Q57" s="8">
        <f t="shared" si="3"/>
        <v>5214</v>
      </c>
      <c r="R57" s="8">
        <f t="shared" si="4"/>
        <v>5848</v>
      </c>
      <c r="S57" s="2">
        <v>43</v>
      </c>
      <c r="T57" s="9">
        <f t="shared" si="5"/>
        <v>5891</v>
      </c>
      <c r="U57" s="9">
        <f t="shared" si="6"/>
        <v>677</v>
      </c>
      <c r="V57" s="2" t="s">
        <v>34</v>
      </c>
      <c r="W57" s="10">
        <f t="shared" si="7"/>
        <v>0.05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 t="shared" si="0"/>
        <v>Jack</v>
      </c>
      <c r="H58" s="6" t="str">
        <f t="shared" si="1"/>
        <v>Lebron</v>
      </c>
      <c r="I58" s="6" t="str">
        <f t="shared" si="2"/>
        <v>Erftstadt</v>
      </c>
      <c r="J58" s="2" t="s">
        <v>171</v>
      </c>
      <c r="K58" s="7" t="str">
        <f>INDEX('Product Details'!$A$2:$D$169, MATCH('Sales Order '!J58,'Product Details'!$B$2:$B$169,0),3)</f>
        <v>Office_Supplies</v>
      </c>
      <c r="L58" s="7" t="str">
        <f>INDEX('Product Details'!$A$2:$D$169, MATCH('Sales Order '!J58,'Product Details'!$B$2:$B$169,0),4)</f>
        <v>Labels</v>
      </c>
      <c r="M58" s="7" t="str">
        <f>INDEX('Product Details'!$A$2:$D$169, MATCH('Sales Order '!J58,'Product Details'!$B$2:$B$169,0),1)</f>
        <v>Aver 517</v>
      </c>
      <c r="N58" s="2">
        <v>4704</v>
      </c>
      <c r="O58" s="2">
        <v>4361</v>
      </c>
      <c r="P58" s="2">
        <v>3</v>
      </c>
      <c r="Q58" s="8">
        <f t="shared" si="3"/>
        <v>13083</v>
      </c>
      <c r="R58" s="8">
        <f t="shared" si="4"/>
        <v>14112</v>
      </c>
      <c r="S58" s="2">
        <v>52</v>
      </c>
      <c r="T58" s="9">
        <f t="shared" si="5"/>
        <v>14164</v>
      </c>
      <c r="U58" s="9">
        <f t="shared" si="6"/>
        <v>1081</v>
      </c>
      <c r="V58" s="2" t="s">
        <v>64</v>
      </c>
      <c r="W58" s="10">
        <f t="shared" si="7"/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 t="shared" si="0"/>
        <v>Lisa</v>
      </c>
      <c r="H59" s="6" t="str">
        <f t="shared" si="1"/>
        <v>Ryan</v>
      </c>
      <c r="I59" s="6" t="str">
        <f t="shared" si="2"/>
        <v>Berlin</v>
      </c>
      <c r="J59" s="2" t="s">
        <v>173</v>
      </c>
      <c r="K59" s="7" t="str">
        <f>INDEX('Product Details'!$A$2:$D$169, MATCH('Sales Order '!J59,'Product Details'!$B$2:$B$169,0),3)</f>
        <v>Office_Supplies</v>
      </c>
      <c r="L59" s="7" t="str">
        <f>INDEX('Product Details'!$A$2:$D$169, MATCH('Sales Order '!J59,'Product Details'!$B$2:$B$169,0),4)</f>
        <v>Fasteners</v>
      </c>
      <c r="M59" s="7" t="str">
        <f>INDEX('Product Details'!$A$2:$D$169, MATCH('Sales Order '!J59,'Product Details'!$B$2:$B$169,0),1)</f>
        <v>OIC Push Pins, Metal</v>
      </c>
      <c r="N59" s="2">
        <v>729</v>
      </c>
      <c r="O59" s="2">
        <v>689</v>
      </c>
      <c r="P59" s="2">
        <v>1</v>
      </c>
      <c r="Q59" s="8">
        <f t="shared" si="3"/>
        <v>689</v>
      </c>
      <c r="R59" s="8">
        <f t="shared" si="4"/>
        <v>729</v>
      </c>
      <c r="S59" s="2">
        <v>37</v>
      </c>
      <c r="T59" s="9">
        <f t="shared" si="5"/>
        <v>766</v>
      </c>
      <c r="U59" s="9">
        <f t="shared" si="6"/>
        <v>77</v>
      </c>
      <c r="V59" s="2" t="s">
        <v>34</v>
      </c>
      <c r="W59" s="10">
        <f t="shared" si="7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 t="shared" si="0"/>
        <v>Laurel</v>
      </c>
      <c r="H60" s="6" t="str">
        <f t="shared" si="1"/>
        <v>Workman</v>
      </c>
      <c r="I60" s="6" t="str">
        <f t="shared" si="2"/>
        <v>Dongguan</v>
      </c>
      <c r="J60" s="2" t="s">
        <v>39</v>
      </c>
      <c r="K60" s="7" t="str">
        <f>INDEX('Product Details'!$A$2:$D$169, MATCH('Sales Order '!J60,'Product Details'!$B$2:$B$169,0),3)</f>
        <v>Office_Supplies</v>
      </c>
      <c r="L60" s="7" t="str">
        <f>INDEX('Product Details'!$A$2:$D$169, MATCH('Sales Order '!J60,'Product Details'!$B$2:$B$169,0),4)</f>
        <v>Binders</v>
      </c>
      <c r="M60" s="7" t="str">
        <f>INDEX('Product Details'!$A$2:$D$169, MATCH('Sales Order '!J60,'Product Details'!$B$2:$B$169,0),1)</f>
        <v>Accohide Poly Flexible Ring Binders</v>
      </c>
      <c r="N60" s="2">
        <v>743</v>
      </c>
      <c r="O60" s="2">
        <v>694</v>
      </c>
      <c r="P60" s="2">
        <v>4</v>
      </c>
      <c r="Q60" s="8">
        <f t="shared" si="3"/>
        <v>2776</v>
      </c>
      <c r="R60" s="8">
        <f t="shared" si="4"/>
        <v>2972</v>
      </c>
      <c r="S60" s="2">
        <v>48</v>
      </c>
      <c r="T60" s="9">
        <f t="shared" si="5"/>
        <v>3020</v>
      </c>
      <c r="U60" s="9">
        <f t="shared" si="6"/>
        <v>244</v>
      </c>
      <c r="V60" s="2" t="s">
        <v>34</v>
      </c>
      <c r="W60" s="10">
        <f t="shared" si="7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 t="shared" si="0"/>
        <v>Dean</v>
      </c>
      <c r="H61" s="6" t="str">
        <f t="shared" si="1"/>
        <v>Katz</v>
      </c>
      <c r="I61" s="6" t="str">
        <f t="shared" si="2"/>
        <v>Changzhou</v>
      </c>
      <c r="J61" s="2" t="s">
        <v>178</v>
      </c>
      <c r="K61" s="7" t="str">
        <f>INDEX('Product Details'!$A$2:$D$169, MATCH('Sales Order '!J61,'Product Details'!$B$2:$B$169,0),3)</f>
        <v>Technology</v>
      </c>
      <c r="L61" s="7" t="str">
        <f>INDEX('Product Details'!$A$2:$D$169, MATCH('Sales Order '!J61,'Product Details'!$B$2:$B$169,0),4)</f>
        <v>Accessories</v>
      </c>
      <c r="M61" s="7" t="str">
        <f>INDEX('Product Details'!$A$2:$D$169, MATCH('Sales Order '!J61,'Product Details'!$B$2:$B$169,0),1)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3"/>
        <v>5334</v>
      </c>
      <c r="R61" s="8">
        <f t="shared" si="4"/>
        <v>5814</v>
      </c>
      <c r="S61" s="2">
        <v>87</v>
      </c>
      <c r="T61" s="9">
        <f t="shared" si="5"/>
        <v>5901</v>
      </c>
      <c r="U61" s="9">
        <f t="shared" si="6"/>
        <v>567</v>
      </c>
      <c r="V61" s="2" t="s">
        <v>34</v>
      </c>
      <c r="W61" s="10">
        <f t="shared" si="7"/>
        <v>0.05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 t="shared" si="0"/>
        <v>Tony</v>
      </c>
      <c r="H62" s="6" t="str">
        <f t="shared" si="1"/>
        <v>Sayre</v>
      </c>
      <c r="I62" s="6" t="str">
        <f t="shared" si="2"/>
        <v>Bharatpur</v>
      </c>
      <c r="J62" s="2" t="s">
        <v>181</v>
      </c>
      <c r="K62" s="7" t="str">
        <f>INDEX('Product Details'!$A$2:$D$169, MATCH('Sales Order '!J62,'Product Details'!$B$2:$B$169,0),3)</f>
        <v>Furniture</v>
      </c>
      <c r="L62" s="7" t="str">
        <f>INDEX('Product Details'!$A$2:$D$169, MATCH('Sales Order '!J62,'Product Details'!$B$2:$B$169,0),4)</f>
        <v>Tables</v>
      </c>
      <c r="M62" s="7" t="str">
        <f>INDEX('Product Details'!$A$2:$D$169, MATCH('Sales Order '!J62,'Product Details'!$B$2:$B$169,0),1)</f>
        <v>Conference Table, Fully Assembled</v>
      </c>
      <c r="N62" s="2">
        <v>8399</v>
      </c>
      <c r="O62" s="2">
        <v>8001</v>
      </c>
      <c r="P62" s="2">
        <v>5</v>
      </c>
      <c r="Q62" s="8">
        <f t="shared" si="3"/>
        <v>40005</v>
      </c>
      <c r="R62" s="8">
        <f t="shared" si="4"/>
        <v>41995</v>
      </c>
      <c r="S62" s="2">
        <v>55</v>
      </c>
      <c r="T62" s="9">
        <f t="shared" si="5"/>
        <v>42050</v>
      </c>
      <c r="U62" s="9">
        <f t="shared" si="6"/>
        <v>2045</v>
      </c>
      <c r="V62" s="2" t="s">
        <v>64</v>
      </c>
      <c r="W62" s="10">
        <f t="shared" si="7"/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 t="shared" si="0"/>
        <v>Gary</v>
      </c>
      <c r="H63" s="6" t="str">
        <f t="shared" si="1"/>
        <v>Hansen</v>
      </c>
      <c r="I63" s="6" t="str">
        <f t="shared" si="2"/>
        <v>Dewas</v>
      </c>
      <c r="J63" s="2" t="s">
        <v>184</v>
      </c>
      <c r="K63" s="7" t="str">
        <f>INDEX('Product Details'!$A$2:$D$169, MATCH('Sales Order '!J63,'Product Details'!$B$2:$B$169,0),3)</f>
        <v>Furniture</v>
      </c>
      <c r="L63" s="7" t="str">
        <f>INDEX('Product Details'!$A$2:$D$169, MATCH('Sales Order '!J63,'Product Details'!$B$2:$B$169,0),4)</f>
        <v>Tables</v>
      </c>
      <c r="M63" s="7" t="str">
        <f>INDEX('Product Details'!$A$2:$D$169, MATCH('Sales Order '!J63,'Product Details'!$B$2:$B$169,0),1)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3"/>
        <v>1740</v>
      </c>
      <c r="R63" s="8">
        <f t="shared" si="4"/>
        <v>1792</v>
      </c>
      <c r="S63" s="2">
        <v>99</v>
      </c>
      <c r="T63" s="9">
        <f t="shared" si="5"/>
        <v>1891</v>
      </c>
      <c r="U63" s="9">
        <f t="shared" si="6"/>
        <v>151</v>
      </c>
      <c r="V63" s="2" t="s">
        <v>34</v>
      </c>
      <c r="W63" s="10">
        <f t="shared" si="7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 t="shared" si="0"/>
        <v>Adam</v>
      </c>
      <c r="H64" s="6" t="str">
        <f t="shared" si="1"/>
        <v>Bellavance</v>
      </c>
      <c r="I64" s="6" t="str">
        <f t="shared" si="2"/>
        <v>Kwinana</v>
      </c>
      <c r="J64" s="2" t="s">
        <v>187</v>
      </c>
      <c r="K64" s="7" t="str">
        <f>INDEX('Product Details'!$A$2:$D$169, MATCH('Sales Order '!J64,'Product Details'!$B$2:$B$169,0),3)</f>
        <v>Technology</v>
      </c>
      <c r="L64" s="7" t="str">
        <f>INDEX('Product Details'!$A$2:$D$169, MATCH('Sales Order '!J64,'Product Details'!$B$2:$B$169,0),4)</f>
        <v>Accessories</v>
      </c>
      <c r="M64" s="7" t="str">
        <f>INDEX('Product Details'!$A$2:$D$169, MATCH('Sales Order '!J64,'Product Details'!$B$2:$B$169,0),1)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3"/>
        <v>7368</v>
      </c>
      <c r="R64" s="8">
        <f t="shared" si="4"/>
        <v>7653</v>
      </c>
      <c r="S64" s="2">
        <v>96</v>
      </c>
      <c r="T64" s="9">
        <f t="shared" si="5"/>
        <v>7749</v>
      </c>
      <c r="U64" s="9">
        <f t="shared" si="6"/>
        <v>381</v>
      </c>
      <c r="V64" s="2" t="s">
        <v>64</v>
      </c>
      <c r="W64" s="10">
        <f t="shared" si="7"/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 t="shared" si="0"/>
        <v>Craig</v>
      </c>
      <c r="H65" s="6" t="str">
        <f t="shared" si="1"/>
        <v>Carroll</v>
      </c>
      <c r="I65" s="6" t="str">
        <f t="shared" si="2"/>
        <v>Augsburg</v>
      </c>
      <c r="J65" s="2" t="s">
        <v>94</v>
      </c>
      <c r="K65" s="7" t="str">
        <f>INDEX('Product Details'!$A$2:$D$169, MATCH('Sales Order '!J65,'Product Details'!$B$2:$B$169,0),3)</f>
        <v>Furniture</v>
      </c>
      <c r="L65" s="7" t="str">
        <f>INDEX('Product Details'!$A$2:$D$169, MATCH('Sales Order '!J65,'Product Details'!$B$2:$B$169,0),4)</f>
        <v>Bookcases</v>
      </c>
      <c r="M65" s="7" t="str">
        <f>INDEX('Product Details'!$A$2:$D$169, MATCH('Sales Order '!J65,'Product Details'!$B$2:$B$169,0),1)</f>
        <v>3-Shelf Cabinet, Mobile</v>
      </c>
      <c r="N65" s="2">
        <v>1859</v>
      </c>
      <c r="O65" s="2">
        <v>1755</v>
      </c>
      <c r="P65" s="2">
        <v>10</v>
      </c>
      <c r="Q65" s="8">
        <f t="shared" si="3"/>
        <v>17550</v>
      </c>
      <c r="R65" s="8">
        <f t="shared" si="4"/>
        <v>18590</v>
      </c>
      <c r="S65" s="2">
        <v>98</v>
      </c>
      <c r="T65" s="9">
        <f t="shared" si="5"/>
        <v>18688</v>
      </c>
      <c r="U65" s="9">
        <f t="shared" si="6"/>
        <v>1138</v>
      </c>
      <c r="V65" s="2" t="s">
        <v>64</v>
      </c>
      <c r="W65" s="10">
        <f t="shared" si="7"/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 t="shared" si="0"/>
        <v>Greg</v>
      </c>
      <c r="H66" s="6" t="str">
        <f t="shared" si="1"/>
        <v>Hansen</v>
      </c>
      <c r="I66" s="6" t="str">
        <f t="shared" si="2"/>
        <v>Canberra</v>
      </c>
      <c r="J66" s="2" t="s">
        <v>191</v>
      </c>
      <c r="K66" s="7" t="str">
        <f>INDEX('Product Details'!$A$2:$D$169, MATCH('Sales Order '!J66,'Product Details'!$B$2:$B$169,0),3)</f>
        <v>Furniture</v>
      </c>
      <c r="L66" s="7" t="str">
        <f>INDEX('Product Details'!$A$2:$D$169, MATCH('Sales Order '!J66,'Product Details'!$B$2:$B$169,0),4)</f>
        <v>Tables</v>
      </c>
      <c r="M66" s="7" t="str">
        <f>INDEX('Product Details'!$A$2:$D$169, MATCH('Sales Order '!J66,'Product Details'!$B$2:$B$169,0),1)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3"/>
        <v>13716</v>
      </c>
      <c r="R66" s="8">
        <f t="shared" si="4"/>
        <v>14948</v>
      </c>
      <c r="S66" s="2">
        <v>52</v>
      </c>
      <c r="T66" s="9">
        <f t="shared" si="5"/>
        <v>15000</v>
      </c>
      <c r="U66" s="9">
        <f t="shared" si="6"/>
        <v>1284</v>
      </c>
      <c r="V66" s="2" t="s">
        <v>34</v>
      </c>
      <c r="W66" s="10">
        <f t="shared" si="7"/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 t="shared" si="0"/>
        <v>Annie</v>
      </c>
      <c r="H67" s="6" t="str">
        <f t="shared" si="1"/>
        <v>Thurman</v>
      </c>
      <c r="I67" s="6" t="str">
        <f t="shared" si="2"/>
        <v>Sydney</v>
      </c>
      <c r="J67" s="2" t="s">
        <v>194</v>
      </c>
      <c r="K67" s="7" t="str">
        <f>INDEX('Product Details'!$A$2:$D$169, MATCH('Sales Order '!J67,'Product Details'!$B$2:$B$169,0),3)</f>
        <v>Office_Supplies</v>
      </c>
      <c r="L67" s="7" t="str">
        <f>INDEX('Product Details'!$A$2:$D$169, MATCH('Sales Order '!J67,'Product Details'!$B$2:$B$169,0),4)</f>
        <v>Art</v>
      </c>
      <c r="M67" s="7" t="str">
        <f>INDEX('Product Details'!$A$2:$D$169, MATCH('Sales Order '!J67,'Product Details'!$B$2:$B$169,0),1)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3"/>
        <v>931</v>
      </c>
      <c r="R67" s="8">
        <f t="shared" si="4"/>
        <v>998</v>
      </c>
      <c r="S67" s="2">
        <v>42</v>
      </c>
      <c r="T67" s="9">
        <f t="shared" si="5"/>
        <v>1040</v>
      </c>
      <c r="U67" s="9">
        <f t="shared" si="6"/>
        <v>109</v>
      </c>
      <c r="V67" s="2" t="s">
        <v>64</v>
      </c>
      <c r="W67" s="10">
        <f t="shared" si="7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 t="shared" si="0"/>
        <v>Becky</v>
      </c>
      <c r="H68" s="6" t="str">
        <f t="shared" si="1"/>
        <v>Pak</v>
      </c>
      <c r="I68" s="6" t="str">
        <f t="shared" si="2"/>
        <v>Geelong</v>
      </c>
      <c r="J68" s="2" t="s">
        <v>197</v>
      </c>
      <c r="K68" s="7" t="str">
        <f>INDEX('Product Details'!$A$2:$D$169, MATCH('Sales Order '!J68,'Product Details'!$B$2:$B$169,0),3)</f>
        <v>Office_Supplies</v>
      </c>
      <c r="L68" s="7" t="str">
        <f>INDEX('Product Details'!$A$2:$D$169, MATCH('Sales Order '!J68,'Product Details'!$B$2:$B$169,0),4)</f>
        <v>Labels</v>
      </c>
      <c r="M68" s="7" t="str">
        <f>INDEX('Product Details'!$A$2:$D$169, MATCH('Sales Order '!J68,'Product Details'!$B$2:$B$169,0),1)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3"/>
        <v>1844</v>
      </c>
      <c r="R68" s="8">
        <f t="shared" si="4"/>
        <v>1956</v>
      </c>
      <c r="S68" s="2">
        <v>98</v>
      </c>
      <c r="T68" s="9">
        <f t="shared" si="5"/>
        <v>2054</v>
      </c>
      <c r="U68" s="9">
        <f t="shared" si="6"/>
        <v>210</v>
      </c>
      <c r="V68" s="2" t="s">
        <v>34</v>
      </c>
      <c r="W68" s="10">
        <f t="shared" si="7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 t="shared" si="0"/>
        <v>Catherine</v>
      </c>
      <c r="H69" s="6" t="str">
        <f t="shared" si="1"/>
        <v>Glotzbach</v>
      </c>
      <c r="I69" s="6" t="str">
        <f t="shared" si="2"/>
        <v>Bochum</v>
      </c>
      <c r="J69" s="2" t="s">
        <v>60</v>
      </c>
      <c r="K69" s="7" t="str">
        <f>INDEX('Product Details'!$A$2:$D$169, MATCH('Sales Order '!J69,'Product Details'!$B$2:$B$169,0),3)</f>
        <v>Technology</v>
      </c>
      <c r="L69" s="7" t="str">
        <f>INDEX('Product Details'!$A$2:$D$169, MATCH('Sales Order '!J69,'Product Details'!$B$2:$B$169,0),4)</f>
        <v>Accessories</v>
      </c>
      <c r="M69" s="7" t="str">
        <f>INDEX('Product Details'!$A$2:$D$169, MATCH('Sales Order '!J69,'Product Details'!$B$2:$B$169,0),1)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3"/>
        <v>1695</v>
      </c>
      <c r="R69" s="8">
        <f t="shared" si="4"/>
        <v>1935</v>
      </c>
      <c r="S69" s="2">
        <v>73</v>
      </c>
      <c r="T69" s="9">
        <f t="shared" si="5"/>
        <v>2008</v>
      </c>
      <c r="U69" s="9">
        <f t="shared" si="6"/>
        <v>313</v>
      </c>
      <c r="V69" s="2" t="s">
        <v>64</v>
      </c>
      <c r="W69" s="10">
        <f t="shared" si="7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 t="shared" si="0"/>
        <v>James</v>
      </c>
      <c r="H70" s="6" t="str">
        <f t="shared" si="1"/>
        <v>Lanier</v>
      </c>
      <c r="I70" s="6" t="str">
        <f t="shared" si="2"/>
        <v>Dortmund</v>
      </c>
      <c r="J70" s="2" t="s">
        <v>71</v>
      </c>
      <c r="K70" s="7" t="str">
        <f>INDEX('Product Details'!$A$2:$D$169, MATCH('Sales Order '!J70,'Product Details'!$B$2:$B$169,0),3)</f>
        <v>Furniture</v>
      </c>
      <c r="L70" s="7" t="str">
        <f>INDEX('Product Details'!$A$2:$D$169, MATCH('Sales Order '!J70,'Product Details'!$B$2:$B$169,0),4)</f>
        <v>Furnishings</v>
      </c>
      <c r="M70" s="7" t="str">
        <f>INDEX('Product Details'!$A$2:$D$169, MATCH('Sales Order '!J70,'Product Details'!$B$2:$B$169,0),1)</f>
        <v>-O Stacking Tray, Erganomic</v>
      </c>
      <c r="N70" s="2">
        <v>954</v>
      </c>
      <c r="O70" s="2">
        <v>901</v>
      </c>
      <c r="P70" s="2">
        <v>3</v>
      </c>
      <c r="Q70" s="8">
        <f t="shared" si="3"/>
        <v>2703</v>
      </c>
      <c r="R70" s="8">
        <f t="shared" si="4"/>
        <v>2862</v>
      </c>
      <c r="S70" s="2">
        <v>37</v>
      </c>
      <c r="T70" s="9">
        <f t="shared" si="5"/>
        <v>2899</v>
      </c>
      <c r="U70" s="9">
        <f t="shared" si="6"/>
        <v>196</v>
      </c>
      <c r="V70" s="2" t="s">
        <v>64</v>
      </c>
      <c r="W70" s="10">
        <f t="shared" si="7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 t="shared" si="0"/>
        <v>Jenna</v>
      </c>
      <c r="H71" s="6" t="str">
        <f t="shared" si="1"/>
        <v>Caffey</v>
      </c>
      <c r="I71" s="6" t="str">
        <f t="shared" si="2"/>
        <v>Kanpur</v>
      </c>
      <c r="J71" s="2" t="s">
        <v>109</v>
      </c>
      <c r="K71" s="7" t="str">
        <f>INDEX('Product Details'!$A$2:$D$169, MATCH('Sales Order '!J71,'Product Details'!$B$2:$B$169,0),3)</f>
        <v>Furniture</v>
      </c>
      <c r="L71" s="7" t="str">
        <f>INDEX('Product Details'!$A$2:$D$169, MATCH('Sales Order '!J71,'Product Details'!$B$2:$B$169,0),4)</f>
        <v>Bookcases</v>
      </c>
      <c r="M71" s="7" t="str">
        <f>INDEX('Product Details'!$A$2:$D$169, MATCH('Sales Order '!J71,'Product Details'!$B$2:$B$169,0),1)</f>
        <v>4-Shelf Metal Bookcases</v>
      </c>
      <c r="N71" s="2">
        <v>78</v>
      </c>
      <c r="O71" s="2">
        <v>74</v>
      </c>
      <c r="P71" s="2">
        <v>2</v>
      </c>
      <c r="Q71" s="8">
        <f t="shared" si="3"/>
        <v>148</v>
      </c>
      <c r="R71" s="8">
        <f t="shared" si="4"/>
        <v>156</v>
      </c>
      <c r="S71" s="2">
        <v>10</v>
      </c>
      <c r="T71" s="9">
        <f t="shared" si="5"/>
        <v>166</v>
      </c>
      <c r="U71" s="9">
        <f t="shared" si="6"/>
        <v>18</v>
      </c>
      <c r="V71" s="2" t="s">
        <v>31</v>
      </c>
      <c r="W71" s="10">
        <f t="shared" si="7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 t="shared" si="0"/>
        <v>Alex</v>
      </c>
      <c r="H72" s="6" t="str">
        <f t="shared" si="1"/>
        <v>Grayson</v>
      </c>
      <c r="I72" s="6" t="str">
        <f t="shared" si="2"/>
        <v>Anyang</v>
      </c>
      <c r="J72" s="2" t="s">
        <v>205</v>
      </c>
      <c r="K72" s="7" t="str">
        <f>INDEX('Product Details'!$A$2:$D$169, MATCH('Sales Order '!J72,'Product Details'!$B$2:$B$169,0),3)</f>
        <v>Office_Supplies</v>
      </c>
      <c r="L72" s="7" t="str">
        <f>INDEX('Product Details'!$A$2:$D$169, MATCH('Sales Order '!J72,'Product Details'!$B$2:$B$169,0),4)</f>
        <v>Labels</v>
      </c>
      <c r="M72" s="7" t="str">
        <f>INDEX('Product Details'!$A$2:$D$169, MATCH('Sales Order '!J72,'Product Details'!$B$2:$B$169,0),1)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3"/>
        <v>27868</v>
      </c>
      <c r="R72" s="8">
        <f t="shared" si="4"/>
        <v>29260</v>
      </c>
      <c r="S72" s="2">
        <v>81</v>
      </c>
      <c r="T72" s="9">
        <f t="shared" si="5"/>
        <v>29341</v>
      </c>
      <c r="U72" s="9">
        <f t="shared" si="6"/>
        <v>1473</v>
      </c>
      <c r="V72" s="2" t="s">
        <v>34</v>
      </c>
      <c r="W72" s="10">
        <f t="shared" si="7"/>
        <v>7.0000000000000007E-2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 t="shared" si="0"/>
        <v>Pamela</v>
      </c>
      <c r="H73" s="6" t="str">
        <f t="shared" si="1"/>
        <v>Stobb</v>
      </c>
      <c r="I73" s="6" t="str">
        <f t="shared" si="2"/>
        <v>Berlin</v>
      </c>
      <c r="J73" s="2" t="s">
        <v>208</v>
      </c>
      <c r="K73" s="7" t="str">
        <f>INDEX('Product Details'!$A$2:$D$169, MATCH('Sales Order '!J73,'Product Details'!$B$2:$B$169,0),3)</f>
        <v>Office_Supplies</v>
      </c>
      <c r="L73" s="7" t="str">
        <f>INDEX('Product Details'!$A$2:$D$169, MATCH('Sales Order '!J73,'Product Details'!$B$2:$B$169,0),4)</f>
        <v>Labels</v>
      </c>
      <c r="M73" s="7" t="str">
        <f>INDEX('Product Details'!$A$2:$D$169, MATCH('Sales Order '!J73,'Product Details'!$B$2:$B$169,0),1)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3"/>
        <v>1862</v>
      </c>
      <c r="R73" s="8">
        <f t="shared" si="4"/>
        <v>1996</v>
      </c>
      <c r="S73" s="2">
        <v>79</v>
      </c>
      <c r="T73" s="9">
        <f t="shared" si="5"/>
        <v>2075</v>
      </c>
      <c r="U73" s="9">
        <f t="shared" si="6"/>
        <v>213</v>
      </c>
      <c r="V73" s="2" t="s">
        <v>34</v>
      </c>
      <c r="W73" s="10">
        <f t="shared" si="7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 t="shared" ref="G74:G137" si="8">VLOOKUP(F74, Customer,2,0)</f>
        <v>Sheri</v>
      </c>
      <c r="H74" s="6" t="str">
        <f t="shared" ref="H74:H137" si="9">VLOOKUP(F74,Customer,3,0)</f>
        <v>Gordon</v>
      </c>
      <c r="I74" s="6" t="str">
        <f t="shared" ref="I74:I137" si="10">VLOOKUP(F74,Customer,5,0)</f>
        <v>Bogor</v>
      </c>
      <c r="J74" s="2" t="s">
        <v>87</v>
      </c>
      <c r="K74" s="7" t="str">
        <f>INDEX('Product Details'!$A$2:$D$169, MATCH('Sales Order '!J74,'Product Details'!$B$2:$B$169,0),3)</f>
        <v>Office_Supplies</v>
      </c>
      <c r="L74" s="7" t="str">
        <f>INDEX('Product Details'!$A$2:$D$169, MATCH('Sales Order '!J74,'Product Details'!$B$2:$B$169,0),4)</f>
        <v>Storage</v>
      </c>
      <c r="M74" s="7" t="str">
        <f>INDEX('Product Details'!$A$2:$D$169, MATCH('Sales Order '!J74,'Product Details'!$B$2:$B$169,0),1)</f>
        <v>Fellowes Shelving, Wire Frame</v>
      </c>
      <c r="N74" s="2">
        <v>954</v>
      </c>
      <c r="O74" s="2">
        <v>901</v>
      </c>
      <c r="P74" s="2">
        <v>2</v>
      </c>
      <c r="Q74" s="8">
        <f t="shared" si="3"/>
        <v>1802</v>
      </c>
      <c r="R74" s="8">
        <f t="shared" si="4"/>
        <v>1908</v>
      </c>
      <c r="S74" s="2">
        <v>22</v>
      </c>
      <c r="T74" s="9">
        <f t="shared" si="5"/>
        <v>1930</v>
      </c>
      <c r="U74" s="9">
        <f t="shared" si="6"/>
        <v>128</v>
      </c>
      <c r="V74" s="2" t="s">
        <v>72</v>
      </c>
      <c r="W74" s="10">
        <f t="shared" si="7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 t="shared" si="8"/>
        <v>Neil</v>
      </c>
      <c r="H75" s="6" t="str">
        <f t="shared" si="9"/>
        <v>Knudson</v>
      </c>
      <c r="I75" s="6" t="str">
        <f t="shared" si="10"/>
        <v>Malang</v>
      </c>
      <c r="J75" s="2" t="s">
        <v>212</v>
      </c>
      <c r="K75" s="7" t="str">
        <f>INDEX('Product Details'!$A$2:$D$169, MATCH('Sales Order '!J75,'Product Details'!$B$2:$B$169,0),3)</f>
        <v>Furniture</v>
      </c>
      <c r="L75" s="7" t="str">
        <f>INDEX('Product Details'!$A$2:$D$169, MATCH('Sales Order '!J75,'Product Details'!$B$2:$B$169,0),4)</f>
        <v>Bookcases</v>
      </c>
      <c r="M75" s="7" t="str">
        <f>INDEX('Product Details'!$A$2:$D$169, MATCH('Sales Order '!J75,'Product Details'!$B$2:$B$169,0),1)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11">O75*P75</f>
        <v>18354</v>
      </c>
      <c r="R75" s="8">
        <f t="shared" ref="R75:R138" si="12">N75*P75</f>
        <v>19999</v>
      </c>
      <c r="S75" s="2">
        <v>82</v>
      </c>
      <c r="T75" s="9">
        <f t="shared" ref="T75:T138" si="13">R75+S75</f>
        <v>20081</v>
      </c>
      <c r="U75" s="9">
        <f t="shared" ref="U75:U138" si="14">T75-Q75</f>
        <v>1727</v>
      </c>
      <c r="V75" s="2" t="s">
        <v>64</v>
      </c>
      <c r="W75" s="10">
        <f t="shared" ref="W75:W138" si="15">VLOOKUP(T75,$X$1:$Y$7,2,1)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 t="shared" si="8"/>
        <v>Meg</v>
      </c>
      <c r="H76" s="6" t="str">
        <f t="shared" si="9"/>
        <v>Tillman</v>
      </c>
      <c r="I76" s="6" t="str">
        <f t="shared" si="10"/>
        <v>Bangalore</v>
      </c>
      <c r="J76" s="2" t="s">
        <v>215</v>
      </c>
      <c r="K76" s="7" t="str">
        <f>INDEX('Product Details'!$A$2:$D$169, MATCH('Sales Order '!J76,'Product Details'!$B$2:$B$169,0),3)</f>
        <v>Technology</v>
      </c>
      <c r="L76" s="7" t="str">
        <f>INDEX('Product Details'!$A$2:$D$169, MATCH('Sales Order '!J76,'Product Details'!$B$2:$B$169,0),4)</f>
        <v>Machines</v>
      </c>
      <c r="M76" s="7" t="str">
        <f>INDEX('Product Details'!$A$2:$D$169, MATCH('Sales Order '!J76,'Product Details'!$B$2:$B$169,0),1)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11"/>
        <v>4120</v>
      </c>
      <c r="R76" s="8">
        <f t="shared" si="12"/>
        <v>4666</v>
      </c>
      <c r="S76" s="2">
        <v>64</v>
      </c>
      <c r="T76" s="9">
        <f t="shared" si="13"/>
        <v>4730</v>
      </c>
      <c r="U76" s="9">
        <f t="shared" si="14"/>
        <v>610</v>
      </c>
      <c r="V76" s="2" t="s">
        <v>34</v>
      </c>
      <c r="W76" s="10">
        <f t="shared" si="15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 t="shared" si="8"/>
        <v>Laurel</v>
      </c>
      <c r="H77" s="6" t="str">
        <f t="shared" si="9"/>
        <v>Beltran</v>
      </c>
      <c r="I77" s="6" t="str">
        <f t="shared" si="10"/>
        <v>Bonn</v>
      </c>
      <c r="J77" s="2" t="s">
        <v>218</v>
      </c>
      <c r="K77" s="7" t="str">
        <f>INDEX('Product Details'!$A$2:$D$169, MATCH('Sales Order '!J77,'Product Details'!$B$2:$B$169,0),3)</f>
        <v>Office_Supplies</v>
      </c>
      <c r="L77" s="7" t="str">
        <f>INDEX('Product Details'!$A$2:$D$169, MATCH('Sales Order '!J77,'Product Details'!$B$2:$B$169,0),4)</f>
        <v>Labels</v>
      </c>
      <c r="M77" s="7" t="str">
        <f>INDEX('Product Details'!$A$2:$D$169, MATCH('Sales Order '!J77,'Product Details'!$B$2:$B$169,0),1)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11"/>
        <v>1510</v>
      </c>
      <c r="R77" s="8">
        <f t="shared" si="12"/>
        <v>1601</v>
      </c>
      <c r="S77" s="2">
        <v>82</v>
      </c>
      <c r="T77" s="9">
        <f t="shared" si="13"/>
        <v>1683</v>
      </c>
      <c r="U77" s="9">
        <f t="shared" si="14"/>
        <v>173</v>
      </c>
      <c r="V77" s="2" t="s">
        <v>64</v>
      </c>
      <c r="W77" s="10">
        <f t="shared" si="15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 t="shared" si="8"/>
        <v>Toby</v>
      </c>
      <c r="H78" s="6" t="str">
        <f t="shared" si="9"/>
        <v>Braunhardt</v>
      </c>
      <c r="I78" s="6" t="str">
        <f t="shared" si="10"/>
        <v>Perth</v>
      </c>
      <c r="J78" s="2" t="s">
        <v>221</v>
      </c>
      <c r="K78" s="7" t="str">
        <f>INDEX('Product Details'!$A$2:$D$169, MATCH('Sales Order '!J78,'Product Details'!$B$2:$B$169,0),3)</f>
        <v>Office_Supplies</v>
      </c>
      <c r="L78" s="7" t="str">
        <f>INDEX('Product Details'!$A$2:$D$169, MATCH('Sales Order '!J78,'Product Details'!$B$2:$B$169,0),4)</f>
        <v>Storage</v>
      </c>
      <c r="M78" s="7" t="str">
        <f>INDEX('Product Details'!$A$2:$D$169, MATCH('Sales Order '!J78,'Product Details'!$B$2:$B$169,0),1)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11"/>
        <v>901</v>
      </c>
      <c r="R78" s="8">
        <f t="shared" si="12"/>
        <v>954</v>
      </c>
      <c r="S78" s="2">
        <v>32</v>
      </c>
      <c r="T78" s="9">
        <f t="shared" si="13"/>
        <v>986</v>
      </c>
      <c r="U78" s="9">
        <f t="shared" si="14"/>
        <v>85</v>
      </c>
      <c r="V78" s="2" t="s">
        <v>34</v>
      </c>
      <c r="W78" s="10">
        <f t="shared" si="15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 t="shared" si="8"/>
        <v>Victoria</v>
      </c>
      <c r="H79" s="6" t="str">
        <f t="shared" si="9"/>
        <v>Wilson</v>
      </c>
      <c r="I79" s="6" t="str">
        <f t="shared" si="10"/>
        <v>Berlin</v>
      </c>
      <c r="J79" s="2" t="s">
        <v>224</v>
      </c>
      <c r="K79" s="7" t="str">
        <f>INDEX('Product Details'!$A$2:$D$169, MATCH('Sales Order '!J79,'Product Details'!$B$2:$B$169,0),3)</f>
        <v>Office_Supplies</v>
      </c>
      <c r="L79" s="7" t="str">
        <f>INDEX('Product Details'!$A$2:$D$169, MATCH('Sales Order '!J79,'Product Details'!$B$2:$B$169,0),4)</f>
        <v>Supplies</v>
      </c>
      <c r="M79" s="7" t="str">
        <f>INDEX('Product Details'!$A$2:$D$169, MATCH('Sales Order '!J79,'Product Details'!$B$2:$B$169,0),1)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11"/>
        <v>33876</v>
      </c>
      <c r="R79" s="8">
        <f t="shared" si="12"/>
        <v>35556</v>
      </c>
      <c r="S79" s="2">
        <v>52</v>
      </c>
      <c r="T79" s="9">
        <f t="shared" si="13"/>
        <v>35608</v>
      </c>
      <c r="U79" s="9">
        <f t="shared" si="14"/>
        <v>1732</v>
      </c>
      <c r="V79" s="2" t="s">
        <v>34</v>
      </c>
      <c r="W79" s="10">
        <f t="shared" si="15"/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 t="shared" si="8"/>
        <v>Sam</v>
      </c>
      <c r="H80" s="6" t="str">
        <f t="shared" si="9"/>
        <v>Zeldin</v>
      </c>
      <c r="I80" s="6" t="str">
        <f t="shared" si="10"/>
        <v>Yanji</v>
      </c>
      <c r="J80" s="2" t="s">
        <v>227</v>
      </c>
      <c r="K80" s="7" t="str">
        <f>INDEX('Product Details'!$A$2:$D$169, MATCH('Sales Order '!J80,'Product Details'!$B$2:$B$169,0),3)</f>
        <v>Furniture</v>
      </c>
      <c r="L80" s="7" t="str">
        <f>INDEX('Product Details'!$A$2:$D$169, MATCH('Sales Order '!J80,'Product Details'!$B$2:$B$169,0),4)</f>
        <v>Bookcases</v>
      </c>
      <c r="M80" s="7" t="str">
        <f>INDEX('Product Details'!$A$2:$D$169, MATCH('Sales Order '!J80,'Product Details'!$B$2:$B$169,0),1)</f>
        <v>Classic Bookcase, Traditional</v>
      </c>
      <c r="N80" s="2">
        <v>1637</v>
      </c>
      <c r="O80" s="2">
        <v>1532</v>
      </c>
      <c r="P80" s="2">
        <v>12</v>
      </c>
      <c r="Q80" s="8">
        <f t="shared" si="11"/>
        <v>18384</v>
      </c>
      <c r="R80" s="8">
        <f t="shared" si="12"/>
        <v>19644</v>
      </c>
      <c r="S80" s="2">
        <v>94</v>
      </c>
      <c r="T80" s="9">
        <f t="shared" si="13"/>
        <v>19738</v>
      </c>
      <c r="U80" s="9">
        <f t="shared" si="14"/>
        <v>1354</v>
      </c>
      <c r="V80" s="2" t="s">
        <v>34</v>
      </c>
      <c r="W80" s="10">
        <f t="shared" si="15"/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 t="shared" si="8"/>
        <v>Tamara</v>
      </c>
      <c r="H81" s="6" t="str">
        <f t="shared" si="9"/>
        <v>Willingham</v>
      </c>
      <c r="I81" s="6" t="str">
        <f t="shared" si="10"/>
        <v>Sindelfingen</v>
      </c>
      <c r="J81" s="2" t="s">
        <v>230</v>
      </c>
      <c r="K81" s="7" t="str">
        <f>INDEX('Product Details'!$A$2:$D$169, MATCH('Sales Order '!J81,'Product Details'!$B$2:$B$169,0),3)</f>
        <v>Office_Supplies</v>
      </c>
      <c r="L81" s="7" t="str">
        <f>INDEX('Product Details'!$A$2:$D$169, MATCH('Sales Order '!J81,'Product Details'!$B$2:$B$169,0),4)</f>
        <v>Paper</v>
      </c>
      <c r="M81" s="7" t="str">
        <f>INDEX('Product Details'!$A$2:$D$169, MATCH('Sales Order '!J81,'Product Details'!$B$2:$B$169,0),1)</f>
        <v>Xerox 1981</v>
      </c>
      <c r="N81" s="2">
        <v>2515</v>
      </c>
      <c r="O81" s="2">
        <v>2397</v>
      </c>
      <c r="P81" s="2">
        <v>7</v>
      </c>
      <c r="Q81" s="8">
        <f t="shared" si="11"/>
        <v>16779</v>
      </c>
      <c r="R81" s="8">
        <f t="shared" si="12"/>
        <v>17605</v>
      </c>
      <c r="S81" s="2">
        <v>46</v>
      </c>
      <c r="T81" s="9">
        <f t="shared" si="13"/>
        <v>17651</v>
      </c>
      <c r="U81" s="9">
        <f t="shared" si="14"/>
        <v>872</v>
      </c>
      <c r="V81" s="2" t="s">
        <v>72</v>
      </c>
      <c r="W81" s="10">
        <f t="shared" si="15"/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 t="shared" si="8"/>
        <v>Thais</v>
      </c>
      <c r="H82" s="6" t="str">
        <f t="shared" si="9"/>
        <v>Sissman</v>
      </c>
      <c r="I82" s="6" t="str">
        <f t="shared" si="10"/>
        <v>Essen</v>
      </c>
      <c r="J82" s="2" t="s">
        <v>5</v>
      </c>
      <c r="K82" s="7" t="str">
        <f>INDEX('Product Details'!$A$2:$D$169, MATCH('Sales Order '!J82,'Product Details'!$B$2:$B$169,0),3)</f>
        <v>Furniture</v>
      </c>
      <c r="L82" s="7" t="str">
        <f>INDEX('Product Details'!$A$2:$D$169, MATCH('Sales Order '!J82,'Product Details'!$B$2:$B$169,0),4)</f>
        <v>Furnishings</v>
      </c>
      <c r="M82" s="7" t="str">
        <f>INDEX('Product Details'!$A$2:$D$169, MATCH('Sales Order '!J82,'Product Details'!$B$2:$B$169,0),1)</f>
        <v>Seth Thomas 13 1/2" Wall Clock</v>
      </c>
      <c r="N82" s="2">
        <v>1798</v>
      </c>
      <c r="O82" s="2">
        <v>1666</v>
      </c>
      <c r="P82" s="2">
        <v>2</v>
      </c>
      <c r="Q82" s="8">
        <f t="shared" si="11"/>
        <v>3332</v>
      </c>
      <c r="R82" s="8">
        <f t="shared" si="12"/>
        <v>3596</v>
      </c>
      <c r="S82" s="2">
        <v>78</v>
      </c>
      <c r="T82" s="9">
        <f t="shared" si="13"/>
        <v>3674</v>
      </c>
      <c r="U82" s="9">
        <f t="shared" si="14"/>
        <v>342</v>
      </c>
      <c r="V82" s="2" t="s">
        <v>64</v>
      </c>
      <c r="W82" s="10">
        <f t="shared" si="15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 t="shared" si="8"/>
        <v>Roy</v>
      </c>
      <c r="H83" s="6" t="str">
        <f t="shared" si="9"/>
        <v>Phan</v>
      </c>
      <c r="I83" s="6" t="str">
        <f t="shared" si="10"/>
        <v>Melbourne</v>
      </c>
      <c r="J83" s="2" t="s">
        <v>235</v>
      </c>
      <c r="K83" s="7" t="str">
        <f>INDEX('Product Details'!$A$2:$D$169, MATCH('Sales Order '!J83,'Product Details'!$B$2:$B$169,0),3)</f>
        <v>Furniture</v>
      </c>
      <c r="L83" s="7" t="str">
        <f>INDEX('Product Details'!$A$2:$D$169, MATCH('Sales Order '!J83,'Product Details'!$B$2:$B$169,0),4)</f>
        <v>Chairs</v>
      </c>
      <c r="M83" s="7" t="str">
        <f>INDEX('Product Details'!$A$2:$D$169, MATCH('Sales Order '!J83,'Product Details'!$B$2:$B$169,0),1)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11"/>
        <v>2795</v>
      </c>
      <c r="R83" s="8">
        <f t="shared" si="12"/>
        <v>3130</v>
      </c>
      <c r="S83" s="2">
        <v>29</v>
      </c>
      <c r="T83" s="9">
        <f t="shared" si="13"/>
        <v>3159</v>
      </c>
      <c r="U83" s="9">
        <f t="shared" si="14"/>
        <v>364</v>
      </c>
      <c r="V83" s="2" t="s">
        <v>34</v>
      </c>
      <c r="W83" s="10">
        <f t="shared" si="15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 t="shared" si="8"/>
        <v>Erin</v>
      </c>
      <c r="H84" s="6" t="str">
        <f t="shared" si="9"/>
        <v>Smith</v>
      </c>
      <c r="I84" s="6" t="str">
        <f t="shared" si="10"/>
        <v>Yuci</v>
      </c>
      <c r="J84" s="2" t="s">
        <v>238</v>
      </c>
      <c r="K84" s="7" t="str">
        <f>INDEX('Product Details'!$A$2:$D$169, MATCH('Sales Order '!J84,'Product Details'!$B$2:$B$169,0),3)</f>
        <v>Furniture</v>
      </c>
      <c r="L84" s="7" t="str">
        <f>INDEX('Product Details'!$A$2:$D$169, MATCH('Sales Order '!J84,'Product Details'!$B$2:$B$169,0),4)</f>
        <v>Furnishings</v>
      </c>
      <c r="M84" s="7" t="str">
        <f>INDEX('Product Details'!$A$2:$D$169, MATCH('Sales Order '!J84,'Product Details'!$B$2:$B$169,0),1)</f>
        <v>DAX Solid Wood Frames</v>
      </c>
      <c r="N84" s="2">
        <v>1734</v>
      </c>
      <c r="O84" s="2">
        <v>1702</v>
      </c>
      <c r="P84" s="2">
        <v>4</v>
      </c>
      <c r="Q84" s="8">
        <f t="shared" si="11"/>
        <v>6808</v>
      </c>
      <c r="R84" s="8">
        <f t="shared" si="12"/>
        <v>6936</v>
      </c>
      <c r="S84" s="2">
        <v>68</v>
      </c>
      <c r="T84" s="9">
        <f t="shared" si="13"/>
        <v>7004</v>
      </c>
      <c r="U84" s="9">
        <f t="shared" si="14"/>
        <v>196</v>
      </c>
      <c r="V84" s="2" t="s">
        <v>34</v>
      </c>
      <c r="W84" s="10">
        <f t="shared" si="15"/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 t="shared" si="8"/>
        <v>Kristina</v>
      </c>
      <c r="H85" s="6" t="str">
        <f t="shared" si="9"/>
        <v>Nunn</v>
      </c>
      <c r="I85" s="6" t="str">
        <f t="shared" si="10"/>
        <v>Jakarta</v>
      </c>
      <c r="J85" s="2" t="s">
        <v>97</v>
      </c>
      <c r="K85" s="7" t="str">
        <f>INDEX('Product Details'!$A$2:$D$169, MATCH('Sales Order '!J85,'Product Details'!$B$2:$B$169,0),3)</f>
        <v>Technology</v>
      </c>
      <c r="L85" s="7" t="str">
        <f>INDEX('Product Details'!$A$2:$D$169, MATCH('Sales Order '!J85,'Product Details'!$B$2:$B$169,0),4)</f>
        <v>Machines</v>
      </c>
      <c r="M85" s="7" t="str">
        <f>INDEX('Product Details'!$A$2:$D$169, MATCH('Sales Order '!J85,'Product Details'!$B$2:$B$169,0),1)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11"/>
        <v>2635</v>
      </c>
      <c r="R85" s="8">
        <f t="shared" si="12"/>
        <v>2960</v>
      </c>
      <c r="S85" s="2">
        <v>52</v>
      </c>
      <c r="T85" s="9">
        <f t="shared" si="13"/>
        <v>3012</v>
      </c>
      <c r="U85" s="9">
        <f t="shared" si="14"/>
        <v>377</v>
      </c>
      <c r="V85" s="2" t="s">
        <v>34</v>
      </c>
      <c r="W85" s="10">
        <f t="shared" si="15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 t="shared" si="8"/>
        <v>Cassandra</v>
      </c>
      <c r="H86" s="6" t="str">
        <f t="shared" si="9"/>
        <v>Brandow</v>
      </c>
      <c r="I86" s="6" t="str">
        <f t="shared" si="10"/>
        <v>Hamburg</v>
      </c>
      <c r="J86" s="2" t="s">
        <v>243</v>
      </c>
      <c r="K86" s="7" t="str">
        <f>INDEX('Product Details'!$A$2:$D$169, MATCH('Sales Order '!J86,'Product Details'!$B$2:$B$169,0),3)</f>
        <v>Office_Supplies</v>
      </c>
      <c r="L86" s="7" t="str">
        <f>INDEX('Product Details'!$A$2:$D$169, MATCH('Sales Order '!J86,'Product Details'!$B$2:$B$169,0),4)</f>
        <v>Storage</v>
      </c>
      <c r="M86" s="7" t="str">
        <f>INDEX('Product Details'!$A$2:$D$169, MATCH('Sales Order '!J86,'Product Details'!$B$2:$B$169,0),1)</f>
        <v>Tennsco Double-Tier Lockers</v>
      </c>
      <c r="N86" s="2">
        <v>726</v>
      </c>
      <c r="O86" s="2">
        <v>646</v>
      </c>
      <c r="P86" s="2">
        <v>3</v>
      </c>
      <c r="Q86" s="8">
        <f t="shared" si="11"/>
        <v>1938</v>
      </c>
      <c r="R86" s="8">
        <f t="shared" si="12"/>
        <v>2178</v>
      </c>
      <c r="S86" s="2">
        <v>45</v>
      </c>
      <c r="T86" s="9">
        <f t="shared" si="13"/>
        <v>2223</v>
      </c>
      <c r="U86" s="9">
        <f t="shared" si="14"/>
        <v>285</v>
      </c>
      <c r="V86" s="2" t="s">
        <v>64</v>
      </c>
      <c r="W86" s="10">
        <f t="shared" si="15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 t="shared" si="8"/>
        <v>Max</v>
      </c>
      <c r="H87" s="6" t="str">
        <f t="shared" si="9"/>
        <v>Ludwig</v>
      </c>
      <c r="I87" s="6" t="str">
        <f t="shared" si="10"/>
        <v>Newcastle</v>
      </c>
      <c r="J87" s="2" t="s">
        <v>246</v>
      </c>
      <c r="K87" s="7" t="str">
        <f>INDEX('Product Details'!$A$2:$D$169, MATCH('Sales Order '!J87,'Product Details'!$B$2:$B$169,0),3)</f>
        <v>Office_Supplies</v>
      </c>
      <c r="L87" s="7" t="str">
        <f>INDEX('Product Details'!$A$2:$D$169, MATCH('Sales Order '!J87,'Product Details'!$B$2:$B$169,0),4)</f>
        <v>Envelopes</v>
      </c>
      <c r="M87" s="7" t="str">
        <f>INDEX('Product Details'!$A$2:$D$169, MATCH('Sales Order '!J87,'Product Details'!$B$2:$B$169,0),1)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11"/>
        <v>694</v>
      </c>
      <c r="R87" s="8">
        <f t="shared" si="12"/>
        <v>743</v>
      </c>
      <c r="S87" s="2">
        <v>94</v>
      </c>
      <c r="T87" s="9">
        <f t="shared" si="13"/>
        <v>837</v>
      </c>
      <c r="U87" s="9">
        <f t="shared" si="14"/>
        <v>143</v>
      </c>
      <c r="V87" s="2" t="s">
        <v>64</v>
      </c>
      <c r="W87" s="10">
        <f t="shared" si="15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 t="shared" si="8"/>
        <v>Laurel</v>
      </c>
      <c r="H88" s="6" t="str">
        <f t="shared" si="9"/>
        <v>Elliston</v>
      </c>
      <c r="I88" s="6" t="str">
        <f t="shared" si="10"/>
        <v>Herten</v>
      </c>
      <c r="J88" s="2" t="s">
        <v>197</v>
      </c>
      <c r="K88" s="7" t="str">
        <f>INDEX('Product Details'!$A$2:$D$169, MATCH('Sales Order '!J88,'Product Details'!$B$2:$B$169,0),3)</f>
        <v>Office_Supplies</v>
      </c>
      <c r="L88" s="7" t="str">
        <f>INDEX('Product Details'!$A$2:$D$169, MATCH('Sales Order '!J88,'Product Details'!$B$2:$B$169,0),4)</f>
        <v>Labels</v>
      </c>
      <c r="M88" s="7" t="str">
        <f>INDEX('Product Details'!$A$2:$D$169, MATCH('Sales Order '!J88,'Product Details'!$B$2:$B$169,0),1)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11"/>
        <v>4361</v>
      </c>
      <c r="R88" s="8">
        <f t="shared" si="12"/>
        <v>4704</v>
      </c>
      <c r="S88" s="2">
        <v>60</v>
      </c>
      <c r="T88" s="9">
        <f t="shared" si="13"/>
        <v>4764</v>
      </c>
      <c r="U88" s="9">
        <f t="shared" si="14"/>
        <v>403</v>
      </c>
      <c r="V88" s="2" t="s">
        <v>64</v>
      </c>
      <c r="W88" s="10">
        <f t="shared" si="15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 t="shared" si="8"/>
        <v>Pamela</v>
      </c>
      <c r="H89" s="6" t="str">
        <f t="shared" si="9"/>
        <v>Coakley</v>
      </c>
      <c r="I89" s="6" t="str">
        <f t="shared" si="10"/>
        <v>Jakarta</v>
      </c>
      <c r="J89" s="2" t="s">
        <v>191</v>
      </c>
      <c r="K89" s="7" t="str">
        <f>INDEX('Product Details'!$A$2:$D$169, MATCH('Sales Order '!J89,'Product Details'!$B$2:$B$169,0),3)</f>
        <v>Furniture</v>
      </c>
      <c r="L89" s="7" t="str">
        <f>INDEX('Product Details'!$A$2:$D$169, MATCH('Sales Order '!J89,'Product Details'!$B$2:$B$169,0),4)</f>
        <v>Tables</v>
      </c>
      <c r="M89" s="7" t="str">
        <f>INDEX('Product Details'!$A$2:$D$169, MATCH('Sales Order '!J89,'Product Details'!$B$2:$B$169,0),1)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11"/>
        <v>22815</v>
      </c>
      <c r="R89" s="8">
        <f t="shared" si="12"/>
        <v>24160</v>
      </c>
      <c r="S89" s="2">
        <v>83</v>
      </c>
      <c r="T89" s="9">
        <f t="shared" si="13"/>
        <v>24243</v>
      </c>
      <c r="U89" s="9">
        <f t="shared" si="14"/>
        <v>1428</v>
      </c>
      <c r="V89" s="2" t="s">
        <v>34</v>
      </c>
      <c r="W89" s="10">
        <f t="shared" si="15"/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 t="shared" si="8"/>
        <v>Sanjit</v>
      </c>
      <c r="H90" s="6" t="str">
        <f t="shared" si="9"/>
        <v>Chand</v>
      </c>
      <c r="I90" s="6" t="str">
        <f t="shared" si="10"/>
        <v>Thiruvananthapuram</v>
      </c>
      <c r="J90" s="2" t="s">
        <v>253</v>
      </c>
      <c r="K90" s="7" t="str">
        <f>INDEX('Product Details'!$A$2:$D$169, MATCH('Sales Order '!J90,'Product Details'!$B$2:$B$169,0),3)</f>
        <v>Office_Supplies</v>
      </c>
      <c r="L90" s="7" t="str">
        <f>INDEX('Product Details'!$A$2:$D$169, MATCH('Sales Order '!J90,'Product Details'!$B$2:$B$169,0),4)</f>
        <v>Binders</v>
      </c>
      <c r="M90" s="7" t="str">
        <f>INDEX('Product Details'!$A$2:$D$169, MATCH('Sales Order '!J90,'Product Details'!$B$2:$B$169,0),1)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11"/>
        <v>12430</v>
      </c>
      <c r="R90" s="8">
        <f t="shared" si="12"/>
        <v>12674</v>
      </c>
      <c r="S90" s="2">
        <v>47</v>
      </c>
      <c r="T90" s="9">
        <f t="shared" si="13"/>
        <v>12721</v>
      </c>
      <c r="U90" s="9">
        <f t="shared" si="14"/>
        <v>291</v>
      </c>
      <c r="V90" s="2" t="s">
        <v>72</v>
      </c>
      <c r="W90" s="10">
        <f t="shared" si="15"/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 t="shared" si="8"/>
        <v>Patricia</v>
      </c>
      <c r="H91" s="6" t="str">
        <f t="shared" si="9"/>
        <v>Hirasaki</v>
      </c>
      <c r="I91" s="6" t="str">
        <f t="shared" si="10"/>
        <v>Pimpri</v>
      </c>
      <c r="J91" s="2" t="s">
        <v>256</v>
      </c>
      <c r="K91" s="7" t="str">
        <f>INDEX('Product Details'!$A$2:$D$169, MATCH('Sales Order '!J91,'Product Details'!$B$2:$B$169,0),3)</f>
        <v>Office_Supplies</v>
      </c>
      <c r="L91" s="7" t="str">
        <f>INDEX('Product Details'!$A$2:$D$169, MATCH('Sales Order '!J91,'Product Details'!$B$2:$B$169,0),4)</f>
        <v>Supplies</v>
      </c>
      <c r="M91" s="7" t="str">
        <f>INDEX('Product Details'!$A$2:$D$169, MATCH('Sales Order '!J91,'Product Details'!$B$2:$B$169,0),1)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11"/>
        <v>859</v>
      </c>
      <c r="R91" s="8">
        <f t="shared" si="12"/>
        <v>918</v>
      </c>
      <c r="S91" s="2">
        <v>53</v>
      </c>
      <c r="T91" s="9">
        <f t="shared" si="13"/>
        <v>971</v>
      </c>
      <c r="U91" s="9">
        <f t="shared" si="14"/>
        <v>112</v>
      </c>
      <c r="V91" s="2" t="s">
        <v>34</v>
      </c>
      <c r="W91" s="10">
        <f t="shared" si="15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 t="shared" si="8"/>
        <v>Christina</v>
      </c>
      <c r="H92" s="6" t="str">
        <f t="shared" si="9"/>
        <v>VanderZanden</v>
      </c>
      <c r="I92" s="6" t="str">
        <f t="shared" si="10"/>
        <v>Gold Coast</v>
      </c>
      <c r="J92" s="2" t="s">
        <v>112</v>
      </c>
      <c r="K92" s="7" t="str">
        <f>INDEX('Product Details'!$A$2:$D$169, MATCH('Sales Order '!J92,'Product Details'!$B$2:$B$169,0),3)</f>
        <v>Office_Supplies</v>
      </c>
      <c r="L92" s="7" t="str">
        <f>INDEX('Product Details'!$A$2:$D$169, MATCH('Sales Order '!J92,'Product Details'!$B$2:$B$169,0),4)</f>
        <v>Storage</v>
      </c>
      <c r="M92" s="7" t="str">
        <f>INDEX('Product Details'!$A$2:$D$169, MATCH('Sales Order '!J92,'Product Details'!$B$2:$B$169,0),1)</f>
        <v>Pizazz Global Quick File</v>
      </c>
      <c r="N92" s="2">
        <v>1564</v>
      </c>
      <c r="O92" s="2">
        <v>1420</v>
      </c>
      <c r="P92" s="2">
        <v>2</v>
      </c>
      <c r="Q92" s="8">
        <f t="shared" si="11"/>
        <v>2840</v>
      </c>
      <c r="R92" s="8">
        <f t="shared" si="12"/>
        <v>3128</v>
      </c>
      <c r="S92" s="2">
        <v>26</v>
      </c>
      <c r="T92" s="9">
        <f t="shared" si="13"/>
        <v>3154</v>
      </c>
      <c r="U92" s="9">
        <f t="shared" si="14"/>
        <v>314</v>
      </c>
      <c r="V92" s="2" t="s">
        <v>34</v>
      </c>
      <c r="W92" s="10">
        <f t="shared" si="15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 t="shared" si="8"/>
        <v>Eugene</v>
      </c>
      <c r="H93" s="6" t="str">
        <f t="shared" si="9"/>
        <v>Hildebrand</v>
      </c>
      <c r="I93" s="6" t="str">
        <f t="shared" si="10"/>
        <v>Liaocheng</v>
      </c>
      <c r="J93" s="2" t="s">
        <v>39</v>
      </c>
      <c r="K93" s="7" t="str">
        <f>INDEX('Product Details'!$A$2:$D$169, MATCH('Sales Order '!J93,'Product Details'!$B$2:$B$169,0),3)</f>
        <v>Office_Supplies</v>
      </c>
      <c r="L93" s="7" t="str">
        <f>INDEX('Product Details'!$A$2:$D$169, MATCH('Sales Order '!J93,'Product Details'!$B$2:$B$169,0),4)</f>
        <v>Binders</v>
      </c>
      <c r="M93" s="7" t="str">
        <f>INDEX('Product Details'!$A$2:$D$169, MATCH('Sales Order '!J93,'Product Details'!$B$2:$B$169,0),1)</f>
        <v>Accohide Poly Flexible Ring Binders</v>
      </c>
      <c r="N93" s="2">
        <v>80</v>
      </c>
      <c r="O93" s="2">
        <v>75</v>
      </c>
      <c r="P93" s="2">
        <v>2</v>
      </c>
      <c r="Q93" s="8">
        <f t="shared" si="11"/>
        <v>150</v>
      </c>
      <c r="R93" s="8">
        <f t="shared" si="12"/>
        <v>160</v>
      </c>
      <c r="S93" s="2">
        <v>10</v>
      </c>
      <c r="T93" s="9">
        <f t="shared" si="13"/>
        <v>170</v>
      </c>
      <c r="U93" s="9">
        <f t="shared" si="14"/>
        <v>20</v>
      </c>
      <c r="V93" s="2" t="s">
        <v>31</v>
      </c>
      <c r="W93" s="10">
        <f t="shared" si="15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 t="shared" si="8"/>
        <v>Charlotte</v>
      </c>
      <c r="H94" s="6" t="str">
        <f t="shared" si="9"/>
        <v>Melton</v>
      </c>
      <c r="I94" s="6" t="str">
        <f t="shared" si="10"/>
        <v>Canberra</v>
      </c>
      <c r="J94" s="2" t="s">
        <v>263</v>
      </c>
      <c r="K94" s="7" t="str">
        <f>INDEX('Product Details'!$A$2:$D$169, MATCH('Sales Order '!J94,'Product Details'!$B$2:$B$169,0),3)</f>
        <v>Furniture</v>
      </c>
      <c r="L94" s="7" t="str">
        <f>INDEX('Product Details'!$A$2:$D$169, MATCH('Sales Order '!J94,'Product Details'!$B$2:$B$169,0),4)</f>
        <v>Chairs</v>
      </c>
      <c r="M94" s="7" t="str">
        <f>INDEX('Product Details'!$A$2:$D$169, MATCH('Sales Order '!J94,'Product Details'!$B$2:$B$169,0),1)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11"/>
        <v>80736</v>
      </c>
      <c r="R94" s="8">
        <f t="shared" si="12"/>
        <v>88134</v>
      </c>
      <c r="S94" s="2">
        <v>88</v>
      </c>
      <c r="T94" s="9">
        <f t="shared" si="13"/>
        <v>88222</v>
      </c>
      <c r="U94" s="9">
        <f t="shared" si="14"/>
        <v>7486</v>
      </c>
      <c r="V94" s="2" t="s">
        <v>34</v>
      </c>
      <c r="W94" s="10">
        <f t="shared" si="15"/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 t="shared" si="8"/>
        <v>Nathan</v>
      </c>
      <c r="H95" s="6" t="str">
        <f t="shared" si="9"/>
        <v>Gelder</v>
      </c>
      <c r="I95" s="6" t="str">
        <f t="shared" si="10"/>
        <v>Depok</v>
      </c>
      <c r="J95" s="2" t="s">
        <v>67</v>
      </c>
      <c r="K95" s="7" t="str">
        <f>INDEX('Product Details'!$A$2:$D$169, MATCH('Sales Order '!J95,'Product Details'!$B$2:$B$169,0),3)</f>
        <v>Furniture</v>
      </c>
      <c r="L95" s="7" t="str">
        <f>INDEX('Product Details'!$A$2:$D$169, MATCH('Sales Order '!J95,'Product Details'!$B$2:$B$169,0),4)</f>
        <v>Bookcases</v>
      </c>
      <c r="M95" s="7" t="str">
        <f>INDEX('Product Details'!$A$2:$D$169, MATCH('Sales Order '!J95,'Product Details'!$B$2:$B$169,0),1)</f>
        <v>Corner Shelving, Traditional</v>
      </c>
      <c r="N95" s="2">
        <v>2333</v>
      </c>
      <c r="O95" s="2">
        <v>2060</v>
      </c>
      <c r="P95" s="2">
        <v>1</v>
      </c>
      <c r="Q95" s="8">
        <f t="shared" si="11"/>
        <v>2060</v>
      </c>
      <c r="R95" s="8">
        <f t="shared" si="12"/>
        <v>2333</v>
      </c>
      <c r="S95" s="2">
        <v>68</v>
      </c>
      <c r="T95" s="9">
        <f t="shared" si="13"/>
        <v>2401</v>
      </c>
      <c r="U95" s="9">
        <f t="shared" si="14"/>
        <v>341</v>
      </c>
      <c r="V95" s="2" t="s">
        <v>64</v>
      </c>
      <c r="W95" s="10">
        <f t="shared" si="15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 t="shared" si="8"/>
        <v>Cynthia</v>
      </c>
      <c r="H96" s="6" t="str">
        <f t="shared" si="9"/>
        <v>Delaney</v>
      </c>
      <c r="I96" s="6" t="str">
        <f t="shared" si="10"/>
        <v>Wodonga</v>
      </c>
      <c r="J96" s="2" t="s">
        <v>184</v>
      </c>
      <c r="K96" s="7" t="str">
        <f>INDEX('Product Details'!$A$2:$D$169, MATCH('Sales Order '!J96,'Product Details'!$B$2:$B$169,0),3)</f>
        <v>Furniture</v>
      </c>
      <c r="L96" s="7" t="str">
        <f>INDEX('Product Details'!$A$2:$D$169, MATCH('Sales Order '!J96,'Product Details'!$B$2:$B$169,0),4)</f>
        <v>Tables</v>
      </c>
      <c r="M96" s="7" t="str">
        <f>INDEX('Product Details'!$A$2:$D$169, MATCH('Sales Order '!J96,'Product Details'!$B$2:$B$169,0),1)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11"/>
        <v>4080</v>
      </c>
      <c r="R96" s="8">
        <f t="shared" si="12"/>
        <v>4620</v>
      </c>
      <c r="S96" s="2">
        <v>28</v>
      </c>
      <c r="T96" s="9">
        <f t="shared" si="13"/>
        <v>4648</v>
      </c>
      <c r="U96" s="9">
        <f t="shared" si="14"/>
        <v>568</v>
      </c>
      <c r="V96" s="2" t="s">
        <v>34</v>
      </c>
      <c r="W96" s="10">
        <f t="shared" si="15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 t="shared" si="8"/>
        <v>Nancy</v>
      </c>
      <c r="H97" s="6" t="str">
        <f t="shared" si="9"/>
        <v>Lomonaco</v>
      </c>
      <c r="I97" s="6" t="str">
        <f t="shared" si="10"/>
        <v>Tengzhou</v>
      </c>
      <c r="J97" s="2" t="s">
        <v>270</v>
      </c>
      <c r="K97" s="7" t="str">
        <f>INDEX('Product Details'!$A$2:$D$169, MATCH('Sales Order '!J97,'Product Details'!$B$2:$B$169,0),3)</f>
        <v>Furniture</v>
      </c>
      <c r="L97" s="7" t="str">
        <f>INDEX('Product Details'!$A$2:$D$169, MATCH('Sales Order '!J97,'Product Details'!$B$2:$B$169,0),4)</f>
        <v>Furnishings</v>
      </c>
      <c r="M97" s="7" t="str">
        <f>INDEX('Product Details'!$A$2:$D$169, MATCH('Sales Order '!J97,'Product Details'!$B$2:$B$169,0),1)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11"/>
        <v>148</v>
      </c>
      <c r="R97" s="8">
        <f t="shared" si="12"/>
        <v>162</v>
      </c>
      <c r="S97" s="2">
        <v>30</v>
      </c>
      <c r="T97" s="9">
        <f t="shared" si="13"/>
        <v>192</v>
      </c>
      <c r="U97" s="9">
        <f t="shared" si="14"/>
        <v>44</v>
      </c>
      <c r="V97" s="2" t="s">
        <v>64</v>
      </c>
      <c r="W97" s="10">
        <f t="shared" si="15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 t="shared" si="8"/>
        <v>Tony</v>
      </c>
      <c r="H98" s="6" t="str">
        <f t="shared" si="9"/>
        <v>Sayre</v>
      </c>
      <c r="I98" s="6" t="str">
        <f t="shared" si="10"/>
        <v>Bharatpur</v>
      </c>
      <c r="J98" s="2" t="s">
        <v>218</v>
      </c>
      <c r="K98" s="7" t="str">
        <f>INDEX('Product Details'!$A$2:$D$169, MATCH('Sales Order '!J98,'Product Details'!$B$2:$B$169,0),3)</f>
        <v>Office_Supplies</v>
      </c>
      <c r="L98" s="7" t="str">
        <f>INDEX('Product Details'!$A$2:$D$169, MATCH('Sales Order '!J98,'Product Details'!$B$2:$B$169,0),4)</f>
        <v>Labels</v>
      </c>
      <c r="M98" s="7" t="str">
        <f>INDEX('Product Details'!$A$2:$D$169, MATCH('Sales Order '!J98,'Product Details'!$B$2:$B$169,0),1)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11"/>
        <v>31444</v>
      </c>
      <c r="R98" s="8">
        <f t="shared" si="12"/>
        <v>33922</v>
      </c>
      <c r="S98" s="2">
        <v>59</v>
      </c>
      <c r="T98" s="9">
        <f t="shared" si="13"/>
        <v>33981</v>
      </c>
      <c r="U98" s="9">
        <f t="shared" si="14"/>
        <v>2537</v>
      </c>
      <c r="V98" s="2" t="s">
        <v>34</v>
      </c>
      <c r="W98" s="10">
        <f t="shared" si="15"/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 t="shared" si="8"/>
        <v>Alejandro</v>
      </c>
      <c r="H99" s="6" t="str">
        <f t="shared" si="9"/>
        <v>Grove</v>
      </c>
      <c r="I99" s="6" t="str">
        <f t="shared" si="10"/>
        <v>Whyalla</v>
      </c>
      <c r="J99" s="2" t="s">
        <v>274</v>
      </c>
      <c r="K99" s="7" t="str">
        <f>INDEX('Product Details'!$A$2:$D$169, MATCH('Sales Order '!J99,'Product Details'!$B$2:$B$169,0),3)</f>
        <v>Furniture</v>
      </c>
      <c r="L99" s="7" t="str">
        <f>INDEX('Product Details'!$A$2:$D$169, MATCH('Sales Order '!J99,'Product Details'!$B$2:$B$169,0),4)</f>
        <v>Tables</v>
      </c>
      <c r="M99" s="7" t="str">
        <f>INDEX('Product Details'!$A$2:$D$169, MATCH('Sales Order '!J99,'Product Details'!$B$2:$B$169,0),1)</f>
        <v>Coffee Table, Adjustable Height</v>
      </c>
      <c r="N99" s="2">
        <v>645</v>
      </c>
      <c r="O99" s="2">
        <v>565</v>
      </c>
      <c r="P99" s="2">
        <v>6</v>
      </c>
      <c r="Q99" s="8">
        <f t="shared" si="11"/>
        <v>3390</v>
      </c>
      <c r="R99" s="8">
        <f t="shared" si="12"/>
        <v>3870</v>
      </c>
      <c r="S99" s="2">
        <v>93</v>
      </c>
      <c r="T99" s="9">
        <f t="shared" si="13"/>
        <v>3963</v>
      </c>
      <c r="U99" s="9">
        <f t="shared" si="14"/>
        <v>573</v>
      </c>
      <c r="V99" s="2" t="s">
        <v>64</v>
      </c>
      <c r="W99" s="10">
        <f t="shared" si="15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 t="shared" si="8"/>
        <v>Alex</v>
      </c>
      <c r="H100" s="6" t="str">
        <f t="shared" si="9"/>
        <v>Avila</v>
      </c>
      <c r="I100" s="6" t="str">
        <f t="shared" si="10"/>
        <v>Berlin</v>
      </c>
      <c r="J100" s="2" t="s">
        <v>256</v>
      </c>
      <c r="K100" s="7" t="str">
        <f>INDEX('Product Details'!$A$2:$D$169, MATCH('Sales Order '!J100,'Product Details'!$B$2:$B$169,0),3)</f>
        <v>Office_Supplies</v>
      </c>
      <c r="L100" s="7" t="str">
        <f>INDEX('Product Details'!$A$2:$D$169, MATCH('Sales Order '!J100,'Product Details'!$B$2:$B$169,0),4)</f>
        <v>Supplies</v>
      </c>
      <c r="M100" s="7" t="str">
        <f>INDEX('Product Details'!$A$2:$D$169, MATCH('Sales Order '!J100,'Product Details'!$B$2:$B$169,0),1)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11"/>
        <v>27868</v>
      </c>
      <c r="R100" s="8">
        <f t="shared" si="12"/>
        <v>29260</v>
      </c>
      <c r="S100" s="2">
        <v>95</v>
      </c>
      <c r="T100" s="9">
        <f t="shared" si="13"/>
        <v>29355</v>
      </c>
      <c r="U100" s="9">
        <f t="shared" si="14"/>
        <v>1487</v>
      </c>
      <c r="V100" s="2" t="s">
        <v>34</v>
      </c>
      <c r="W100" s="10">
        <f t="shared" si="15"/>
        <v>7.0000000000000007E-2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 t="shared" si="8"/>
        <v>Erica</v>
      </c>
      <c r="H101" s="6" t="str">
        <f t="shared" si="9"/>
        <v>Smith</v>
      </c>
      <c r="I101" s="6" t="str">
        <f t="shared" si="10"/>
        <v>Halle</v>
      </c>
      <c r="J101" s="2" t="s">
        <v>106</v>
      </c>
      <c r="K101" s="7" t="str">
        <f>INDEX('Product Details'!$A$2:$D$169, MATCH('Sales Order '!J101,'Product Details'!$B$2:$B$169,0),3)</f>
        <v>Office_Supplies</v>
      </c>
      <c r="L101" s="7" t="str">
        <f>INDEX('Product Details'!$A$2:$D$169, MATCH('Sales Order '!J101,'Product Details'!$B$2:$B$169,0),4)</f>
        <v>Appliances</v>
      </c>
      <c r="M101" s="7" t="str">
        <f>INDEX('Product Details'!$A$2:$D$169, MATCH('Sales Order '!J101,'Product Details'!$B$2:$B$169,0),1)</f>
        <v>Hoover Microwave, Silver</v>
      </c>
      <c r="N101" s="2">
        <v>1763</v>
      </c>
      <c r="O101" s="2">
        <v>1602</v>
      </c>
      <c r="P101" s="2">
        <v>3</v>
      </c>
      <c r="Q101" s="8">
        <f t="shared" si="11"/>
        <v>4806</v>
      </c>
      <c r="R101" s="8">
        <f t="shared" si="12"/>
        <v>5289</v>
      </c>
      <c r="S101" s="2">
        <v>61</v>
      </c>
      <c r="T101" s="9">
        <f t="shared" si="13"/>
        <v>5350</v>
      </c>
      <c r="U101" s="9">
        <f t="shared" si="14"/>
        <v>544</v>
      </c>
      <c r="V101" s="2" t="s">
        <v>64</v>
      </c>
      <c r="W101" s="10">
        <f t="shared" si="15"/>
        <v>0.05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 t="shared" si="8"/>
        <v>Xylona</v>
      </c>
      <c r="H102" s="6" t="str">
        <f t="shared" si="9"/>
        <v>Preis</v>
      </c>
      <c r="I102" s="6" t="str">
        <f t="shared" si="10"/>
        <v>Suining</v>
      </c>
      <c r="J102" s="2" t="s">
        <v>100</v>
      </c>
      <c r="K102" s="7" t="str">
        <f>INDEX('Product Details'!$A$2:$D$169, MATCH('Sales Order '!J102,'Product Details'!$B$2:$B$169,0),3)</f>
        <v>Office_Supplies</v>
      </c>
      <c r="L102" s="7" t="str">
        <f>INDEX('Product Details'!$A$2:$D$169, MATCH('Sales Order '!J102,'Product Details'!$B$2:$B$169,0),4)</f>
        <v>Art</v>
      </c>
      <c r="M102" s="7" t="str">
        <f>INDEX('Product Details'!$A$2:$D$169, MATCH('Sales Order '!J102,'Product Details'!$B$2:$B$169,0),1)</f>
        <v>Newell 34</v>
      </c>
      <c r="N102" s="2">
        <v>1358</v>
      </c>
      <c r="O102" s="2">
        <v>1257</v>
      </c>
      <c r="P102" s="2">
        <v>3</v>
      </c>
      <c r="Q102" s="8">
        <f t="shared" si="11"/>
        <v>3771</v>
      </c>
      <c r="R102" s="8">
        <f t="shared" si="12"/>
        <v>4074</v>
      </c>
      <c r="S102" s="2">
        <v>29</v>
      </c>
      <c r="T102" s="9">
        <f t="shared" si="13"/>
        <v>4103</v>
      </c>
      <c r="U102" s="9">
        <f t="shared" si="14"/>
        <v>332</v>
      </c>
      <c r="V102" s="2" t="s">
        <v>34</v>
      </c>
      <c r="W102" s="10">
        <f t="shared" si="15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 t="shared" si="8"/>
        <v>Jack</v>
      </c>
      <c r="H103" s="6" t="str">
        <f t="shared" si="9"/>
        <v>Lebron</v>
      </c>
      <c r="I103" s="6" t="str">
        <f t="shared" si="10"/>
        <v>Erftstadt</v>
      </c>
      <c r="J103" s="2" t="s">
        <v>281</v>
      </c>
      <c r="K103" s="7" t="str">
        <f>INDEX('Product Details'!$A$2:$D$169, MATCH('Sales Order '!J103,'Product Details'!$B$2:$B$169,0),3)</f>
        <v>Furniture</v>
      </c>
      <c r="L103" s="7" t="str">
        <f>INDEX('Product Details'!$A$2:$D$169, MATCH('Sales Order '!J103,'Product Details'!$B$2:$B$169,0),4)</f>
        <v>Chairs</v>
      </c>
      <c r="M103" s="7" t="str">
        <f>INDEX('Product Details'!$A$2:$D$169, MATCH('Sales Order '!J103,'Product Details'!$B$2:$B$169,0),1)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11"/>
        <v>592</v>
      </c>
      <c r="R103" s="8">
        <f t="shared" si="12"/>
        <v>648</v>
      </c>
      <c r="S103" s="2">
        <v>30</v>
      </c>
      <c r="T103" s="9">
        <f t="shared" si="13"/>
        <v>678</v>
      </c>
      <c r="U103" s="9">
        <f t="shared" si="14"/>
        <v>86</v>
      </c>
      <c r="V103" s="2" t="s">
        <v>34</v>
      </c>
      <c r="W103" s="10">
        <f t="shared" si="15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 t="shared" si="8"/>
        <v>Brenda</v>
      </c>
      <c r="H104" s="6" t="str">
        <f t="shared" si="9"/>
        <v>Bowman</v>
      </c>
      <c r="I104" s="6" t="str">
        <f t="shared" si="10"/>
        <v>Perth</v>
      </c>
      <c r="J104" s="2" t="s">
        <v>284</v>
      </c>
      <c r="K104" s="7" t="str">
        <f>INDEX('Product Details'!$A$2:$D$169, MATCH('Sales Order '!J104,'Product Details'!$B$2:$B$169,0),3)</f>
        <v>Furniture</v>
      </c>
      <c r="L104" s="7" t="str">
        <f>INDEX('Product Details'!$A$2:$D$169, MATCH('Sales Order '!J104,'Product Details'!$B$2:$B$169,0),4)</f>
        <v>Chairs</v>
      </c>
      <c r="M104" s="7" t="str">
        <f>INDEX('Product Details'!$A$2:$D$169, MATCH('Sales Order '!J104,'Product Details'!$B$2:$B$169,0),1)</f>
        <v>Chairmat, Black</v>
      </c>
      <c r="N104" s="2">
        <v>542</v>
      </c>
      <c r="O104" s="2">
        <v>492</v>
      </c>
      <c r="P104" s="2">
        <v>3</v>
      </c>
      <c r="Q104" s="8">
        <f t="shared" si="11"/>
        <v>1476</v>
      </c>
      <c r="R104" s="8">
        <f t="shared" si="12"/>
        <v>1626</v>
      </c>
      <c r="S104" s="2">
        <v>35</v>
      </c>
      <c r="T104" s="9">
        <f t="shared" si="13"/>
        <v>1661</v>
      </c>
      <c r="U104" s="9">
        <f t="shared" si="14"/>
        <v>185</v>
      </c>
      <c r="V104" s="2" t="s">
        <v>34</v>
      </c>
      <c r="W104" s="10">
        <f t="shared" si="15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 t="shared" si="8"/>
        <v>Jenna</v>
      </c>
      <c r="H105" s="6" t="str">
        <f t="shared" si="9"/>
        <v>Caffey</v>
      </c>
      <c r="I105" s="6" t="str">
        <f t="shared" si="10"/>
        <v>Kanpur</v>
      </c>
      <c r="J105" s="2" t="s">
        <v>286</v>
      </c>
      <c r="K105" s="7" t="str">
        <f>INDEX('Product Details'!$A$2:$D$169, MATCH('Sales Order '!J105,'Product Details'!$B$2:$B$169,0),3)</f>
        <v>Technology</v>
      </c>
      <c r="L105" s="7" t="str">
        <f>INDEX('Product Details'!$A$2:$D$169, MATCH('Sales Order '!J105,'Product Details'!$B$2:$B$169,0),4)</f>
        <v>Phones</v>
      </c>
      <c r="M105" s="7" t="str">
        <f>INDEX('Product Details'!$A$2:$D$169, MATCH('Sales Order '!J105,'Product Details'!$B$2:$B$169,0),1)</f>
        <v>Phone 5C</v>
      </c>
      <c r="N105" s="2">
        <v>1372</v>
      </c>
      <c r="O105" s="2">
        <v>1308</v>
      </c>
      <c r="P105" s="2">
        <v>4</v>
      </c>
      <c r="Q105" s="8">
        <f t="shared" si="11"/>
        <v>5232</v>
      </c>
      <c r="R105" s="8">
        <f t="shared" si="12"/>
        <v>5488</v>
      </c>
      <c r="S105" s="2">
        <v>68</v>
      </c>
      <c r="T105" s="9">
        <f t="shared" si="13"/>
        <v>5556</v>
      </c>
      <c r="U105" s="9">
        <f t="shared" si="14"/>
        <v>324</v>
      </c>
      <c r="V105" s="2" t="s">
        <v>34</v>
      </c>
      <c r="W105" s="10">
        <f t="shared" si="15"/>
        <v>0.05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 t="shared" si="8"/>
        <v>Todd</v>
      </c>
      <c r="H106" s="6" t="str">
        <f t="shared" si="9"/>
        <v>Sumrall</v>
      </c>
      <c r="I106" s="6" t="str">
        <f t="shared" si="10"/>
        <v>Yangzhou</v>
      </c>
      <c r="J106" s="2" t="s">
        <v>205</v>
      </c>
      <c r="K106" s="7" t="str">
        <f>INDEX('Product Details'!$A$2:$D$169, MATCH('Sales Order '!J106,'Product Details'!$B$2:$B$169,0),3)</f>
        <v>Office_Supplies</v>
      </c>
      <c r="L106" s="7" t="str">
        <f>INDEX('Product Details'!$A$2:$D$169, MATCH('Sales Order '!J106,'Product Details'!$B$2:$B$169,0),4)</f>
        <v>Labels</v>
      </c>
      <c r="M106" s="7" t="str">
        <f>INDEX('Product Details'!$A$2:$D$169, MATCH('Sales Order '!J106,'Product Details'!$B$2:$B$169,0),1)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11"/>
        <v>4530</v>
      </c>
      <c r="R106" s="8">
        <f t="shared" si="12"/>
        <v>4758</v>
      </c>
      <c r="S106" s="2">
        <v>93</v>
      </c>
      <c r="T106" s="9">
        <f t="shared" si="13"/>
        <v>4851</v>
      </c>
      <c r="U106" s="9">
        <f t="shared" si="14"/>
        <v>321</v>
      </c>
      <c r="V106" s="2" t="s">
        <v>64</v>
      </c>
      <c r="W106" s="10">
        <f t="shared" si="15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 t="shared" si="8"/>
        <v>Sara</v>
      </c>
      <c r="H107" s="6" t="str">
        <f t="shared" si="9"/>
        <v>Luxemburg</v>
      </c>
      <c r="I107" s="6" t="str">
        <f t="shared" si="10"/>
        <v>Luoyang</v>
      </c>
      <c r="J107" s="2" t="s">
        <v>81</v>
      </c>
      <c r="K107" s="7" t="str">
        <f>INDEX('Product Details'!$A$2:$D$169, MATCH('Sales Order '!J107,'Product Details'!$B$2:$B$169,0),3)</f>
        <v>Technology</v>
      </c>
      <c r="L107" s="7" t="str">
        <f>INDEX('Product Details'!$A$2:$D$169, MATCH('Sales Order '!J107,'Product Details'!$B$2:$B$169,0),4)</f>
        <v>Phones</v>
      </c>
      <c r="M107" s="7" t="str">
        <f>INDEX('Product Details'!$A$2:$D$169, MATCH('Sales Order '!J107,'Product Details'!$B$2:$B$169,0),1)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11"/>
        <v>2584</v>
      </c>
      <c r="R107" s="8">
        <f t="shared" si="12"/>
        <v>2904</v>
      </c>
      <c r="S107" s="2">
        <v>58</v>
      </c>
      <c r="T107" s="9">
        <f t="shared" si="13"/>
        <v>2962</v>
      </c>
      <c r="U107" s="9">
        <f t="shared" si="14"/>
        <v>378</v>
      </c>
      <c r="V107" s="2" t="s">
        <v>34</v>
      </c>
      <c r="W107" s="10">
        <f t="shared" si="15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 t="shared" si="8"/>
        <v>Xylona</v>
      </c>
      <c r="H108" s="6" t="str">
        <f t="shared" si="9"/>
        <v>Preis</v>
      </c>
      <c r="I108" s="6" t="str">
        <f t="shared" si="10"/>
        <v>Qidong</v>
      </c>
      <c r="J108" s="2" t="s">
        <v>274</v>
      </c>
      <c r="K108" s="7" t="str">
        <f>INDEX('Product Details'!$A$2:$D$169, MATCH('Sales Order '!J108,'Product Details'!$B$2:$B$169,0),3)</f>
        <v>Furniture</v>
      </c>
      <c r="L108" s="7" t="str">
        <f>INDEX('Product Details'!$A$2:$D$169, MATCH('Sales Order '!J108,'Product Details'!$B$2:$B$169,0),4)</f>
        <v>Tables</v>
      </c>
      <c r="M108" s="7" t="str">
        <f>INDEX('Product Details'!$A$2:$D$169, MATCH('Sales Order '!J108,'Product Details'!$B$2:$B$169,0),1)</f>
        <v>Coffee Table, Adjustable Height</v>
      </c>
      <c r="N108" s="2">
        <v>142</v>
      </c>
      <c r="O108" s="2">
        <v>134</v>
      </c>
      <c r="P108" s="2">
        <v>3</v>
      </c>
      <c r="Q108" s="8">
        <f t="shared" si="11"/>
        <v>402</v>
      </c>
      <c r="R108" s="8">
        <f t="shared" si="12"/>
        <v>426</v>
      </c>
      <c r="S108" s="2">
        <v>30</v>
      </c>
      <c r="T108" s="9">
        <f t="shared" si="13"/>
        <v>456</v>
      </c>
      <c r="U108" s="9">
        <f t="shared" si="14"/>
        <v>54</v>
      </c>
      <c r="V108" s="2" t="s">
        <v>64</v>
      </c>
      <c r="W108" s="10">
        <f t="shared" si="15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 t="shared" si="8"/>
        <v>Jas</v>
      </c>
      <c r="H109" s="6" t="str">
        <f t="shared" si="9"/>
        <v>O'Carroll</v>
      </c>
      <c r="I109" s="6" t="str">
        <f t="shared" si="10"/>
        <v>Essen</v>
      </c>
      <c r="J109" s="2" t="s">
        <v>294</v>
      </c>
      <c r="K109" s="7" t="str">
        <f>INDEX('Product Details'!$A$2:$D$169, MATCH('Sales Order '!J109,'Product Details'!$B$2:$B$169,0),3)</f>
        <v>Furniture</v>
      </c>
      <c r="L109" s="7" t="str">
        <f>INDEX('Product Details'!$A$2:$D$169, MATCH('Sales Order '!J109,'Product Details'!$B$2:$B$169,0),4)</f>
        <v>Bookcases</v>
      </c>
      <c r="M109" s="7" t="str">
        <f>INDEX('Product Details'!$A$2:$D$169, MATCH('Sales Order '!J109,'Product Details'!$B$2:$B$169,0),1)</f>
        <v>Floating Shelf Set, Mobile</v>
      </c>
      <c r="N109" s="2">
        <v>1518</v>
      </c>
      <c r="O109" s="2">
        <v>1392</v>
      </c>
      <c r="P109" s="2">
        <v>7</v>
      </c>
      <c r="Q109" s="8">
        <f t="shared" si="11"/>
        <v>9744</v>
      </c>
      <c r="R109" s="8">
        <f t="shared" si="12"/>
        <v>10626</v>
      </c>
      <c r="S109" s="2">
        <v>24</v>
      </c>
      <c r="T109" s="9">
        <f t="shared" si="13"/>
        <v>10650</v>
      </c>
      <c r="U109" s="9">
        <f t="shared" si="14"/>
        <v>906</v>
      </c>
      <c r="V109" s="2" t="s">
        <v>31</v>
      </c>
      <c r="W109" s="10">
        <f t="shared" si="15"/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 t="shared" si="8"/>
        <v>Mick</v>
      </c>
      <c r="H110" s="6" t="str">
        <f t="shared" si="9"/>
        <v>Brown</v>
      </c>
      <c r="I110" s="6" t="str">
        <f t="shared" si="10"/>
        <v>Frankfurt</v>
      </c>
      <c r="J110" s="2" t="s">
        <v>297</v>
      </c>
      <c r="K110" s="7" t="str">
        <f>INDEX('Product Details'!$A$2:$D$169, MATCH('Sales Order '!J110,'Product Details'!$B$2:$B$169,0),3)</f>
        <v>Office_Supplies</v>
      </c>
      <c r="L110" s="7" t="str">
        <f>INDEX('Product Details'!$A$2:$D$169, MATCH('Sales Order '!J110,'Product Details'!$B$2:$B$169,0),4)</f>
        <v>Binders</v>
      </c>
      <c r="M110" s="7" t="str">
        <f>INDEX('Product Details'!$A$2:$D$169, MATCH('Sales Order '!J110,'Product Details'!$B$2:$B$169,0),1)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11"/>
        <v>7191</v>
      </c>
      <c r="R110" s="8">
        <f t="shared" si="12"/>
        <v>7545</v>
      </c>
      <c r="S110" s="2">
        <v>60</v>
      </c>
      <c r="T110" s="9">
        <f t="shared" si="13"/>
        <v>7605</v>
      </c>
      <c r="U110" s="9">
        <f t="shared" si="14"/>
        <v>414</v>
      </c>
      <c r="V110" s="2" t="s">
        <v>34</v>
      </c>
      <c r="W110" s="10">
        <f t="shared" si="15"/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 t="shared" si="8"/>
        <v>Michelle</v>
      </c>
      <c r="H111" s="6" t="str">
        <f t="shared" si="9"/>
        <v>Arnett</v>
      </c>
      <c r="I111" s="6" t="str">
        <f t="shared" si="10"/>
        <v>Yancheng</v>
      </c>
      <c r="J111" s="2" t="s">
        <v>151</v>
      </c>
      <c r="K111" s="7" t="str">
        <f>INDEX('Product Details'!$A$2:$D$169, MATCH('Sales Order '!J111,'Product Details'!$B$2:$B$169,0),3)</f>
        <v>Office_Supplies</v>
      </c>
      <c r="L111" s="7" t="str">
        <f>INDEX('Product Details'!$A$2:$D$169, MATCH('Sales Order '!J111,'Product Details'!$B$2:$B$169,0),4)</f>
        <v>Appliances</v>
      </c>
      <c r="M111" s="7" t="str">
        <f>INDEX('Product Details'!$A$2:$D$169, MATCH('Sales Order '!J111,'Product Details'!$B$2:$B$169,0),1)</f>
        <v>KitchenAid Refrigerator, Red</v>
      </c>
      <c r="N111" s="2">
        <v>8878</v>
      </c>
      <c r="O111" s="2">
        <v>7914</v>
      </c>
      <c r="P111" s="2">
        <v>2</v>
      </c>
      <c r="Q111" s="8">
        <f t="shared" si="11"/>
        <v>15828</v>
      </c>
      <c r="R111" s="8">
        <f t="shared" si="12"/>
        <v>17756</v>
      </c>
      <c r="S111" s="2">
        <v>72</v>
      </c>
      <c r="T111" s="9">
        <f t="shared" si="13"/>
        <v>17828</v>
      </c>
      <c r="U111" s="9">
        <f t="shared" si="14"/>
        <v>2000</v>
      </c>
      <c r="V111" s="2" t="s">
        <v>34</v>
      </c>
      <c r="W111" s="10">
        <f t="shared" si="15"/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 t="shared" si="8"/>
        <v>Toby</v>
      </c>
      <c r="H112" s="6" t="str">
        <f t="shared" si="9"/>
        <v>Braunhardt</v>
      </c>
      <c r="I112" s="6" t="str">
        <f t="shared" si="10"/>
        <v>Jiangyan</v>
      </c>
      <c r="J112" s="2" t="s">
        <v>302</v>
      </c>
      <c r="K112" s="7" t="str">
        <f>INDEX('Product Details'!$A$2:$D$169, MATCH('Sales Order '!J112,'Product Details'!$B$2:$B$169,0),3)</f>
        <v>Technology</v>
      </c>
      <c r="L112" s="7" t="str">
        <f>INDEX('Product Details'!$A$2:$D$169, MATCH('Sales Order '!J112,'Product Details'!$B$2:$B$169,0),4)</f>
        <v>Machines</v>
      </c>
      <c r="M112" s="7" t="str">
        <f>INDEX('Product Details'!$A$2:$D$169, MATCH('Sales Order '!J112,'Product Details'!$B$2:$B$169,0),1)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11"/>
        <v>24243</v>
      </c>
      <c r="R112" s="8">
        <f t="shared" si="12"/>
        <v>25953</v>
      </c>
      <c r="S112" s="2">
        <v>66</v>
      </c>
      <c r="T112" s="9">
        <f t="shared" si="13"/>
        <v>26019</v>
      </c>
      <c r="U112" s="9">
        <f t="shared" si="14"/>
        <v>1776</v>
      </c>
      <c r="V112" s="2" t="s">
        <v>34</v>
      </c>
      <c r="W112" s="10">
        <f t="shared" si="15"/>
        <v>7.0000000000000007E-2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 t="shared" si="8"/>
        <v>Tony</v>
      </c>
      <c r="H113" s="6" t="str">
        <f t="shared" si="9"/>
        <v>Sayre</v>
      </c>
      <c r="I113" s="6" t="str">
        <f t="shared" si="10"/>
        <v>Jakarta</v>
      </c>
      <c r="J113" s="2" t="s">
        <v>197</v>
      </c>
      <c r="K113" s="7" t="str">
        <f>INDEX('Product Details'!$A$2:$D$169, MATCH('Sales Order '!J113,'Product Details'!$B$2:$B$169,0),3)</f>
        <v>Office_Supplies</v>
      </c>
      <c r="L113" s="7" t="str">
        <f>INDEX('Product Details'!$A$2:$D$169, MATCH('Sales Order '!J113,'Product Details'!$B$2:$B$169,0),4)</f>
        <v>Labels</v>
      </c>
      <c r="M113" s="7" t="str">
        <f>INDEX('Product Details'!$A$2:$D$169, MATCH('Sales Order '!J113,'Product Details'!$B$2:$B$169,0),1)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11"/>
        <v>1130</v>
      </c>
      <c r="R113" s="8">
        <f t="shared" si="12"/>
        <v>1290</v>
      </c>
      <c r="S113" s="2">
        <v>91</v>
      </c>
      <c r="T113" s="9">
        <f t="shared" si="13"/>
        <v>1381</v>
      </c>
      <c r="U113" s="9">
        <f t="shared" si="14"/>
        <v>251</v>
      </c>
      <c r="V113" s="2" t="s">
        <v>64</v>
      </c>
      <c r="W113" s="10">
        <f t="shared" si="15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 t="shared" si="8"/>
        <v>Nick</v>
      </c>
      <c r="H114" s="6" t="str">
        <f t="shared" si="9"/>
        <v>Radford</v>
      </c>
      <c r="I114" s="6" t="str">
        <f t="shared" si="10"/>
        <v>Lucknow</v>
      </c>
      <c r="J114" s="2" t="s">
        <v>129</v>
      </c>
      <c r="K114" s="7" t="str">
        <f>INDEX('Product Details'!$A$2:$D$169, MATCH('Sales Order '!J114,'Product Details'!$B$2:$B$169,0),3)</f>
        <v>Furniture</v>
      </c>
      <c r="L114" s="7" t="str">
        <f>INDEX('Product Details'!$A$2:$D$169, MATCH('Sales Order '!J114,'Product Details'!$B$2:$B$169,0),4)</f>
        <v>Tables</v>
      </c>
      <c r="M114" s="7" t="str">
        <f>INDEX('Product Details'!$A$2:$D$169, MATCH('Sales Order '!J114,'Product Details'!$B$2:$B$169,0),1)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11"/>
        <v>113</v>
      </c>
      <c r="R114" s="8">
        <f t="shared" si="12"/>
        <v>125</v>
      </c>
      <c r="S114" s="2">
        <v>30</v>
      </c>
      <c r="T114" s="9">
        <f t="shared" si="13"/>
        <v>155</v>
      </c>
      <c r="U114" s="9">
        <f t="shared" si="14"/>
        <v>42</v>
      </c>
      <c r="V114" s="2" t="s">
        <v>34</v>
      </c>
      <c r="W114" s="10">
        <f t="shared" si="15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 t="shared" si="8"/>
        <v>Anthony</v>
      </c>
      <c r="H115" s="6" t="str">
        <f t="shared" si="9"/>
        <v>Rawles</v>
      </c>
      <c r="I115" s="6" t="str">
        <f t="shared" si="10"/>
        <v>Samarinda</v>
      </c>
      <c r="J115" s="2" t="s">
        <v>215</v>
      </c>
      <c r="K115" s="7" t="str">
        <f>INDEX('Product Details'!$A$2:$D$169, MATCH('Sales Order '!J115,'Product Details'!$B$2:$B$169,0),3)</f>
        <v>Technology</v>
      </c>
      <c r="L115" s="7" t="str">
        <f>INDEX('Product Details'!$A$2:$D$169, MATCH('Sales Order '!J115,'Product Details'!$B$2:$B$169,0),4)</f>
        <v>Machines</v>
      </c>
      <c r="M115" s="7" t="str">
        <f>INDEX('Product Details'!$A$2:$D$169, MATCH('Sales Order '!J115,'Product Details'!$B$2:$B$169,0),1)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11"/>
        <v>260</v>
      </c>
      <c r="R115" s="8">
        <f t="shared" si="12"/>
        <v>278</v>
      </c>
      <c r="S115" s="2">
        <v>30</v>
      </c>
      <c r="T115" s="9">
        <f t="shared" si="13"/>
        <v>308</v>
      </c>
      <c r="U115" s="9">
        <f t="shared" si="14"/>
        <v>48</v>
      </c>
      <c r="V115" s="2" t="s">
        <v>34</v>
      </c>
      <c r="W115" s="10">
        <f t="shared" si="15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 t="shared" si="8"/>
        <v>Melanie</v>
      </c>
      <c r="H116" s="6" t="str">
        <f t="shared" si="9"/>
        <v>Seite</v>
      </c>
      <c r="I116" s="6" t="str">
        <f t="shared" si="10"/>
        <v>Xining</v>
      </c>
      <c r="J116" s="2" t="s">
        <v>311</v>
      </c>
      <c r="K116" s="7" t="str">
        <f>INDEX('Product Details'!$A$2:$D$169, MATCH('Sales Order '!J116,'Product Details'!$B$2:$B$169,0),3)</f>
        <v>Technology</v>
      </c>
      <c r="L116" s="7" t="str">
        <f>INDEX('Product Details'!$A$2:$D$169, MATCH('Sales Order '!J116,'Product Details'!$B$2:$B$169,0),4)</f>
        <v>Copiers</v>
      </c>
      <c r="M116" s="7" t="str">
        <f>INDEX('Product Details'!$A$2:$D$169, MATCH('Sales Order '!J116,'Product Details'!$B$2:$B$169,0),1)</f>
        <v>Brother Wireless Fax, Laser</v>
      </c>
      <c r="N116" s="2">
        <v>3256</v>
      </c>
      <c r="O116" s="2">
        <v>2959</v>
      </c>
      <c r="P116" s="2">
        <v>3</v>
      </c>
      <c r="Q116" s="8">
        <f t="shared" si="11"/>
        <v>8877</v>
      </c>
      <c r="R116" s="8">
        <f t="shared" si="12"/>
        <v>9768</v>
      </c>
      <c r="S116" s="2">
        <v>90</v>
      </c>
      <c r="T116" s="9">
        <f t="shared" si="13"/>
        <v>9858</v>
      </c>
      <c r="U116" s="9">
        <f t="shared" si="14"/>
        <v>981</v>
      </c>
      <c r="V116" s="2" t="s">
        <v>64</v>
      </c>
      <c r="W116" s="10">
        <f t="shared" si="15"/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 t="shared" si="8"/>
        <v>Cathy</v>
      </c>
      <c r="H117" s="6" t="str">
        <f t="shared" si="9"/>
        <v>Hwang</v>
      </c>
      <c r="I117" s="6" t="str">
        <f t="shared" si="10"/>
        <v>Trier</v>
      </c>
      <c r="J117" s="2" t="s">
        <v>314</v>
      </c>
      <c r="K117" s="7" t="str">
        <f>INDEX('Product Details'!$A$2:$D$169, MATCH('Sales Order '!J117,'Product Details'!$B$2:$B$169,0),3)</f>
        <v>Technology</v>
      </c>
      <c r="L117" s="7" t="str">
        <f>INDEX('Product Details'!$A$2:$D$169, MATCH('Sales Order '!J117,'Product Details'!$B$2:$B$169,0),4)</f>
        <v>Copiers</v>
      </c>
      <c r="M117" s="7" t="str">
        <f>INDEX('Product Details'!$A$2:$D$169, MATCH('Sales Order '!J117,'Product Details'!$B$2:$B$169,0),1)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11"/>
        <v>694</v>
      </c>
      <c r="R117" s="8">
        <f t="shared" si="12"/>
        <v>743</v>
      </c>
      <c r="S117" s="2">
        <v>99</v>
      </c>
      <c r="T117" s="9">
        <f t="shared" si="13"/>
        <v>842</v>
      </c>
      <c r="U117" s="9">
        <f t="shared" si="14"/>
        <v>148</v>
      </c>
      <c r="V117" s="2" t="s">
        <v>34</v>
      </c>
      <c r="W117" s="10">
        <f t="shared" si="15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 t="shared" si="8"/>
        <v>Cyra</v>
      </c>
      <c r="H118" s="6" t="str">
        <f t="shared" si="9"/>
        <v>Reiten</v>
      </c>
      <c r="I118" s="6" t="str">
        <f t="shared" si="10"/>
        <v>Samarinda</v>
      </c>
      <c r="J118" s="2" t="s">
        <v>317</v>
      </c>
      <c r="K118" s="7" t="str">
        <f>INDEX('Product Details'!$A$2:$D$169, MATCH('Sales Order '!J118,'Product Details'!$B$2:$B$169,0),3)</f>
        <v>Technology</v>
      </c>
      <c r="L118" s="7" t="str">
        <f>INDEX('Product Details'!$A$2:$D$169, MATCH('Sales Order '!J118,'Product Details'!$B$2:$B$169,0),4)</f>
        <v>Accessories</v>
      </c>
      <c r="M118" s="7" t="str">
        <f>INDEX('Product Details'!$A$2:$D$169, MATCH('Sales Order '!J118,'Product Details'!$B$2:$B$169,0),1)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11"/>
        <v>3423</v>
      </c>
      <c r="R118" s="8">
        <f t="shared" si="12"/>
        <v>3558</v>
      </c>
      <c r="S118" s="2">
        <v>48</v>
      </c>
      <c r="T118" s="9">
        <f t="shared" si="13"/>
        <v>3606</v>
      </c>
      <c r="U118" s="9">
        <f t="shared" si="14"/>
        <v>183</v>
      </c>
      <c r="V118" s="2" t="s">
        <v>34</v>
      </c>
      <c r="W118" s="10">
        <f t="shared" si="15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 t="shared" si="8"/>
        <v>Darren</v>
      </c>
      <c r="H119" s="6" t="str">
        <f t="shared" si="9"/>
        <v>Powers</v>
      </c>
      <c r="I119" s="6" t="str">
        <f t="shared" si="10"/>
        <v>Depok</v>
      </c>
      <c r="J119" s="2" t="s">
        <v>320</v>
      </c>
      <c r="K119" s="7" t="str">
        <f>INDEX('Product Details'!$A$2:$D$169, MATCH('Sales Order '!J119,'Product Details'!$B$2:$B$169,0),3)</f>
        <v>Technology</v>
      </c>
      <c r="L119" s="7" t="str">
        <f>INDEX('Product Details'!$A$2:$D$169, MATCH('Sales Order '!J119,'Product Details'!$B$2:$B$169,0),4)</f>
        <v>Accessories</v>
      </c>
      <c r="M119" s="7" t="str">
        <f>INDEX('Product Details'!$A$2:$D$169, MATCH('Sales Order '!J119,'Product Details'!$B$2:$B$169,0),1)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11"/>
        <v>21552</v>
      </c>
      <c r="R119" s="8">
        <f t="shared" si="12"/>
        <v>23720</v>
      </c>
      <c r="S119" s="2">
        <v>33</v>
      </c>
      <c r="T119" s="9">
        <f t="shared" si="13"/>
        <v>23753</v>
      </c>
      <c r="U119" s="9">
        <f t="shared" si="14"/>
        <v>2201</v>
      </c>
      <c r="V119" s="2" t="s">
        <v>34</v>
      </c>
      <c r="W119" s="10">
        <f t="shared" si="15"/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 t="shared" si="8"/>
        <v>Yana</v>
      </c>
      <c r="H120" s="6" t="str">
        <f t="shared" si="9"/>
        <v>Sorensen</v>
      </c>
      <c r="I120" s="6" t="str">
        <f t="shared" si="10"/>
        <v>Bottrop</v>
      </c>
      <c r="J120" s="2" t="s">
        <v>323</v>
      </c>
      <c r="K120" s="7" t="str">
        <f>INDEX('Product Details'!$A$2:$D$169, MATCH('Sales Order '!J120,'Product Details'!$B$2:$B$169,0),3)</f>
        <v>Technology</v>
      </c>
      <c r="L120" s="7" t="str">
        <f>INDEX('Product Details'!$A$2:$D$169, MATCH('Sales Order '!J120,'Product Details'!$B$2:$B$169,0),4)</f>
        <v>Accessories</v>
      </c>
      <c r="M120" s="7" t="str">
        <f>INDEX('Product Details'!$A$2:$D$169, MATCH('Sales Order '!J120,'Product Details'!$B$2:$B$169,0),1)</f>
        <v>Belkin Flash Drive, Erganomic</v>
      </c>
      <c r="N120" s="2">
        <v>60</v>
      </c>
      <c r="O120" s="2">
        <v>58</v>
      </c>
      <c r="P120" s="2">
        <v>1</v>
      </c>
      <c r="Q120" s="8">
        <f t="shared" si="11"/>
        <v>58</v>
      </c>
      <c r="R120" s="8">
        <f t="shared" si="12"/>
        <v>60</v>
      </c>
      <c r="S120" s="2">
        <v>10</v>
      </c>
      <c r="T120" s="9">
        <f t="shared" si="13"/>
        <v>70</v>
      </c>
      <c r="U120" s="9">
        <f t="shared" si="14"/>
        <v>12</v>
      </c>
      <c r="V120" s="2" t="s">
        <v>64</v>
      </c>
      <c r="W120" s="10">
        <f t="shared" si="15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 t="shared" si="8"/>
        <v>Mick</v>
      </c>
      <c r="H121" s="6" t="str">
        <f t="shared" si="9"/>
        <v>Crebagga</v>
      </c>
      <c r="I121" s="6" t="str">
        <f t="shared" si="10"/>
        <v>Banjarmasin</v>
      </c>
      <c r="J121" s="2" t="s">
        <v>326</v>
      </c>
      <c r="K121" s="7" t="str">
        <f>INDEX('Product Details'!$A$2:$D$169, MATCH('Sales Order '!J121,'Product Details'!$B$2:$B$169,0),3)</f>
        <v>Technology</v>
      </c>
      <c r="L121" s="7" t="str">
        <f>INDEX('Product Details'!$A$2:$D$169, MATCH('Sales Order '!J121,'Product Details'!$B$2:$B$169,0),4)</f>
        <v>Copiers</v>
      </c>
      <c r="M121" s="7" t="str">
        <f>INDEX('Product Details'!$A$2:$D$169, MATCH('Sales Order '!J121,'Product Details'!$B$2:$B$169,0),1)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11"/>
        <v>522</v>
      </c>
      <c r="R121" s="8">
        <f t="shared" si="12"/>
        <v>567</v>
      </c>
      <c r="S121" s="2">
        <v>10</v>
      </c>
      <c r="T121" s="9">
        <f t="shared" si="13"/>
        <v>577</v>
      </c>
      <c r="U121" s="9">
        <f t="shared" si="14"/>
        <v>55</v>
      </c>
      <c r="V121" s="2" t="s">
        <v>34</v>
      </c>
      <c r="W121" s="10">
        <f t="shared" si="15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 t="shared" si="8"/>
        <v>Jill</v>
      </c>
      <c r="H122" s="6" t="str">
        <f t="shared" si="9"/>
        <v>Stevenson</v>
      </c>
      <c r="I122" s="6" t="str">
        <f t="shared" si="10"/>
        <v>Bengbu</v>
      </c>
      <c r="J122" s="2" t="s">
        <v>329</v>
      </c>
      <c r="K122" s="7" t="str">
        <f>INDEX('Product Details'!$A$2:$D$169, MATCH('Sales Order '!J122,'Product Details'!$B$2:$B$169,0),3)</f>
        <v>Office_Supplies</v>
      </c>
      <c r="L122" s="7" t="str">
        <f>INDEX('Product Details'!$A$2:$D$169, MATCH('Sales Order '!J122,'Product Details'!$B$2:$B$169,0),4)</f>
        <v>Appliances</v>
      </c>
      <c r="M122" s="7" t="str">
        <f>INDEX('Product Details'!$A$2:$D$169, MATCH('Sales Order '!J122,'Product Details'!$B$2:$B$169,0),1)</f>
        <v>KitchenAid Toaster, Black</v>
      </c>
      <c r="N122" s="2">
        <v>691</v>
      </c>
      <c r="O122" s="2">
        <v>646</v>
      </c>
      <c r="P122" s="2">
        <v>2</v>
      </c>
      <c r="Q122" s="8">
        <f t="shared" si="11"/>
        <v>1292</v>
      </c>
      <c r="R122" s="8">
        <f t="shared" si="12"/>
        <v>1382</v>
      </c>
      <c r="S122" s="2">
        <v>57</v>
      </c>
      <c r="T122" s="9">
        <f t="shared" si="13"/>
        <v>1439</v>
      </c>
      <c r="U122" s="9">
        <f t="shared" si="14"/>
        <v>147</v>
      </c>
      <c r="V122" s="2" t="s">
        <v>34</v>
      </c>
      <c r="W122" s="10">
        <f t="shared" si="15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 t="shared" si="8"/>
        <v>Thea</v>
      </c>
      <c r="H123" s="6" t="str">
        <f t="shared" si="9"/>
        <v>Hudgings</v>
      </c>
      <c r="I123" s="6" t="str">
        <f t="shared" si="10"/>
        <v>Anshan</v>
      </c>
      <c r="J123" s="2" t="s">
        <v>332</v>
      </c>
      <c r="K123" s="7" t="str">
        <f>INDEX('Product Details'!$A$2:$D$169, MATCH('Sales Order '!J123,'Product Details'!$B$2:$B$169,0),3)</f>
        <v>Technology</v>
      </c>
      <c r="L123" s="7" t="str">
        <f>INDEX('Product Details'!$A$2:$D$169, MATCH('Sales Order '!J123,'Product Details'!$B$2:$B$169,0),4)</f>
        <v>Phones</v>
      </c>
      <c r="M123" s="7" t="str">
        <f>INDEX('Product Details'!$A$2:$D$169, MATCH('Sales Order '!J123,'Product Details'!$B$2:$B$169,0),1)</f>
        <v>Digium D40 VoIP phone</v>
      </c>
      <c r="N123" s="2">
        <v>1587</v>
      </c>
      <c r="O123" s="2">
        <v>1428</v>
      </c>
      <c r="P123" s="2">
        <v>1</v>
      </c>
      <c r="Q123" s="8">
        <f t="shared" si="11"/>
        <v>1428</v>
      </c>
      <c r="R123" s="8">
        <f t="shared" si="12"/>
        <v>1587</v>
      </c>
      <c r="S123" s="2">
        <v>81</v>
      </c>
      <c r="T123" s="9">
        <f t="shared" si="13"/>
        <v>1668</v>
      </c>
      <c r="U123" s="9">
        <f t="shared" si="14"/>
        <v>240</v>
      </c>
      <c r="V123" s="2" t="s">
        <v>31</v>
      </c>
      <c r="W123" s="10">
        <f t="shared" si="15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 t="shared" si="8"/>
        <v>Maureen</v>
      </c>
      <c r="H124" s="6" t="str">
        <f t="shared" si="9"/>
        <v>Fritzler</v>
      </c>
      <c r="I124" s="6" t="str">
        <f t="shared" si="10"/>
        <v>BadenBaden</v>
      </c>
      <c r="J124" s="2" t="s">
        <v>335</v>
      </c>
      <c r="K124" s="7" t="str">
        <f>INDEX('Product Details'!$A$2:$D$169, MATCH('Sales Order '!J124,'Product Details'!$B$2:$B$169,0),3)</f>
        <v>Office_Supplies</v>
      </c>
      <c r="L124" s="7" t="str">
        <f>INDEX('Product Details'!$A$2:$D$169, MATCH('Sales Order '!J124,'Product Details'!$B$2:$B$169,0),4)</f>
        <v>Paper</v>
      </c>
      <c r="M124" s="7" t="str">
        <f>INDEX('Product Details'!$A$2:$D$169, MATCH('Sales Order '!J124,'Product Details'!$B$2:$B$169,0),1)</f>
        <v>Xerox 22</v>
      </c>
      <c r="N124" s="2">
        <v>1816</v>
      </c>
      <c r="O124" s="2">
        <v>1699</v>
      </c>
      <c r="P124" s="2">
        <v>2</v>
      </c>
      <c r="Q124" s="8">
        <f t="shared" si="11"/>
        <v>3398</v>
      </c>
      <c r="R124" s="8">
        <f t="shared" si="12"/>
        <v>3632</v>
      </c>
      <c r="S124" s="2">
        <v>47</v>
      </c>
      <c r="T124" s="9">
        <f t="shared" si="13"/>
        <v>3679</v>
      </c>
      <c r="U124" s="9">
        <f t="shared" si="14"/>
        <v>281</v>
      </c>
      <c r="V124" s="2" t="s">
        <v>31</v>
      </c>
      <c r="W124" s="10">
        <f t="shared" si="15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 t="shared" si="8"/>
        <v>Erica</v>
      </c>
      <c r="H125" s="6" t="str">
        <f t="shared" si="9"/>
        <v>Smith</v>
      </c>
      <c r="I125" s="6" t="str">
        <f t="shared" si="10"/>
        <v>Halle</v>
      </c>
      <c r="J125" s="2" t="s">
        <v>337</v>
      </c>
      <c r="K125" s="7" t="str">
        <f>INDEX('Product Details'!$A$2:$D$169, MATCH('Sales Order '!J125,'Product Details'!$B$2:$B$169,0),3)</f>
        <v>Technology</v>
      </c>
      <c r="L125" s="7" t="str">
        <f>INDEX('Product Details'!$A$2:$D$169, MATCH('Sales Order '!J125,'Product Details'!$B$2:$B$169,0),4)</f>
        <v>Phones</v>
      </c>
      <c r="M125" s="7" t="str">
        <f>INDEX('Product Details'!$A$2:$D$169, MATCH('Sales Order '!J125,'Product Details'!$B$2:$B$169,0),1)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11"/>
        <v>3120</v>
      </c>
      <c r="R125" s="8">
        <f t="shared" si="12"/>
        <v>3306</v>
      </c>
      <c r="S125" s="2">
        <v>49</v>
      </c>
      <c r="T125" s="9">
        <f t="shared" si="13"/>
        <v>3355</v>
      </c>
      <c r="U125" s="9">
        <f t="shared" si="14"/>
        <v>235</v>
      </c>
      <c r="V125" s="2" t="s">
        <v>34</v>
      </c>
      <c r="W125" s="10">
        <f t="shared" si="15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 t="shared" si="8"/>
        <v>Beth</v>
      </c>
      <c r="H126" s="6" t="str">
        <f t="shared" si="9"/>
        <v>Thompson</v>
      </c>
      <c r="I126" s="6" t="str">
        <f t="shared" si="10"/>
        <v>Lohne</v>
      </c>
      <c r="J126" s="2" t="s">
        <v>191</v>
      </c>
      <c r="K126" s="7" t="str">
        <f>INDEX('Product Details'!$A$2:$D$169, MATCH('Sales Order '!J126,'Product Details'!$B$2:$B$169,0),3)</f>
        <v>Furniture</v>
      </c>
      <c r="L126" s="7" t="str">
        <f>INDEX('Product Details'!$A$2:$D$169, MATCH('Sales Order '!J126,'Product Details'!$B$2:$B$169,0),4)</f>
        <v>Tables</v>
      </c>
      <c r="M126" s="7" t="str">
        <f>INDEX('Product Details'!$A$2:$D$169, MATCH('Sales Order '!J126,'Product Details'!$B$2:$B$169,0),1)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11"/>
        <v>28992</v>
      </c>
      <c r="R126" s="8">
        <f t="shared" si="12"/>
        <v>30436</v>
      </c>
      <c r="S126" s="2">
        <v>76</v>
      </c>
      <c r="T126" s="9">
        <f t="shared" si="13"/>
        <v>30512</v>
      </c>
      <c r="U126" s="9">
        <f t="shared" si="14"/>
        <v>1520</v>
      </c>
      <c r="V126" s="2" t="s">
        <v>34</v>
      </c>
      <c r="W126" s="10">
        <f t="shared" si="15"/>
        <v>7.0000000000000007E-2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 t="shared" si="8"/>
        <v>Ann</v>
      </c>
      <c r="H127" s="6" t="str">
        <f t="shared" si="9"/>
        <v>Chong</v>
      </c>
      <c r="I127" s="6" t="str">
        <f t="shared" si="10"/>
        <v>Sydney</v>
      </c>
      <c r="J127" s="2" t="s">
        <v>342</v>
      </c>
      <c r="K127" s="7" t="str">
        <f>INDEX('Product Details'!$A$2:$D$169, MATCH('Sales Order '!J127,'Product Details'!$B$2:$B$169,0),3)</f>
        <v>Technology</v>
      </c>
      <c r="L127" s="7" t="str">
        <f>INDEX('Product Details'!$A$2:$D$169, MATCH('Sales Order '!J127,'Product Details'!$B$2:$B$169,0),4)</f>
        <v>Copiers</v>
      </c>
      <c r="M127" s="7" t="str">
        <f>INDEX('Product Details'!$A$2:$D$169, MATCH('Sales Order '!J127,'Product Details'!$B$2:$B$169,0),1)</f>
        <v>Brother Wireless Fax, Color</v>
      </c>
      <c r="N127" s="2">
        <v>1405</v>
      </c>
      <c r="O127" s="2">
        <v>1287</v>
      </c>
      <c r="P127" s="2">
        <v>2</v>
      </c>
      <c r="Q127" s="8">
        <f t="shared" si="11"/>
        <v>2574</v>
      </c>
      <c r="R127" s="8">
        <f t="shared" si="12"/>
        <v>2810</v>
      </c>
      <c r="S127" s="2">
        <v>36</v>
      </c>
      <c r="T127" s="9">
        <f t="shared" si="13"/>
        <v>2846</v>
      </c>
      <c r="U127" s="9">
        <f t="shared" si="14"/>
        <v>272</v>
      </c>
      <c r="V127" s="2" t="s">
        <v>34</v>
      </c>
      <c r="W127" s="10">
        <f t="shared" si="15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 t="shared" si="8"/>
        <v>Sarah</v>
      </c>
      <c r="H128" s="6" t="str">
        <f t="shared" si="9"/>
        <v>Foster</v>
      </c>
      <c r="I128" s="6" t="str">
        <f t="shared" si="10"/>
        <v>Xianning</v>
      </c>
      <c r="J128" s="2" t="s">
        <v>345</v>
      </c>
      <c r="K128" s="7" t="str">
        <f>INDEX('Product Details'!$A$2:$D$169, MATCH('Sales Order '!J128,'Product Details'!$B$2:$B$169,0),3)</f>
        <v>Furniture</v>
      </c>
      <c r="L128" s="7" t="str">
        <f>INDEX('Product Details'!$A$2:$D$169, MATCH('Sales Order '!J128,'Product Details'!$B$2:$B$169,0),4)</f>
        <v>Chairs</v>
      </c>
      <c r="M128" s="7" t="str">
        <f>INDEX('Product Details'!$A$2:$D$169, MATCH('Sales Order '!J128,'Product Details'!$B$2:$B$169,0),1)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11"/>
        <v>85272</v>
      </c>
      <c r="R128" s="8">
        <f t="shared" si="12"/>
        <v>90408</v>
      </c>
      <c r="S128" s="2">
        <v>24</v>
      </c>
      <c r="T128" s="9">
        <f t="shared" si="13"/>
        <v>90432</v>
      </c>
      <c r="U128" s="9">
        <f t="shared" si="14"/>
        <v>5160</v>
      </c>
      <c r="V128" s="2" t="s">
        <v>31</v>
      </c>
      <c r="W128" s="10">
        <f t="shared" si="15"/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 t="shared" si="8"/>
        <v>Alejandro</v>
      </c>
      <c r="H129" s="6" t="str">
        <f t="shared" si="9"/>
        <v>Grove</v>
      </c>
      <c r="I129" s="6" t="str">
        <f t="shared" si="10"/>
        <v>Whyalla</v>
      </c>
      <c r="J129" s="2" t="s">
        <v>274</v>
      </c>
      <c r="K129" s="7" t="str">
        <f>INDEX('Product Details'!$A$2:$D$169, MATCH('Sales Order '!J129,'Product Details'!$B$2:$B$169,0),3)</f>
        <v>Furniture</v>
      </c>
      <c r="L129" s="7" t="str">
        <f>INDEX('Product Details'!$A$2:$D$169, MATCH('Sales Order '!J129,'Product Details'!$B$2:$B$169,0),4)</f>
        <v>Tables</v>
      </c>
      <c r="M129" s="7" t="str">
        <f>INDEX('Product Details'!$A$2:$D$169, MATCH('Sales Order '!J129,'Product Details'!$B$2:$B$169,0),1)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11"/>
        <v>1706</v>
      </c>
      <c r="R129" s="8">
        <f t="shared" si="12"/>
        <v>1790</v>
      </c>
      <c r="S129" s="2">
        <v>42</v>
      </c>
      <c r="T129" s="9">
        <f t="shared" si="13"/>
        <v>1832</v>
      </c>
      <c r="U129" s="9">
        <f t="shared" si="14"/>
        <v>126</v>
      </c>
      <c r="V129" s="2" t="s">
        <v>64</v>
      </c>
      <c r="W129" s="10">
        <f t="shared" si="15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 t="shared" si="8"/>
        <v>Shahid</v>
      </c>
      <c r="H130" s="6" t="str">
        <f t="shared" si="9"/>
        <v>Collister</v>
      </c>
      <c r="I130" s="6" t="str">
        <f t="shared" si="10"/>
        <v>Leipzig</v>
      </c>
      <c r="J130" s="2" t="s">
        <v>349</v>
      </c>
      <c r="K130" s="7" t="str">
        <f>INDEX('Product Details'!$A$2:$D$169, MATCH('Sales Order '!J130,'Product Details'!$B$2:$B$169,0),3)</f>
        <v>Furniture</v>
      </c>
      <c r="L130" s="7" t="str">
        <f>INDEX('Product Details'!$A$2:$D$169, MATCH('Sales Order '!J130,'Product Details'!$B$2:$B$169,0),4)</f>
        <v>Furnishings</v>
      </c>
      <c r="M130" s="7" t="str">
        <f>INDEX('Product Details'!$A$2:$D$169, MATCH('Sales Order '!J130,'Product Details'!$B$2:$B$169,0),1)</f>
        <v>Tenex Door Stop, Durable</v>
      </c>
      <c r="N130" s="2">
        <v>674</v>
      </c>
      <c r="O130" s="2">
        <v>629</v>
      </c>
      <c r="P130" s="2">
        <v>1</v>
      </c>
      <c r="Q130" s="8">
        <f t="shared" si="11"/>
        <v>629</v>
      </c>
      <c r="R130" s="8">
        <f t="shared" si="12"/>
        <v>674</v>
      </c>
      <c r="S130" s="2">
        <v>22</v>
      </c>
      <c r="T130" s="9">
        <f t="shared" si="13"/>
        <v>696</v>
      </c>
      <c r="U130" s="9">
        <f t="shared" si="14"/>
        <v>67</v>
      </c>
      <c r="V130" s="2" t="s">
        <v>34</v>
      </c>
      <c r="W130" s="10">
        <f t="shared" si="15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 t="shared" si="8"/>
        <v>Jill</v>
      </c>
      <c r="H131" s="6" t="str">
        <f t="shared" si="9"/>
        <v>Stevenson</v>
      </c>
      <c r="I131" s="6" t="str">
        <f t="shared" si="10"/>
        <v>Bengbu</v>
      </c>
      <c r="J131" s="2" t="s">
        <v>351</v>
      </c>
      <c r="K131" s="7" t="str">
        <f>INDEX('Product Details'!$A$2:$D$169, MATCH('Sales Order '!J131,'Product Details'!$B$2:$B$169,0),3)</f>
        <v>Furniture</v>
      </c>
      <c r="L131" s="7" t="str">
        <f>INDEX('Product Details'!$A$2:$D$169, MATCH('Sales Order '!J131,'Product Details'!$B$2:$B$169,0),4)</f>
        <v>Tables</v>
      </c>
      <c r="M131" s="7" t="str">
        <f>INDEX('Product Details'!$A$2:$D$169, MATCH('Sales Order '!J131,'Product Details'!$B$2:$B$169,0),1)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11"/>
        <v>459</v>
      </c>
      <c r="R131" s="8">
        <f t="shared" si="12"/>
        <v>513</v>
      </c>
      <c r="S131" s="2">
        <v>30</v>
      </c>
      <c r="T131" s="9">
        <f t="shared" si="13"/>
        <v>543</v>
      </c>
      <c r="U131" s="9">
        <f t="shared" si="14"/>
        <v>84</v>
      </c>
      <c r="V131" s="2" t="s">
        <v>64</v>
      </c>
      <c r="W131" s="10">
        <f t="shared" si="15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 t="shared" si="8"/>
        <v>Nick</v>
      </c>
      <c r="H132" s="6" t="str">
        <f t="shared" si="9"/>
        <v>Zandusky</v>
      </c>
      <c r="I132" s="6" t="str">
        <f t="shared" si="10"/>
        <v>Surabaya</v>
      </c>
      <c r="J132" s="2" t="s">
        <v>208</v>
      </c>
      <c r="K132" s="7" t="str">
        <f>INDEX('Product Details'!$A$2:$D$169, MATCH('Sales Order '!J132,'Product Details'!$B$2:$B$169,0),3)</f>
        <v>Office_Supplies</v>
      </c>
      <c r="L132" s="7" t="str">
        <f>INDEX('Product Details'!$A$2:$D$169, MATCH('Sales Order '!J132,'Product Details'!$B$2:$B$169,0),4)</f>
        <v>Labels</v>
      </c>
      <c r="M132" s="7" t="str">
        <f>INDEX('Product Details'!$A$2:$D$169, MATCH('Sales Order '!J132,'Product Details'!$B$2:$B$169,0),1)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11"/>
        <v>2502</v>
      </c>
      <c r="R132" s="8">
        <f t="shared" si="12"/>
        <v>2700</v>
      </c>
      <c r="S132" s="2">
        <v>71</v>
      </c>
      <c r="T132" s="9">
        <f t="shared" si="13"/>
        <v>2771</v>
      </c>
      <c r="U132" s="9">
        <f t="shared" si="14"/>
        <v>269</v>
      </c>
      <c r="V132" s="2" t="s">
        <v>72</v>
      </c>
      <c r="W132" s="10">
        <f t="shared" si="15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 t="shared" si="8"/>
        <v>Robert</v>
      </c>
      <c r="H133" s="6" t="str">
        <f t="shared" si="9"/>
        <v>Waldorf</v>
      </c>
      <c r="I133" s="6" t="str">
        <f t="shared" si="10"/>
        <v>Emden</v>
      </c>
      <c r="J133" s="2" t="s">
        <v>187</v>
      </c>
      <c r="K133" s="7" t="str">
        <f>INDEX('Product Details'!$A$2:$D$169, MATCH('Sales Order '!J133,'Product Details'!$B$2:$B$169,0),3)</f>
        <v>Technology</v>
      </c>
      <c r="L133" s="7" t="str">
        <f>INDEX('Product Details'!$A$2:$D$169, MATCH('Sales Order '!J133,'Product Details'!$B$2:$B$169,0),4)</f>
        <v>Accessories</v>
      </c>
      <c r="M133" s="7" t="str">
        <f>INDEX('Product Details'!$A$2:$D$169, MATCH('Sales Order '!J133,'Product Details'!$B$2:$B$169,0),1)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11"/>
        <v>6292</v>
      </c>
      <c r="R133" s="8">
        <f t="shared" si="12"/>
        <v>6540</v>
      </c>
      <c r="S133" s="2">
        <v>33</v>
      </c>
      <c r="T133" s="9">
        <f t="shared" si="13"/>
        <v>6573</v>
      </c>
      <c r="U133" s="9">
        <f t="shared" si="14"/>
        <v>281</v>
      </c>
      <c r="V133" s="2" t="s">
        <v>34</v>
      </c>
      <c r="W133" s="10">
        <f t="shared" si="15"/>
        <v>0.05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 t="shared" si="8"/>
        <v>Paul</v>
      </c>
      <c r="H134" s="6" t="str">
        <f t="shared" si="9"/>
        <v>Gonzalez</v>
      </c>
      <c r="I134" s="6" t="str">
        <f t="shared" si="10"/>
        <v>Durgapur</v>
      </c>
      <c r="J134" s="2" t="s">
        <v>221</v>
      </c>
      <c r="K134" s="7" t="str">
        <f>INDEX('Product Details'!$A$2:$D$169, MATCH('Sales Order '!J134,'Product Details'!$B$2:$B$169,0),3)</f>
        <v>Office_Supplies</v>
      </c>
      <c r="L134" s="7" t="str">
        <f>INDEX('Product Details'!$A$2:$D$169, MATCH('Sales Order '!J134,'Product Details'!$B$2:$B$169,0),4)</f>
        <v>Storage</v>
      </c>
      <c r="M134" s="7" t="str">
        <f>INDEX('Product Details'!$A$2:$D$169, MATCH('Sales Order '!J134,'Product Details'!$B$2:$B$169,0),1)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11"/>
        <v>7168</v>
      </c>
      <c r="R134" s="8">
        <f t="shared" si="12"/>
        <v>7528</v>
      </c>
      <c r="S134" s="2">
        <v>44</v>
      </c>
      <c r="T134" s="9">
        <f t="shared" si="13"/>
        <v>7572</v>
      </c>
      <c r="U134" s="9">
        <f t="shared" si="14"/>
        <v>404</v>
      </c>
      <c r="V134" s="2" t="s">
        <v>64</v>
      </c>
      <c r="W134" s="10">
        <f t="shared" si="15"/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 t="shared" si="8"/>
        <v>Ryan</v>
      </c>
      <c r="H135" s="6" t="str">
        <f t="shared" si="9"/>
        <v>Crowe</v>
      </c>
      <c r="I135" s="6" t="str">
        <f t="shared" si="10"/>
        <v>Kanpur</v>
      </c>
      <c r="J135" s="2" t="s">
        <v>359</v>
      </c>
      <c r="K135" s="7" t="str">
        <f>INDEX('Product Details'!$A$2:$D$169, MATCH('Sales Order '!J135,'Product Details'!$B$2:$B$169,0),3)</f>
        <v>Office_Supplies</v>
      </c>
      <c r="L135" s="7" t="str">
        <f>INDEX('Product Details'!$A$2:$D$169, MATCH('Sales Order '!J135,'Product Details'!$B$2:$B$169,0),4)</f>
        <v>Binders</v>
      </c>
      <c r="M135" s="7" t="str">
        <f>INDEX('Product Details'!$A$2:$D$169, MATCH('Sales Order '!J135,'Product Details'!$B$2:$B$169,0),1)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11"/>
        <v>1461</v>
      </c>
      <c r="R135" s="8">
        <f t="shared" si="12"/>
        <v>1578</v>
      </c>
      <c r="S135" s="2">
        <v>36</v>
      </c>
      <c r="T135" s="9">
        <f t="shared" si="13"/>
        <v>1614</v>
      </c>
      <c r="U135" s="9">
        <f t="shared" si="14"/>
        <v>153</v>
      </c>
      <c r="V135" s="2" t="s">
        <v>34</v>
      </c>
      <c r="W135" s="10">
        <f t="shared" si="15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 t="shared" si="8"/>
        <v>Darren</v>
      </c>
      <c r="H136" s="6" t="str">
        <f t="shared" si="9"/>
        <v>Powers</v>
      </c>
      <c r="I136" s="6" t="str">
        <f t="shared" si="10"/>
        <v>Depok</v>
      </c>
      <c r="J136" s="2" t="s">
        <v>345</v>
      </c>
      <c r="K136" s="7" t="str">
        <f>INDEX('Product Details'!$A$2:$D$169, MATCH('Sales Order '!J136,'Product Details'!$B$2:$B$169,0),3)</f>
        <v>Furniture</v>
      </c>
      <c r="L136" s="7" t="str">
        <f>INDEX('Product Details'!$A$2:$D$169, MATCH('Sales Order '!J136,'Product Details'!$B$2:$B$169,0),4)</f>
        <v>Chairs</v>
      </c>
      <c r="M136" s="7" t="str">
        <f>INDEX('Product Details'!$A$2:$D$169, MATCH('Sales Order '!J136,'Product Details'!$B$2:$B$169,0),1)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11"/>
        <v>6022</v>
      </c>
      <c r="R136" s="8">
        <f t="shared" si="12"/>
        <v>6384</v>
      </c>
      <c r="S136" s="2">
        <v>73</v>
      </c>
      <c r="T136" s="9">
        <f t="shared" si="13"/>
        <v>6457</v>
      </c>
      <c r="U136" s="9">
        <f t="shared" si="14"/>
        <v>435</v>
      </c>
      <c r="V136" s="2" t="s">
        <v>34</v>
      </c>
      <c r="W136" s="10">
        <f t="shared" si="15"/>
        <v>0.05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 t="shared" si="8"/>
        <v>Justin</v>
      </c>
      <c r="H137" s="6" t="str">
        <f t="shared" si="9"/>
        <v>Hirsh</v>
      </c>
      <c r="I137" s="6" t="str">
        <f t="shared" si="10"/>
        <v>Surakarta</v>
      </c>
      <c r="J137" s="2" t="s">
        <v>362</v>
      </c>
      <c r="K137" s="7" t="str">
        <f>INDEX('Product Details'!$A$2:$D$169, MATCH('Sales Order '!J137,'Product Details'!$B$2:$B$169,0),3)</f>
        <v>Technology</v>
      </c>
      <c r="L137" s="7" t="str">
        <f>INDEX('Product Details'!$A$2:$D$169, MATCH('Sales Order '!J137,'Product Details'!$B$2:$B$169,0),4)</f>
        <v>Machines</v>
      </c>
      <c r="M137" s="7" t="str">
        <f>INDEX('Product Details'!$A$2:$D$169, MATCH('Sales Order '!J137,'Product Details'!$B$2:$B$169,0),1)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11"/>
        <v>2075</v>
      </c>
      <c r="R137" s="8">
        <f t="shared" si="12"/>
        <v>2225</v>
      </c>
      <c r="S137" s="2">
        <v>72</v>
      </c>
      <c r="T137" s="9">
        <f t="shared" si="13"/>
        <v>2297</v>
      </c>
      <c r="U137" s="9">
        <f t="shared" si="14"/>
        <v>222</v>
      </c>
      <c r="V137" s="2" t="s">
        <v>34</v>
      </c>
      <c r="W137" s="10">
        <f t="shared" si="15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 t="shared" ref="G138:G201" si="16">VLOOKUP(F138, Customer,2,0)</f>
        <v>Julia</v>
      </c>
      <c r="H138" s="6" t="str">
        <f t="shared" ref="H138:H201" si="17">VLOOKUP(F138,Customer,3,0)</f>
        <v>Barnett</v>
      </c>
      <c r="I138" s="6" t="str">
        <f t="shared" ref="I138:I201" si="18">VLOOKUP(F138,Customer,5,0)</f>
        <v>Zhuhai</v>
      </c>
      <c r="J138" s="2" t="s">
        <v>57</v>
      </c>
      <c r="K138" s="7" t="str">
        <f>INDEX('Product Details'!$A$2:$D$169, MATCH('Sales Order '!J138,'Product Details'!$B$2:$B$169,0),3)</f>
        <v>Technology</v>
      </c>
      <c r="L138" s="7" t="str">
        <f>INDEX('Product Details'!$A$2:$D$169, MATCH('Sales Order '!J138,'Product Details'!$B$2:$B$169,0),4)</f>
        <v>Accessories</v>
      </c>
      <c r="M138" s="7" t="str">
        <f>INDEX('Product Details'!$A$2:$D$169, MATCH('Sales Order '!J138,'Product Details'!$B$2:$B$169,0),1)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11"/>
        <v>3846</v>
      </c>
      <c r="R138" s="8">
        <f t="shared" si="12"/>
        <v>3996</v>
      </c>
      <c r="S138" s="2">
        <v>23</v>
      </c>
      <c r="T138" s="9">
        <f t="shared" si="13"/>
        <v>4019</v>
      </c>
      <c r="U138" s="9">
        <f t="shared" si="14"/>
        <v>173</v>
      </c>
      <c r="V138" s="2" t="s">
        <v>64</v>
      </c>
      <c r="W138" s="10">
        <f t="shared" si="15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 t="shared" si="16"/>
        <v>Brendan</v>
      </c>
      <c r="H139" s="6" t="str">
        <f t="shared" si="17"/>
        <v>Dodson</v>
      </c>
      <c r="I139" s="6" t="str">
        <f t="shared" si="18"/>
        <v>Adelaide</v>
      </c>
      <c r="J139" s="2" t="s">
        <v>5</v>
      </c>
      <c r="K139" s="7" t="str">
        <f>INDEX('Product Details'!$A$2:$D$169, MATCH('Sales Order '!J139,'Product Details'!$B$2:$B$169,0),3)</f>
        <v>Furniture</v>
      </c>
      <c r="L139" s="7" t="str">
        <f>INDEX('Product Details'!$A$2:$D$169, MATCH('Sales Order '!J139,'Product Details'!$B$2:$B$169,0),4)</f>
        <v>Furnishings</v>
      </c>
      <c r="M139" s="7" t="str">
        <f>INDEX('Product Details'!$A$2:$D$169, MATCH('Sales Order '!J139,'Product Details'!$B$2:$B$169,0),1)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9">O139*P139</f>
        <v>2364</v>
      </c>
      <c r="R139" s="8">
        <f t="shared" ref="R139:R202" si="20">N139*P139</f>
        <v>2631</v>
      </c>
      <c r="S139" s="2">
        <v>81</v>
      </c>
      <c r="T139" s="9">
        <f t="shared" ref="T139:T202" si="21">R139+S139</f>
        <v>2712</v>
      </c>
      <c r="U139" s="9">
        <f t="shared" ref="U139:U202" si="22">T139-Q139</f>
        <v>348</v>
      </c>
      <c r="V139" s="2" t="s">
        <v>34</v>
      </c>
      <c r="W139" s="10">
        <f t="shared" ref="W139:W202" si="23">VLOOKUP(T139,$X$1:$Y$7,2,1)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 t="shared" si="16"/>
        <v>Randy</v>
      </c>
      <c r="H140" s="6" t="str">
        <f t="shared" si="17"/>
        <v>Ferguson</v>
      </c>
      <c r="I140" s="6" t="str">
        <f t="shared" si="18"/>
        <v>Adelaide</v>
      </c>
      <c r="J140" s="2" t="s">
        <v>178</v>
      </c>
      <c r="K140" s="7" t="str">
        <f>INDEX('Product Details'!$A$2:$D$169, MATCH('Sales Order '!J140,'Product Details'!$B$2:$B$169,0),3)</f>
        <v>Technology</v>
      </c>
      <c r="L140" s="7" t="str">
        <f>INDEX('Product Details'!$A$2:$D$169, MATCH('Sales Order '!J140,'Product Details'!$B$2:$B$169,0),4)</f>
        <v>Accessories</v>
      </c>
      <c r="M140" s="7" t="str">
        <f>INDEX('Product Details'!$A$2:$D$169, MATCH('Sales Order '!J140,'Product Details'!$B$2:$B$169,0),1)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9"/>
        <v>15736</v>
      </c>
      <c r="R140" s="8">
        <f t="shared" si="20"/>
        <v>16044</v>
      </c>
      <c r="S140" s="2">
        <v>43</v>
      </c>
      <c r="T140" s="9">
        <f t="shared" si="21"/>
        <v>16087</v>
      </c>
      <c r="U140" s="9">
        <f t="shared" si="22"/>
        <v>351</v>
      </c>
      <c r="V140" s="2" t="s">
        <v>64</v>
      </c>
      <c r="W140" s="10">
        <f t="shared" si="23"/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 t="shared" si="16"/>
        <v>Alex</v>
      </c>
      <c r="H141" s="6" t="str">
        <f t="shared" si="17"/>
        <v>Avila</v>
      </c>
      <c r="I141" s="6" t="str">
        <f t="shared" si="18"/>
        <v>Newcastle</v>
      </c>
      <c r="J141" s="2" t="s">
        <v>371</v>
      </c>
      <c r="K141" s="7" t="str">
        <f>INDEX('Product Details'!$A$2:$D$169, MATCH('Sales Order '!J141,'Product Details'!$B$2:$B$169,0),3)</f>
        <v>Furniture</v>
      </c>
      <c r="L141" s="7" t="str">
        <f>INDEX('Product Details'!$A$2:$D$169, MATCH('Sales Order '!J141,'Product Details'!$B$2:$B$169,0),4)</f>
        <v>Bookcases</v>
      </c>
      <c r="M141" s="7" t="str">
        <f>INDEX('Product Details'!$A$2:$D$169, MATCH('Sales Order '!J141,'Product Details'!$B$2:$B$169,0),1)</f>
        <v>3-Shelf Cabinet, Traditional</v>
      </c>
      <c r="N141" s="2">
        <v>1718</v>
      </c>
      <c r="O141" s="2">
        <v>1545</v>
      </c>
      <c r="P141" s="2">
        <v>4</v>
      </c>
      <c r="Q141" s="8">
        <f t="shared" si="19"/>
        <v>6180</v>
      </c>
      <c r="R141" s="8">
        <f t="shared" si="20"/>
        <v>6872</v>
      </c>
      <c r="S141" s="2">
        <v>54</v>
      </c>
      <c r="T141" s="9">
        <f t="shared" si="21"/>
        <v>6926</v>
      </c>
      <c r="U141" s="9">
        <f t="shared" si="22"/>
        <v>746</v>
      </c>
      <c r="V141" s="2" t="s">
        <v>34</v>
      </c>
      <c r="W141" s="10">
        <f t="shared" si="23"/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 t="shared" si="16"/>
        <v>Duane</v>
      </c>
      <c r="H142" s="6" t="str">
        <f t="shared" si="17"/>
        <v>Huffman</v>
      </c>
      <c r="I142" s="6" t="str">
        <f t="shared" si="18"/>
        <v>Perth</v>
      </c>
      <c r="J142" s="2" t="s">
        <v>374</v>
      </c>
      <c r="K142" s="7" t="str">
        <f>INDEX('Product Details'!$A$2:$D$169, MATCH('Sales Order '!J142,'Product Details'!$B$2:$B$169,0),3)</f>
        <v>Furniture</v>
      </c>
      <c r="L142" s="7" t="str">
        <f>INDEX('Product Details'!$A$2:$D$169, MATCH('Sales Order '!J142,'Product Details'!$B$2:$B$169,0),4)</f>
        <v>Chairs</v>
      </c>
      <c r="M142" s="7" t="str">
        <f>INDEX('Product Details'!$A$2:$D$169, MATCH('Sales Order '!J142,'Product Details'!$B$2:$B$169,0),1)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9"/>
        <v>3846</v>
      </c>
      <c r="R142" s="8">
        <f t="shared" si="20"/>
        <v>3996</v>
      </c>
      <c r="S142" s="2">
        <v>24</v>
      </c>
      <c r="T142" s="9">
        <f t="shared" si="21"/>
        <v>4020</v>
      </c>
      <c r="U142" s="9">
        <f t="shared" si="22"/>
        <v>174</v>
      </c>
      <c r="V142" s="2" t="s">
        <v>64</v>
      </c>
      <c r="W142" s="10">
        <f t="shared" si="23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 t="shared" si="16"/>
        <v>Joy</v>
      </c>
      <c r="H143" s="6" t="str">
        <f t="shared" si="17"/>
        <v>Daniels</v>
      </c>
      <c r="I143" s="6" t="str">
        <f t="shared" si="18"/>
        <v>Cairns</v>
      </c>
      <c r="J143" s="2" t="s">
        <v>377</v>
      </c>
      <c r="K143" s="7" t="str">
        <f>INDEX('Product Details'!$A$2:$D$169, MATCH('Sales Order '!J143,'Product Details'!$B$2:$B$169,0),3)</f>
        <v>Furniture</v>
      </c>
      <c r="L143" s="7" t="str">
        <f>INDEX('Product Details'!$A$2:$D$169, MATCH('Sales Order '!J143,'Product Details'!$B$2:$B$169,0),4)</f>
        <v>Tables</v>
      </c>
      <c r="M143" s="7" t="str">
        <f>INDEX('Product Details'!$A$2:$D$169, MATCH('Sales Order '!J143,'Product Details'!$B$2:$B$169,0),1)</f>
        <v>BPI Conference Tables</v>
      </c>
      <c r="N143" s="2">
        <v>8351</v>
      </c>
      <c r="O143" s="2">
        <v>8033</v>
      </c>
      <c r="P143" s="2">
        <v>3</v>
      </c>
      <c r="Q143" s="8">
        <f t="shared" si="19"/>
        <v>24099</v>
      </c>
      <c r="R143" s="8">
        <f t="shared" si="20"/>
        <v>25053</v>
      </c>
      <c r="S143" s="2">
        <v>84</v>
      </c>
      <c r="T143" s="9">
        <f t="shared" si="21"/>
        <v>25137</v>
      </c>
      <c r="U143" s="9">
        <f t="shared" si="22"/>
        <v>1038</v>
      </c>
      <c r="V143" s="2" t="s">
        <v>34</v>
      </c>
      <c r="W143" s="10">
        <f t="shared" si="23"/>
        <v>7.0000000000000007E-2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 t="shared" si="16"/>
        <v>Stuart</v>
      </c>
      <c r="H144" s="6" t="str">
        <f t="shared" si="17"/>
        <v>Calhoun</v>
      </c>
      <c r="I144" s="6" t="str">
        <f t="shared" si="18"/>
        <v>Pforzheim</v>
      </c>
      <c r="J144" s="2" t="s">
        <v>380</v>
      </c>
      <c r="K144" s="7" t="str">
        <f>INDEX('Product Details'!$A$2:$D$169, MATCH('Sales Order '!J144,'Product Details'!$B$2:$B$169,0),3)</f>
        <v>Office_Supplies</v>
      </c>
      <c r="L144" s="7" t="str">
        <f>INDEX('Product Details'!$A$2:$D$169, MATCH('Sales Order '!J144,'Product Details'!$B$2:$B$169,0),4)</f>
        <v>Fasteners</v>
      </c>
      <c r="M144" s="7" t="str">
        <f>INDEX('Product Details'!$A$2:$D$169, MATCH('Sales Order '!J144,'Product Details'!$B$2:$B$169,0),1)</f>
        <v>Stockwel Thumb Tacks, Metal</v>
      </c>
      <c r="N144" s="2">
        <v>8026</v>
      </c>
      <c r="O144" s="2">
        <v>7572</v>
      </c>
      <c r="P144" s="2">
        <v>4</v>
      </c>
      <c r="Q144" s="8">
        <f t="shared" si="19"/>
        <v>30288</v>
      </c>
      <c r="R144" s="8">
        <f t="shared" si="20"/>
        <v>32104</v>
      </c>
      <c r="S144" s="2">
        <v>87</v>
      </c>
      <c r="T144" s="9">
        <f t="shared" si="21"/>
        <v>32191</v>
      </c>
      <c r="U144" s="9">
        <f t="shared" si="22"/>
        <v>1903</v>
      </c>
      <c r="V144" s="2" t="s">
        <v>31</v>
      </c>
      <c r="W144" s="10">
        <f t="shared" si="23"/>
        <v>7.0000000000000007E-2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 t="shared" si="16"/>
        <v>Andrew</v>
      </c>
      <c r="H145" s="6" t="str">
        <f t="shared" si="17"/>
        <v>Gjertsen</v>
      </c>
      <c r="I145" s="6" t="str">
        <f t="shared" si="18"/>
        <v>Hamburg</v>
      </c>
      <c r="J145" s="2" t="s">
        <v>383</v>
      </c>
      <c r="K145" s="7" t="str">
        <f>INDEX('Product Details'!$A$2:$D$169, MATCH('Sales Order '!J145,'Product Details'!$B$2:$B$169,0),3)</f>
        <v>Office_Supplies</v>
      </c>
      <c r="L145" s="7" t="str">
        <f>INDEX('Product Details'!$A$2:$D$169, MATCH('Sales Order '!J145,'Product Details'!$B$2:$B$169,0),4)</f>
        <v>Storage</v>
      </c>
      <c r="M145" s="7" t="str">
        <f>INDEX('Product Details'!$A$2:$D$169, MATCH('Sales Order '!J145,'Product Details'!$B$2:$B$169,0),1)</f>
        <v>RogeFolders, Single Width</v>
      </c>
      <c r="N145" s="2">
        <v>1564</v>
      </c>
      <c r="O145" s="2">
        <v>1420</v>
      </c>
      <c r="P145" s="2">
        <v>5</v>
      </c>
      <c r="Q145" s="8">
        <f t="shared" si="19"/>
        <v>7100</v>
      </c>
      <c r="R145" s="8">
        <f t="shared" si="20"/>
        <v>7820</v>
      </c>
      <c r="S145" s="2">
        <v>41</v>
      </c>
      <c r="T145" s="9">
        <f t="shared" si="21"/>
        <v>7861</v>
      </c>
      <c r="U145" s="9">
        <f t="shared" si="22"/>
        <v>761</v>
      </c>
      <c r="V145" s="2" t="s">
        <v>34</v>
      </c>
      <c r="W145" s="10">
        <f t="shared" si="23"/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 t="shared" si="16"/>
        <v>Jack</v>
      </c>
      <c r="H146" s="6" t="str">
        <f t="shared" si="17"/>
        <v>Lebron</v>
      </c>
      <c r="I146" s="6" t="str">
        <f t="shared" si="18"/>
        <v>Erftstadt</v>
      </c>
      <c r="J146" s="2" t="s">
        <v>197</v>
      </c>
      <c r="K146" s="7" t="str">
        <f>INDEX('Product Details'!$A$2:$D$169, MATCH('Sales Order '!J146,'Product Details'!$B$2:$B$169,0),3)</f>
        <v>Office_Supplies</v>
      </c>
      <c r="L146" s="7" t="str">
        <f>INDEX('Product Details'!$A$2:$D$169, MATCH('Sales Order '!J146,'Product Details'!$B$2:$B$169,0),4)</f>
        <v>Labels</v>
      </c>
      <c r="M146" s="7" t="str">
        <f>INDEX('Product Details'!$A$2:$D$169, MATCH('Sales Order '!J146,'Product Details'!$B$2:$B$169,0),1)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9"/>
        <v>2340</v>
      </c>
      <c r="R146" s="8">
        <f t="shared" si="20"/>
        <v>2555</v>
      </c>
      <c r="S146" s="2">
        <v>52</v>
      </c>
      <c r="T146" s="9">
        <f t="shared" si="21"/>
        <v>2607</v>
      </c>
      <c r="U146" s="9">
        <f t="shared" si="22"/>
        <v>267</v>
      </c>
      <c r="V146" s="2" t="s">
        <v>34</v>
      </c>
      <c r="W146" s="10">
        <f t="shared" si="23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 t="shared" si="16"/>
        <v>Corinna</v>
      </c>
      <c r="H147" s="6" t="str">
        <f t="shared" si="17"/>
        <v>Mitchell</v>
      </c>
      <c r="I147" s="6" t="str">
        <f t="shared" si="18"/>
        <v>Augsburg</v>
      </c>
      <c r="J147" s="2" t="s">
        <v>106</v>
      </c>
      <c r="K147" s="7" t="str">
        <f>INDEX('Product Details'!$A$2:$D$169, MATCH('Sales Order '!J147,'Product Details'!$B$2:$B$169,0),3)</f>
        <v>Office_Supplies</v>
      </c>
      <c r="L147" s="7" t="str">
        <f>INDEX('Product Details'!$A$2:$D$169, MATCH('Sales Order '!J147,'Product Details'!$B$2:$B$169,0),4)</f>
        <v>Appliances</v>
      </c>
      <c r="M147" s="7" t="str">
        <f>INDEX('Product Details'!$A$2:$D$169, MATCH('Sales Order '!J147,'Product Details'!$B$2:$B$169,0),1)</f>
        <v>Hoover Microwave, Silver</v>
      </c>
      <c r="N147" s="2">
        <v>2042</v>
      </c>
      <c r="O147" s="2">
        <v>1965</v>
      </c>
      <c r="P147" s="2">
        <v>3</v>
      </c>
      <c r="Q147" s="8">
        <f t="shared" si="19"/>
        <v>5895</v>
      </c>
      <c r="R147" s="8">
        <f t="shared" si="20"/>
        <v>6126</v>
      </c>
      <c r="S147" s="2">
        <v>66</v>
      </c>
      <c r="T147" s="9">
        <f t="shared" si="21"/>
        <v>6192</v>
      </c>
      <c r="U147" s="9">
        <f t="shared" si="22"/>
        <v>297</v>
      </c>
      <c r="V147" s="2" t="s">
        <v>64</v>
      </c>
      <c r="W147" s="10">
        <f t="shared" si="23"/>
        <v>0.05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 t="shared" si="16"/>
        <v>Victor</v>
      </c>
      <c r="H148" s="6" t="str">
        <f t="shared" si="17"/>
        <v>Preis</v>
      </c>
      <c r="I148" s="6" t="str">
        <f t="shared" si="18"/>
        <v>Melbourne</v>
      </c>
      <c r="J148" s="2" t="s">
        <v>387</v>
      </c>
      <c r="K148" s="7" t="str">
        <f>INDEX('Product Details'!$A$2:$D$169, MATCH('Sales Order '!J148,'Product Details'!$B$2:$B$169,0),3)</f>
        <v>Office_Supplies</v>
      </c>
      <c r="L148" s="7" t="str">
        <f>INDEX('Product Details'!$A$2:$D$169, MATCH('Sales Order '!J148,'Product Details'!$B$2:$B$169,0),4)</f>
        <v>Fasteners</v>
      </c>
      <c r="M148" s="7" t="str">
        <f>INDEX('Product Details'!$A$2:$D$169, MATCH('Sales Order '!J148,'Product Details'!$B$2:$B$169,0),1)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9"/>
        <v>24486</v>
      </c>
      <c r="R148" s="8">
        <f t="shared" si="20"/>
        <v>26214</v>
      </c>
      <c r="S148" s="2">
        <v>97</v>
      </c>
      <c r="T148" s="9">
        <f t="shared" si="21"/>
        <v>26311</v>
      </c>
      <c r="U148" s="9">
        <f t="shared" si="22"/>
        <v>1825</v>
      </c>
      <c r="V148" s="2" t="s">
        <v>31</v>
      </c>
      <c r="W148" s="10">
        <f t="shared" si="23"/>
        <v>7.0000000000000007E-2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 t="shared" si="16"/>
        <v>Cindy</v>
      </c>
      <c r="H149" s="6" t="str">
        <f t="shared" si="17"/>
        <v>Schnelling</v>
      </c>
      <c r="I149" s="6" t="str">
        <f t="shared" si="18"/>
        <v>Balikpapan</v>
      </c>
      <c r="J149" s="2" t="s">
        <v>389</v>
      </c>
      <c r="K149" s="7" t="str">
        <f>INDEX('Product Details'!$A$2:$D$169, MATCH('Sales Order '!J149,'Product Details'!$B$2:$B$169,0),3)</f>
        <v>Furniture</v>
      </c>
      <c r="L149" s="7" t="str">
        <f>INDEX('Product Details'!$A$2:$D$169, MATCH('Sales Order '!J149,'Product Details'!$B$2:$B$169,0),4)</f>
        <v>Tables</v>
      </c>
      <c r="M149" s="7" t="str">
        <f>INDEX('Product Details'!$A$2:$D$169, MATCH('Sales Order '!J149,'Product Details'!$B$2:$B$169,0),1)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9"/>
        <v>6215</v>
      </c>
      <c r="R149" s="8">
        <f t="shared" si="20"/>
        <v>6337</v>
      </c>
      <c r="S149" s="2">
        <v>75</v>
      </c>
      <c r="T149" s="9">
        <f t="shared" si="21"/>
        <v>6412</v>
      </c>
      <c r="U149" s="9">
        <f t="shared" si="22"/>
        <v>197</v>
      </c>
      <c r="V149" s="2" t="s">
        <v>34</v>
      </c>
      <c r="W149" s="10">
        <f t="shared" si="23"/>
        <v>0.05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 t="shared" si="16"/>
        <v>Cyra</v>
      </c>
      <c r="H150" s="6" t="str">
        <f t="shared" si="17"/>
        <v>Reiten</v>
      </c>
      <c r="I150" s="6" t="str">
        <f t="shared" si="18"/>
        <v>Srinagar</v>
      </c>
      <c r="J150" s="2" t="s">
        <v>392</v>
      </c>
      <c r="K150" s="7" t="str">
        <f>INDEX('Product Details'!$A$2:$D$169, MATCH('Sales Order '!J150,'Product Details'!$B$2:$B$169,0),3)</f>
        <v>Office_Supplies</v>
      </c>
      <c r="L150" s="7" t="str">
        <f>INDEX('Product Details'!$A$2:$D$169, MATCH('Sales Order '!J150,'Product Details'!$B$2:$B$169,0),4)</f>
        <v>Binders</v>
      </c>
      <c r="M150" s="7" t="str">
        <f>INDEX('Product Details'!$A$2:$D$169, MATCH('Sales Order '!J150,'Product Details'!$B$2:$B$169,0),1)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9"/>
        <v>10710</v>
      </c>
      <c r="R150" s="8">
        <f t="shared" si="20"/>
        <v>11235</v>
      </c>
      <c r="S150" s="2">
        <v>47</v>
      </c>
      <c r="T150" s="9">
        <f t="shared" si="21"/>
        <v>11282</v>
      </c>
      <c r="U150" s="9">
        <f t="shared" si="22"/>
        <v>572</v>
      </c>
      <c r="V150" s="2" t="s">
        <v>34</v>
      </c>
      <c r="W150" s="10">
        <f t="shared" si="23"/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 t="shared" si="16"/>
        <v>Sally</v>
      </c>
      <c r="H151" s="6" t="str">
        <f t="shared" si="17"/>
        <v>Knutson</v>
      </c>
      <c r="I151" s="6" t="str">
        <f t="shared" si="18"/>
        <v>CastropRauxel</v>
      </c>
      <c r="J151" s="2" t="s">
        <v>286</v>
      </c>
      <c r="K151" s="7" t="str">
        <f>INDEX('Product Details'!$A$2:$D$169, MATCH('Sales Order '!J151,'Product Details'!$B$2:$B$169,0),3)</f>
        <v>Technology</v>
      </c>
      <c r="L151" s="7" t="str">
        <f>INDEX('Product Details'!$A$2:$D$169, MATCH('Sales Order '!J151,'Product Details'!$B$2:$B$169,0),4)</f>
        <v>Phones</v>
      </c>
      <c r="M151" s="7" t="str">
        <f>INDEX('Product Details'!$A$2:$D$169, MATCH('Sales Order '!J151,'Product Details'!$B$2:$B$169,0),1)</f>
        <v>Phone 5C</v>
      </c>
      <c r="N151" s="2">
        <v>2706</v>
      </c>
      <c r="O151" s="2">
        <v>2553</v>
      </c>
      <c r="P151" s="2">
        <v>5</v>
      </c>
      <c r="Q151" s="8">
        <f t="shared" si="19"/>
        <v>12765</v>
      </c>
      <c r="R151" s="8">
        <f t="shared" si="20"/>
        <v>13530</v>
      </c>
      <c r="S151" s="2">
        <v>39</v>
      </c>
      <c r="T151" s="9">
        <f t="shared" si="21"/>
        <v>13569</v>
      </c>
      <c r="U151" s="9">
        <f t="shared" si="22"/>
        <v>804</v>
      </c>
      <c r="V151" s="2" t="s">
        <v>64</v>
      </c>
      <c r="W151" s="10">
        <f t="shared" si="23"/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 t="shared" si="16"/>
        <v>Sylvia</v>
      </c>
      <c r="H152" s="6" t="str">
        <f t="shared" si="17"/>
        <v>Foulston</v>
      </c>
      <c r="I152" s="6" t="str">
        <f t="shared" si="18"/>
        <v>Ludwigsburg</v>
      </c>
      <c r="J152" s="2" t="s">
        <v>235</v>
      </c>
      <c r="K152" s="7" t="str">
        <f>INDEX('Product Details'!$A$2:$D$169, MATCH('Sales Order '!J152,'Product Details'!$B$2:$B$169,0),3)</f>
        <v>Furniture</v>
      </c>
      <c r="L152" s="7" t="str">
        <f>INDEX('Product Details'!$A$2:$D$169, MATCH('Sales Order '!J152,'Product Details'!$B$2:$B$169,0),4)</f>
        <v>Chairs</v>
      </c>
      <c r="M152" s="7" t="str">
        <f>INDEX('Product Details'!$A$2:$D$169, MATCH('Sales Order '!J152,'Product Details'!$B$2:$B$169,0),1)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9"/>
        <v>2825</v>
      </c>
      <c r="R152" s="8">
        <f t="shared" si="20"/>
        <v>3017</v>
      </c>
      <c r="S152" s="2">
        <v>93</v>
      </c>
      <c r="T152" s="9">
        <f t="shared" si="21"/>
        <v>3110</v>
      </c>
      <c r="U152" s="9">
        <f t="shared" si="22"/>
        <v>285</v>
      </c>
      <c r="V152" s="2" t="s">
        <v>34</v>
      </c>
      <c r="W152" s="10">
        <f t="shared" si="23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 t="shared" si="16"/>
        <v>Lynn</v>
      </c>
      <c r="H153" s="6" t="str">
        <f t="shared" si="17"/>
        <v>Smith</v>
      </c>
      <c r="I153" s="6" t="str">
        <f t="shared" si="18"/>
        <v>Guiping</v>
      </c>
      <c r="J153" s="2" t="s">
        <v>399</v>
      </c>
      <c r="K153" s="7" t="str">
        <f>INDEX('Product Details'!$A$2:$D$169, MATCH('Sales Order '!J153,'Product Details'!$B$2:$B$169,0),3)</f>
        <v>Office_Supplies</v>
      </c>
      <c r="L153" s="7" t="str">
        <f>INDEX('Product Details'!$A$2:$D$169, MATCH('Sales Order '!J153,'Product Details'!$B$2:$B$169,0),4)</f>
        <v>Art</v>
      </c>
      <c r="M153" s="7" t="str">
        <f>INDEX('Product Details'!$A$2:$D$169, MATCH('Sales Order '!J153,'Product Details'!$B$2:$B$169,0),1)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9"/>
        <v>5192</v>
      </c>
      <c r="R153" s="8">
        <f t="shared" si="20"/>
        <v>5658</v>
      </c>
      <c r="S153" s="2">
        <v>26</v>
      </c>
      <c r="T153" s="9">
        <f t="shared" si="21"/>
        <v>5684</v>
      </c>
      <c r="U153" s="9">
        <f t="shared" si="22"/>
        <v>492</v>
      </c>
      <c r="V153" s="2" t="s">
        <v>34</v>
      </c>
      <c r="W153" s="10">
        <f t="shared" si="23"/>
        <v>0.05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 t="shared" si="16"/>
        <v>Candace</v>
      </c>
      <c r="H154" s="6" t="str">
        <f t="shared" si="17"/>
        <v>McMahon</v>
      </c>
      <c r="I154" s="6" t="str">
        <f t="shared" si="18"/>
        <v>Canberra</v>
      </c>
      <c r="J154" s="2" t="s">
        <v>402</v>
      </c>
      <c r="K154" s="7" t="str">
        <f>INDEX('Product Details'!$A$2:$D$169, MATCH('Sales Order '!J154,'Product Details'!$B$2:$B$169,0),3)</f>
        <v>Furniture</v>
      </c>
      <c r="L154" s="7" t="str">
        <f>INDEX('Product Details'!$A$2:$D$169, MATCH('Sales Order '!J154,'Product Details'!$B$2:$B$169,0),4)</f>
        <v>Bookcases</v>
      </c>
      <c r="M154" s="7" t="str">
        <f>INDEX('Product Details'!$A$2:$D$169, MATCH('Sales Order '!J154,'Product Details'!$B$2:$B$169,0),1)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9"/>
        <v>1592</v>
      </c>
      <c r="R154" s="8">
        <f t="shared" si="20"/>
        <v>1772</v>
      </c>
      <c r="S154" s="2">
        <v>72</v>
      </c>
      <c r="T154" s="9">
        <f t="shared" si="21"/>
        <v>1844</v>
      </c>
      <c r="U154" s="9">
        <f t="shared" si="22"/>
        <v>252</v>
      </c>
      <c r="V154" s="2" t="s">
        <v>34</v>
      </c>
      <c r="W154" s="10">
        <f t="shared" si="23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 t="shared" si="16"/>
        <v>Roger</v>
      </c>
      <c r="H155" s="6" t="str">
        <f t="shared" si="17"/>
        <v>Barcio</v>
      </c>
      <c r="I155" s="6" t="str">
        <f t="shared" si="18"/>
        <v>Celle</v>
      </c>
      <c r="J155" s="2" t="s">
        <v>405</v>
      </c>
      <c r="K155" s="7" t="str">
        <f>INDEX('Product Details'!$A$2:$D$169, MATCH('Sales Order '!J155,'Product Details'!$B$2:$B$169,0),3)</f>
        <v>Furniture</v>
      </c>
      <c r="L155" s="7" t="str">
        <f>INDEX('Product Details'!$A$2:$D$169, MATCH('Sales Order '!J155,'Product Details'!$B$2:$B$169,0),4)</f>
        <v>Furnishings</v>
      </c>
      <c r="M155" s="7" t="str">
        <f>INDEX('Product Details'!$A$2:$D$169, MATCH('Sales Order '!J155,'Product Details'!$B$2:$B$169,0),1)</f>
        <v>-O Photo Frame, Black</v>
      </c>
      <c r="N155" s="2">
        <v>2249</v>
      </c>
      <c r="O155" s="2">
        <v>2102</v>
      </c>
      <c r="P155" s="2">
        <v>4</v>
      </c>
      <c r="Q155" s="8">
        <f t="shared" si="19"/>
        <v>8408</v>
      </c>
      <c r="R155" s="8">
        <f t="shared" si="20"/>
        <v>8996</v>
      </c>
      <c r="S155" s="2">
        <v>32</v>
      </c>
      <c r="T155" s="9">
        <f t="shared" si="21"/>
        <v>9028</v>
      </c>
      <c r="U155" s="9">
        <f t="shared" si="22"/>
        <v>620</v>
      </c>
      <c r="V155" s="2" t="s">
        <v>34</v>
      </c>
      <c r="W155" s="10">
        <f t="shared" si="23"/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 t="shared" si="16"/>
        <v>Erica</v>
      </c>
      <c r="H156" s="6" t="str">
        <f t="shared" si="17"/>
        <v>Hernandez</v>
      </c>
      <c r="I156" s="6" t="str">
        <f t="shared" si="18"/>
        <v>Gold Coast</v>
      </c>
      <c r="J156" s="2" t="s">
        <v>408</v>
      </c>
      <c r="K156" s="7" t="str">
        <f>INDEX('Product Details'!$A$2:$D$169, MATCH('Sales Order '!J156,'Product Details'!$B$2:$B$169,0),3)</f>
        <v>Furniture</v>
      </c>
      <c r="L156" s="7" t="str">
        <f>INDEX('Product Details'!$A$2:$D$169, MATCH('Sales Order '!J156,'Product Details'!$B$2:$B$169,0),4)</f>
        <v>Furnishings</v>
      </c>
      <c r="M156" s="7" t="str">
        <f>INDEX('Product Details'!$A$2:$D$169, MATCH('Sales Order '!J156,'Product Details'!$B$2:$B$169,0),1)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9"/>
        <v>11956</v>
      </c>
      <c r="R156" s="8">
        <f t="shared" si="20"/>
        <v>13284</v>
      </c>
      <c r="S156" s="2">
        <v>99</v>
      </c>
      <c r="T156" s="9">
        <f t="shared" si="21"/>
        <v>13383</v>
      </c>
      <c r="U156" s="9">
        <f t="shared" si="22"/>
        <v>1427</v>
      </c>
      <c r="V156" s="2" t="s">
        <v>64</v>
      </c>
      <c r="W156" s="10">
        <f t="shared" si="23"/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 t="shared" si="16"/>
        <v>Logan</v>
      </c>
      <c r="H157" s="6" t="str">
        <f t="shared" si="17"/>
        <v>Currie</v>
      </c>
      <c r="I157" s="6" t="str">
        <f t="shared" si="18"/>
        <v>Amravati</v>
      </c>
      <c r="J157" s="2" t="s">
        <v>87</v>
      </c>
      <c r="K157" s="7" t="str">
        <f>INDEX('Product Details'!$A$2:$D$169, MATCH('Sales Order '!J157,'Product Details'!$B$2:$B$169,0),3)</f>
        <v>Office_Supplies</v>
      </c>
      <c r="L157" s="7" t="str">
        <f>INDEX('Product Details'!$A$2:$D$169, MATCH('Sales Order '!J157,'Product Details'!$B$2:$B$169,0),4)</f>
        <v>Storage</v>
      </c>
      <c r="M157" s="7" t="str">
        <f>INDEX('Product Details'!$A$2:$D$169, MATCH('Sales Order '!J157,'Product Details'!$B$2:$B$169,0),1)</f>
        <v>Fellowes Shelving, Wire Frame</v>
      </c>
      <c r="N157" s="2">
        <v>7212</v>
      </c>
      <c r="O157" s="2">
        <v>6737</v>
      </c>
      <c r="P157" s="2">
        <v>6</v>
      </c>
      <c r="Q157" s="8">
        <f t="shared" si="19"/>
        <v>40422</v>
      </c>
      <c r="R157" s="8">
        <f t="shared" si="20"/>
        <v>43272</v>
      </c>
      <c r="S157" s="2">
        <v>42</v>
      </c>
      <c r="T157" s="9">
        <f t="shared" si="21"/>
        <v>43314</v>
      </c>
      <c r="U157" s="9">
        <f t="shared" si="22"/>
        <v>2892</v>
      </c>
      <c r="V157" s="2" t="s">
        <v>34</v>
      </c>
      <c r="W157" s="10">
        <f t="shared" si="23"/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 t="shared" si="16"/>
        <v>Jennifer</v>
      </c>
      <c r="H158" s="6" t="str">
        <f t="shared" si="17"/>
        <v>Jackson</v>
      </c>
      <c r="I158" s="6" t="str">
        <f t="shared" si="18"/>
        <v>Queanbeyan</v>
      </c>
      <c r="J158" s="2" t="s">
        <v>238</v>
      </c>
      <c r="K158" s="7" t="str">
        <f>INDEX('Product Details'!$A$2:$D$169, MATCH('Sales Order '!J158,'Product Details'!$B$2:$B$169,0),3)</f>
        <v>Furniture</v>
      </c>
      <c r="L158" s="7" t="str">
        <f>INDEX('Product Details'!$A$2:$D$169, MATCH('Sales Order '!J158,'Product Details'!$B$2:$B$169,0),4)</f>
        <v>Furnishings</v>
      </c>
      <c r="M158" s="7" t="str">
        <f>INDEX('Product Details'!$A$2:$D$169, MATCH('Sales Order '!J158,'Product Details'!$B$2:$B$169,0),1)</f>
        <v>DAX Solid Wood Frames</v>
      </c>
      <c r="N158" s="2">
        <v>2244</v>
      </c>
      <c r="O158" s="2">
        <v>2143</v>
      </c>
      <c r="P158" s="2">
        <v>3</v>
      </c>
      <c r="Q158" s="8">
        <f t="shared" si="19"/>
        <v>6429</v>
      </c>
      <c r="R158" s="8">
        <f t="shared" si="20"/>
        <v>6732</v>
      </c>
      <c r="S158" s="2">
        <v>23</v>
      </c>
      <c r="T158" s="9">
        <f t="shared" si="21"/>
        <v>6755</v>
      </c>
      <c r="U158" s="9">
        <f t="shared" si="22"/>
        <v>326</v>
      </c>
      <c r="V158" s="2" t="s">
        <v>64</v>
      </c>
      <c r="W158" s="10">
        <f t="shared" si="23"/>
        <v>0.05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 t="shared" si="16"/>
        <v>Bill</v>
      </c>
      <c r="H159" s="6" t="str">
        <f t="shared" si="17"/>
        <v>Shonely</v>
      </c>
      <c r="I159" s="6" t="str">
        <f t="shared" si="18"/>
        <v>Jinjiang</v>
      </c>
      <c r="J159" s="2" t="s">
        <v>415</v>
      </c>
      <c r="K159" s="7" t="str">
        <f>INDEX('Product Details'!$A$2:$D$169, MATCH('Sales Order '!J159,'Product Details'!$B$2:$B$169,0),3)</f>
        <v>Furniture</v>
      </c>
      <c r="L159" s="7" t="str">
        <f>INDEX('Product Details'!$A$2:$D$169, MATCH('Sales Order '!J159,'Product Details'!$B$2:$B$169,0),4)</f>
        <v>Furnishings</v>
      </c>
      <c r="M159" s="7" t="str">
        <f>INDEX('Product Details'!$A$2:$D$169, MATCH('Sales Order '!J159,'Product Details'!$B$2:$B$169,0),1)</f>
        <v>-O Clock, Black</v>
      </c>
      <c r="N159" s="2">
        <v>68</v>
      </c>
      <c r="O159" s="2">
        <v>63</v>
      </c>
      <c r="P159" s="2">
        <v>3</v>
      </c>
      <c r="Q159" s="8">
        <f t="shared" si="19"/>
        <v>189</v>
      </c>
      <c r="R159" s="8">
        <f t="shared" si="20"/>
        <v>204</v>
      </c>
      <c r="S159" s="2">
        <v>10</v>
      </c>
      <c r="T159" s="9">
        <f t="shared" si="21"/>
        <v>214</v>
      </c>
      <c r="U159" s="9">
        <f t="shared" si="22"/>
        <v>25</v>
      </c>
      <c r="V159" s="2" t="s">
        <v>34</v>
      </c>
      <c r="W159" s="10">
        <f t="shared" si="23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 t="shared" si="16"/>
        <v>Tamara</v>
      </c>
      <c r="H160" s="6" t="str">
        <f t="shared" si="17"/>
        <v>Willingham</v>
      </c>
      <c r="I160" s="6" t="str">
        <f t="shared" si="18"/>
        <v>Sindelfingen</v>
      </c>
      <c r="J160" s="2" t="s">
        <v>417</v>
      </c>
      <c r="K160" s="7" t="str">
        <f>INDEX('Product Details'!$A$2:$D$169, MATCH('Sales Order '!J160,'Product Details'!$B$2:$B$169,0),3)</f>
        <v>Technology</v>
      </c>
      <c r="L160" s="7" t="str">
        <f>INDEX('Product Details'!$A$2:$D$169, MATCH('Sales Order '!J160,'Product Details'!$B$2:$B$169,0),4)</f>
        <v>Phones</v>
      </c>
      <c r="M160" s="7" t="str">
        <f>INDEX('Product Details'!$A$2:$D$169, MATCH('Sales Order '!J160,'Product Details'!$B$2:$B$169,0),1)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9"/>
        <v>11448</v>
      </c>
      <c r="R160" s="8">
        <f t="shared" si="20"/>
        <v>11898</v>
      </c>
      <c r="S160" s="2">
        <v>53</v>
      </c>
      <c r="T160" s="9">
        <f t="shared" si="21"/>
        <v>11951</v>
      </c>
      <c r="U160" s="9">
        <f t="shared" si="22"/>
        <v>503</v>
      </c>
      <c r="V160" s="2" t="s">
        <v>64</v>
      </c>
      <c r="W160" s="10">
        <f t="shared" si="23"/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 t="shared" si="16"/>
        <v>Cathy</v>
      </c>
      <c r="H161" s="6" t="str">
        <f t="shared" si="17"/>
        <v>Hwang</v>
      </c>
      <c r="I161" s="6" t="str">
        <f t="shared" si="18"/>
        <v>Ballarat</v>
      </c>
      <c r="J161" s="2" t="s">
        <v>420</v>
      </c>
      <c r="K161" s="7" t="str">
        <f>INDEX('Product Details'!$A$2:$D$169, MATCH('Sales Order '!J161,'Product Details'!$B$2:$B$169,0),3)</f>
        <v>Office_Supplies</v>
      </c>
      <c r="L161" s="7" t="str">
        <f>INDEX('Product Details'!$A$2:$D$169, MATCH('Sales Order '!J161,'Product Details'!$B$2:$B$169,0),4)</f>
        <v>Labels</v>
      </c>
      <c r="M161" s="7" t="str">
        <f>INDEX('Product Details'!$A$2:$D$169, MATCH('Sales Order '!J161,'Product Details'!$B$2:$B$169,0),1)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9"/>
        <v>1392</v>
      </c>
      <c r="R161" s="8">
        <f t="shared" si="20"/>
        <v>1518</v>
      </c>
      <c r="S161" s="2">
        <v>74</v>
      </c>
      <c r="T161" s="9">
        <f t="shared" si="21"/>
        <v>1592</v>
      </c>
      <c r="U161" s="9">
        <f t="shared" si="22"/>
        <v>200</v>
      </c>
      <c r="V161" s="2" t="s">
        <v>34</v>
      </c>
      <c r="W161" s="10">
        <f t="shared" si="23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 t="shared" si="16"/>
        <v>Carl</v>
      </c>
      <c r="H162" s="6" t="str">
        <f t="shared" si="17"/>
        <v>Weiss</v>
      </c>
      <c r="I162" s="6" t="str">
        <f t="shared" si="18"/>
        <v>Delhi</v>
      </c>
      <c r="J162" s="2" t="s">
        <v>243</v>
      </c>
      <c r="K162" s="7" t="str">
        <f>INDEX('Product Details'!$A$2:$D$169, MATCH('Sales Order '!J162,'Product Details'!$B$2:$B$169,0),3)</f>
        <v>Office_Supplies</v>
      </c>
      <c r="L162" s="7" t="str">
        <f>INDEX('Product Details'!$A$2:$D$169, MATCH('Sales Order '!J162,'Product Details'!$B$2:$B$169,0),4)</f>
        <v>Storage</v>
      </c>
      <c r="M162" s="7" t="str">
        <f>INDEX('Product Details'!$A$2:$D$169, MATCH('Sales Order '!J162,'Product Details'!$B$2:$B$169,0),1)</f>
        <v>Tennsco Double-Tier Lockers</v>
      </c>
      <c r="N162" s="2">
        <v>626</v>
      </c>
      <c r="O162" s="2">
        <v>559</v>
      </c>
      <c r="P162" s="2">
        <v>3</v>
      </c>
      <c r="Q162" s="8">
        <f t="shared" si="19"/>
        <v>1677</v>
      </c>
      <c r="R162" s="8">
        <f t="shared" si="20"/>
        <v>1878</v>
      </c>
      <c r="S162" s="2">
        <v>62</v>
      </c>
      <c r="T162" s="9">
        <f t="shared" si="21"/>
        <v>1940</v>
      </c>
      <c r="U162" s="9">
        <f t="shared" si="22"/>
        <v>263</v>
      </c>
      <c r="V162" s="2" t="s">
        <v>64</v>
      </c>
      <c r="W162" s="10">
        <f t="shared" si="23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 t="shared" si="16"/>
        <v>Bill</v>
      </c>
      <c r="H163" s="6" t="str">
        <f t="shared" si="17"/>
        <v>Eplett</v>
      </c>
      <c r="I163" s="6" t="str">
        <f t="shared" si="18"/>
        <v>Newcastle</v>
      </c>
      <c r="J163" s="2" t="s">
        <v>425</v>
      </c>
      <c r="K163" s="7" t="str">
        <f>INDEX('Product Details'!$A$2:$D$169, MATCH('Sales Order '!J163,'Product Details'!$B$2:$B$169,0),3)</f>
        <v>Office_Supplies</v>
      </c>
      <c r="L163" s="7" t="str">
        <f>INDEX('Product Details'!$A$2:$D$169, MATCH('Sales Order '!J163,'Product Details'!$B$2:$B$169,0),4)</f>
        <v>Supplies</v>
      </c>
      <c r="M163" s="7" t="str">
        <f>INDEX('Product Details'!$A$2:$D$169, MATCH('Sales Order '!J163,'Product Details'!$B$2:$B$169,0),1)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9"/>
        <v>292</v>
      </c>
      <c r="R163" s="8">
        <f t="shared" si="20"/>
        <v>308</v>
      </c>
      <c r="S163" s="2">
        <v>10</v>
      </c>
      <c r="T163" s="9">
        <f t="shared" si="21"/>
        <v>318</v>
      </c>
      <c r="U163" s="9">
        <f t="shared" si="22"/>
        <v>26</v>
      </c>
      <c r="V163" s="2" t="s">
        <v>34</v>
      </c>
      <c r="W163" s="10">
        <f t="shared" si="23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 t="shared" si="16"/>
        <v>Tony</v>
      </c>
      <c r="H164" s="6" t="str">
        <f t="shared" si="17"/>
        <v>Sayre</v>
      </c>
      <c r="I164" s="6" t="str">
        <f t="shared" si="18"/>
        <v>Jakarta</v>
      </c>
      <c r="J164" s="2" t="s">
        <v>427</v>
      </c>
      <c r="K164" s="7" t="str">
        <f>INDEX('Product Details'!$A$2:$D$169, MATCH('Sales Order '!J164,'Product Details'!$B$2:$B$169,0),3)</f>
        <v>Office_Supplies</v>
      </c>
      <c r="L164" s="7" t="str">
        <f>INDEX('Product Details'!$A$2:$D$169, MATCH('Sales Order '!J164,'Product Details'!$B$2:$B$169,0),4)</f>
        <v>Storage</v>
      </c>
      <c r="M164" s="7" t="str">
        <f>INDEX('Product Details'!$A$2:$D$169, MATCH('Sales Order '!J164,'Product Details'!$B$2:$B$169,0),1)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9"/>
        <v>134</v>
      </c>
      <c r="R164" s="8">
        <f t="shared" si="20"/>
        <v>142</v>
      </c>
      <c r="S164" s="2">
        <v>30</v>
      </c>
      <c r="T164" s="9">
        <f t="shared" si="21"/>
        <v>172</v>
      </c>
      <c r="U164" s="9">
        <f t="shared" si="22"/>
        <v>38</v>
      </c>
      <c r="V164" s="2" t="s">
        <v>34</v>
      </c>
      <c r="W164" s="10">
        <f t="shared" si="23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 t="shared" si="16"/>
        <v>Sarah</v>
      </c>
      <c r="H165" s="6" t="str">
        <f t="shared" si="17"/>
        <v>Bern</v>
      </c>
      <c r="I165" s="6" t="str">
        <f t="shared" si="18"/>
        <v>Wollongong</v>
      </c>
      <c r="J165" s="2" t="s">
        <v>427</v>
      </c>
      <c r="K165" s="7" t="str">
        <f>INDEX('Product Details'!$A$2:$D$169, MATCH('Sales Order '!J165,'Product Details'!$B$2:$B$169,0),3)</f>
        <v>Office_Supplies</v>
      </c>
      <c r="L165" s="7" t="str">
        <f>INDEX('Product Details'!$A$2:$D$169, MATCH('Sales Order '!J165,'Product Details'!$B$2:$B$169,0),4)</f>
        <v>Storage</v>
      </c>
      <c r="M165" s="7" t="str">
        <f>INDEX('Product Details'!$A$2:$D$169, MATCH('Sales Order '!J165,'Product Details'!$B$2:$B$169,0),1)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9"/>
        <v>17996</v>
      </c>
      <c r="R165" s="8">
        <f t="shared" si="20"/>
        <v>19616</v>
      </c>
      <c r="S165" s="2">
        <v>28</v>
      </c>
      <c r="T165" s="9">
        <f t="shared" si="21"/>
        <v>19644</v>
      </c>
      <c r="U165" s="9">
        <f t="shared" si="22"/>
        <v>1648</v>
      </c>
      <c r="V165" s="2" t="s">
        <v>34</v>
      </c>
      <c r="W165" s="10">
        <f t="shared" si="23"/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 t="shared" si="16"/>
        <v>Dennis</v>
      </c>
      <c r="H166" s="6" t="str">
        <f t="shared" si="17"/>
        <v>Pardue</v>
      </c>
      <c r="I166" s="6" t="str">
        <f t="shared" si="18"/>
        <v>Pekalongan</v>
      </c>
      <c r="J166" s="2" t="s">
        <v>294</v>
      </c>
      <c r="K166" s="7" t="str">
        <f>INDEX('Product Details'!$A$2:$D$169, MATCH('Sales Order '!J166,'Product Details'!$B$2:$B$169,0),3)</f>
        <v>Furniture</v>
      </c>
      <c r="L166" s="7" t="str">
        <f>INDEX('Product Details'!$A$2:$D$169, MATCH('Sales Order '!J166,'Product Details'!$B$2:$B$169,0),4)</f>
        <v>Bookcases</v>
      </c>
      <c r="M166" s="7" t="str">
        <f>INDEX('Product Details'!$A$2:$D$169, MATCH('Sales Order '!J166,'Product Details'!$B$2:$B$169,0),1)</f>
        <v>Floating Shelf Set, Mobile</v>
      </c>
      <c r="N166" s="2">
        <v>7534</v>
      </c>
      <c r="O166" s="2">
        <v>7106</v>
      </c>
      <c r="P166" s="2">
        <v>7</v>
      </c>
      <c r="Q166" s="8">
        <f t="shared" si="19"/>
        <v>49742</v>
      </c>
      <c r="R166" s="8">
        <f t="shared" si="20"/>
        <v>52738</v>
      </c>
      <c r="S166" s="2">
        <v>54</v>
      </c>
      <c r="T166" s="9">
        <f t="shared" si="21"/>
        <v>52792</v>
      </c>
      <c r="U166" s="9">
        <f t="shared" si="22"/>
        <v>3050</v>
      </c>
      <c r="V166" s="2" t="s">
        <v>34</v>
      </c>
      <c r="W166" s="10">
        <f t="shared" si="23"/>
        <v>0.09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 t="shared" si="16"/>
        <v>Rachel</v>
      </c>
      <c r="H167" s="6" t="str">
        <f t="shared" si="17"/>
        <v>Payne</v>
      </c>
      <c r="I167" s="6" t="str">
        <f t="shared" si="18"/>
        <v>Raipur</v>
      </c>
      <c r="J167" s="2" t="s">
        <v>434</v>
      </c>
      <c r="K167" s="7" t="str">
        <f>INDEX('Product Details'!$A$2:$D$169, MATCH('Sales Order '!J167,'Product Details'!$B$2:$B$169,0),3)</f>
        <v>Office_Supplies</v>
      </c>
      <c r="L167" s="7" t="str">
        <f>INDEX('Product Details'!$A$2:$D$169, MATCH('Sales Order '!J167,'Product Details'!$B$2:$B$169,0),4)</f>
        <v>Binders</v>
      </c>
      <c r="M167" s="7" t="str">
        <f>INDEX('Product Details'!$A$2:$D$169, MATCH('Sales Order '!J167,'Product Details'!$B$2:$B$169,0),1)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9"/>
        <v>15168</v>
      </c>
      <c r="R167" s="8">
        <f t="shared" si="20"/>
        <v>15762</v>
      </c>
      <c r="S167" s="2">
        <v>41</v>
      </c>
      <c r="T167" s="9">
        <f t="shared" si="21"/>
        <v>15803</v>
      </c>
      <c r="U167" s="9">
        <f t="shared" si="22"/>
        <v>635</v>
      </c>
      <c r="V167" s="2" t="s">
        <v>31</v>
      </c>
      <c r="W167" s="10">
        <f t="shared" si="23"/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 t="shared" si="16"/>
        <v>Lisa</v>
      </c>
      <c r="H168" s="6" t="str">
        <f t="shared" si="17"/>
        <v>DeCherney</v>
      </c>
      <c r="I168" s="6" t="str">
        <f t="shared" si="18"/>
        <v>Sydney</v>
      </c>
      <c r="J168" s="2" t="s">
        <v>436</v>
      </c>
      <c r="K168" s="7" t="str">
        <f>INDEX('Product Details'!$A$2:$D$169, MATCH('Sales Order '!J168,'Product Details'!$B$2:$B$169,0),3)</f>
        <v>Technology</v>
      </c>
      <c r="L168" s="7" t="str">
        <f>INDEX('Product Details'!$A$2:$D$169, MATCH('Sales Order '!J168,'Product Details'!$B$2:$B$169,0),4)</f>
        <v>Accessories</v>
      </c>
      <c r="M168" s="7" t="str">
        <f>INDEX('Product Details'!$A$2:$D$169, MATCH('Sales Order '!J168,'Product Details'!$B$2:$B$169,0),1)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9"/>
        <v>22905</v>
      </c>
      <c r="R168" s="8">
        <f t="shared" si="20"/>
        <v>24723</v>
      </c>
      <c r="S168" s="2">
        <v>76</v>
      </c>
      <c r="T168" s="9">
        <f t="shared" si="21"/>
        <v>24799</v>
      </c>
      <c r="U168" s="9">
        <f t="shared" si="22"/>
        <v>1894</v>
      </c>
      <c r="V168" s="2" t="s">
        <v>34</v>
      </c>
      <c r="W168" s="10">
        <f t="shared" si="23"/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 t="shared" si="16"/>
        <v>Guy</v>
      </c>
      <c r="H169" s="6" t="str">
        <f t="shared" si="17"/>
        <v>Phonely</v>
      </c>
      <c r="I169" s="6" t="str">
        <f t="shared" si="18"/>
        <v>Jodhpur</v>
      </c>
      <c r="J169" s="2" t="s">
        <v>42</v>
      </c>
      <c r="K169" s="7" t="str">
        <f>INDEX('Product Details'!$A$2:$D$169, MATCH('Sales Order '!J169,'Product Details'!$B$2:$B$169,0),3)</f>
        <v>Office_Supplies</v>
      </c>
      <c r="L169" s="7" t="str">
        <f>INDEX('Product Details'!$A$2:$D$169, MATCH('Sales Order '!J169,'Product Details'!$B$2:$B$169,0),4)</f>
        <v>Supplies</v>
      </c>
      <c r="M169" s="7" t="str">
        <f>INDEX('Product Details'!$A$2:$D$169, MATCH('Sales Order '!J169,'Product Details'!$B$2:$B$169,0),1)</f>
        <v>Stiletto Box Cutter, Easy Grip</v>
      </c>
      <c r="N169" s="2">
        <v>914</v>
      </c>
      <c r="O169" s="2">
        <v>830</v>
      </c>
      <c r="P169" s="2">
        <v>4</v>
      </c>
      <c r="Q169" s="8">
        <f t="shared" si="19"/>
        <v>3320</v>
      </c>
      <c r="R169" s="8">
        <f t="shared" si="20"/>
        <v>3656</v>
      </c>
      <c r="S169" s="2">
        <v>36</v>
      </c>
      <c r="T169" s="9">
        <f t="shared" si="21"/>
        <v>3692</v>
      </c>
      <c r="U169" s="9">
        <f t="shared" si="22"/>
        <v>372</v>
      </c>
      <c r="V169" s="2" t="s">
        <v>34</v>
      </c>
      <c r="W169" s="10">
        <f t="shared" si="23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 t="shared" si="16"/>
        <v>Benjamin</v>
      </c>
      <c r="H170" s="6" t="str">
        <f t="shared" si="17"/>
        <v>Patterson</v>
      </c>
      <c r="I170" s="6" t="str">
        <f t="shared" si="18"/>
        <v>Tamworth</v>
      </c>
      <c r="J170" s="2" t="s">
        <v>84</v>
      </c>
      <c r="K170" s="7" t="str">
        <f>INDEX('Product Details'!$A$2:$D$169, MATCH('Sales Order '!J170,'Product Details'!$B$2:$B$169,0),3)</f>
        <v>Furniture</v>
      </c>
      <c r="L170" s="7" t="str">
        <f>INDEX('Product Details'!$A$2:$D$169, MATCH('Sales Order '!J170,'Product Details'!$B$2:$B$169,0),4)</f>
        <v>Chairs</v>
      </c>
      <c r="M170" s="7" t="str">
        <f>INDEX('Product Details'!$A$2:$D$169, MATCH('Sales Order '!J170,'Product Details'!$B$2:$B$169,0),1)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9"/>
        <v>793</v>
      </c>
      <c r="R170" s="8">
        <f t="shared" si="20"/>
        <v>825</v>
      </c>
      <c r="S170" s="2">
        <v>36</v>
      </c>
      <c r="T170" s="9">
        <f t="shared" si="21"/>
        <v>861</v>
      </c>
      <c r="U170" s="9">
        <f t="shared" si="22"/>
        <v>68</v>
      </c>
      <c r="V170" s="2" t="s">
        <v>64</v>
      </c>
      <c r="W170" s="10">
        <f t="shared" si="23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 t="shared" si="16"/>
        <v>Duane</v>
      </c>
      <c r="H171" s="6" t="str">
        <f t="shared" si="17"/>
        <v>Huffman</v>
      </c>
      <c r="I171" s="6" t="str">
        <f t="shared" si="18"/>
        <v>Perth</v>
      </c>
      <c r="J171" s="2" t="s">
        <v>442</v>
      </c>
      <c r="K171" s="7" t="str">
        <f>INDEX('Product Details'!$A$2:$D$169, MATCH('Sales Order '!J171,'Product Details'!$B$2:$B$169,0),3)</f>
        <v>Technology</v>
      </c>
      <c r="L171" s="7" t="str">
        <f>INDEX('Product Details'!$A$2:$D$169, MATCH('Sales Order '!J171,'Product Details'!$B$2:$B$169,0),4)</f>
        <v>Phones</v>
      </c>
      <c r="M171" s="7" t="str">
        <f>INDEX('Product Details'!$A$2:$D$169, MATCH('Sales Order '!J171,'Product Details'!$B$2:$B$169,0),1)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9"/>
        <v>15754</v>
      </c>
      <c r="R171" s="8">
        <f t="shared" si="20"/>
        <v>17504</v>
      </c>
      <c r="S171" s="2">
        <v>69</v>
      </c>
      <c r="T171" s="9">
        <f t="shared" si="21"/>
        <v>17573</v>
      </c>
      <c r="U171" s="9">
        <f t="shared" si="22"/>
        <v>1819</v>
      </c>
      <c r="V171" s="2" t="s">
        <v>34</v>
      </c>
      <c r="W171" s="10">
        <f t="shared" si="23"/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 t="shared" si="16"/>
        <v>Kristina</v>
      </c>
      <c r="H172" s="6" t="str">
        <f t="shared" si="17"/>
        <v>Nunn</v>
      </c>
      <c r="I172" s="6" t="str">
        <f t="shared" si="18"/>
        <v>Jakarta</v>
      </c>
      <c r="J172" s="2" t="s">
        <v>444</v>
      </c>
      <c r="K172" s="7" t="str">
        <f>INDEX('Product Details'!$A$2:$D$169, MATCH('Sales Order '!J172,'Product Details'!$B$2:$B$169,0),3)</f>
        <v>Office_Supplies</v>
      </c>
      <c r="L172" s="7" t="str">
        <f>INDEX('Product Details'!$A$2:$D$169, MATCH('Sales Order '!J172,'Product Details'!$B$2:$B$169,0),4)</f>
        <v>Envelopes</v>
      </c>
      <c r="M172" s="7" t="str">
        <f>INDEX('Product Details'!$A$2:$D$169, MATCH('Sales Order '!J172,'Product Details'!$B$2:$B$169,0),1)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9"/>
        <v>983</v>
      </c>
      <c r="R172" s="8">
        <f t="shared" si="20"/>
        <v>1081</v>
      </c>
      <c r="S172" s="2">
        <v>67</v>
      </c>
      <c r="T172" s="9">
        <f t="shared" si="21"/>
        <v>1148</v>
      </c>
      <c r="U172" s="9">
        <f t="shared" si="22"/>
        <v>165</v>
      </c>
      <c r="V172" s="2" t="s">
        <v>64</v>
      </c>
      <c r="W172" s="10">
        <f t="shared" si="23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 t="shared" si="16"/>
        <v>Cari</v>
      </c>
      <c r="H173" s="6" t="str">
        <f t="shared" si="17"/>
        <v>MacIntyre</v>
      </c>
      <c r="I173" s="6" t="str">
        <f t="shared" si="18"/>
        <v>Suzhou</v>
      </c>
      <c r="J173" s="2" t="s">
        <v>311</v>
      </c>
      <c r="K173" s="7" t="str">
        <f>INDEX('Product Details'!$A$2:$D$169, MATCH('Sales Order '!J173,'Product Details'!$B$2:$B$169,0),3)</f>
        <v>Technology</v>
      </c>
      <c r="L173" s="7" t="str">
        <f>INDEX('Product Details'!$A$2:$D$169, MATCH('Sales Order '!J173,'Product Details'!$B$2:$B$169,0),4)</f>
        <v>Copiers</v>
      </c>
      <c r="M173" s="7" t="str">
        <f>INDEX('Product Details'!$A$2:$D$169, MATCH('Sales Order '!J173,'Product Details'!$B$2:$B$169,0),1)</f>
        <v>Brother Wireless Fax, Laser</v>
      </c>
      <c r="N173" s="2">
        <v>2540</v>
      </c>
      <c r="O173" s="2">
        <v>2397</v>
      </c>
      <c r="P173" s="2">
        <v>4</v>
      </c>
      <c r="Q173" s="8">
        <f t="shared" si="19"/>
        <v>9588</v>
      </c>
      <c r="R173" s="8">
        <f t="shared" si="20"/>
        <v>10160</v>
      </c>
      <c r="S173" s="2">
        <v>92</v>
      </c>
      <c r="T173" s="9">
        <f t="shared" si="21"/>
        <v>10252</v>
      </c>
      <c r="U173" s="9">
        <f t="shared" si="22"/>
        <v>664</v>
      </c>
      <c r="V173" s="2" t="s">
        <v>34</v>
      </c>
      <c r="W173" s="10">
        <f t="shared" si="23"/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 t="shared" si="16"/>
        <v>Lisa</v>
      </c>
      <c r="H174" s="6" t="str">
        <f t="shared" si="17"/>
        <v>DeCherney</v>
      </c>
      <c r="I174" s="6" t="str">
        <f t="shared" si="18"/>
        <v>Ningbo</v>
      </c>
      <c r="J174" s="2" t="s">
        <v>449</v>
      </c>
      <c r="K174" s="7" t="str">
        <f>INDEX('Product Details'!$A$2:$D$169, MATCH('Sales Order '!J174,'Product Details'!$B$2:$B$169,0),3)</f>
        <v>Office_Supplies</v>
      </c>
      <c r="L174" s="7" t="str">
        <f>INDEX('Product Details'!$A$2:$D$169, MATCH('Sales Order '!J174,'Product Details'!$B$2:$B$169,0),4)</f>
        <v>Envelopes</v>
      </c>
      <c r="M174" s="7" t="str">
        <f>INDEX('Product Details'!$A$2:$D$169, MATCH('Sales Order '!J174,'Product Details'!$B$2:$B$169,0),1)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9"/>
        <v>69632</v>
      </c>
      <c r="R174" s="8">
        <f t="shared" si="20"/>
        <v>75898</v>
      </c>
      <c r="S174" s="2">
        <v>92</v>
      </c>
      <c r="T174" s="9">
        <f t="shared" si="21"/>
        <v>75990</v>
      </c>
      <c r="U174" s="9">
        <f t="shared" si="22"/>
        <v>6358</v>
      </c>
      <c r="V174" s="2" t="s">
        <v>34</v>
      </c>
      <c r="W174" s="10">
        <f t="shared" si="23"/>
        <v>0.09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 t="shared" si="16"/>
        <v>Jim</v>
      </c>
      <c r="H175" s="6" t="str">
        <f t="shared" si="17"/>
        <v>Epp</v>
      </c>
      <c r="I175" s="6" t="str">
        <f t="shared" si="18"/>
        <v>Jingmen</v>
      </c>
      <c r="J175" s="2" t="s">
        <v>246</v>
      </c>
      <c r="K175" s="7" t="str">
        <f>INDEX('Product Details'!$A$2:$D$169, MATCH('Sales Order '!J175,'Product Details'!$B$2:$B$169,0),3)</f>
        <v>Office_Supplies</v>
      </c>
      <c r="L175" s="7" t="str">
        <f>INDEX('Product Details'!$A$2:$D$169, MATCH('Sales Order '!J175,'Product Details'!$B$2:$B$169,0),4)</f>
        <v>Envelopes</v>
      </c>
      <c r="M175" s="7" t="str">
        <f>INDEX('Product Details'!$A$2:$D$169, MATCH('Sales Order '!J175,'Product Details'!$B$2:$B$169,0),1)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9"/>
        <v>704</v>
      </c>
      <c r="R175" s="8">
        <f t="shared" si="20"/>
        <v>776</v>
      </c>
      <c r="S175" s="2">
        <v>30</v>
      </c>
      <c r="T175" s="9">
        <f t="shared" si="21"/>
        <v>806</v>
      </c>
      <c r="U175" s="9">
        <f t="shared" si="22"/>
        <v>102</v>
      </c>
      <c r="V175" s="2" t="s">
        <v>64</v>
      </c>
      <c r="W175" s="10">
        <f t="shared" si="23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 t="shared" si="16"/>
        <v>Dean</v>
      </c>
      <c r="H176" s="6" t="str">
        <f t="shared" si="17"/>
        <v>Katz</v>
      </c>
      <c r="I176" s="6" t="str">
        <f t="shared" si="18"/>
        <v>Changzhou</v>
      </c>
      <c r="J176" s="2" t="s">
        <v>405</v>
      </c>
      <c r="K176" s="7" t="str">
        <f>INDEX('Product Details'!$A$2:$D$169, MATCH('Sales Order '!J176,'Product Details'!$B$2:$B$169,0),3)</f>
        <v>Furniture</v>
      </c>
      <c r="L176" s="7" t="str">
        <f>INDEX('Product Details'!$A$2:$D$169, MATCH('Sales Order '!J176,'Product Details'!$B$2:$B$169,0),4)</f>
        <v>Furnishings</v>
      </c>
      <c r="M176" s="7" t="str">
        <f>INDEX('Product Details'!$A$2:$D$169, MATCH('Sales Order '!J176,'Product Details'!$B$2:$B$169,0),1)</f>
        <v>-O Photo Frame, Black</v>
      </c>
      <c r="N176" s="2">
        <v>2271</v>
      </c>
      <c r="O176" s="2">
        <v>2144</v>
      </c>
      <c r="P176" s="2">
        <v>1</v>
      </c>
      <c r="Q176" s="8">
        <f t="shared" si="19"/>
        <v>2144</v>
      </c>
      <c r="R176" s="8">
        <f t="shared" si="20"/>
        <v>2271</v>
      </c>
      <c r="S176" s="2">
        <v>50</v>
      </c>
      <c r="T176" s="9">
        <f t="shared" si="21"/>
        <v>2321</v>
      </c>
      <c r="U176" s="9">
        <f t="shared" si="22"/>
        <v>177</v>
      </c>
      <c r="V176" s="2" t="s">
        <v>34</v>
      </c>
      <c r="W176" s="10">
        <f t="shared" si="23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 t="shared" si="16"/>
        <v>Denny</v>
      </c>
      <c r="H177" s="6" t="str">
        <f t="shared" si="17"/>
        <v>Ordway</v>
      </c>
      <c r="I177" s="6" t="str">
        <f t="shared" si="18"/>
        <v>Berlin</v>
      </c>
      <c r="J177" s="2" t="s">
        <v>455</v>
      </c>
      <c r="K177" s="7" t="str">
        <f>INDEX('Product Details'!$A$2:$D$169, MATCH('Sales Order '!J177,'Product Details'!$B$2:$B$169,0),3)</f>
        <v>Office_Supplies</v>
      </c>
      <c r="L177" s="7" t="str">
        <f>INDEX('Product Details'!$A$2:$D$169, MATCH('Sales Order '!J177,'Product Details'!$B$2:$B$169,0),4)</f>
        <v>Paper</v>
      </c>
      <c r="M177" s="7" t="str">
        <f>INDEX('Product Details'!$A$2:$D$169, MATCH('Sales Order '!J177,'Product Details'!$B$2:$B$169,0),1)</f>
        <v>Xerox 1910</v>
      </c>
      <c r="N177" s="2">
        <v>285</v>
      </c>
      <c r="O177" s="2">
        <v>259</v>
      </c>
      <c r="P177" s="2">
        <v>2</v>
      </c>
      <c r="Q177" s="8">
        <f t="shared" si="19"/>
        <v>518</v>
      </c>
      <c r="R177" s="8">
        <f t="shared" si="20"/>
        <v>570</v>
      </c>
      <c r="S177" s="2">
        <v>25</v>
      </c>
      <c r="T177" s="9">
        <f t="shared" si="21"/>
        <v>595</v>
      </c>
      <c r="U177" s="9">
        <f t="shared" si="22"/>
        <v>77</v>
      </c>
      <c r="V177" s="2" t="s">
        <v>64</v>
      </c>
      <c r="W177" s="10">
        <f t="shared" si="23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 t="shared" si="16"/>
        <v>Eugene</v>
      </c>
      <c r="H178" s="6" t="str">
        <f t="shared" si="17"/>
        <v>Moren</v>
      </c>
      <c r="I178" s="6" t="str">
        <f t="shared" si="18"/>
        <v>Patiala</v>
      </c>
      <c r="J178" s="2" t="s">
        <v>458</v>
      </c>
      <c r="K178" s="7" t="str">
        <f>INDEX('Product Details'!$A$2:$D$169, MATCH('Sales Order '!J178,'Product Details'!$B$2:$B$169,0),3)</f>
        <v>Office_Supplies</v>
      </c>
      <c r="L178" s="7" t="str">
        <f>INDEX('Product Details'!$A$2:$D$169, MATCH('Sales Order '!J178,'Product Details'!$B$2:$B$169,0),4)</f>
        <v>Fasteners</v>
      </c>
      <c r="M178" s="7" t="str">
        <f>INDEX('Product Details'!$A$2:$D$169, MATCH('Sales Order '!J178,'Product Details'!$B$2:$B$169,0),1)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9"/>
        <v>3120</v>
      </c>
      <c r="R178" s="8">
        <f t="shared" si="20"/>
        <v>3339</v>
      </c>
      <c r="S178" s="2">
        <v>92</v>
      </c>
      <c r="T178" s="9">
        <f t="shared" si="21"/>
        <v>3431</v>
      </c>
      <c r="U178" s="9">
        <f t="shared" si="22"/>
        <v>311</v>
      </c>
      <c r="V178" s="2" t="s">
        <v>31</v>
      </c>
      <c r="W178" s="10">
        <f t="shared" si="23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 t="shared" si="16"/>
        <v>Alex</v>
      </c>
      <c r="H179" s="6" t="str">
        <f t="shared" si="17"/>
        <v>Avila</v>
      </c>
      <c r="I179" s="6" t="str">
        <f t="shared" si="18"/>
        <v>Agra</v>
      </c>
      <c r="J179" s="2" t="s">
        <v>46</v>
      </c>
      <c r="K179" s="7" t="str">
        <f>INDEX('Product Details'!$A$2:$D$169, MATCH('Sales Order '!J179,'Product Details'!$B$2:$B$169,0),3)</f>
        <v>Technology</v>
      </c>
      <c r="L179" s="7" t="str">
        <f>INDEX('Product Details'!$A$2:$D$169, MATCH('Sales Order '!J179,'Product Details'!$B$2:$B$169,0),4)</f>
        <v>Machines</v>
      </c>
      <c r="M179" s="7" t="str">
        <f>INDEX('Product Details'!$A$2:$D$169, MATCH('Sales Order '!J179,'Product Details'!$B$2:$B$169,0),1)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9"/>
        <v>5265</v>
      </c>
      <c r="R179" s="8">
        <f t="shared" si="20"/>
        <v>5577</v>
      </c>
      <c r="S179" s="2">
        <v>66</v>
      </c>
      <c r="T179" s="9">
        <f t="shared" si="21"/>
        <v>5643</v>
      </c>
      <c r="U179" s="9">
        <f t="shared" si="22"/>
        <v>378</v>
      </c>
      <c r="V179" s="2" t="s">
        <v>34</v>
      </c>
      <c r="W179" s="10">
        <f t="shared" si="23"/>
        <v>0.05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 t="shared" si="16"/>
        <v>Roger</v>
      </c>
      <c r="H180" s="6" t="str">
        <f t="shared" si="17"/>
        <v>Barcio</v>
      </c>
      <c r="I180" s="6" t="str">
        <f t="shared" si="18"/>
        <v>Bremen</v>
      </c>
      <c r="J180" s="2" t="s">
        <v>243</v>
      </c>
      <c r="K180" s="7" t="str">
        <f>INDEX('Product Details'!$A$2:$D$169, MATCH('Sales Order '!J180,'Product Details'!$B$2:$B$169,0),3)</f>
        <v>Office_Supplies</v>
      </c>
      <c r="L180" s="7" t="str">
        <f>INDEX('Product Details'!$A$2:$D$169, MATCH('Sales Order '!J180,'Product Details'!$B$2:$B$169,0),4)</f>
        <v>Storage</v>
      </c>
      <c r="M180" s="7" t="str">
        <f>INDEX('Product Details'!$A$2:$D$169, MATCH('Sales Order '!J180,'Product Details'!$B$2:$B$169,0),1)</f>
        <v>Tennsco Double-Tier Lockers</v>
      </c>
      <c r="N180" s="2">
        <v>177</v>
      </c>
      <c r="O180" s="2">
        <v>169</v>
      </c>
      <c r="P180" s="2">
        <v>4</v>
      </c>
      <c r="Q180" s="8">
        <f t="shared" si="19"/>
        <v>676</v>
      </c>
      <c r="R180" s="8">
        <f t="shared" si="20"/>
        <v>708</v>
      </c>
      <c r="S180" s="2">
        <v>30</v>
      </c>
      <c r="T180" s="9">
        <f t="shared" si="21"/>
        <v>738</v>
      </c>
      <c r="U180" s="9">
        <f t="shared" si="22"/>
        <v>62</v>
      </c>
      <c r="V180" s="2" t="s">
        <v>34</v>
      </c>
      <c r="W180" s="10">
        <f t="shared" si="23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 t="shared" si="16"/>
        <v>Barry</v>
      </c>
      <c r="H181" s="6" t="str">
        <f t="shared" si="17"/>
        <v>Franzšsisch</v>
      </c>
      <c r="I181" s="6" t="str">
        <f t="shared" si="18"/>
        <v>Bendigo</v>
      </c>
      <c r="J181" s="2" t="s">
        <v>119</v>
      </c>
      <c r="K181" s="7" t="str">
        <f>INDEX('Product Details'!$A$2:$D$169, MATCH('Sales Order '!J181,'Product Details'!$B$2:$B$169,0),3)</f>
        <v>Furniture</v>
      </c>
      <c r="L181" s="7" t="str">
        <f>INDEX('Product Details'!$A$2:$D$169, MATCH('Sales Order '!J181,'Product Details'!$B$2:$B$169,0),4)</f>
        <v>Furnishings</v>
      </c>
      <c r="M181" s="7" t="str">
        <f>INDEX('Product Details'!$A$2:$D$169, MATCH('Sales Order '!J181,'Product Details'!$B$2:$B$169,0),1)</f>
        <v>Advantus Door Stop, Black</v>
      </c>
      <c r="N181" s="2">
        <v>6768</v>
      </c>
      <c r="O181" s="2">
        <v>6512</v>
      </c>
      <c r="P181" s="2">
        <v>3</v>
      </c>
      <c r="Q181" s="8">
        <f t="shared" si="19"/>
        <v>19536</v>
      </c>
      <c r="R181" s="8">
        <f t="shared" si="20"/>
        <v>20304</v>
      </c>
      <c r="S181" s="2">
        <v>20</v>
      </c>
      <c r="T181" s="9">
        <f t="shared" si="21"/>
        <v>20324</v>
      </c>
      <c r="U181" s="9">
        <f t="shared" si="22"/>
        <v>788</v>
      </c>
      <c r="V181" s="2" t="s">
        <v>64</v>
      </c>
      <c r="W181" s="10">
        <f t="shared" si="23"/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 t="shared" si="16"/>
        <v>Kean</v>
      </c>
      <c r="H182" s="6" t="str">
        <f t="shared" si="17"/>
        <v>Takahito</v>
      </c>
      <c r="I182" s="6" t="str">
        <f t="shared" si="18"/>
        <v>Jakarta</v>
      </c>
      <c r="J182" s="2" t="s">
        <v>467</v>
      </c>
      <c r="K182" s="7" t="str">
        <f>INDEX('Product Details'!$A$2:$D$169, MATCH('Sales Order '!J182,'Product Details'!$B$2:$B$169,0),3)</f>
        <v>Technology</v>
      </c>
      <c r="L182" s="7" t="str">
        <f>INDEX('Product Details'!$A$2:$D$169, MATCH('Sales Order '!J182,'Product Details'!$B$2:$B$169,0),4)</f>
        <v>Phones</v>
      </c>
      <c r="M182" s="7" t="str">
        <f>INDEX('Product Details'!$A$2:$D$169, MATCH('Sales Order '!J182,'Product Details'!$B$2:$B$169,0),1)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9"/>
        <v>650</v>
      </c>
      <c r="R182" s="8">
        <f t="shared" si="20"/>
        <v>695</v>
      </c>
      <c r="S182" s="2">
        <v>30</v>
      </c>
      <c r="T182" s="9">
        <f t="shared" si="21"/>
        <v>725</v>
      </c>
      <c r="U182" s="9">
        <f t="shared" si="22"/>
        <v>75</v>
      </c>
      <c r="V182" s="2" t="s">
        <v>64</v>
      </c>
      <c r="W182" s="10">
        <f t="shared" si="23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 t="shared" si="16"/>
        <v>Michelle</v>
      </c>
      <c r="H183" s="6" t="str">
        <f t="shared" si="17"/>
        <v>Arnett</v>
      </c>
      <c r="I183" s="6" t="str">
        <f t="shared" si="18"/>
        <v>Yancheng</v>
      </c>
      <c r="J183" s="2" t="s">
        <v>314</v>
      </c>
      <c r="K183" s="7" t="str">
        <f>INDEX('Product Details'!$A$2:$D$169, MATCH('Sales Order '!J183,'Product Details'!$B$2:$B$169,0),3)</f>
        <v>Technology</v>
      </c>
      <c r="L183" s="7" t="str">
        <f>INDEX('Product Details'!$A$2:$D$169, MATCH('Sales Order '!J183,'Product Details'!$B$2:$B$169,0),4)</f>
        <v>Copiers</v>
      </c>
      <c r="M183" s="7" t="str">
        <f>INDEX('Product Details'!$A$2:$D$169, MATCH('Sales Order '!J183,'Product Details'!$B$2:$B$169,0),1)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9"/>
        <v>1487</v>
      </c>
      <c r="R183" s="8">
        <f t="shared" si="20"/>
        <v>1605</v>
      </c>
      <c r="S183" s="2">
        <v>91</v>
      </c>
      <c r="T183" s="9">
        <f t="shared" si="21"/>
        <v>1696</v>
      </c>
      <c r="U183" s="9">
        <f t="shared" si="22"/>
        <v>209</v>
      </c>
      <c r="V183" s="2" t="s">
        <v>34</v>
      </c>
      <c r="W183" s="10">
        <f t="shared" si="23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 t="shared" si="16"/>
        <v>Charles</v>
      </c>
      <c r="H184" s="6" t="str">
        <f t="shared" si="17"/>
        <v>Sheldon</v>
      </c>
      <c r="I184" s="6" t="str">
        <f t="shared" si="18"/>
        <v>Jakarta</v>
      </c>
      <c r="J184" s="2" t="s">
        <v>471</v>
      </c>
      <c r="K184" s="7" t="str">
        <f>INDEX('Product Details'!$A$2:$D$169, MATCH('Sales Order '!J184,'Product Details'!$B$2:$B$169,0),3)</f>
        <v>Office_Supplies</v>
      </c>
      <c r="L184" s="7" t="str">
        <f>INDEX('Product Details'!$A$2:$D$169, MATCH('Sales Order '!J184,'Product Details'!$B$2:$B$169,0),4)</f>
        <v>Art</v>
      </c>
      <c r="M184" s="7" t="str">
        <f>INDEX('Product Details'!$A$2:$D$169, MATCH('Sales Order '!J184,'Product Details'!$B$2:$B$169,0),1)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9"/>
        <v>5430</v>
      </c>
      <c r="R184" s="8">
        <f t="shared" si="20"/>
        <v>5703</v>
      </c>
      <c r="S184" s="2">
        <v>68</v>
      </c>
      <c r="T184" s="9">
        <f t="shared" si="21"/>
        <v>5771</v>
      </c>
      <c r="U184" s="9">
        <f t="shared" si="22"/>
        <v>341</v>
      </c>
      <c r="V184" s="2" t="s">
        <v>64</v>
      </c>
      <c r="W184" s="10">
        <f t="shared" si="23"/>
        <v>0.05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 t="shared" si="16"/>
        <v>Harold</v>
      </c>
      <c r="H185" s="6" t="str">
        <f t="shared" si="17"/>
        <v>Dahlen</v>
      </c>
      <c r="I185" s="6" t="str">
        <f t="shared" si="18"/>
        <v>Melbourne</v>
      </c>
      <c r="J185" s="2" t="s">
        <v>218</v>
      </c>
      <c r="K185" s="7" t="str">
        <f>INDEX('Product Details'!$A$2:$D$169, MATCH('Sales Order '!J185,'Product Details'!$B$2:$B$169,0),3)</f>
        <v>Office_Supplies</v>
      </c>
      <c r="L185" s="7" t="str">
        <f>INDEX('Product Details'!$A$2:$D$169, MATCH('Sales Order '!J185,'Product Details'!$B$2:$B$169,0),4)</f>
        <v>Labels</v>
      </c>
      <c r="M185" s="7" t="str">
        <f>INDEX('Product Details'!$A$2:$D$169, MATCH('Sales Order '!J185,'Product Details'!$B$2:$B$169,0),1)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9"/>
        <v>2766</v>
      </c>
      <c r="R185" s="8">
        <f t="shared" si="20"/>
        <v>2934</v>
      </c>
      <c r="S185" s="2">
        <v>75</v>
      </c>
      <c r="T185" s="9">
        <f t="shared" si="21"/>
        <v>3009</v>
      </c>
      <c r="U185" s="9">
        <f t="shared" si="22"/>
        <v>243</v>
      </c>
      <c r="V185" s="2" t="s">
        <v>34</v>
      </c>
      <c r="W185" s="10">
        <f t="shared" si="23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 t="shared" si="16"/>
        <v>Debra</v>
      </c>
      <c r="H186" s="6" t="str">
        <f t="shared" si="17"/>
        <v>Catini</v>
      </c>
      <c r="I186" s="6" t="str">
        <f t="shared" si="18"/>
        <v>Zhengzhou</v>
      </c>
      <c r="J186" s="2" t="s">
        <v>362</v>
      </c>
      <c r="K186" s="7" t="str">
        <f>INDEX('Product Details'!$A$2:$D$169, MATCH('Sales Order '!J186,'Product Details'!$B$2:$B$169,0),3)</f>
        <v>Technology</v>
      </c>
      <c r="L186" s="7" t="str">
        <f>INDEX('Product Details'!$A$2:$D$169, MATCH('Sales Order '!J186,'Product Details'!$B$2:$B$169,0),4)</f>
        <v>Machines</v>
      </c>
      <c r="M186" s="7" t="str">
        <f>INDEX('Product Details'!$A$2:$D$169, MATCH('Sales Order '!J186,'Product Details'!$B$2:$B$169,0),1)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9"/>
        <v>13024</v>
      </c>
      <c r="R186" s="8">
        <f t="shared" si="20"/>
        <v>13536</v>
      </c>
      <c r="S186" s="2">
        <v>69</v>
      </c>
      <c r="T186" s="9">
        <f t="shared" si="21"/>
        <v>13605</v>
      </c>
      <c r="U186" s="9">
        <f t="shared" si="22"/>
        <v>581</v>
      </c>
      <c r="V186" s="2" t="s">
        <v>31</v>
      </c>
      <c r="W186" s="10">
        <f t="shared" si="23"/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 t="shared" si="16"/>
        <v>Dean</v>
      </c>
      <c r="H187" s="6" t="str">
        <f t="shared" si="17"/>
        <v>Katz</v>
      </c>
      <c r="I187" s="6" t="str">
        <f t="shared" si="18"/>
        <v>Changzhou</v>
      </c>
      <c r="J187" s="2" t="s">
        <v>425</v>
      </c>
      <c r="K187" s="7" t="str">
        <f>INDEX('Product Details'!$A$2:$D$169, MATCH('Sales Order '!J187,'Product Details'!$B$2:$B$169,0),3)</f>
        <v>Office_Supplies</v>
      </c>
      <c r="L187" s="7" t="str">
        <f>INDEX('Product Details'!$A$2:$D$169, MATCH('Sales Order '!J187,'Product Details'!$B$2:$B$169,0),4)</f>
        <v>Supplies</v>
      </c>
      <c r="M187" s="7" t="str">
        <f>INDEX('Product Details'!$A$2:$D$169, MATCH('Sales Order '!J187,'Product Details'!$B$2:$B$169,0),1)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9"/>
        <v>1030</v>
      </c>
      <c r="R187" s="8">
        <f t="shared" si="20"/>
        <v>1100</v>
      </c>
      <c r="S187" s="2">
        <v>68</v>
      </c>
      <c r="T187" s="9">
        <f t="shared" si="21"/>
        <v>1168</v>
      </c>
      <c r="U187" s="9">
        <f t="shared" si="22"/>
        <v>138</v>
      </c>
      <c r="V187" s="2" t="s">
        <v>72</v>
      </c>
      <c r="W187" s="10">
        <f t="shared" si="23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 t="shared" si="16"/>
        <v>Philip</v>
      </c>
      <c r="H188" s="6" t="str">
        <f t="shared" si="17"/>
        <v>Brown</v>
      </c>
      <c r="I188" s="6" t="str">
        <f t="shared" si="18"/>
        <v>Binjai</v>
      </c>
      <c r="J188" s="2" t="s">
        <v>479</v>
      </c>
      <c r="K188" s="7" t="str">
        <f>INDEX('Product Details'!$A$2:$D$169, MATCH('Sales Order '!J188,'Product Details'!$B$2:$B$169,0),3)</f>
        <v>Furniture</v>
      </c>
      <c r="L188" s="7" t="str">
        <f>INDEX('Product Details'!$A$2:$D$169, MATCH('Sales Order '!J188,'Product Details'!$B$2:$B$169,0),4)</f>
        <v>Chairs</v>
      </c>
      <c r="M188" s="7" t="str">
        <f>INDEX('Product Details'!$A$2:$D$169, MATCH('Sales Order '!J188,'Product Details'!$B$2:$B$169,0),1)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9"/>
        <v>20259</v>
      </c>
      <c r="R188" s="8">
        <f t="shared" si="20"/>
        <v>21696</v>
      </c>
      <c r="S188" s="2">
        <v>90</v>
      </c>
      <c r="T188" s="9">
        <f t="shared" si="21"/>
        <v>21786</v>
      </c>
      <c r="U188" s="9">
        <f t="shared" si="22"/>
        <v>1527</v>
      </c>
      <c r="V188" s="2" t="s">
        <v>34</v>
      </c>
      <c r="W188" s="10">
        <f t="shared" si="23"/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 t="shared" si="16"/>
        <v>Ben</v>
      </c>
      <c r="H189" s="6" t="str">
        <f t="shared" si="17"/>
        <v>Wallace</v>
      </c>
      <c r="I189" s="6" t="str">
        <f t="shared" si="18"/>
        <v>Shanghai</v>
      </c>
      <c r="J189" s="2" t="s">
        <v>326</v>
      </c>
      <c r="K189" s="7" t="str">
        <f>INDEX('Product Details'!$A$2:$D$169, MATCH('Sales Order '!J189,'Product Details'!$B$2:$B$169,0),3)</f>
        <v>Technology</v>
      </c>
      <c r="L189" s="7" t="str">
        <f>INDEX('Product Details'!$A$2:$D$169, MATCH('Sales Order '!J189,'Product Details'!$B$2:$B$169,0),4)</f>
        <v>Copiers</v>
      </c>
      <c r="M189" s="7" t="str">
        <f>INDEX('Product Details'!$A$2:$D$169, MATCH('Sales Order '!J189,'Product Details'!$B$2:$B$169,0),1)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9"/>
        <v>124</v>
      </c>
      <c r="R189" s="8">
        <f t="shared" si="20"/>
        <v>131</v>
      </c>
      <c r="S189" s="2">
        <v>30</v>
      </c>
      <c r="T189" s="9">
        <f t="shared" si="21"/>
        <v>161</v>
      </c>
      <c r="U189" s="9">
        <f t="shared" si="22"/>
        <v>37</v>
      </c>
      <c r="V189" s="2" t="s">
        <v>64</v>
      </c>
      <c r="W189" s="10">
        <f t="shared" si="23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 t="shared" si="16"/>
        <v>Toby</v>
      </c>
      <c r="H190" s="6" t="str">
        <f t="shared" si="17"/>
        <v>Braunhardt</v>
      </c>
      <c r="I190" s="6" t="str">
        <f t="shared" si="18"/>
        <v>Jiangyan</v>
      </c>
      <c r="J190" s="2" t="s">
        <v>323</v>
      </c>
      <c r="K190" s="7" t="str">
        <f>INDEX('Product Details'!$A$2:$D$169, MATCH('Sales Order '!J190,'Product Details'!$B$2:$B$169,0),3)</f>
        <v>Technology</v>
      </c>
      <c r="L190" s="7" t="str">
        <f>INDEX('Product Details'!$A$2:$D$169, MATCH('Sales Order '!J190,'Product Details'!$B$2:$B$169,0),4)</f>
        <v>Accessories</v>
      </c>
      <c r="M190" s="7" t="str">
        <f>INDEX('Product Details'!$A$2:$D$169, MATCH('Sales Order '!J190,'Product Details'!$B$2:$B$169,0),1)</f>
        <v>Belkin Flash Drive, Erganomic</v>
      </c>
      <c r="N190" s="2">
        <v>2526</v>
      </c>
      <c r="O190" s="2">
        <v>2408</v>
      </c>
      <c r="P190" s="2">
        <v>4</v>
      </c>
      <c r="Q190" s="8">
        <f t="shared" si="19"/>
        <v>9632</v>
      </c>
      <c r="R190" s="8">
        <f t="shared" si="20"/>
        <v>10104</v>
      </c>
      <c r="S190" s="2">
        <v>50</v>
      </c>
      <c r="T190" s="9">
        <f t="shared" si="21"/>
        <v>10154</v>
      </c>
      <c r="U190" s="9">
        <f t="shared" si="22"/>
        <v>522</v>
      </c>
      <c r="V190" s="2" t="s">
        <v>34</v>
      </c>
      <c r="W190" s="10">
        <f t="shared" si="23"/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 t="shared" si="16"/>
        <v>MaryBeth</v>
      </c>
      <c r="H191" s="6" t="str">
        <f t="shared" si="17"/>
        <v>Skach</v>
      </c>
      <c r="I191" s="6" t="str">
        <f t="shared" si="18"/>
        <v>Licheng</v>
      </c>
      <c r="J191" s="2" t="s">
        <v>444</v>
      </c>
      <c r="K191" s="7" t="str">
        <f>INDEX('Product Details'!$A$2:$D$169, MATCH('Sales Order '!J191,'Product Details'!$B$2:$B$169,0),3)</f>
        <v>Office_Supplies</v>
      </c>
      <c r="L191" s="7" t="str">
        <f>INDEX('Product Details'!$A$2:$D$169, MATCH('Sales Order '!J191,'Product Details'!$B$2:$B$169,0),4)</f>
        <v>Envelopes</v>
      </c>
      <c r="M191" s="7" t="str">
        <f>INDEX('Product Details'!$A$2:$D$169, MATCH('Sales Order '!J191,'Product Details'!$B$2:$B$169,0),1)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9"/>
        <v>22464</v>
      </c>
      <c r="R191" s="8">
        <f t="shared" si="20"/>
        <v>24012</v>
      </c>
      <c r="S191" s="2">
        <v>58</v>
      </c>
      <c r="T191" s="9">
        <f t="shared" si="21"/>
        <v>24070</v>
      </c>
      <c r="U191" s="9">
        <f t="shared" si="22"/>
        <v>1606</v>
      </c>
      <c r="V191" s="2" t="s">
        <v>31</v>
      </c>
      <c r="W191" s="10">
        <f t="shared" si="23"/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 t="shared" si="16"/>
        <v>Denny</v>
      </c>
      <c r="H192" s="6" t="str">
        <f t="shared" si="17"/>
        <v>Ordway</v>
      </c>
      <c r="I192" s="6" t="str">
        <f t="shared" si="18"/>
        <v>Berlin</v>
      </c>
      <c r="J192" s="2" t="s">
        <v>144</v>
      </c>
      <c r="K192" s="7" t="str">
        <f>INDEX('Product Details'!$A$2:$D$169, MATCH('Sales Order '!J192,'Product Details'!$B$2:$B$169,0),3)</f>
        <v>Office_Supplies</v>
      </c>
      <c r="L192" s="7" t="str">
        <f>INDEX('Product Details'!$A$2:$D$169, MATCH('Sales Order '!J192,'Product Details'!$B$2:$B$169,0),4)</f>
        <v>Binders</v>
      </c>
      <c r="M192" s="7" t="str">
        <f>INDEX('Product Details'!$A$2:$D$169, MATCH('Sales Order '!J192,'Product Details'!$B$2:$B$169,0),1)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9"/>
        <v>18767</v>
      </c>
      <c r="R192" s="8">
        <f t="shared" si="20"/>
        <v>19509</v>
      </c>
      <c r="S192" s="2">
        <v>78</v>
      </c>
      <c r="T192" s="9">
        <f t="shared" si="21"/>
        <v>19587</v>
      </c>
      <c r="U192" s="9">
        <f t="shared" si="22"/>
        <v>820</v>
      </c>
      <c r="V192" s="2" t="s">
        <v>34</v>
      </c>
      <c r="W192" s="10">
        <f t="shared" si="23"/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 t="shared" si="16"/>
        <v>Rick</v>
      </c>
      <c r="H193" s="6" t="str">
        <f t="shared" si="17"/>
        <v>Duston</v>
      </c>
      <c r="I193" s="6" t="str">
        <f t="shared" si="18"/>
        <v>Bhiwandi</v>
      </c>
      <c r="J193" s="2" t="s">
        <v>256</v>
      </c>
      <c r="K193" s="7" t="str">
        <f>INDEX('Product Details'!$A$2:$D$169, MATCH('Sales Order '!J193,'Product Details'!$B$2:$B$169,0),3)</f>
        <v>Office_Supplies</v>
      </c>
      <c r="L193" s="7" t="str">
        <f>INDEX('Product Details'!$A$2:$D$169, MATCH('Sales Order '!J193,'Product Details'!$B$2:$B$169,0),4)</f>
        <v>Supplies</v>
      </c>
      <c r="M193" s="7" t="str">
        <f>INDEX('Product Details'!$A$2:$D$169, MATCH('Sales Order '!J193,'Product Details'!$B$2:$B$169,0),1)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9"/>
        <v>6764</v>
      </c>
      <c r="R193" s="8">
        <f t="shared" si="20"/>
        <v>7236</v>
      </c>
      <c r="S193" s="2">
        <v>63</v>
      </c>
      <c r="T193" s="9">
        <f t="shared" si="21"/>
        <v>7299</v>
      </c>
      <c r="U193" s="9">
        <f t="shared" si="22"/>
        <v>535</v>
      </c>
      <c r="V193" s="2" t="s">
        <v>34</v>
      </c>
      <c r="W193" s="10">
        <f t="shared" si="23"/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 t="shared" si="16"/>
        <v>Cyra</v>
      </c>
      <c r="H194" s="6" t="str">
        <f t="shared" si="17"/>
        <v>Reiten</v>
      </c>
      <c r="I194" s="6" t="str">
        <f t="shared" si="18"/>
        <v>Samarinda</v>
      </c>
      <c r="J194" s="2" t="s">
        <v>224</v>
      </c>
      <c r="K194" s="7" t="str">
        <f>INDEX('Product Details'!$A$2:$D$169, MATCH('Sales Order '!J194,'Product Details'!$B$2:$B$169,0),3)</f>
        <v>Office_Supplies</v>
      </c>
      <c r="L194" s="7" t="str">
        <f>INDEX('Product Details'!$A$2:$D$169, MATCH('Sales Order '!J194,'Product Details'!$B$2:$B$169,0),4)</f>
        <v>Supplies</v>
      </c>
      <c r="M194" s="7" t="str">
        <f>INDEX('Product Details'!$A$2:$D$169, MATCH('Sales Order '!J194,'Product Details'!$B$2:$B$169,0),1)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9"/>
        <v>17996</v>
      </c>
      <c r="R194" s="8">
        <f t="shared" si="20"/>
        <v>19616</v>
      </c>
      <c r="S194" s="2">
        <v>81</v>
      </c>
      <c r="T194" s="9">
        <f t="shared" si="21"/>
        <v>19697</v>
      </c>
      <c r="U194" s="9">
        <f t="shared" si="22"/>
        <v>1701</v>
      </c>
      <c r="V194" s="2" t="s">
        <v>34</v>
      </c>
      <c r="W194" s="10">
        <f t="shared" si="23"/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 t="shared" si="16"/>
        <v>Victoria</v>
      </c>
      <c r="H195" s="6" t="str">
        <f t="shared" si="17"/>
        <v>Pisteka</v>
      </c>
      <c r="I195" s="6" t="str">
        <f t="shared" si="18"/>
        <v>Bokaro</v>
      </c>
      <c r="J195" s="2" t="s">
        <v>436</v>
      </c>
      <c r="K195" s="7" t="str">
        <f>INDEX('Product Details'!$A$2:$D$169, MATCH('Sales Order '!J195,'Product Details'!$B$2:$B$169,0),3)</f>
        <v>Technology</v>
      </c>
      <c r="L195" s="7" t="str">
        <f>INDEX('Product Details'!$A$2:$D$169, MATCH('Sales Order '!J195,'Product Details'!$B$2:$B$169,0),4)</f>
        <v>Accessories</v>
      </c>
      <c r="M195" s="7" t="str">
        <f>INDEX('Product Details'!$A$2:$D$169, MATCH('Sales Order '!J195,'Product Details'!$B$2:$B$169,0),1)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9"/>
        <v>7424</v>
      </c>
      <c r="R195" s="8">
        <f t="shared" si="20"/>
        <v>7936</v>
      </c>
      <c r="S195" s="2">
        <v>33</v>
      </c>
      <c r="T195" s="9">
        <f t="shared" si="21"/>
        <v>7969</v>
      </c>
      <c r="U195" s="9">
        <f t="shared" si="22"/>
        <v>545</v>
      </c>
      <c r="V195" s="2" t="s">
        <v>64</v>
      </c>
      <c r="W195" s="10">
        <f t="shared" si="23"/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 t="shared" si="16"/>
        <v>Jim</v>
      </c>
      <c r="H196" s="6" t="str">
        <f t="shared" si="17"/>
        <v>Karlsson</v>
      </c>
      <c r="I196" s="6" t="str">
        <f t="shared" si="18"/>
        <v>Geelong</v>
      </c>
      <c r="J196" s="2" t="s">
        <v>458</v>
      </c>
      <c r="K196" s="7" t="str">
        <f>INDEX('Product Details'!$A$2:$D$169, MATCH('Sales Order '!J196,'Product Details'!$B$2:$B$169,0),3)</f>
        <v>Office_Supplies</v>
      </c>
      <c r="L196" s="7" t="str">
        <f>INDEX('Product Details'!$A$2:$D$169, MATCH('Sales Order '!J196,'Product Details'!$B$2:$B$169,0),4)</f>
        <v>Fasteners</v>
      </c>
      <c r="M196" s="7" t="str">
        <f>INDEX('Product Details'!$A$2:$D$169, MATCH('Sales Order '!J196,'Product Details'!$B$2:$B$169,0),1)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9"/>
        <v>792</v>
      </c>
      <c r="R196" s="8">
        <f t="shared" si="20"/>
        <v>864</v>
      </c>
      <c r="S196" s="2">
        <v>30</v>
      </c>
      <c r="T196" s="9">
        <f t="shared" si="21"/>
        <v>894</v>
      </c>
      <c r="U196" s="9">
        <f t="shared" si="22"/>
        <v>102</v>
      </c>
      <c r="V196" s="2" t="s">
        <v>34</v>
      </c>
      <c r="W196" s="10">
        <f t="shared" si="23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 t="shared" si="16"/>
        <v>Victoria</v>
      </c>
      <c r="H197" s="6" t="str">
        <f t="shared" si="17"/>
        <v>Pisteka</v>
      </c>
      <c r="I197" s="6" t="str">
        <f t="shared" si="18"/>
        <v>Bokaro</v>
      </c>
      <c r="J197" s="2" t="s">
        <v>371</v>
      </c>
      <c r="K197" s="7" t="str">
        <f>INDEX('Product Details'!$A$2:$D$169, MATCH('Sales Order '!J197,'Product Details'!$B$2:$B$169,0),3)</f>
        <v>Furniture</v>
      </c>
      <c r="L197" s="7" t="str">
        <f>INDEX('Product Details'!$A$2:$D$169, MATCH('Sales Order '!J197,'Product Details'!$B$2:$B$169,0),4)</f>
        <v>Bookcases</v>
      </c>
      <c r="M197" s="7" t="str">
        <f>INDEX('Product Details'!$A$2:$D$169, MATCH('Sales Order '!J197,'Product Details'!$B$2:$B$169,0),1)</f>
        <v>3-Shelf Cabinet, Traditional</v>
      </c>
      <c r="N197" s="2">
        <v>5836</v>
      </c>
      <c r="O197" s="2">
        <v>5457</v>
      </c>
      <c r="P197" s="2">
        <v>5</v>
      </c>
      <c r="Q197" s="8">
        <f t="shared" si="19"/>
        <v>27285</v>
      </c>
      <c r="R197" s="8">
        <f t="shared" si="20"/>
        <v>29180</v>
      </c>
      <c r="S197" s="2">
        <v>74</v>
      </c>
      <c r="T197" s="9">
        <f t="shared" si="21"/>
        <v>29254</v>
      </c>
      <c r="U197" s="9">
        <f t="shared" si="22"/>
        <v>1969</v>
      </c>
      <c r="V197" s="2" t="s">
        <v>64</v>
      </c>
      <c r="W197" s="10">
        <f t="shared" si="23"/>
        <v>7.0000000000000007E-2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 t="shared" si="16"/>
        <v>Corinna</v>
      </c>
      <c r="H198" s="6" t="str">
        <f t="shared" si="17"/>
        <v>Mitchell</v>
      </c>
      <c r="I198" s="6" t="str">
        <f t="shared" si="18"/>
        <v>Augsburg</v>
      </c>
      <c r="J198" s="2" t="s">
        <v>493</v>
      </c>
      <c r="K198" s="7" t="str">
        <f>INDEX('Product Details'!$A$2:$D$169, MATCH('Sales Order '!J198,'Product Details'!$B$2:$B$169,0),3)</f>
        <v>Office_Supplies</v>
      </c>
      <c r="L198" s="7" t="str">
        <f>INDEX('Product Details'!$A$2:$D$169, MATCH('Sales Order '!J198,'Product Details'!$B$2:$B$169,0),4)</f>
        <v>Binders</v>
      </c>
      <c r="M198" s="7" t="str">
        <f>INDEX('Product Details'!$A$2:$D$169, MATCH('Sales Order '!J198,'Product Details'!$B$2:$B$169,0),1)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9"/>
        <v>5613</v>
      </c>
      <c r="R198" s="8">
        <f t="shared" si="20"/>
        <v>6234</v>
      </c>
      <c r="S198" s="2">
        <v>77</v>
      </c>
      <c r="T198" s="9">
        <f t="shared" si="21"/>
        <v>6311</v>
      </c>
      <c r="U198" s="9">
        <f t="shared" si="22"/>
        <v>698</v>
      </c>
      <c r="V198" s="2" t="s">
        <v>64</v>
      </c>
      <c r="W198" s="10">
        <f t="shared" si="23"/>
        <v>0.05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 t="shared" si="16"/>
        <v>Tony</v>
      </c>
      <c r="H199" s="6" t="str">
        <f t="shared" si="17"/>
        <v>Sayre</v>
      </c>
      <c r="I199" s="6" t="str">
        <f t="shared" si="18"/>
        <v>Bharatpur</v>
      </c>
      <c r="J199" s="2" t="s">
        <v>135</v>
      </c>
      <c r="K199" s="7" t="e">
        <f>INDEX('Product Details'!$A$2:$D$169, MATCH('Sales Order '!J199,'Product Details'!$B$2:$B$169,0),3)</f>
        <v>#N/A</v>
      </c>
      <c r="L199" s="7" t="e">
        <f>INDEX('Product Details'!$A$2:$D$169, MATCH('Sales Order '!J199,'Product Details'!$B$2:$B$169,0),4)</f>
        <v>#N/A</v>
      </c>
      <c r="M199" s="7" t="e">
        <f>INDEX('Product Details'!$A$2:$D$169, MATCH('Sales Order '!J199,'Product Details'!$B$2:$B$169,0),1)</f>
        <v>#N/A</v>
      </c>
      <c r="N199" s="2">
        <v>61</v>
      </c>
      <c r="O199" s="2">
        <v>57</v>
      </c>
      <c r="P199" s="2">
        <v>2</v>
      </c>
      <c r="Q199" s="8">
        <f t="shared" si="19"/>
        <v>114</v>
      </c>
      <c r="R199" s="8">
        <f t="shared" si="20"/>
        <v>122</v>
      </c>
      <c r="S199" s="2">
        <v>10</v>
      </c>
      <c r="T199" s="9">
        <f t="shared" si="21"/>
        <v>132</v>
      </c>
      <c r="U199" s="9">
        <f t="shared" si="22"/>
        <v>18</v>
      </c>
      <c r="V199" s="2" t="s">
        <v>34</v>
      </c>
      <c r="W199" s="10">
        <f t="shared" si="23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 t="shared" si="16"/>
        <v>Julie</v>
      </c>
      <c r="H200" s="6" t="str">
        <f t="shared" si="17"/>
        <v>Creighton</v>
      </c>
      <c r="I200" s="6" t="str">
        <f t="shared" si="18"/>
        <v>Bandung</v>
      </c>
      <c r="J200" s="2" t="s">
        <v>497</v>
      </c>
      <c r="K200" s="7" t="str">
        <f>INDEX('Product Details'!$A$2:$D$169, MATCH('Sales Order '!J200,'Product Details'!$B$2:$B$169,0),3)</f>
        <v>Furniture</v>
      </c>
      <c r="L200" s="7" t="str">
        <f>INDEX('Product Details'!$A$2:$D$169, MATCH('Sales Order '!J200,'Product Details'!$B$2:$B$169,0),4)</f>
        <v>Tables</v>
      </c>
      <c r="M200" s="7" t="str">
        <f>INDEX('Product Details'!$A$2:$D$169, MATCH('Sales Order '!J200,'Product Details'!$B$2:$B$169,0),1)</f>
        <v>Conference Table, Fully Assembled</v>
      </c>
      <c r="N200" s="2">
        <v>63</v>
      </c>
      <c r="O200" s="2">
        <v>58</v>
      </c>
      <c r="P200" s="2">
        <v>6</v>
      </c>
      <c r="Q200" s="8">
        <f t="shared" si="19"/>
        <v>348</v>
      </c>
      <c r="R200" s="8">
        <f t="shared" si="20"/>
        <v>378</v>
      </c>
      <c r="S200" s="2">
        <v>10</v>
      </c>
      <c r="T200" s="9">
        <f t="shared" si="21"/>
        <v>388</v>
      </c>
      <c r="U200" s="9">
        <f t="shared" si="22"/>
        <v>40</v>
      </c>
      <c r="V200" s="2" t="s">
        <v>31</v>
      </c>
      <c r="W200" s="10">
        <f t="shared" si="23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 t="shared" si="16"/>
        <v>Becky</v>
      </c>
      <c r="H201" s="6" t="str">
        <f t="shared" si="17"/>
        <v>Pak</v>
      </c>
      <c r="I201" s="6" t="str">
        <f t="shared" si="18"/>
        <v>Mandurah</v>
      </c>
      <c r="J201" s="2" t="s">
        <v>500</v>
      </c>
      <c r="K201" s="7" t="str">
        <f>INDEX('Product Details'!$A$2:$D$169, MATCH('Sales Order '!J201,'Product Details'!$B$2:$B$169,0),3)</f>
        <v>Furniture</v>
      </c>
      <c r="L201" s="7" t="str">
        <f>INDEX('Product Details'!$A$2:$D$169, MATCH('Sales Order '!J201,'Product Details'!$B$2:$B$169,0),4)</f>
        <v>Tables</v>
      </c>
      <c r="M201" s="7" t="str">
        <f>INDEX('Product Details'!$A$2:$D$169, MATCH('Sales Order '!J201,'Product Details'!$B$2:$B$169,0),1)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9"/>
        <v>5244</v>
      </c>
      <c r="R201" s="8">
        <f t="shared" si="20"/>
        <v>5714</v>
      </c>
      <c r="S201" s="2">
        <v>76</v>
      </c>
      <c r="T201" s="9">
        <f t="shared" si="21"/>
        <v>5790</v>
      </c>
      <c r="U201" s="9">
        <f t="shared" si="22"/>
        <v>546</v>
      </c>
      <c r="V201" s="2" t="s">
        <v>34</v>
      </c>
      <c r="W201" s="10">
        <f t="shared" si="23"/>
        <v>0.05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 t="shared" ref="G202:G265" si="24">VLOOKUP(F202, Customer,2,0)</f>
        <v>Ryan</v>
      </c>
      <c r="H202" s="6" t="str">
        <f t="shared" ref="H202:H265" si="25">VLOOKUP(F202,Customer,3,0)</f>
        <v>Akin</v>
      </c>
      <c r="I202" s="6" t="str">
        <f t="shared" ref="I202:I265" si="26">VLOOKUP(F202,Customer,5,0)</f>
        <v>Bayreuth</v>
      </c>
      <c r="J202" s="2" t="s">
        <v>109</v>
      </c>
      <c r="K202" s="7" t="str">
        <f>INDEX('Product Details'!$A$2:$D$169, MATCH('Sales Order '!J202,'Product Details'!$B$2:$B$169,0),3)</f>
        <v>Furniture</v>
      </c>
      <c r="L202" s="7" t="str">
        <f>INDEX('Product Details'!$A$2:$D$169, MATCH('Sales Order '!J202,'Product Details'!$B$2:$B$169,0),4)</f>
        <v>Bookcases</v>
      </c>
      <c r="M202" s="7" t="str">
        <f>INDEX('Product Details'!$A$2:$D$169, MATCH('Sales Order '!J202,'Product Details'!$B$2:$B$169,0),1)</f>
        <v>4-Shelf Metal Bookcases</v>
      </c>
      <c r="N202" s="2">
        <v>1734</v>
      </c>
      <c r="O202" s="2">
        <v>1702</v>
      </c>
      <c r="P202" s="2">
        <v>7</v>
      </c>
      <c r="Q202" s="8">
        <f t="shared" si="19"/>
        <v>11914</v>
      </c>
      <c r="R202" s="8">
        <f t="shared" si="20"/>
        <v>12138</v>
      </c>
      <c r="S202" s="2">
        <v>31</v>
      </c>
      <c r="T202" s="9">
        <f t="shared" si="21"/>
        <v>12169</v>
      </c>
      <c r="U202" s="9">
        <f t="shared" si="22"/>
        <v>255</v>
      </c>
      <c r="V202" s="2" t="s">
        <v>34</v>
      </c>
      <c r="W202" s="10">
        <f t="shared" si="23"/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 t="shared" si="24"/>
        <v>Ann</v>
      </c>
      <c r="H203" s="6" t="str">
        <f t="shared" si="25"/>
        <v>Chong</v>
      </c>
      <c r="I203" s="6" t="str">
        <f t="shared" si="26"/>
        <v>Sydney</v>
      </c>
      <c r="J203" s="2" t="s">
        <v>504</v>
      </c>
      <c r="K203" s="7" t="str">
        <f>INDEX('Product Details'!$A$2:$D$169, MATCH('Sales Order '!J203,'Product Details'!$B$2:$B$169,0),3)</f>
        <v>Technology</v>
      </c>
      <c r="L203" s="7" t="str">
        <f>INDEX('Product Details'!$A$2:$D$169, MATCH('Sales Order '!J203,'Product Details'!$B$2:$B$169,0),4)</f>
        <v>Machines</v>
      </c>
      <c r="M203" s="7" t="str">
        <f>INDEX('Product Details'!$A$2:$D$169, MATCH('Sales Order '!J203,'Product Details'!$B$2:$B$169,0),1)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27">O203*P203</f>
        <v>8300</v>
      </c>
      <c r="R203" s="8">
        <f t="shared" ref="R203:R266" si="28">N203*P203</f>
        <v>8968</v>
      </c>
      <c r="S203" s="2">
        <v>94</v>
      </c>
      <c r="T203" s="9">
        <f t="shared" ref="T203:T266" si="29">R203+S203</f>
        <v>9062</v>
      </c>
      <c r="U203" s="9">
        <f t="shared" ref="U203:U266" si="30">T203-Q203</f>
        <v>762</v>
      </c>
      <c r="V203" s="2" t="s">
        <v>34</v>
      </c>
      <c r="W203" s="10">
        <f t="shared" ref="W203:W266" si="31">VLOOKUP(T203,$X$1:$Y$7,2,1)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 t="shared" si="24"/>
        <v>Tony</v>
      </c>
      <c r="H204" s="6" t="str">
        <f t="shared" si="25"/>
        <v>Sayre</v>
      </c>
      <c r="I204" s="6" t="str">
        <f t="shared" si="26"/>
        <v>Bharatpur</v>
      </c>
      <c r="J204" s="2" t="s">
        <v>194</v>
      </c>
      <c r="K204" s="7" t="str">
        <f>INDEX('Product Details'!$A$2:$D$169, MATCH('Sales Order '!J204,'Product Details'!$B$2:$B$169,0),3)</f>
        <v>Office_Supplies</v>
      </c>
      <c r="L204" s="7" t="str">
        <f>INDEX('Product Details'!$A$2:$D$169, MATCH('Sales Order '!J204,'Product Details'!$B$2:$B$169,0),4)</f>
        <v>Art</v>
      </c>
      <c r="M204" s="7" t="str">
        <f>INDEX('Product Details'!$A$2:$D$169, MATCH('Sales Order '!J204,'Product Details'!$B$2:$B$169,0),1)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27"/>
        <v>10899</v>
      </c>
      <c r="R204" s="8">
        <f t="shared" si="28"/>
        <v>11889</v>
      </c>
      <c r="S204" s="2">
        <v>82</v>
      </c>
      <c r="T204" s="9">
        <f t="shared" si="29"/>
        <v>11971</v>
      </c>
      <c r="U204" s="9">
        <f t="shared" si="30"/>
        <v>1072</v>
      </c>
      <c r="V204" s="2" t="s">
        <v>34</v>
      </c>
      <c r="W204" s="10">
        <f t="shared" si="31"/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 t="shared" si="24"/>
        <v>Cari</v>
      </c>
      <c r="H205" s="6" t="str">
        <f t="shared" si="25"/>
        <v>MacIntyre</v>
      </c>
      <c r="I205" s="6" t="str">
        <f t="shared" si="26"/>
        <v>Freiburg</v>
      </c>
      <c r="J205" s="2" t="s">
        <v>178</v>
      </c>
      <c r="K205" s="7" t="str">
        <f>INDEX('Product Details'!$A$2:$D$169, MATCH('Sales Order '!J205,'Product Details'!$B$2:$B$169,0),3)</f>
        <v>Technology</v>
      </c>
      <c r="L205" s="7" t="str">
        <f>INDEX('Product Details'!$A$2:$D$169, MATCH('Sales Order '!J205,'Product Details'!$B$2:$B$169,0),4)</f>
        <v>Accessories</v>
      </c>
      <c r="M205" s="7" t="str">
        <f>INDEX('Product Details'!$A$2:$D$169, MATCH('Sales Order '!J205,'Product Details'!$B$2:$B$169,0),1)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27"/>
        <v>16938</v>
      </c>
      <c r="R205" s="8">
        <f t="shared" si="28"/>
        <v>17778</v>
      </c>
      <c r="S205" s="2">
        <v>22</v>
      </c>
      <c r="T205" s="9">
        <f t="shared" si="29"/>
        <v>17800</v>
      </c>
      <c r="U205" s="9">
        <f t="shared" si="30"/>
        <v>862</v>
      </c>
      <c r="V205" s="2" t="s">
        <v>31</v>
      </c>
      <c r="W205" s="10">
        <f t="shared" si="31"/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 t="shared" si="24"/>
        <v>Julie</v>
      </c>
      <c r="H206" s="6" t="str">
        <f t="shared" si="25"/>
        <v>Creighton</v>
      </c>
      <c r="I206" s="6" t="str">
        <f t="shared" si="26"/>
        <v>Ballarat</v>
      </c>
      <c r="J206" s="2" t="s">
        <v>442</v>
      </c>
      <c r="K206" s="7" t="str">
        <f>INDEX('Product Details'!$A$2:$D$169, MATCH('Sales Order '!J206,'Product Details'!$B$2:$B$169,0),3)</f>
        <v>Technology</v>
      </c>
      <c r="L206" s="7" t="str">
        <f>INDEX('Product Details'!$A$2:$D$169, MATCH('Sales Order '!J206,'Product Details'!$B$2:$B$169,0),4)</f>
        <v>Phones</v>
      </c>
      <c r="M206" s="7" t="str">
        <f>INDEX('Product Details'!$A$2:$D$169, MATCH('Sales Order '!J206,'Product Details'!$B$2:$B$169,0),1)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27"/>
        <v>3876</v>
      </c>
      <c r="R206" s="8">
        <f t="shared" si="28"/>
        <v>4356</v>
      </c>
      <c r="S206" s="2">
        <v>99</v>
      </c>
      <c r="T206" s="9">
        <f t="shared" si="29"/>
        <v>4455</v>
      </c>
      <c r="U206" s="9">
        <f t="shared" si="30"/>
        <v>579</v>
      </c>
      <c r="V206" s="2" t="s">
        <v>64</v>
      </c>
      <c r="W206" s="10">
        <f t="shared" si="31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 t="shared" si="24"/>
        <v>Keith</v>
      </c>
      <c r="H207" s="6" t="str">
        <f t="shared" si="25"/>
        <v>Herrera</v>
      </c>
      <c r="I207" s="6" t="str">
        <f t="shared" si="26"/>
        <v>Jakarta</v>
      </c>
      <c r="J207" s="2" t="s">
        <v>383</v>
      </c>
      <c r="K207" s="7" t="str">
        <f>INDEX('Product Details'!$A$2:$D$169, MATCH('Sales Order '!J207,'Product Details'!$B$2:$B$169,0),3)</f>
        <v>Office_Supplies</v>
      </c>
      <c r="L207" s="7" t="str">
        <f>INDEX('Product Details'!$A$2:$D$169, MATCH('Sales Order '!J207,'Product Details'!$B$2:$B$169,0),4)</f>
        <v>Storage</v>
      </c>
      <c r="M207" s="7" t="str">
        <f>INDEX('Product Details'!$A$2:$D$169, MATCH('Sales Order '!J207,'Product Details'!$B$2:$B$169,0),1)</f>
        <v>RogeFolders, Single Width</v>
      </c>
      <c r="N207" s="2">
        <v>8738</v>
      </c>
      <c r="O207" s="2">
        <v>8162</v>
      </c>
      <c r="P207" s="2">
        <v>2</v>
      </c>
      <c r="Q207" s="8">
        <f t="shared" si="27"/>
        <v>16324</v>
      </c>
      <c r="R207" s="8">
        <f t="shared" si="28"/>
        <v>17476</v>
      </c>
      <c r="S207" s="2">
        <v>91</v>
      </c>
      <c r="T207" s="9">
        <f t="shared" si="29"/>
        <v>17567</v>
      </c>
      <c r="U207" s="9">
        <f t="shared" si="30"/>
        <v>1243</v>
      </c>
      <c r="V207" s="2" t="s">
        <v>64</v>
      </c>
      <c r="W207" s="10">
        <f t="shared" si="31"/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 t="shared" si="24"/>
        <v>Barry</v>
      </c>
      <c r="H208" s="6" t="str">
        <f t="shared" si="25"/>
        <v>Blumstein</v>
      </c>
      <c r="I208" s="6" t="str">
        <f t="shared" si="26"/>
        <v>Gold Coast</v>
      </c>
      <c r="J208" s="2" t="s">
        <v>33</v>
      </c>
      <c r="K208" s="7" t="str">
        <f>INDEX('Product Details'!$A$2:$D$169, MATCH('Sales Order '!J208,'Product Details'!$B$2:$B$169,0),3)</f>
        <v>Technology</v>
      </c>
      <c r="L208" s="7" t="str">
        <f>INDEX('Product Details'!$A$2:$D$169, MATCH('Sales Order '!J208,'Product Details'!$B$2:$B$169,0),4)</f>
        <v>Machines</v>
      </c>
      <c r="M208" s="7" t="str">
        <f>INDEX('Product Details'!$A$2:$D$169, MATCH('Sales Order '!J208,'Product Details'!$B$2:$B$169,0),1)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27"/>
        <v>3409</v>
      </c>
      <c r="R208" s="8">
        <f t="shared" si="28"/>
        <v>3717</v>
      </c>
      <c r="S208" s="2">
        <v>85</v>
      </c>
      <c r="T208" s="9">
        <f t="shared" si="29"/>
        <v>3802</v>
      </c>
      <c r="U208" s="9">
        <f t="shared" si="30"/>
        <v>393</v>
      </c>
      <c r="V208" s="2" t="s">
        <v>64</v>
      </c>
      <c r="W208" s="10">
        <f t="shared" si="31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 t="shared" si="24"/>
        <v>Lisa</v>
      </c>
      <c r="H209" s="6" t="str">
        <f t="shared" si="25"/>
        <v>DeCherney</v>
      </c>
      <c r="I209" s="6" t="str">
        <f t="shared" si="26"/>
        <v>Ningbo</v>
      </c>
      <c r="J209" s="2" t="s">
        <v>515</v>
      </c>
      <c r="K209" s="7" t="str">
        <f>INDEX('Product Details'!$A$2:$D$169, MATCH('Sales Order '!J209,'Product Details'!$B$2:$B$169,0),3)</f>
        <v>Technology</v>
      </c>
      <c r="L209" s="7" t="str">
        <f>INDEX('Product Details'!$A$2:$D$169, MATCH('Sales Order '!J209,'Product Details'!$B$2:$B$169,0),4)</f>
        <v>Accessories</v>
      </c>
      <c r="M209" s="7" t="str">
        <f>INDEX('Product Details'!$A$2:$D$169, MATCH('Sales Order '!J209,'Product Details'!$B$2:$B$169,0),1)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27"/>
        <v>18126</v>
      </c>
      <c r="R209" s="8">
        <f t="shared" si="28"/>
        <v>19395</v>
      </c>
      <c r="S209" s="2">
        <v>91</v>
      </c>
      <c r="T209" s="9">
        <f t="shared" si="29"/>
        <v>19486</v>
      </c>
      <c r="U209" s="9">
        <f t="shared" si="30"/>
        <v>1360</v>
      </c>
      <c r="V209" s="2" t="s">
        <v>34</v>
      </c>
      <c r="W209" s="10">
        <f t="shared" si="31"/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 t="shared" si="24"/>
        <v>Laurel</v>
      </c>
      <c r="H210" s="6" t="str">
        <f t="shared" si="25"/>
        <v>Beltran</v>
      </c>
      <c r="I210" s="6" t="str">
        <f t="shared" si="26"/>
        <v>Bonn</v>
      </c>
      <c r="J210" s="2" t="s">
        <v>270</v>
      </c>
      <c r="K210" s="7" t="str">
        <f>INDEX('Product Details'!$A$2:$D$169, MATCH('Sales Order '!J210,'Product Details'!$B$2:$B$169,0),3)</f>
        <v>Furniture</v>
      </c>
      <c r="L210" s="7" t="str">
        <f>INDEX('Product Details'!$A$2:$D$169, MATCH('Sales Order '!J210,'Product Details'!$B$2:$B$169,0),4)</f>
        <v>Furnishings</v>
      </c>
      <c r="M210" s="7" t="str">
        <f>INDEX('Product Details'!$A$2:$D$169, MATCH('Sales Order '!J210,'Product Details'!$B$2:$B$169,0),1)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27"/>
        <v>16264</v>
      </c>
      <c r="R210" s="8">
        <f t="shared" si="28"/>
        <v>18066</v>
      </c>
      <c r="S210" s="2">
        <v>98</v>
      </c>
      <c r="T210" s="9">
        <f t="shared" si="29"/>
        <v>18164</v>
      </c>
      <c r="U210" s="9">
        <f t="shared" si="30"/>
        <v>1900</v>
      </c>
      <c r="V210" s="2" t="s">
        <v>34</v>
      </c>
      <c r="W210" s="10">
        <f t="shared" si="31"/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 t="shared" si="24"/>
        <v>Roger</v>
      </c>
      <c r="H211" s="6" t="str">
        <f t="shared" si="25"/>
        <v>Demir</v>
      </c>
      <c r="I211" s="6" t="str">
        <f t="shared" si="26"/>
        <v>Wollongong</v>
      </c>
      <c r="J211" s="2" t="s">
        <v>392</v>
      </c>
      <c r="K211" s="7" t="str">
        <f>INDEX('Product Details'!$A$2:$D$169, MATCH('Sales Order '!J211,'Product Details'!$B$2:$B$169,0),3)</f>
        <v>Office_Supplies</v>
      </c>
      <c r="L211" s="7" t="str">
        <f>INDEX('Product Details'!$A$2:$D$169, MATCH('Sales Order '!J211,'Product Details'!$B$2:$B$169,0),4)</f>
        <v>Binders</v>
      </c>
      <c r="M211" s="7" t="str">
        <f>INDEX('Product Details'!$A$2:$D$169, MATCH('Sales Order '!J211,'Product Details'!$B$2:$B$169,0),1)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27"/>
        <v>916</v>
      </c>
      <c r="R211" s="8">
        <f t="shared" si="28"/>
        <v>990</v>
      </c>
      <c r="S211" s="2">
        <v>40</v>
      </c>
      <c r="T211" s="9">
        <f t="shared" si="29"/>
        <v>1030</v>
      </c>
      <c r="U211" s="9">
        <f t="shared" si="30"/>
        <v>114</v>
      </c>
      <c r="V211" s="2" t="s">
        <v>31</v>
      </c>
      <c r="W211" s="10">
        <f t="shared" si="31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 t="shared" si="24"/>
        <v>Ruben</v>
      </c>
      <c r="H212" s="6" t="str">
        <f t="shared" si="25"/>
        <v>Ausman</v>
      </c>
      <c r="I212" s="6" t="str">
        <f t="shared" si="26"/>
        <v>Sonneberg</v>
      </c>
      <c r="J212" s="2" t="s">
        <v>521</v>
      </c>
      <c r="K212" s="7" t="str">
        <f>INDEX('Product Details'!$A$2:$D$169, MATCH('Sales Order '!J212,'Product Details'!$B$2:$B$169,0),3)</f>
        <v>Office_Supplies</v>
      </c>
      <c r="L212" s="7" t="str">
        <f>INDEX('Product Details'!$A$2:$D$169, MATCH('Sales Order '!J212,'Product Details'!$B$2:$B$169,0),4)</f>
        <v>Fasteners</v>
      </c>
      <c r="M212" s="7" t="str">
        <f>INDEX('Product Details'!$A$2:$D$169, MATCH('Sales Order '!J212,'Product Details'!$B$2:$B$169,0),1)</f>
        <v>Stockwel Thumb Tacks, Bulk Pack</v>
      </c>
      <c r="N212" s="2">
        <v>765</v>
      </c>
      <c r="O212" s="2">
        <v>701</v>
      </c>
      <c r="P212" s="2">
        <v>2</v>
      </c>
      <c r="Q212" s="8">
        <f t="shared" si="27"/>
        <v>1402</v>
      </c>
      <c r="R212" s="8">
        <f t="shared" si="28"/>
        <v>1530</v>
      </c>
      <c r="S212" s="2">
        <v>83</v>
      </c>
      <c r="T212" s="9">
        <f t="shared" si="29"/>
        <v>1613</v>
      </c>
      <c r="U212" s="9">
        <f t="shared" si="30"/>
        <v>211</v>
      </c>
      <c r="V212" s="2" t="s">
        <v>34</v>
      </c>
      <c r="W212" s="10">
        <f t="shared" si="31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 t="shared" si="24"/>
        <v>Lisa</v>
      </c>
      <c r="H213" s="6" t="str">
        <f t="shared" si="25"/>
        <v>Ryan</v>
      </c>
      <c r="I213" s="6" t="str">
        <f t="shared" si="26"/>
        <v>Berlin</v>
      </c>
      <c r="J213" s="2" t="s">
        <v>523</v>
      </c>
      <c r="K213" s="7" t="str">
        <f>INDEX('Product Details'!$A$2:$D$169, MATCH('Sales Order '!J213,'Product Details'!$B$2:$B$169,0),3)</f>
        <v>Office_Supplies</v>
      </c>
      <c r="L213" s="7" t="str">
        <f>INDEX('Product Details'!$A$2:$D$169, MATCH('Sales Order '!J213,'Product Details'!$B$2:$B$169,0),4)</f>
        <v>Appliances</v>
      </c>
      <c r="M213" s="7" t="str">
        <f>INDEX('Product Details'!$A$2:$D$169, MATCH('Sales Order '!J213,'Product Details'!$B$2:$B$169,0),1)</f>
        <v>Hamilton Beach Microwave, Red</v>
      </c>
      <c r="N213" s="2">
        <v>68</v>
      </c>
      <c r="O213" s="2">
        <v>63</v>
      </c>
      <c r="P213" s="2">
        <v>2</v>
      </c>
      <c r="Q213" s="8">
        <f t="shared" si="27"/>
        <v>126</v>
      </c>
      <c r="R213" s="8">
        <f t="shared" si="28"/>
        <v>136</v>
      </c>
      <c r="S213" s="2">
        <v>10</v>
      </c>
      <c r="T213" s="9">
        <f t="shared" si="29"/>
        <v>146</v>
      </c>
      <c r="U213" s="9">
        <f t="shared" si="30"/>
        <v>20</v>
      </c>
      <c r="V213" s="2" t="s">
        <v>64</v>
      </c>
      <c r="W213" s="10">
        <f t="shared" si="31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 t="shared" si="24"/>
        <v>Troy</v>
      </c>
      <c r="H214" s="6" t="str">
        <f t="shared" si="25"/>
        <v>Staebel</v>
      </c>
      <c r="I214" s="6" t="str">
        <f t="shared" si="26"/>
        <v>Canberra</v>
      </c>
      <c r="J214" s="2" t="s">
        <v>329</v>
      </c>
      <c r="K214" s="7" t="str">
        <f>INDEX('Product Details'!$A$2:$D$169, MATCH('Sales Order '!J214,'Product Details'!$B$2:$B$169,0),3)</f>
        <v>Office_Supplies</v>
      </c>
      <c r="L214" s="7" t="str">
        <f>INDEX('Product Details'!$A$2:$D$169, MATCH('Sales Order '!J214,'Product Details'!$B$2:$B$169,0),4)</f>
        <v>Appliances</v>
      </c>
      <c r="M214" s="7" t="str">
        <f>INDEX('Product Details'!$A$2:$D$169, MATCH('Sales Order '!J214,'Product Details'!$B$2:$B$169,0),1)</f>
        <v>KitchenAid Toaster, Black</v>
      </c>
      <c r="N214" s="2">
        <v>7534</v>
      </c>
      <c r="O214" s="2">
        <v>7106</v>
      </c>
      <c r="P214" s="2">
        <v>4</v>
      </c>
      <c r="Q214" s="8">
        <f t="shared" si="27"/>
        <v>28424</v>
      </c>
      <c r="R214" s="8">
        <f t="shared" si="28"/>
        <v>30136</v>
      </c>
      <c r="S214" s="2">
        <v>48</v>
      </c>
      <c r="T214" s="9">
        <f t="shared" si="29"/>
        <v>30184</v>
      </c>
      <c r="U214" s="9">
        <f t="shared" si="30"/>
        <v>1760</v>
      </c>
      <c r="V214" s="2" t="s">
        <v>64</v>
      </c>
      <c r="W214" s="10">
        <f t="shared" si="31"/>
        <v>7.0000000000000007E-2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 t="shared" si="24"/>
        <v>Nicole</v>
      </c>
      <c r="H215" s="6" t="str">
        <f t="shared" si="25"/>
        <v>Fjeld</v>
      </c>
      <c r="I215" s="6" t="str">
        <f t="shared" si="26"/>
        <v>Berlin</v>
      </c>
      <c r="J215" s="2" t="s">
        <v>187</v>
      </c>
      <c r="K215" s="7" t="str">
        <f>INDEX('Product Details'!$A$2:$D$169, MATCH('Sales Order '!J215,'Product Details'!$B$2:$B$169,0),3)</f>
        <v>Technology</v>
      </c>
      <c r="L215" s="7" t="str">
        <f>INDEX('Product Details'!$A$2:$D$169, MATCH('Sales Order '!J215,'Product Details'!$B$2:$B$169,0),4)</f>
        <v>Accessories</v>
      </c>
      <c r="M215" s="7" t="str">
        <f>INDEX('Product Details'!$A$2:$D$169, MATCH('Sales Order '!J215,'Product Details'!$B$2:$B$169,0),1)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27"/>
        <v>6304</v>
      </c>
      <c r="R215" s="8">
        <f t="shared" si="28"/>
        <v>6682</v>
      </c>
      <c r="S215" s="2">
        <v>92</v>
      </c>
      <c r="T215" s="9">
        <f t="shared" si="29"/>
        <v>6774</v>
      </c>
      <c r="U215" s="9">
        <f t="shared" si="30"/>
        <v>470</v>
      </c>
      <c r="V215" s="2" t="s">
        <v>34</v>
      </c>
      <c r="W215" s="10">
        <f t="shared" si="31"/>
        <v>0.05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 t="shared" si="24"/>
        <v>Deirdre</v>
      </c>
      <c r="H216" s="6" t="str">
        <f t="shared" si="25"/>
        <v>Greer</v>
      </c>
      <c r="I216" s="6" t="str">
        <f t="shared" si="26"/>
        <v>Perth</v>
      </c>
      <c r="J216" s="2" t="s">
        <v>109</v>
      </c>
      <c r="K216" s="7" t="str">
        <f>INDEX('Product Details'!$A$2:$D$169, MATCH('Sales Order '!J216,'Product Details'!$B$2:$B$169,0),3)</f>
        <v>Furniture</v>
      </c>
      <c r="L216" s="7" t="str">
        <f>INDEX('Product Details'!$A$2:$D$169, MATCH('Sales Order '!J216,'Product Details'!$B$2:$B$169,0),4)</f>
        <v>Bookcases</v>
      </c>
      <c r="M216" s="7" t="str">
        <f>INDEX('Product Details'!$A$2:$D$169, MATCH('Sales Order '!J216,'Product Details'!$B$2:$B$169,0),1)</f>
        <v>4-Shelf Metal Bookcases</v>
      </c>
      <c r="N216" s="2">
        <v>914</v>
      </c>
      <c r="O216" s="2">
        <v>830</v>
      </c>
      <c r="P216" s="2">
        <v>8</v>
      </c>
      <c r="Q216" s="8">
        <f t="shared" si="27"/>
        <v>6640</v>
      </c>
      <c r="R216" s="8">
        <f t="shared" si="28"/>
        <v>7312</v>
      </c>
      <c r="S216" s="2">
        <v>88</v>
      </c>
      <c r="T216" s="9">
        <f t="shared" si="29"/>
        <v>7400</v>
      </c>
      <c r="U216" s="9">
        <f t="shared" si="30"/>
        <v>760</v>
      </c>
      <c r="V216" s="2" t="s">
        <v>34</v>
      </c>
      <c r="W216" s="10">
        <f t="shared" si="31"/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 t="shared" si="24"/>
        <v>Peter</v>
      </c>
      <c r="H217" s="6" t="str">
        <f t="shared" si="25"/>
        <v>McVee</v>
      </c>
      <c r="I217" s="6" t="str">
        <f t="shared" si="26"/>
        <v>Hamburg</v>
      </c>
      <c r="J217" s="2" t="s">
        <v>311</v>
      </c>
      <c r="K217" s="7" t="str">
        <f>INDEX('Product Details'!$A$2:$D$169, MATCH('Sales Order '!J217,'Product Details'!$B$2:$B$169,0),3)</f>
        <v>Technology</v>
      </c>
      <c r="L217" s="7" t="str">
        <f>INDEX('Product Details'!$A$2:$D$169, MATCH('Sales Order '!J217,'Product Details'!$B$2:$B$169,0),4)</f>
        <v>Copiers</v>
      </c>
      <c r="M217" s="7" t="str">
        <f>INDEX('Product Details'!$A$2:$D$169, MATCH('Sales Order '!J217,'Product Details'!$B$2:$B$169,0),1)</f>
        <v>Brother Wireless Fax, Laser</v>
      </c>
      <c r="N217" s="2">
        <v>666</v>
      </c>
      <c r="O217" s="2">
        <v>641</v>
      </c>
      <c r="P217" s="2">
        <v>2</v>
      </c>
      <c r="Q217" s="8">
        <f t="shared" si="27"/>
        <v>1282</v>
      </c>
      <c r="R217" s="8">
        <f t="shared" si="28"/>
        <v>1332</v>
      </c>
      <c r="S217" s="2">
        <v>45</v>
      </c>
      <c r="T217" s="9">
        <f t="shared" si="29"/>
        <v>1377</v>
      </c>
      <c r="U217" s="9">
        <f t="shared" si="30"/>
        <v>95</v>
      </c>
      <c r="V217" s="2" t="s">
        <v>34</v>
      </c>
      <c r="W217" s="10">
        <f t="shared" si="31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 t="shared" si="24"/>
        <v>Guy</v>
      </c>
      <c r="H218" s="6" t="str">
        <f t="shared" si="25"/>
        <v>Phonely</v>
      </c>
      <c r="I218" s="6" t="str">
        <f t="shared" si="26"/>
        <v>Jodhpur</v>
      </c>
      <c r="J218" s="2" t="s">
        <v>533</v>
      </c>
      <c r="K218" s="7" t="str">
        <f>INDEX('Product Details'!$A$2:$D$169, MATCH('Sales Order '!J218,'Product Details'!$B$2:$B$169,0),3)</f>
        <v>Office_Supplies</v>
      </c>
      <c r="L218" s="7" t="str">
        <f>INDEX('Product Details'!$A$2:$D$169, MATCH('Sales Order '!J218,'Product Details'!$B$2:$B$169,0),4)</f>
        <v>Supplies</v>
      </c>
      <c r="M218" s="7" t="str">
        <f>INDEX('Product Details'!$A$2:$D$169, MATCH('Sales Order '!J218,'Product Details'!$B$2:$B$169,0),1)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27"/>
        <v>830</v>
      </c>
      <c r="R218" s="8">
        <f t="shared" si="28"/>
        <v>890</v>
      </c>
      <c r="S218" s="2">
        <v>92</v>
      </c>
      <c r="T218" s="9">
        <f t="shared" si="29"/>
        <v>982</v>
      </c>
      <c r="U218" s="9">
        <f t="shared" si="30"/>
        <v>152</v>
      </c>
      <c r="V218" s="2" t="s">
        <v>34</v>
      </c>
      <c r="W218" s="10">
        <f t="shared" si="31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 t="shared" si="24"/>
        <v>Lisa</v>
      </c>
      <c r="H219" s="6" t="str">
        <f t="shared" si="25"/>
        <v>DeCherney</v>
      </c>
      <c r="I219" s="6" t="str">
        <f t="shared" si="26"/>
        <v>Sydney</v>
      </c>
      <c r="J219" s="2" t="s">
        <v>221</v>
      </c>
      <c r="K219" s="7" t="str">
        <f>INDEX('Product Details'!$A$2:$D$169, MATCH('Sales Order '!J219,'Product Details'!$B$2:$B$169,0),3)</f>
        <v>Office_Supplies</v>
      </c>
      <c r="L219" s="7" t="str">
        <f>INDEX('Product Details'!$A$2:$D$169, MATCH('Sales Order '!J219,'Product Details'!$B$2:$B$169,0),4)</f>
        <v>Storage</v>
      </c>
      <c r="M219" s="7" t="str">
        <f>INDEX('Product Details'!$A$2:$D$169, MATCH('Sales Order '!J219,'Product Details'!$B$2:$B$169,0),1)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27"/>
        <v>2080</v>
      </c>
      <c r="R219" s="8">
        <f t="shared" si="28"/>
        <v>2226</v>
      </c>
      <c r="S219" s="2">
        <v>93</v>
      </c>
      <c r="T219" s="9">
        <f t="shared" si="29"/>
        <v>2319</v>
      </c>
      <c r="U219" s="9">
        <f t="shared" si="30"/>
        <v>239</v>
      </c>
      <c r="V219" s="2" t="s">
        <v>34</v>
      </c>
      <c r="W219" s="10">
        <f t="shared" si="31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 t="shared" si="24"/>
        <v>Valerie</v>
      </c>
      <c r="H220" s="6" t="str">
        <f t="shared" si="25"/>
        <v>Mitchum</v>
      </c>
      <c r="I220" s="6" t="str">
        <f t="shared" si="26"/>
        <v>Chengdu</v>
      </c>
      <c r="J220" s="2" t="s">
        <v>46</v>
      </c>
      <c r="K220" s="7" t="str">
        <f>INDEX('Product Details'!$A$2:$D$169, MATCH('Sales Order '!J220,'Product Details'!$B$2:$B$169,0),3)</f>
        <v>Technology</v>
      </c>
      <c r="L220" s="7" t="str">
        <f>INDEX('Product Details'!$A$2:$D$169, MATCH('Sales Order '!J220,'Product Details'!$B$2:$B$169,0),4)</f>
        <v>Machines</v>
      </c>
      <c r="M220" s="7" t="str">
        <f>INDEX('Product Details'!$A$2:$D$169, MATCH('Sales Order '!J220,'Product Details'!$B$2:$B$169,0),1)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27"/>
        <v>6438</v>
      </c>
      <c r="R220" s="8">
        <f t="shared" si="28"/>
        <v>6888</v>
      </c>
      <c r="S220" s="2">
        <v>23</v>
      </c>
      <c r="T220" s="9">
        <f t="shared" si="29"/>
        <v>6911</v>
      </c>
      <c r="U220" s="9">
        <f t="shared" si="30"/>
        <v>473</v>
      </c>
      <c r="V220" s="2" t="s">
        <v>64</v>
      </c>
      <c r="W220" s="10">
        <f t="shared" si="31"/>
        <v>0.05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 t="shared" si="24"/>
        <v>Jessica</v>
      </c>
      <c r="H221" s="6" t="str">
        <f t="shared" si="25"/>
        <v>Myrick</v>
      </c>
      <c r="I221" s="6" t="str">
        <f t="shared" si="26"/>
        <v>Krefeld</v>
      </c>
      <c r="J221" s="2" t="s">
        <v>539</v>
      </c>
      <c r="K221" s="7" t="str">
        <f>INDEX('Product Details'!$A$2:$D$169, MATCH('Sales Order '!J221,'Product Details'!$B$2:$B$169,0),3)</f>
        <v>Technology</v>
      </c>
      <c r="L221" s="7" t="str">
        <f>INDEX('Product Details'!$A$2:$D$169, MATCH('Sales Order '!J221,'Product Details'!$B$2:$B$169,0),4)</f>
        <v>Copiers</v>
      </c>
      <c r="M221" s="7" t="str">
        <f>INDEX('Product Details'!$A$2:$D$169, MATCH('Sales Order '!J221,'Product Details'!$B$2:$B$169,0),1)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27"/>
        <v>5910</v>
      </c>
      <c r="R221" s="8">
        <f t="shared" si="28"/>
        <v>6264</v>
      </c>
      <c r="S221" s="2">
        <v>74</v>
      </c>
      <c r="T221" s="9">
        <f t="shared" si="29"/>
        <v>6338</v>
      </c>
      <c r="U221" s="9">
        <f t="shared" si="30"/>
        <v>428</v>
      </c>
      <c r="V221" s="2" t="s">
        <v>64</v>
      </c>
      <c r="W221" s="10">
        <f t="shared" si="31"/>
        <v>0.05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 t="shared" si="24"/>
        <v>Joy</v>
      </c>
      <c r="H222" s="6" t="str">
        <f t="shared" si="25"/>
        <v>Bell</v>
      </c>
      <c r="I222" s="6" t="str">
        <f t="shared" si="26"/>
        <v>Tongchuan</v>
      </c>
      <c r="J222" s="2" t="s">
        <v>399</v>
      </c>
      <c r="K222" s="7" t="str">
        <f>INDEX('Product Details'!$A$2:$D$169, MATCH('Sales Order '!J222,'Product Details'!$B$2:$B$169,0),3)</f>
        <v>Office_Supplies</v>
      </c>
      <c r="L222" s="7" t="str">
        <f>INDEX('Product Details'!$A$2:$D$169, MATCH('Sales Order '!J222,'Product Details'!$B$2:$B$169,0),4)</f>
        <v>Art</v>
      </c>
      <c r="M222" s="7" t="str">
        <f>INDEX('Product Details'!$A$2:$D$169, MATCH('Sales Order '!J222,'Product Details'!$B$2:$B$169,0),1)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27"/>
        <v>822</v>
      </c>
      <c r="R222" s="8">
        <f t="shared" si="28"/>
        <v>840</v>
      </c>
      <c r="S222" s="2">
        <v>30</v>
      </c>
      <c r="T222" s="9">
        <f t="shared" si="29"/>
        <v>870</v>
      </c>
      <c r="U222" s="9">
        <f t="shared" si="30"/>
        <v>48</v>
      </c>
      <c r="V222" s="2" t="s">
        <v>64</v>
      </c>
      <c r="W222" s="10">
        <f t="shared" si="31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 t="shared" si="24"/>
        <v>Rob</v>
      </c>
      <c r="H223" s="6" t="str">
        <f t="shared" si="25"/>
        <v>Williams</v>
      </c>
      <c r="I223" s="6" t="str">
        <f t="shared" si="26"/>
        <v>Wodonga</v>
      </c>
      <c r="J223" s="2" t="s">
        <v>377</v>
      </c>
      <c r="K223" s="7" t="str">
        <f>INDEX('Product Details'!$A$2:$D$169, MATCH('Sales Order '!J223,'Product Details'!$B$2:$B$169,0),3)</f>
        <v>Furniture</v>
      </c>
      <c r="L223" s="7" t="str">
        <f>INDEX('Product Details'!$A$2:$D$169, MATCH('Sales Order '!J223,'Product Details'!$B$2:$B$169,0),4)</f>
        <v>Tables</v>
      </c>
      <c r="M223" s="7" t="str">
        <f>INDEX('Product Details'!$A$2:$D$169, MATCH('Sales Order '!J223,'Product Details'!$B$2:$B$169,0),1)</f>
        <v>BPI Conference Tables</v>
      </c>
      <c r="N223" s="2">
        <v>1518</v>
      </c>
      <c r="O223" s="2">
        <v>1392</v>
      </c>
      <c r="P223" s="2">
        <v>2</v>
      </c>
      <c r="Q223" s="8">
        <f t="shared" si="27"/>
        <v>2784</v>
      </c>
      <c r="R223" s="8">
        <f t="shared" si="28"/>
        <v>3036</v>
      </c>
      <c r="S223" s="2">
        <v>100</v>
      </c>
      <c r="T223" s="9">
        <f t="shared" si="29"/>
        <v>3136</v>
      </c>
      <c r="U223" s="9">
        <f t="shared" si="30"/>
        <v>352</v>
      </c>
      <c r="V223" s="2" t="s">
        <v>34</v>
      </c>
      <c r="W223" s="10">
        <f t="shared" si="31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 t="shared" si="24"/>
        <v>Troy</v>
      </c>
      <c r="H224" s="6" t="str">
        <f t="shared" si="25"/>
        <v>Blackwell</v>
      </c>
      <c r="I224" s="6" t="str">
        <f t="shared" si="26"/>
        <v>Akola</v>
      </c>
      <c r="J224" s="2" t="s">
        <v>546</v>
      </c>
      <c r="K224" s="7" t="str">
        <f>INDEX('Product Details'!$A$2:$D$169, MATCH('Sales Order '!J224,'Product Details'!$B$2:$B$169,0),3)</f>
        <v>Technology</v>
      </c>
      <c r="L224" s="7" t="str">
        <f>INDEX('Product Details'!$A$2:$D$169, MATCH('Sales Order '!J224,'Product Details'!$B$2:$B$169,0),4)</f>
        <v>Copiers</v>
      </c>
      <c r="M224" s="7" t="str">
        <f>INDEX('Product Details'!$A$2:$D$169, MATCH('Sales Order '!J224,'Product Details'!$B$2:$B$169,0),1)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27"/>
        <v>10112</v>
      </c>
      <c r="R224" s="8">
        <f t="shared" si="28"/>
        <v>10508</v>
      </c>
      <c r="S224" s="2">
        <v>100</v>
      </c>
      <c r="T224" s="9">
        <f t="shared" si="29"/>
        <v>10608</v>
      </c>
      <c r="U224" s="9">
        <f t="shared" si="30"/>
        <v>496</v>
      </c>
      <c r="V224" s="2" t="s">
        <v>34</v>
      </c>
      <c r="W224" s="10">
        <f t="shared" si="31"/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 t="shared" si="24"/>
        <v>Emily</v>
      </c>
      <c r="H225" s="6" t="str">
        <f t="shared" si="25"/>
        <v>Burns</v>
      </c>
      <c r="I225" s="6" t="str">
        <f t="shared" si="26"/>
        <v>Adelaide</v>
      </c>
      <c r="J225" s="2" t="s">
        <v>246</v>
      </c>
      <c r="K225" s="7" t="str">
        <f>INDEX('Product Details'!$A$2:$D$169, MATCH('Sales Order '!J225,'Product Details'!$B$2:$B$169,0),3)</f>
        <v>Office_Supplies</v>
      </c>
      <c r="L225" s="7" t="str">
        <f>INDEX('Product Details'!$A$2:$D$169, MATCH('Sales Order '!J225,'Product Details'!$B$2:$B$169,0),4)</f>
        <v>Envelopes</v>
      </c>
      <c r="M225" s="7" t="str">
        <f>INDEX('Product Details'!$A$2:$D$169, MATCH('Sales Order '!J225,'Product Details'!$B$2:$B$169,0),1)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27"/>
        <v>230</v>
      </c>
      <c r="R225" s="8">
        <f t="shared" si="28"/>
        <v>256</v>
      </c>
      <c r="S225" s="2">
        <v>30</v>
      </c>
      <c r="T225" s="9">
        <f t="shared" si="29"/>
        <v>286</v>
      </c>
      <c r="U225" s="9">
        <f t="shared" si="30"/>
        <v>56</v>
      </c>
      <c r="V225" s="2" t="s">
        <v>34</v>
      </c>
      <c r="W225" s="10">
        <f t="shared" si="31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 t="shared" si="24"/>
        <v>Troy</v>
      </c>
      <c r="H226" s="6" t="str">
        <f t="shared" si="25"/>
        <v>Staebel</v>
      </c>
      <c r="I226" s="6" t="str">
        <f t="shared" si="26"/>
        <v>Canberra</v>
      </c>
      <c r="J226" s="2" t="s">
        <v>215</v>
      </c>
      <c r="K226" s="7" t="str">
        <f>INDEX('Product Details'!$A$2:$D$169, MATCH('Sales Order '!J226,'Product Details'!$B$2:$B$169,0),3)</f>
        <v>Technology</v>
      </c>
      <c r="L226" s="7" t="str">
        <f>INDEX('Product Details'!$A$2:$D$169, MATCH('Sales Order '!J226,'Product Details'!$B$2:$B$169,0),4)</f>
        <v>Machines</v>
      </c>
      <c r="M226" s="7" t="str">
        <f>INDEX('Product Details'!$A$2:$D$169, MATCH('Sales Order '!J226,'Product Details'!$B$2:$B$169,0),1)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27"/>
        <v>21077</v>
      </c>
      <c r="R226" s="8">
        <f t="shared" si="28"/>
        <v>22344</v>
      </c>
      <c r="S226" s="2">
        <v>24</v>
      </c>
      <c r="T226" s="9">
        <f t="shared" si="29"/>
        <v>22368</v>
      </c>
      <c r="U226" s="9">
        <f t="shared" si="30"/>
        <v>1291</v>
      </c>
      <c r="V226" s="2" t="s">
        <v>34</v>
      </c>
      <c r="W226" s="10">
        <f t="shared" si="31"/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 t="shared" si="24"/>
        <v>Pauline</v>
      </c>
      <c r="H227" s="6" t="str">
        <f t="shared" si="25"/>
        <v>Chand</v>
      </c>
      <c r="I227" s="6" t="str">
        <f t="shared" si="26"/>
        <v>Perth</v>
      </c>
      <c r="J227" s="2" t="s">
        <v>551</v>
      </c>
      <c r="K227" s="7" t="str">
        <f>INDEX('Product Details'!$A$2:$D$169, MATCH('Sales Order '!J227,'Product Details'!$B$2:$B$169,0),3)</f>
        <v>Office_Supplies</v>
      </c>
      <c r="L227" s="7" t="str">
        <f>INDEX('Product Details'!$A$2:$D$169, MATCH('Sales Order '!J227,'Product Details'!$B$2:$B$169,0),4)</f>
        <v>Art</v>
      </c>
      <c r="M227" s="7" t="str">
        <f>INDEX('Product Details'!$A$2:$D$169, MATCH('Sales Order '!J227,'Product Details'!$B$2:$B$169,0),1)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27"/>
        <v>224</v>
      </c>
      <c r="R227" s="8">
        <f t="shared" si="28"/>
        <v>238</v>
      </c>
      <c r="S227" s="2">
        <v>30</v>
      </c>
      <c r="T227" s="9">
        <f t="shared" si="29"/>
        <v>268</v>
      </c>
      <c r="U227" s="9">
        <f t="shared" si="30"/>
        <v>44</v>
      </c>
      <c r="V227" s="2" t="s">
        <v>34</v>
      </c>
      <c r="W227" s="10">
        <f t="shared" si="31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 t="shared" si="24"/>
        <v>Ritsa</v>
      </c>
      <c r="H228" s="6" t="str">
        <f t="shared" si="25"/>
        <v>Hightower</v>
      </c>
      <c r="I228" s="6" t="str">
        <f t="shared" si="26"/>
        <v>Hamburg</v>
      </c>
      <c r="J228" s="2" t="s">
        <v>427</v>
      </c>
      <c r="K228" s="7" t="str">
        <f>INDEX('Product Details'!$A$2:$D$169, MATCH('Sales Order '!J228,'Product Details'!$B$2:$B$169,0),3)</f>
        <v>Office_Supplies</v>
      </c>
      <c r="L228" s="7" t="str">
        <f>INDEX('Product Details'!$A$2:$D$169, MATCH('Sales Order '!J228,'Product Details'!$B$2:$B$169,0),4)</f>
        <v>Storage</v>
      </c>
      <c r="M228" s="7" t="str">
        <f>INDEX('Product Details'!$A$2:$D$169, MATCH('Sales Order '!J228,'Product Details'!$B$2:$B$169,0),1)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27"/>
        <v>7275</v>
      </c>
      <c r="R228" s="8">
        <f t="shared" si="28"/>
        <v>7932</v>
      </c>
      <c r="S228" s="2">
        <v>84</v>
      </c>
      <c r="T228" s="9">
        <f t="shared" si="29"/>
        <v>8016</v>
      </c>
      <c r="U228" s="9">
        <f t="shared" si="30"/>
        <v>741</v>
      </c>
      <c r="V228" s="2" t="s">
        <v>34</v>
      </c>
      <c r="W228" s="10">
        <f t="shared" si="31"/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 t="shared" si="24"/>
        <v>Peter</v>
      </c>
      <c r="H229" s="6" t="str">
        <f t="shared" si="25"/>
        <v>McVee</v>
      </c>
      <c r="I229" s="6" t="str">
        <f t="shared" si="26"/>
        <v>Hamburg</v>
      </c>
      <c r="J229" s="2" t="s">
        <v>555</v>
      </c>
      <c r="K229" s="7" t="str">
        <f>INDEX('Product Details'!$A$2:$D$169, MATCH('Sales Order '!J229,'Product Details'!$B$2:$B$169,0),3)</f>
        <v>Furniture</v>
      </c>
      <c r="L229" s="7" t="str">
        <f>INDEX('Product Details'!$A$2:$D$169, MATCH('Sales Order '!J229,'Product Details'!$B$2:$B$169,0),4)</f>
        <v>Furnishings</v>
      </c>
      <c r="M229" s="7" t="str">
        <f>INDEX('Product Details'!$A$2:$D$169, MATCH('Sales Order '!J229,'Product Details'!$B$2:$B$169,0),1)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27"/>
        <v>804</v>
      </c>
      <c r="R229" s="8">
        <f t="shared" si="28"/>
        <v>852</v>
      </c>
      <c r="S229" s="2">
        <v>30</v>
      </c>
      <c r="T229" s="9">
        <f t="shared" si="29"/>
        <v>882</v>
      </c>
      <c r="U229" s="9">
        <f t="shared" si="30"/>
        <v>78</v>
      </c>
      <c r="V229" s="2" t="s">
        <v>34</v>
      </c>
      <c r="W229" s="10">
        <f t="shared" si="31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 t="shared" si="24"/>
        <v>Allen</v>
      </c>
      <c r="H230" s="6" t="str">
        <f t="shared" si="25"/>
        <v>Armold</v>
      </c>
      <c r="I230" s="6" t="str">
        <f t="shared" si="26"/>
        <v>Wuchuan</v>
      </c>
      <c r="J230" s="2" t="s">
        <v>297</v>
      </c>
      <c r="K230" s="7" t="str">
        <f>INDEX('Product Details'!$A$2:$D$169, MATCH('Sales Order '!J230,'Product Details'!$B$2:$B$169,0),3)</f>
        <v>Office_Supplies</v>
      </c>
      <c r="L230" s="7" t="str">
        <f>INDEX('Product Details'!$A$2:$D$169, MATCH('Sales Order '!J230,'Product Details'!$B$2:$B$169,0),4)</f>
        <v>Binders</v>
      </c>
      <c r="M230" s="7" t="str">
        <f>INDEX('Product Details'!$A$2:$D$169, MATCH('Sales Order '!J230,'Product Details'!$B$2:$B$169,0),1)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27"/>
        <v>17292</v>
      </c>
      <c r="R230" s="8">
        <f t="shared" si="28"/>
        <v>18648</v>
      </c>
      <c r="S230" s="2">
        <v>74</v>
      </c>
      <c r="T230" s="9">
        <f t="shared" si="29"/>
        <v>18722</v>
      </c>
      <c r="U230" s="9">
        <f t="shared" si="30"/>
        <v>1430</v>
      </c>
      <c r="V230" s="2" t="s">
        <v>34</v>
      </c>
      <c r="W230" s="10">
        <f t="shared" si="31"/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 t="shared" si="24"/>
        <v>Damala</v>
      </c>
      <c r="H231" s="6" t="str">
        <f t="shared" si="25"/>
        <v>Kotsonis</v>
      </c>
      <c r="I231" s="6" t="str">
        <f t="shared" si="26"/>
        <v>Berlin</v>
      </c>
      <c r="J231" s="2" t="s">
        <v>314</v>
      </c>
      <c r="K231" s="7" t="str">
        <f>INDEX('Product Details'!$A$2:$D$169, MATCH('Sales Order '!J231,'Product Details'!$B$2:$B$169,0),3)</f>
        <v>Technology</v>
      </c>
      <c r="L231" s="7" t="str">
        <f>INDEX('Product Details'!$A$2:$D$169, MATCH('Sales Order '!J231,'Product Details'!$B$2:$B$169,0),4)</f>
        <v>Copiers</v>
      </c>
      <c r="M231" s="7" t="str">
        <f>INDEX('Product Details'!$A$2:$D$169, MATCH('Sales Order '!J231,'Product Details'!$B$2:$B$169,0),1)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27"/>
        <v>5056</v>
      </c>
      <c r="R231" s="8">
        <f t="shared" si="28"/>
        <v>5254</v>
      </c>
      <c r="S231" s="2">
        <v>67</v>
      </c>
      <c r="T231" s="9">
        <f t="shared" si="29"/>
        <v>5321</v>
      </c>
      <c r="U231" s="9">
        <f t="shared" si="30"/>
        <v>265</v>
      </c>
      <c r="V231" s="2" t="s">
        <v>34</v>
      </c>
      <c r="W231" s="10">
        <f t="shared" si="31"/>
        <v>0.05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 t="shared" si="24"/>
        <v>Darrin</v>
      </c>
      <c r="H232" s="6" t="str">
        <f t="shared" si="25"/>
        <v>Martin</v>
      </c>
      <c r="I232" s="6" t="str">
        <f t="shared" si="26"/>
        <v>Berlin</v>
      </c>
      <c r="J232" s="2" t="s">
        <v>359</v>
      </c>
      <c r="K232" s="7" t="str">
        <f>INDEX('Product Details'!$A$2:$D$169, MATCH('Sales Order '!J232,'Product Details'!$B$2:$B$169,0),3)</f>
        <v>Office_Supplies</v>
      </c>
      <c r="L232" s="7" t="str">
        <f>INDEX('Product Details'!$A$2:$D$169, MATCH('Sales Order '!J232,'Product Details'!$B$2:$B$169,0),4)</f>
        <v>Binders</v>
      </c>
      <c r="M232" s="7" t="str">
        <f>INDEX('Product Details'!$A$2:$D$169, MATCH('Sales Order '!J232,'Product Details'!$B$2:$B$169,0),1)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27"/>
        <v>3382</v>
      </c>
      <c r="R232" s="8">
        <f t="shared" si="28"/>
        <v>3618</v>
      </c>
      <c r="S232" s="2">
        <v>70</v>
      </c>
      <c r="T232" s="9">
        <f t="shared" si="29"/>
        <v>3688</v>
      </c>
      <c r="U232" s="9">
        <f t="shared" si="30"/>
        <v>306</v>
      </c>
      <c r="V232" s="2" t="s">
        <v>72</v>
      </c>
      <c r="W232" s="10">
        <f t="shared" si="31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 t="shared" si="24"/>
        <v>Toby</v>
      </c>
      <c r="H233" s="6" t="str">
        <f t="shared" si="25"/>
        <v>Braunhardt</v>
      </c>
      <c r="I233" s="6" t="str">
        <f t="shared" si="26"/>
        <v>Perth</v>
      </c>
      <c r="J233" s="2" t="s">
        <v>181</v>
      </c>
      <c r="K233" s="7" t="str">
        <f>INDEX('Product Details'!$A$2:$D$169, MATCH('Sales Order '!J233,'Product Details'!$B$2:$B$169,0),3)</f>
        <v>Furniture</v>
      </c>
      <c r="L233" s="7" t="str">
        <f>INDEX('Product Details'!$A$2:$D$169, MATCH('Sales Order '!J233,'Product Details'!$B$2:$B$169,0),4)</f>
        <v>Tables</v>
      </c>
      <c r="M233" s="7" t="str">
        <f>INDEX('Product Details'!$A$2:$D$169, MATCH('Sales Order '!J233,'Product Details'!$B$2:$B$169,0),1)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27"/>
        <v>14752</v>
      </c>
      <c r="R233" s="8">
        <f t="shared" si="28"/>
        <v>15328</v>
      </c>
      <c r="S233" s="2">
        <v>24</v>
      </c>
      <c r="T233" s="9">
        <f t="shared" si="29"/>
        <v>15352</v>
      </c>
      <c r="U233" s="9">
        <f t="shared" si="30"/>
        <v>600</v>
      </c>
      <c r="V233" s="2" t="s">
        <v>34</v>
      </c>
      <c r="W233" s="10">
        <f t="shared" si="31"/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 t="shared" si="24"/>
        <v>Benjamin</v>
      </c>
      <c r="H234" s="6" t="str">
        <f t="shared" si="25"/>
        <v>Patterson</v>
      </c>
      <c r="I234" s="6" t="str">
        <f t="shared" si="26"/>
        <v>Tamworth</v>
      </c>
      <c r="J234" s="2" t="s">
        <v>564</v>
      </c>
      <c r="K234" s="7" t="str">
        <f>INDEX('Product Details'!$A$2:$D$169, MATCH('Sales Order '!J234,'Product Details'!$B$2:$B$169,0),3)</f>
        <v>Technology</v>
      </c>
      <c r="L234" s="7" t="str">
        <f>INDEX('Product Details'!$A$2:$D$169, MATCH('Sales Order '!J234,'Product Details'!$B$2:$B$169,0),4)</f>
        <v>Machines</v>
      </c>
      <c r="M234" s="7" t="str">
        <f>INDEX('Product Details'!$A$2:$D$169, MATCH('Sales Order '!J234,'Product Details'!$B$2:$B$169,0),1)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27"/>
        <v>268</v>
      </c>
      <c r="R234" s="8">
        <f t="shared" si="28"/>
        <v>284</v>
      </c>
      <c r="S234" s="2">
        <v>30</v>
      </c>
      <c r="T234" s="9">
        <f t="shared" si="29"/>
        <v>314</v>
      </c>
      <c r="U234" s="9">
        <f t="shared" si="30"/>
        <v>46</v>
      </c>
      <c r="V234" s="2" t="s">
        <v>34</v>
      </c>
      <c r="W234" s="10">
        <f t="shared" si="31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 t="shared" si="24"/>
        <v>Sheri</v>
      </c>
      <c r="H235" s="6" t="str">
        <f t="shared" si="25"/>
        <v>Gordon</v>
      </c>
      <c r="I235" s="6" t="str">
        <f t="shared" si="26"/>
        <v>Bogor</v>
      </c>
      <c r="J235" s="2" t="s">
        <v>555</v>
      </c>
      <c r="K235" s="7" t="str">
        <f>INDEX('Product Details'!$A$2:$D$169, MATCH('Sales Order '!J235,'Product Details'!$B$2:$B$169,0),3)</f>
        <v>Furniture</v>
      </c>
      <c r="L235" s="7" t="str">
        <f>INDEX('Product Details'!$A$2:$D$169, MATCH('Sales Order '!J235,'Product Details'!$B$2:$B$169,0),4)</f>
        <v>Furnishings</v>
      </c>
      <c r="M235" s="7" t="str">
        <f>INDEX('Product Details'!$A$2:$D$169, MATCH('Sales Order '!J235,'Product Details'!$B$2:$B$169,0),1)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27"/>
        <v>1639</v>
      </c>
      <c r="R235" s="8">
        <f t="shared" si="28"/>
        <v>1703</v>
      </c>
      <c r="S235" s="2">
        <v>41</v>
      </c>
      <c r="T235" s="9">
        <f t="shared" si="29"/>
        <v>1744</v>
      </c>
      <c r="U235" s="9">
        <f t="shared" si="30"/>
        <v>105</v>
      </c>
      <c r="V235" s="2" t="s">
        <v>34</v>
      </c>
      <c r="W235" s="10">
        <f t="shared" si="31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 t="shared" si="24"/>
        <v>Mike</v>
      </c>
      <c r="H236" s="6" t="str">
        <f t="shared" si="25"/>
        <v>Pelletier</v>
      </c>
      <c r="I236" s="6" t="str">
        <f t="shared" si="26"/>
        <v>Gorakhpur</v>
      </c>
      <c r="J236" s="2" t="s">
        <v>387</v>
      </c>
      <c r="K236" s="7" t="str">
        <f>INDEX('Product Details'!$A$2:$D$169, MATCH('Sales Order '!J236,'Product Details'!$B$2:$B$169,0),3)</f>
        <v>Office_Supplies</v>
      </c>
      <c r="L236" s="7" t="str">
        <f>INDEX('Product Details'!$A$2:$D$169, MATCH('Sales Order '!J236,'Product Details'!$B$2:$B$169,0),4)</f>
        <v>Fasteners</v>
      </c>
      <c r="M236" s="7" t="str">
        <f>INDEX('Product Details'!$A$2:$D$169, MATCH('Sales Order '!J236,'Product Details'!$B$2:$B$169,0),1)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27"/>
        <v>4080</v>
      </c>
      <c r="R236" s="8">
        <f t="shared" si="28"/>
        <v>4620</v>
      </c>
      <c r="S236" s="2">
        <v>78</v>
      </c>
      <c r="T236" s="9">
        <f t="shared" si="29"/>
        <v>4698</v>
      </c>
      <c r="U236" s="9">
        <f t="shared" si="30"/>
        <v>618</v>
      </c>
      <c r="V236" s="2" t="s">
        <v>64</v>
      </c>
      <c r="W236" s="10">
        <f t="shared" si="31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 t="shared" si="24"/>
        <v>Darren</v>
      </c>
      <c r="H237" s="6" t="str">
        <f t="shared" si="25"/>
        <v>Budd</v>
      </c>
      <c r="I237" s="6" t="str">
        <f t="shared" si="26"/>
        <v>Regensburg</v>
      </c>
      <c r="J237" s="2" t="s">
        <v>100</v>
      </c>
      <c r="K237" s="7" t="str">
        <f>INDEX('Product Details'!$A$2:$D$169, MATCH('Sales Order '!J237,'Product Details'!$B$2:$B$169,0),3)</f>
        <v>Office_Supplies</v>
      </c>
      <c r="L237" s="7" t="str">
        <f>INDEX('Product Details'!$A$2:$D$169, MATCH('Sales Order '!J237,'Product Details'!$B$2:$B$169,0),4)</f>
        <v>Art</v>
      </c>
      <c r="M237" s="7" t="str">
        <f>INDEX('Product Details'!$A$2:$D$169, MATCH('Sales Order '!J237,'Product Details'!$B$2:$B$169,0),1)</f>
        <v>Newell 34</v>
      </c>
      <c r="N237" s="2">
        <v>2874</v>
      </c>
      <c r="O237" s="2">
        <v>2583</v>
      </c>
      <c r="P237" s="2">
        <v>2</v>
      </c>
      <c r="Q237" s="8">
        <f t="shared" si="27"/>
        <v>5166</v>
      </c>
      <c r="R237" s="8">
        <f t="shared" si="28"/>
        <v>5748</v>
      </c>
      <c r="S237" s="2">
        <v>64</v>
      </c>
      <c r="T237" s="9">
        <f t="shared" si="29"/>
        <v>5812</v>
      </c>
      <c r="U237" s="9">
        <f t="shared" si="30"/>
        <v>646</v>
      </c>
      <c r="V237" s="2" t="s">
        <v>34</v>
      </c>
      <c r="W237" s="10">
        <f t="shared" si="31"/>
        <v>0.05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 t="shared" si="24"/>
        <v>Hallie</v>
      </c>
      <c r="H238" s="6" t="str">
        <f t="shared" si="25"/>
        <v>Redmond</v>
      </c>
      <c r="I238" s="6" t="str">
        <f t="shared" si="26"/>
        <v>Caloundra</v>
      </c>
      <c r="J238" s="2" t="s">
        <v>122</v>
      </c>
      <c r="K238" s="7" t="str">
        <f>INDEX('Product Details'!$A$2:$D$169, MATCH('Sales Order '!J238,'Product Details'!$B$2:$B$169,0),3)</f>
        <v>Furniture</v>
      </c>
      <c r="L238" s="7" t="str">
        <f>INDEX('Product Details'!$A$2:$D$169, MATCH('Sales Order '!J238,'Product Details'!$B$2:$B$169,0),4)</f>
        <v>Furnishings</v>
      </c>
      <c r="M238" s="7" t="str">
        <f>INDEX('Product Details'!$A$2:$D$169, MATCH('Sales Order '!J238,'Product Details'!$B$2:$B$169,0),1)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27"/>
        <v>2328</v>
      </c>
      <c r="R238" s="8">
        <f t="shared" si="28"/>
        <v>2492</v>
      </c>
      <c r="S238" s="2">
        <v>27</v>
      </c>
      <c r="T238" s="9">
        <f t="shared" si="29"/>
        <v>2519</v>
      </c>
      <c r="U238" s="9">
        <f t="shared" si="30"/>
        <v>191</v>
      </c>
      <c r="V238" s="2" t="s">
        <v>31</v>
      </c>
      <c r="W238" s="10">
        <f t="shared" si="31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 t="shared" si="24"/>
        <v>Julie</v>
      </c>
      <c r="H239" s="6" t="str">
        <f t="shared" si="25"/>
        <v>Creighton</v>
      </c>
      <c r="I239" s="6" t="str">
        <f t="shared" si="26"/>
        <v>Ballarat</v>
      </c>
      <c r="J239" s="2" t="s">
        <v>573</v>
      </c>
      <c r="K239" s="7" t="str">
        <f>INDEX('Product Details'!$A$2:$D$169, MATCH('Sales Order '!J239,'Product Details'!$B$2:$B$169,0),3)</f>
        <v>Technology</v>
      </c>
      <c r="L239" s="7" t="str">
        <f>INDEX('Product Details'!$A$2:$D$169, MATCH('Sales Order '!J239,'Product Details'!$B$2:$B$169,0),4)</f>
        <v>Machines</v>
      </c>
      <c r="M239" s="7" t="str">
        <f>INDEX('Product Details'!$A$2:$D$169, MATCH('Sales Order '!J239,'Product Details'!$B$2:$B$169,0),1)</f>
        <v>StarTech Receipt Printer, Red</v>
      </c>
      <c r="N239" s="2">
        <v>62</v>
      </c>
      <c r="O239" s="2">
        <v>58</v>
      </c>
      <c r="P239" s="2">
        <v>5</v>
      </c>
      <c r="Q239" s="8">
        <f t="shared" si="27"/>
        <v>290</v>
      </c>
      <c r="R239" s="8">
        <f t="shared" si="28"/>
        <v>310</v>
      </c>
      <c r="S239" s="2">
        <v>10</v>
      </c>
      <c r="T239" s="9">
        <f t="shared" si="29"/>
        <v>320</v>
      </c>
      <c r="U239" s="9">
        <f t="shared" si="30"/>
        <v>30</v>
      </c>
      <c r="V239" s="2" t="s">
        <v>64</v>
      </c>
      <c r="W239" s="10">
        <f t="shared" si="31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 t="shared" si="24"/>
        <v>Jack</v>
      </c>
      <c r="H240" s="6" t="str">
        <f t="shared" si="25"/>
        <v>Garza</v>
      </c>
      <c r="I240" s="6" t="str">
        <f t="shared" si="26"/>
        <v>Oldenburg</v>
      </c>
      <c r="J240" s="2" t="s">
        <v>471</v>
      </c>
      <c r="K240" s="7" t="str">
        <f>INDEX('Product Details'!$A$2:$D$169, MATCH('Sales Order '!J240,'Product Details'!$B$2:$B$169,0),3)</f>
        <v>Office_Supplies</v>
      </c>
      <c r="L240" s="7" t="str">
        <f>INDEX('Product Details'!$A$2:$D$169, MATCH('Sales Order '!J240,'Product Details'!$B$2:$B$169,0),4)</f>
        <v>Art</v>
      </c>
      <c r="M240" s="7" t="str">
        <f>INDEX('Product Details'!$A$2:$D$169, MATCH('Sales Order '!J240,'Product Details'!$B$2:$B$169,0),1)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27"/>
        <v>6630</v>
      </c>
      <c r="R240" s="8">
        <f t="shared" si="28"/>
        <v>7235</v>
      </c>
      <c r="S240" s="2">
        <v>94</v>
      </c>
      <c r="T240" s="9">
        <f t="shared" si="29"/>
        <v>7329</v>
      </c>
      <c r="U240" s="9">
        <f t="shared" si="30"/>
        <v>699</v>
      </c>
      <c r="V240" s="2" t="s">
        <v>34</v>
      </c>
      <c r="W240" s="10">
        <f t="shared" si="31"/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 t="shared" si="24"/>
        <v>Steven</v>
      </c>
      <c r="H241" s="6" t="str">
        <f t="shared" si="25"/>
        <v>Cartwright</v>
      </c>
      <c r="I241" s="6" t="str">
        <f t="shared" si="26"/>
        <v>Newcastle</v>
      </c>
      <c r="J241" s="2" t="s">
        <v>578</v>
      </c>
      <c r="K241" s="7" t="str">
        <f>INDEX('Product Details'!$A$2:$D$169, MATCH('Sales Order '!J241,'Product Details'!$B$2:$B$169,0),3)</f>
        <v>Office_Supplies</v>
      </c>
      <c r="L241" s="7" t="str">
        <f>INDEX('Product Details'!$A$2:$D$169, MATCH('Sales Order '!J241,'Product Details'!$B$2:$B$169,0),4)</f>
        <v>Envelopes</v>
      </c>
      <c r="M241" s="7" t="str">
        <f>INDEX('Product Details'!$A$2:$D$169, MATCH('Sales Order '!J241,'Product Details'!$B$2:$B$169,0),1)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27"/>
        <v>1218</v>
      </c>
      <c r="R241" s="8">
        <f t="shared" si="28"/>
        <v>1295</v>
      </c>
      <c r="S241" s="2">
        <v>30</v>
      </c>
      <c r="T241" s="9">
        <f t="shared" si="29"/>
        <v>1325</v>
      </c>
      <c r="U241" s="9">
        <f t="shared" si="30"/>
        <v>107</v>
      </c>
      <c r="V241" s="2" t="s">
        <v>64</v>
      </c>
      <c r="W241" s="10">
        <f t="shared" si="31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 t="shared" si="24"/>
        <v>Steven</v>
      </c>
      <c r="H242" s="6" t="str">
        <f t="shared" si="25"/>
        <v>Cartwright</v>
      </c>
      <c r="I242" s="6" t="str">
        <f t="shared" si="26"/>
        <v>Newcastle</v>
      </c>
      <c r="J242" s="2" t="s">
        <v>580</v>
      </c>
      <c r="K242" s="7" t="str">
        <f>INDEX('Product Details'!$A$2:$D$169, MATCH('Sales Order '!J242,'Product Details'!$B$2:$B$169,0),3)</f>
        <v>Office_Supplies</v>
      </c>
      <c r="L242" s="7" t="str">
        <f>INDEX('Product Details'!$A$2:$D$169, MATCH('Sales Order '!J242,'Product Details'!$B$2:$B$169,0),4)</f>
        <v>Storage</v>
      </c>
      <c r="M242" s="7" t="str">
        <f>INDEX('Product Details'!$A$2:$D$169, MATCH('Sales Order '!J242,'Product Details'!$B$2:$B$169,0),1)</f>
        <v>Hanging Personal Folder File</v>
      </c>
      <c r="N242" s="2">
        <v>3192</v>
      </c>
      <c r="O242" s="2">
        <v>3011</v>
      </c>
      <c r="P242" s="2">
        <v>4</v>
      </c>
      <c r="Q242" s="8">
        <f t="shared" si="27"/>
        <v>12044</v>
      </c>
      <c r="R242" s="8">
        <f t="shared" si="28"/>
        <v>12768</v>
      </c>
      <c r="S242" s="2">
        <v>72</v>
      </c>
      <c r="T242" s="9">
        <f t="shared" si="29"/>
        <v>12840</v>
      </c>
      <c r="U242" s="9">
        <f t="shared" si="30"/>
        <v>796</v>
      </c>
      <c r="V242" s="2" t="s">
        <v>34</v>
      </c>
      <c r="W242" s="10">
        <f t="shared" si="31"/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 t="shared" si="24"/>
        <v>Benjamin</v>
      </c>
      <c r="H243" s="6" t="str">
        <f t="shared" si="25"/>
        <v>Patterson</v>
      </c>
      <c r="I243" s="6" t="str">
        <f t="shared" si="26"/>
        <v>Wollongong</v>
      </c>
      <c r="J243" s="2" t="s">
        <v>63</v>
      </c>
      <c r="K243" s="7" t="str">
        <f>INDEX('Product Details'!$A$2:$D$169, MATCH('Sales Order '!J243,'Product Details'!$B$2:$B$169,0),3)</f>
        <v>Office_Supplies</v>
      </c>
      <c r="L243" s="7" t="str">
        <f>INDEX('Product Details'!$A$2:$D$169, MATCH('Sales Order '!J243,'Product Details'!$B$2:$B$169,0),4)</f>
        <v>Envelopes</v>
      </c>
      <c r="M243" s="7" t="str">
        <f>INDEX('Product Details'!$A$2:$D$169, MATCH('Sales Order '!J243,'Product Details'!$B$2:$B$169,0),1)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27"/>
        <v>8162</v>
      </c>
      <c r="R243" s="8">
        <f t="shared" si="28"/>
        <v>8738</v>
      </c>
      <c r="S243" s="2">
        <v>28</v>
      </c>
      <c r="T243" s="9">
        <f t="shared" si="29"/>
        <v>8766</v>
      </c>
      <c r="U243" s="9">
        <f t="shared" si="30"/>
        <v>604</v>
      </c>
      <c r="V243" s="2" t="s">
        <v>34</v>
      </c>
      <c r="W243" s="10">
        <f t="shared" si="31"/>
        <v>0.05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 t="shared" si="24"/>
        <v>Anthony</v>
      </c>
      <c r="H244" s="6" t="str">
        <f t="shared" si="25"/>
        <v>O'Donnell</v>
      </c>
      <c r="I244" s="6" t="str">
        <f t="shared" si="26"/>
        <v>Berlin</v>
      </c>
      <c r="J244" s="2" t="s">
        <v>235</v>
      </c>
      <c r="K244" s="7" t="str">
        <f>INDEX('Product Details'!$A$2:$D$169, MATCH('Sales Order '!J244,'Product Details'!$B$2:$B$169,0),3)</f>
        <v>Furniture</v>
      </c>
      <c r="L244" s="7" t="str">
        <f>INDEX('Product Details'!$A$2:$D$169, MATCH('Sales Order '!J244,'Product Details'!$B$2:$B$169,0),4)</f>
        <v>Chairs</v>
      </c>
      <c r="M244" s="7" t="str">
        <f>INDEX('Product Details'!$A$2:$D$169, MATCH('Sales Order '!J244,'Product Details'!$B$2:$B$169,0),1)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27"/>
        <v>3145</v>
      </c>
      <c r="R244" s="8">
        <f t="shared" si="28"/>
        <v>3370</v>
      </c>
      <c r="S244" s="2">
        <v>29</v>
      </c>
      <c r="T244" s="9">
        <f t="shared" si="29"/>
        <v>3399</v>
      </c>
      <c r="U244" s="9">
        <f t="shared" si="30"/>
        <v>254</v>
      </c>
      <c r="V244" s="2" t="s">
        <v>34</v>
      </c>
      <c r="W244" s="10">
        <f t="shared" si="31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 t="shared" si="24"/>
        <v>Laurel</v>
      </c>
      <c r="H245" s="6" t="str">
        <f t="shared" si="25"/>
        <v>Elliston</v>
      </c>
      <c r="I245" s="6" t="str">
        <f t="shared" si="26"/>
        <v>Tasikmalaya</v>
      </c>
      <c r="J245" s="2" t="s">
        <v>57</v>
      </c>
      <c r="K245" s="7" t="str">
        <f>INDEX('Product Details'!$A$2:$D$169, MATCH('Sales Order '!J245,'Product Details'!$B$2:$B$169,0),3)</f>
        <v>Technology</v>
      </c>
      <c r="L245" s="7" t="str">
        <f>INDEX('Product Details'!$A$2:$D$169, MATCH('Sales Order '!J245,'Product Details'!$B$2:$B$169,0),4)</f>
        <v>Accessories</v>
      </c>
      <c r="M245" s="7" t="str">
        <f>INDEX('Product Details'!$A$2:$D$169, MATCH('Sales Order '!J245,'Product Details'!$B$2:$B$169,0),1)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27"/>
        <v>4812</v>
      </c>
      <c r="R245" s="8">
        <f t="shared" si="28"/>
        <v>4956</v>
      </c>
      <c r="S245" s="2">
        <v>98</v>
      </c>
      <c r="T245" s="9">
        <f t="shared" si="29"/>
        <v>5054</v>
      </c>
      <c r="U245" s="9">
        <f t="shared" si="30"/>
        <v>242</v>
      </c>
      <c r="V245" s="2" t="s">
        <v>34</v>
      </c>
      <c r="W245" s="10">
        <f t="shared" si="31"/>
        <v>0.05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 t="shared" si="24"/>
        <v>Allen</v>
      </c>
      <c r="H246" s="6" t="str">
        <f t="shared" si="25"/>
        <v>Rosenblatt</v>
      </c>
      <c r="I246" s="6" t="str">
        <f t="shared" si="26"/>
        <v>Chaozhou</v>
      </c>
      <c r="J246" s="2" t="s">
        <v>323</v>
      </c>
      <c r="K246" s="7" t="str">
        <f>INDEX('Product Details'!$A$2:$D$169, MATCH('Sales Order '!J246,'Product Details'!$B$2:$B$169,0),3)</f>
        <v>Technology</v>
      </c>
      <c r="L246" s="7" t="str">
        <f>INDEX('Product Details'!$A$2:$D$169, MATCH('Sales Order '!J246,'Product Details'!$B$2:$B$169,0),4)</f>
        <v>Accessories</v>
      </c>
      <c r="M246" s="7" t="str">
        <f>INDEX('Product Details'!$A$2:$D$169, MATCH('Sales Order '!J246,'Product Details'!$B$2:$B$169,0),1)</f>
        <v>Belkin Flash Drive, Erganomic</v>
      </c>
      <c r="N246" s="2">
        <v>8619</v>
      </c>
      <c r="O246" s="2">
        <v>7759</v>
      </c>
      <c r="P246" s="2">
        <v>2</v>
      </c>
      <c r="Q246" s="8">
        <f t="shared" si="27"/>
        <v>15518</v>
      </c>
      <c r="R246" s="8">
        <f t="shared" si="28"/>
        <v>17238</v>
      </c>
      <c r="S246" s="2">
        <v>58</v>
      </c>
      <c r="T246" s="9">
        <f t="shared" si="29"/>
        <v>17296</v>
      </c>
      <c r="U246" s="9">
        <f t="shared" si="30"/>
        <v>1778</v>
      </c>
      <c r="V246" s="2" t="s">
        <v>34</v>
      </c>
      <c r="W246" s="10">
        <f t="shared" si="31"/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 t="shared" si="24"/>
        <v>Dave</v>
      </c>
      <c r="H247" s="6" t="str">
        <f t="shared" si="25"/>
        <v>Hallsten</v>
      </c>
      <c r="I247" s="6" t="str">
        <f t="shared" si="26"/>
        <v>Coimbatore</v>
      </c>
      <c r="J247" s="2" t="s">
        <v>302</v>
      </c>
      <c r="K247" s="7" t="str">
        <f>INDEX('Product Details'!$A$2:$D$169, MATCH('Sales Order '!J247,'Product Details'!$B$2:$B$169,0),3)</f>
        <v>Technology</v>
      </c>
      <c r="L247" s="7" t="str">
        <f>INDEX('Product Details'!$A$2:$D$169, MATCH('Sales Order '!J247,'Product Details'!$B$2:$B$169,0),4)</f>
        <v>Machines</v>
      </c>
      <c r="M247" s="7" t="str">
        <f>INDEX('Product Details'!$A$2:$D$169, MATCH('Sales Order '!J247,'Product Details'!$B$2:$B$169,0),1)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27"/>
        <v>32648</v>
      </c>
      <c r="R247" s="8">
        <f t="shared" si="28"/>
        <v>34952</v>
      </c>
      <c r="S247" s="2">
        <v>66</v>
      </c>
      <c r="T247" s="9">
        <f t="shared" si="29"/>
        <v>35018</v>
      </c>
      <c r="U247" s="9">
        <f t="shared" si="30"/>
        <v>2370</v>
      </c>
      <c r="V247" s="2" t="s">
        <v>34</v>
      </c>
      <c r="W247" s="10">
        <f t="shared" si="31"/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 t="shared" si="24"/>
        <v>Gary</v>
      </c>
      <c r="H248" s="6" t="str">
        <f t="shared" si="25"/>
        <v>Zandusky</v>
      </c>
      <c r="I248" s="6" t="str">
        <f t="shared" si="26"/>
        <v>Gold Coast</v>
      </c>
      <c r="J248" s="2" t="s">
        <v>471</v>
      </c>
      <c r="K248" s="7" t="str">
        <f>INDEX('Product Details'!$A$2:$D$169, MATCH('Sales Order '!J248,'Product Details'!$B$2:$B$169,0),3)</f>
        <v>Office_Supplies</v>
      </c>
      <c r="L248" s="7" t="str">
        <f>INDEX('Product Details'!$A$2:$D$169, MATCH('Sales Order '!J248,'Product Details'!$B$2:$B$169,0),4)</f>
        <v>Art</v>
      </c>
      <c r="M248" s="7" t="str">
        <f>INDEX('Product Details'!$A$2:$D$169, MATCH('Sales Order '!J248,'Product Details'!$B$2:$B$169,0),1)</f>
        <v>Stanley Pencil ener, Fluorescent</v>
      </c>
      <c r="N248" s="2">
        <v>142</v>
      </c>
      <c r="O248" s="2">
        <v>134</v>
      </c>
      <c r="P248" s="2">
        <v>2</v>
      </c>
      <c r="Q248" s="8">
        <f t="shared" si="27"/>
        <v>268</v>
      </c>
      <c r="R248" s="8">
        <f t="shared" si="28"/>
        <v>284</v>
      </c>
      <c r="S248" s="2">
        <v>30</v>
      </c>
      <c r="T248" s="9">
        <f t="shared" si="29"/>
        <v>314</v>
      </c>
      <c r="U248" s="9">
        <f t="shared" si="30"/>
        <v>46</v>
      </c>
      <c r="V248" s="2" t="s">
        <v>64</v>
      </c>
      <c r="W248" s="10">
        <f t="shared" si="31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 t="shared" si="24"/>
        <v>Fred</v>
      </c>
      <c r="H249" s="6" t="str">
        <f t="shared" si="25"/>
        <v>Wasserman</v>
      </c>
      <c r="I249" s="6" t="str">
        <f t="shared" si="26"/>
        <v>Willich</v>
      </c>
      <c r="J249" s="2" t="s">
        <v>595</v>
      </c>
      <c r="K249" s="7" t="str">
        <f>INDEX('Product Details'!$A$2:$D$169, MATCH('Sales Order '!J249,'Product Details'!$B$2:$B$169,0),3)</f>
        <v>Office_Supplies</v>
      </c>
      <c r="L249" s="7" t="str">
        <f>INDEX('Product Details'!$A$2:$D$169, MATCH('Sales Order '!J249,'Product Details'!$B$2:$B$169,0),4)</f>
        <v>Art</v>
      </c>
      <c r="M249" s="7" t="str">
        <f>INDEX('Product Details'!$A$2:$D$169, MATCH('Sales Order '!J249,'Product Details'!$B$2:$B$169,0),1)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27"/>
        <v>946</v>
      </c>
      <c r="R249" s="8">
        <f t="shared" si="28"/>
        <v>1032</v>
      </c>
      <c r="S249" s="2">
        <v>59</v>
      </c>
      <c r="T249" s="9">
        <f t="shared" si="29"/>
        <v>1091</v>
      </c>
      <c r="U249" s="9">
        <f t="shared" si="30"/>
        <v>145</v>
      </c>
      <c r="V249" s="2" t="s">
        <v>34</v>
      </c>
      <c r="W249" s="10">
        <f t="shared" si="31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 t="shared" si="24"/>
        <v>Anna</v>
      </c>
      <c r="H250" s="6" t="str">
        <f t="shared" si="25"/>
        <v>Gayman</v>
      </c>
      <c r="I250" s="6" t="str">
        <f t="shared" si="26"/>
        <v>Surat</v>
      </c>
      <c r="J250" s="2" t="s">
        <v>539</v>
      </c>
      <c r="K250" s="7" t="str">
        <f>INDEX('Product Details'!$A$2:$D$169, MATCH('Sales Order '!J250,'Product Details'!$B$2:$B$169,0),3)</f>
        <v>Technology</v>
      </c>
      <c r="L250" s="7" t="str">
        <f>INDEX('Product Details'!$A$2:$D$169, MATCH('Sales Order '!J250,'Product Details'!$B$2:$B$169,0),4)</f>
        <v>Copiers</v>
      </c>
      <c r="M250" s="7" t="str">
        <f>INDEX('Product Details'!$A$2:$D$169, MATCH('Sales Order '!J250,'Product Details'!$B$2:$B$169,0),1)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27"/>
        <v>6042</v>
      </c>
      <c r="R250" s="8">
        <f t="shared" si="28"/>
        <v>6465</v>
      </c>
      <c r="S250" s="2">
        <v>44</v>
      </c>
      <c r="T250" s="9">
        <f t="shared" si="29"/>
        <v>6509</v>
      </c>
      <c r="U250" s="9">
        <f t="shared" si="30"/>
        <v>467</v>
      </c>
      <c r="V250" s="2" t="s">
        <v>34</v>
      </c>
      <c r="W250" s="10">
        <f t="shared" si="31"/>
        <v>0.05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 t="shared" si="24"/>
        <v>Shui</v>
      </c>
      <c r="H251" s="6" t="str">
        <f t="shared" si="25"/>
        <v>Tom</v>
      </c>
      <c r="I251" s="6" t="str">
        <f t="shared" si="26"/>
        <v>Melbourne</v>
      </c>
      <c r="J251" s="2" t="s">
        <v>129</v>
      </c>
      <c r="K251" s="7" t="str">
        <f>INDEX('Product Details'!$A$2:$D$169, MATCH('Sales Order '!J251,'Product Details'!$B$2:$B$169,0),3)</f>
        <v>Furniture</v>
      </c>
      <c r="L251" s="7" t="str">
        <f>INDEX('Product Details'!$A$2:$D$169, MATCH('Sales Order '!J251,'Product Details'!$B$2:$B$169,0),4)</f>
        <v>Tables</v>
      </c>
      <c r="M251" s="7" t="str">
        <f>INDEX('Product Details'!$A$2:$D$169, MATCH('Sales Order '!J251,'Product Details'!$B$2:$B$169,0),1)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27"/>
        <v>528</v>
      </c>
      <c r="R251" s="8">
        <f t="shared" si="28"/>
        <v>561</v>
      </c>
      <c r="S251" s="2">
        <v>30</v>
      </c>
      <c r="T251" s="9">
        <f t="shared" si="29"/>
        <v>591</v>
      </c>
      <c r="U251" s="9">
        <f t="shared" si="30"/>
        <v>63</v>
      </c>
      <c r="V251" s="2" t="s">
        <v>34</v>
      </c>
      <c r="W251" s="10">
        <f t="shared" si="31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 t="shared" si="24"/>
        <v>Rachel</v>
      </c>
      <c r="H252" s="6" t="str">
        <f t="shared" si="25"/>
        <v>Payne</v>
      </c>
      <c r="I252" s="6" t="str">
        <f t="shared" si="26"/>
        <v>Nagercoil</v>
      </c>
      <c r="J252" s="2" t="s">
        <v>197</v>
      </c>
      <c r="K252" s="7" t="str">
        <f>INDEX('Product Details'!$A$2:$D$169, MATCH('Sales Order '!J252,'Product Details'!$B$2:$B$169,0),3)</f>
        <v>Office_Supplies</v>
      </c>
      <c r="L252" s="7" t="str">
        <f>INDEX('Product Details'!$A$2:$D$169, MATCH('Sales Order '!J252,'Product Details'!$B$2:$B$169,0),4)</f>
        <v>Labels</v>
      </c>
      <c r="M252" s="7" t="str">
        <f>INDEX('Product Details'!$A$2:$D$169, MATCH('Sales Order '!J252,'Product Details'!$B$2:$B$169,0),1)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27"/>
        <v>10926</v>
      </c>
      <c r="R252" s="8">
        <f t="shared" si="28"/>
        <v>11808</v>
      </c>
      <c r="S252" s="2">
        <v>79</v>
      </c>
      <c r="T252" s="9">
        <f t="shared" si="29"/>
        <v>11887</v>
      </c>
      <c r="U252" s="9">
        <f t="shared" si="30"/>
        <v>961</v>
      </c>
      <c r="V252" s="2" t="s">
        <v>34</v>
      </c>
      <c r="W252" s="10">
        <f t="shared" si="31"/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 t="shared" si="24"/>
        <v>Benjamin</v>
      </c>
      <c r="H253" s="6" t="str">
        <f t="shared" si="25"/>
        <v>Patterson</v>
      </c>
      <c r="I253" s="6" t="str">
        <f t="shared" si="26"/>
        <v>Wollongong</v>
      </c>
      <c r="J253" s="2" t="s">
        <v>144</v>
      </c>
      <c r="K253" s="7" t="str">
        <f>INDEX('Product Details'!$A$2:$D$169, MATCH('Sales Order '!J253,'Product Details'!$B$2:$B$169,0),3)</f>
        <v>Office_Supplies</v>
      </c>
      <c r="L253" s="7" t="str">
        <f>INDEX('Product Details'!$A$2:$D$169, MATCH('Sales Order '!J253,'Product Details'!$B$2:$B$169,0),4)</f>
        <v>Binders</v>
      </c>
      <c r="M253" s="7" t="str">
        <f>INDEX('Product Details'!$A$2:$D$169, MATCH('Sales Order '!J253,'Product Details'!$B$2:$B$169,0),1)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27"/>
        <v>320</v>
      </c>
      <c r="R253" s="8">
        <f t="shared" si="28"/>
        <v>355</v>
      </c>
      <c r="S253" s="2">
        <v>10</v>
      </c>
      <c r="T253" s="9">
        <f t="shared" si="29"/>
        <v>365</v>
      </c>
      <c r="U253" s="9">
        <f t="shared" si="30"/>
        <v>45</v>
      </c>
      <c r="V253" s="2" t="s">
        <v>34</v>
      </c>
      <c r="W253" s="10">
        <f t="shared" si="31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 t="shared" si="24"/>
        <v>Michelle</v>
      </c>
      <c r="H254" s="6" t="str">
        <f t="shared" si="25"/>
        <v>Arnett</v>
      </c>
      <c r="I254" s="6" t="str">
        <f t="shared" si="26"/>
        <v>Palembang</v>
      </c>
      <c r="J254" s="2" t="s">
        <v>383</v>
      </c>
      <c r="K254" s="7" t="str">
        <f>INDEX('Product Details'!$A$2:$D$169, MATCH('Sales Order '!J254,'Product Details'!$B$2:$B$169,0),3)</f>
        <v>Office_Supplies</v>
      </c>
      <c r="L254" s="7" t="str">
        <f>INDEX('Product Details'!$A$2:$D$169, MATCH('Sales Order '!J254,'Product Details'!$B$2:$B$169,0),4)</f>
        <v>Storage</v>
      </c>
      <c r="M254" s="7" t="str">
        <f>INDEX('Product Details'!$A$2:$D$169, MATCH('Sales Order '!J254,'Product Details'!$B$2:$B$169,0),1)</f>
        <v>RogeFolders, Single Width</v>
      </c>
      <c r="N254" s="2">
        <v>210</v>
      </c>
      <c r="O254" s="2">
        <v>193</v>
      </c>
      <c r="P254" s="2">
        <v>3</v>
      </c>
      <c r="Q254" s="8">
        <f t="shared" si="27"/>
        <v>579</v>
      </c>
      <c r="R254" s="8">
        <f t="shared" si="28"/>
        <v>630</v>
      </c>
      <c r="S254" s="2">
        <v>49</v>
      </c>
      <c r="T254" s="9">
        <f t="shared" si="29"/>
        <v>679</v>
      </c>
      <c r="U254" s="9">
        <f t="shared" si="30"/>
        <v>100</v>
      </c>
      <c r="V254" s="2" t="s">
        <v>72</v>
      </c>
      <c r="W254" s="10">
        <f t="shared" si="31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 t="shared" si="24"/>
        <v>Nick</v>
      </c>
      <c r="H255" s="6" t="str">
        <f t="shared" si="25"/>
        <v>Zandusky</v>
      </c>
      <c r="I255" s="6" t="str">
        <f t="shared" si="26"/>
        <v>Surabaya</v>
      </c>
      <c r="J255" s="2" t="s">
        <v>78</v>
      </c>
      <c r="K255" s="7" t="str">
        <f>INDEX('Product Details'!$A$2:$D$169, MATCH('Sales Order '!J255,'Product Details'!$B$2:$B$169,0),3)</f>
        <v>Office_Supplies</v>
      </c>
      <c r="L255" s="7" t="str">
        <f>INDEX('Product Details'!$A$2:$D$169, MATCH('Sales Order '!J255,'Product Details'!$B$2:$B$169,0),4)</f>
        <v>Supplies</v>
      </c>
      <c r="M255" s="7" t="str">
        <f>INDEX('Product Details'!$A$2:$D$169, MATCH('Sales Order '!J255,'Product Details'!$B$2:$B$169,0),1)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27"/>
        <v>600</v>
      </c>
      <c r="R255" s="8">
        <f t="shared" si="28"/>
        <v>642</v>
      </c>
      <c r="S255" s="2">
        <v>90</v>
      </c>
      <c r="T255" s="9">
        <f t="shared" si="29"/>
        <v>732</v>
      </c>
      <c r="U255" s="9">
        <f t="shared" si="30"/>
        <v>132</v>
      </c>
      <c r="V255" s="2" t="s">
        <v>34</v>
      </c>
      <c r="W255" s="10">
        <f t="shared" si="31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 t="shared" si="24"/>
        <v>Maureen</v>
      </c>
      <c r="H256" s="6" t="str">
        <f t="shared" si="25"/>
        <v>Gastineau</v>
      </c>
      <c r="I256" s="6" t="str">
        <f t="shared" si="26"/>
        <v>Melton</v>
      </c>
      <c r="J256" s="2" t="s">
        <v>94</v>
      </c>
      <c r="K256" s="7" t="str">
        <f>INDEX('Product Details'!$A$2:$D$169, MATCH('Sales Order '!J256,'Product Details'!$B$2:$B$169,0),3)</f>
        <v>Furniture</v>
      </c>
      <c r="L256" s="7" t="str">
        <f>INDEX('Product Details'!$A$2:$D$169, MATCH('Sales Order '!J256,'Product Details'!$B$2:$B$169,0),4)</f>
        <v>Bookcases</v>
      </c>
      <c r="M256" s="7" t="str">
        <f>INDEX('Product Details'!$A$2:$D$169, MATCH('Sales Order '!J256,'Product Details'!$B$2:$B$169,0),1)</f>
        <v>3-Shelf Cabinet, Mobile</v>
      </c>
      <c r="N256" s="2">
        <v>210</v>
      </c>
      <c r="O256" s="2">
        <v>193</v>
      </c>
      <c r="P256" s="2">
        <v>6</v>
      </c>
      <c r="Q256" s="8">
        <f t="shared" si="27"/>
        <v>1158</v>
      </c>
      <c r="R256" s="8">
        <f t="shared" si="28"/>
        <v>1260</v>
      </c>
      <c r="S256" s="2">
        <v>32</v>
      </c>
      <c r="T256" s="9">
        <f t="shared" si="29"/>
        <v>1292</v>
      </c>
      <c r="U256" s="9">
        <f t="shared" si="30"/>
        <v>134</v>
      </c>
      <c r="V256" s="2" t="s">
        <v>64</v>
      </c>
      <c r="W256" s="10">
        <f t="shared" si="31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 t="shared" si="24"/>
        <v>Shahid</v>
      </c>
      <c r="H257" s="6" t="str">
        <f t="shared" si="25"/>
        <v>Collister</v>
      </c>
      <c r="I257" s="6" t="str">
        <f t="shared" si="26"/>
        <v>Solapur</v>
      </c>
      <c r="J257" s="2" t="s">
        <v>246</v>
      </c>
      <c r="K257" s="7" t="str">
        <f>INDEX('Product Details'!$A$2:$D$169, MATCH('Sales Order '!J257,'Product Details'!$B$2:$B$169,0),3)</f>
        <v>Office_Supplies</v>
      </c>
      <c r="L257" s="7" t="str">
        <f>INDEX('Product Details'!$A$2:$D$169, MATCH('Sales Order '!J257,'Product Details'!$B$2:$B$169,0),4)</f>
        <v>Envelopes</v>
      </c>
      <c r="M257" s="7" t="str">
        <f>INDEX('Product Details'!$A$2:$D$169, MATCH('Sales Order '!J257,'Product Details'!$B$2:$B$169,0),1)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27"/>
        <v>7905</v>
      </c>
      <c r="R257" s="8">
        <f t="shared" si="28"/>
        <v>8880</v>
      </c>
      <c r="S257" s="2">
        <v>83</v>
      </c>
      <c r="T257" s="9">
        <f t="shared" si="29"/>
        <v>8963</v>
      </c>
      <c r="U257" s="9">
        <f t="shared" si="30"/>
        <v>1058</v>
      </c>
      <c r="V257" s="2" t="s">
        <v>64</v>
      </c>
      <c r="W257" s="10">
        <f t="shared" si="31"/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 t="shared" si="24"/>
        <v>Nat</v>
      </c>
      <c r="H258" s="6" t="str">
        <f t="shared" si="25"/>
        <v>Carroll</v>
      </c>
      <c r="I258" s="6" t="str">
        <f t="shared" si="26"/>
        <v>Shanghai</v>
      </c>
      <c r="J258" s="2" t="s">
        <v>612</v>
      </c>
      <c r="K258" s="7" t="str">
        <f>INDEX('Product Details'!$A$2:$D$169, MATCH('Sales Order '!J258,'Product Details'!$B$2:$B$169,0),3)</f>
        <v>Technology</v>
      </c>
      <c r="L258" s="7" t="str">
        <f>INDEX('Product Details'!$A$2:$D$169, MATCH('Sales Order '!J258,'Product Details'!$B$2:$B$169,0),4)</f>
        <v>Phones</v>
      </c>
      <c r="M258" s="7" t="str">
        <f>INDEX('Product Details'!$A$2:$D$169, MATCH('Sales Order '!J258,'Product Details'!$B$2:$B$169,0),1)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27"/>
        <v>20174</v>
      </c>
      <c r="R258" s="8">
        <f t="shared" si="28"/>
        <v>21756</v>
      </c>
      <c r="S258" s="2">
        <v>74</v>
      </c>
      <c r="T258" s="9">
        <f t="shared" si="29"/>
        <v>21830</v>
      </c>
      <c r="U258" s="9">
        <f t="shared" si="30"/>
        <v>1656</v>
      </c>
      <c r="V258" s="2" t="s">
        <v>34</v>
      </c>
      <c r="W258" s="10">
        <f t="shared" si="31"/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 t="shared" si="24"/>
        <v>Scott</v>
      </c>
      <c r="H259" s="6" t="str">
        <f t="shared" si="25"/>
        <v>Cohen</v>
      </c>
      <c r="I259" s="6" t="str">
        <f t="shared" si="26"/>
        <v>Freiburg</v>
      </c>
      <c r="J259" s="2" t="s">
        <v>215</v>
      </c>
      <c r="K259" s="7" t="str">
        <f>INDEX('Product Details'!$A$2:$D$169, MATCH('Sales Order '!J259,'Product Details'!$B$2:$B$169,0),3)</f>
        <v>Technology</v>
      </c>
      <c r="L259" s="7" t="str">
        <f>INDEX('Product Details'!$A$2:$D$169, MATCH('Sales Order '!J259,'Product Details'!$B$2:$B$169,0),4)</f>
        <v>Machines</v>
      </c>
      <c r="M259" s="7" t="str">
        <f>INDEX('Product Details'!$A$2:$D$169, MATCH('Sales Order '!J259,'Product Details'!$B$2:$B$169,0),1)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27"/>
        <v>5618</v>
      </c>
      <c r="R259" s="8">
        <f t="shared" si="28"/>
        <v>5842</v>
      </c>
      <c r="S259" s="2">
        <v>25</v>
      </c>
      <c r="T259" s="9">
        <f t="shared" si="29"/>
        <v>5867</v>
      </c>
      <c r="U259" s="9">
        <f t="shared" si="30"/>
        <v>249</v>
      </c>
      <c r="V259" s="2" t="s">
        <v>34</v>
      </c>
      <c r="W259" s="10">
        <f t="shared" si="31"/>
        <v>0.05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 t="shared" si="24"/>
        <v>Lisa</v>
      </c>
      <c r="H260" s="6" t="str">
        <f t="shared" si="25"/>
        <v>DeCherney</v>
      </c>
      <c r="I260" s="6" t="str">
        <f t="shared" si="26"/>
        <v>Ningbo</v>
      </c>
      <c r="J260" s="2" t="s">
        <v>436</v>
      </c>
      <c r="K260" s="7" t="str">
        <f>INDEX('Product Details'!$A$2:$D$169, MATCH('Sales Order '!J260,'Product Details'!$B$2:$B$169,0),3)</f>
        <v>Technology</v>
      </c>
      <c r="L260" s="7" t="str">
        <f>INDEX('Product Details'!$A$2:$D$169, MATCH('Sales Order '!J260,'Product Details'!$B$2:$B$169,0),4)</f>
        <v>Accessories</v>
      </c>
      <c r="M260" s="7" t="str">
        <f>INDEX('Product Details'!$A$2:$D$169, MATCH('Sales Order '!J260,'Product Details'!$B$2:$B$169,0),1)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27"/>
        <v>11886</v>
      </c>
      <c r="R260" s="8">
        <f t="shared" si="28"/>
        <v>13222</v>
      </c>
      <c r="S260" s="2">
        <v>38</v>
      </c>
      <c r="T260" s="9">
        <f t="shared" si="29"/>
        <v>13260</v>
      </c>
      <c r="U260" s="9">
        <f t="shared" si="30"/>
        <v>1374</v>
      </c>
      <c r="V260" s="2" t="s">
        <v>34</v>
      </c>
      <c r="W260" s="10">
        <f t="shared" si="31"/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 t="shared" si="24"/>
        <v>Nancy</v>
      </c>
      <c r="H261" s="6" t="str">
        <f t="shared" si="25"/>
        <v>Lomonaco</v>
      </c>
      <c r="I261" s="6" t="str">
        <f t="shared" si="26"/>
        <v>Tengzhou</v>
      </c>
      <c r="J261" s="2" t="s">
        <v>617</v>
      </c>
      <c r="K261" s="7" t="str">
        <f>INDEX('Product Details'!$A$2:$D$169, MATCH('Sales Order '!J261,'Product Details'!$B$2:$B$169,0),3)</f>
        <v>Office_Supplies</v>
      </c>
      <c r="L261" s="7" t="str">
        <f>INDEX('Product Details'!$A$2:$D$169, MATCH('Sales Order '!J261,'Product Details'!$B$2:$B$169,0),4)</f>
        <v>Binders</v>
      </c>
      <c r="M261" s="7" t="str">
        <f>INDEX('Product Details'!$A$2:$D$169, MATCH('Sales Order '!J261,'Product Details'!$B$2:$B$169,0),1)</f>
        <v>JM Magazine Binder</v>
      </c>
      <c r="N261" s="2">
        <v>809</v>
      </c>
      <c r="O261" s="2">
        <v>770</v>
      </c>
      <c r="P261" s="2">
        <v>1</v>
      </c>
      <c r="Q261" s="8">
        <f t="shared" si="27"/>
        <v>770</v>
      </c>
      <c r="R261" s="8">
        <f t="shared" si="28"/>
        <v>809</v>
      </c>
      <c r="S261" s="2">
        <v>35</v>
      </c>
      <c r="T261" s="9">
        <f t="shared" si="29"/>
        <v>844</v>
      </c>
      <c r="U261" s="9">
        <f t="shared" si="30"/>
        <v>74</v>
      </c>
      <c r="V261" s="2" t="s">
        <v>31</v>
      </c>
      <c r="W261" s="10">
        <f t="shared" si="31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 t="shared" si="24"/>
        <v>Kristina</v>
      </c>
      <c r="H262" s="6" t="str">
        <f t="shared" si="25"/>
        <v>Nunn</v>
      </c>
      <c r="I262" s="6" t="str">
        <f t="shared" si="26"/>
        <v>Sydney</v>
      </c>
      <c r="J262" s="2" t="s">
        <v>349</v>
      </c>
      <c r="K262" s="7" t="str">
        <f>INDEX('Product Details'!$A$2:$D$169, MATCH('Sales Order '!J262,'Product Details'!$B$2:$B$169,0),3)</f>
        <v>Furniture</v>
      </c>
      <c r="L262" s="7" t="str">
        <f>INDEX('Product Details'!$A$2:$D$169, MATCH('Sales Order '!J262,'Product Details'!$B$2:$B$169,0),4)</f>
        <v>Furnishings</v>
      </c>
      <c r="M262" s="7" t="str">
        <f>INDEX('Product Details'!$A$2:$D$169, MATCH('Sales Order '!J262,'Product Details'!$B$2:$B$169,0),1)</f>
        <v>Tenex Door Stop, Durable</v>
      </c>
      <c r="N262" s="2">
        <v>21143</v>
      </c>
      <c r="O262" s="2">
        <v>18848</v>
      </c>
      <c r="P262" s="2">
        <v>2</v>
      </c>
      <c r="Q262" s="8">
        <f t="shared" si="27"/>
        <v>37696</v>
      </c>
      <c r="R262" s="8">
        <f t="shared" si="28"/>
        <v>42286</v>
      </c>
      <c r="S262" s="2">
        <v>35</v>
      </c>
      <c r="T262" s="9">
        <f t="shared" si="29"/>
        <v>42321</v>
      </c>
      <c r="U262" s="9">
        <f t="shared" si="30"/>
        <v>4625</v>
      </c>
      <c r="V262" s="2" t="s">
        <v>34</v>
      </c>
      <c r="W262" s="10">
        <f t="shared" si="31"/>
        <v>7.0000000000000007E-2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 t="shared" si="24"/>
        <v>Hunter</v>
      </c>
      <c r="H263" s="6" t="str">
        <f t="shared" si="25"/>
        <v>Lopez</v>
      </c>
      <c r="I263" s="6" t="str">
        <f t="shared" si="26"/>
        <v>Wollongong</v>
      </c>
      <c r="J263" s="2" t="s">
        <v>208</v>
      </c>
      <c r="K263" s="7" t="str">
        <f>INDEX('Product Details'!$A$2:$D$169, MATCH('Sales Order '!J263,'Product Details'!$B$2:$B$169,0),3)</f>
        <v>Office_Supplies</v>
      </c>
      <c r="L263" s="7" t="str">
        <f>INDEX('Product Details'!$A$2:$D$169, MATCH('Sales Order '!J263,'Product Details'!$B$2:$B$169,0),4)</f>
        <v>Labels</v>
      </c>
      <c r="M263" s="7" t="str">
        <f>INDEX('Product Details'!$A$2:$D$169, MATCH('Sales Order '!J263,'Product Details'!$B$2:$B$169,0),1)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27"/>
        <v>5486</v>
      </c>
      <c r="R263" s="8">
        <f t="shared" si="28"/>
        <v>5916</v>
      </c>
      <c r="S263" s="2">
        <v>89</v>
      </c>
      <c r="T263" s="9">
        <f t="shared" si="29"/>
        <v>6005</v>
      </c>
      <c r="U263" s="9">
        <f t="shared" si="30"/>
        <v>519</v>
      </c>
      <c r="V263" s="2" t="s">
        <v>34</v>
      </c>
      <c r="W263" s="10">
        <f t="shared" si="31"/>
        <v>0.05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 t="shared" si="24"/>
        <v>Daniel</v>
      </c>
      <c r="H264" s="6" t="str">
        <f t="shared" si="25"/>
        <v>Raglin</v>
      </c>
      <c r="I264" s="6" t="str">
        <f t="shared" si="26"/>
        <v>Gold Coast</v>
      </c>
      <c r="J264" s="2" t="s">
        <v>623</v>
      </c>
      <c r="K264" s="7" t="str">
        <f>INDEX('Product Details'!$A$2:$D$169, MATCH('Sales Order '!J264,'Product Details'!$B$2:$B$169,0),3)</f>
        <v>Office_Supplies</v>
      </c>
      <c r="L264" s="7" t="str">
        <f>INDEX('Product Details'!$A$2:$D$169, MATCH('Sales Order '!J264,'Product Details'!$B$2:$B$169,0),4)</f>
        <v>Storage</v>
      </c>
      <c r="M264" s="7" t="str">
        <f>INDEX('Product Details'!$A$2:$D$169, MATCH('Sales Order '!J264,'Product Details'!$B$2:$B$169,0),1)</f>
        <v>RogeFile Cart, Single Width</v>
      </c>
      <c r="N264" s="2">
        <v>1983</v>
      </c>
      <c r="O264" s="2">
        <v>1908</v>
      </c>
      <c r="P264" s="2">
        <v>1</v>
      </c>
      <c r="Q264" s="8">
        <f t="shared" si="27"/>
        <v>1908</v>
      </c>
      <c r="R264" s="8">
        <f t="shared" si="28"/>
        <v>1983</v>
      </c>
      <c r="S264" s="2">
        <v>63</v>
      </c>
      <c r="T264" s="9">
        <f t="shared" si="29"/>
        <v>2046</v>
      </c>
      <c r="U264" s="9">
        <f t="shared" si="30"/>
        <v>138</v>
      </c>
      <c r="V264" s="2" t="s">
        <v>31</v>
      </c>
      <c r="W264" s="10">
        <f t="shared" si="31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 t="shared" si="24"/>
        <v>Jenna</v>
      </c>
      <c r="H265" s="6" t="str">
        <f t="shared" si="25"/>
        <v>Caffey</v>
      </c>
      <c r="I265" s="6" t="str">
        <f t="shared" si="26"/>
        <v>Kanpur</v>
      </c>
      <c r="J265" s="2" t="s">
        <v>84</v>
      </c>
      <c r="K265" s="7" t="str">
        <f>INDEX('Product Details'!$A$2:$D$169, MATCH('Sales Order '!J265,'Product Details'!$B$2:$B$169,0),3)</f>
        <v>Furniture</v>
      </c>
      <c r="L265" s="7" t="str">
        <f>INDEX('Product Details'!$A$2:$D$169, MATCH('Sales Order '!J265,'Product Details'!$B$2:$B$169,0),4)</f>
        <v>Chairs</v>
      </c>
      <c r="M265" s="7" t="str">
        <f>INDEX('Product Details'!$A$2:$D$169, MATCH('Sales Order '!J265,'Product Details'!$B$2:$B$169,0),1)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27"/>
        <v>13936</v>
      </c>
      <c r="R265" s="8">
        <f t="shared" si="28"/>
        <v>14760</v>
      </c>
      <c r="S265" s="2">
        <v>99</v>
      </c>
      <c r="T265" s="9">
        <f t="shared" si="29"/>
        <v>14859</v>
      </c>
      <c r="U265" s="9">
        <f t="shared" si="30"/>
        <v>923</v>
      </c>
      <c r="V265" s="2" t="s">
        <v>34</v>
      </c>
      <c r="W265" s="10">
        <f t="shared" si="31"/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 t="shared" ref="G266:G329" si="32">VLOOKUP(F266, Customer,2,0)</f>
        <v>Ivan</v>
      </c>
      <c r="H266" s="6" t="str">
        <f t="shared" ref="H266:H329" si="33">VLOOKUP(F266,Customer,3,0)</f>
        <v>Gibson</v>
      </c>
      <c r="I266" s="6" t="str">
        <f t="shared" ref="I266:I329" si="34">VLOOKUP(F266,Customer,5,0)</f>
        <v>Perth</v>
      </c>
      <c r="J266" s="2" t="s">
        <v>415</v>
      </c>
      <c r="K266" s="7" t="str">
        <f>INDEX('Product Details'!$A$2:$D$169, MATCH('Sales Order '!J266,'Product Details'!$B$2:$B$169,0),3)</f>
        <v>Furniture</v>
      </c>
      <c r="L266" s="7" t="str">
        <f>INDEX('Product Details'!$A$2:$D$169, MATCH('Sales Order '!J266,'Product Details'!$B$2:$B$169,0),4)</f>
        <v>Furnishings</v>
      </c>
      <c r="M266" s="7" t="str">
        <f>INDEX('Product Details'!$A$2:$D$169, MATCH('Sales Order '!J266,'Product Details'!$B$2:$B$169,0),1)</f>
        <v>-O Clock, Black</v>
      </c>
      <c r="N266" s="2">
        <v>119</v>
      </c>
      <c r="O266" s="2">
        <v>112</v>
      </c>
      <c r="P266" s="2">
        <v>2</v>
      </c>
      <c r="Q266" s="8">
        <f t="shared" si="27"/>
        <v>224</v>
      </c>
      <c r="R266" s="8">
        <f t="shared" si="28"/>
        <v>238</v>
      </c>
      <c r="S266" s="2">
        <v>30</v>
      </c>
      <c r="T266" s="9">
        <f t="shared" si="29"/>
        <v>268</v>
      </c>
      <c r="U266" s="9">
        <f t="shared" si="30"/>
        <v>44</v>
      </c>
      <c r="V266" s="2" t="s">
        <v>34</v>
      </c>
      <c r="W266" s="10">
        <f t="shared" si="31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 t="shared" si="32"/>
        <v>Logan</v>
      </c>
      <c r="H267" s="6" t="str">
        <f t="shared" si="33"/>
        <v>Haushalter</v>
      </c>
      <c r="I267" s="6" t="str">
        <f t="shared" si="34"/>
        <v>Canberra</v>
      </c>
      <c r="J267" s="2" t="s">
        <v>117</v>
      </c>
      <c r="K267" s="7" t="str">
        <f>INDEX('Product Details'!$A$2:$D$169, MATCH('Sales Order '!J267,'Product Details'!$B$2:$B$169,0),3)</f>
        <v>Furniture</v>
      </c>
      <c r="L267" s="7" t="str">
        <f>INDEX('Product Details'!$A$2:$D$169, MATCH('Sales Order '!J267,'Product Details'!$B$2:$B$169,0),4)</f>
        <v>Tables</v>
      </c>
      <c r="M267" s="7" t="str">
        <f>INDEX('Product Details'!$A$2:$D$169, MATCH('Sales Order '!J267,'Product Details'!$B$2:$B$169,0),1)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35">O267*P267</f>
        <v>33180</v>
      </c>
      <c r="R267" s="8">
        <f t="shared" ref="R267:R330" si="36">N267*P267</f>
        <v>36856</v>
      </c>
      <c r="S267" s="2">
        <v>97</v>
      </c>
      <c r="T267" s="9">
        <f t="shared" ref="T267:T330" si="37">R267+S267</f>
        <v>36953</v>
      </c>
      <c r="U267" s="9">
        <f t="shared" ref="U267:U330" si="38">T267-Q267</f>
        <v>3773</v>
      </c>
      <c r="V267" s="2" t="s">
        <v>34</v>
      </c>
      <c r="W267" s="10">
        <f t="shared" ref="W267:W330" si="39">VLOOKUP(T267,$X$1:$Y$7,2,1)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 t="shared" si="32"/>
        <v>Rick</v>
      </c>
      <c r="H268" s="6" t="str">
        <f t="shared" si="33"/>
        <v>Duston</v>
      </c>
      <c r="I268" s="6" t="str">
        <f t="shared" si="34"/>
        <v>Surakarta</v>
      </c>
      <c r="J268" s="2" t="s">
        <v>546</v>
      </c>
      <c r="K268" s="7" t="str">
        <f>INDEX('Product Details'!$A$2:$D$169, MATCH('Sales Order '!J268,'Product Details'!$B$2:$B$169,0),3)</f>
        <v>Technology</v>
      </c>
      <c r="L268" s="7" t="str">
        <f>INDEX('Product Details'!$A$2:$D$169, MATCH('Sales Order '!J268,'Product Details'!$B$2:$B$169,0),4)</f>
        <v>Copiers</v>
      </c>
      <c r="M268" s="7" t="str">
        <f>INDEX('Product Details'!$A$2:$D$169, MATCH('Sales Order '!J268,'Product Details'!$B$2:$B$169,0),1)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35"/>
        <v>4044</v>
      </c>
      <c r="R268" s="8">
        <f t="shared" si="36"/>
        <v>4584</v>
      </c>
      <c r="S268" s="2">
        <v>44</v>
      </c>
      <c r="T268" s="9">
        <f t="shared" si="37"/>
        <v>4628</v>
      </c>
      <c r="U268" s="9">
        <f t="shared" si="38"/>
        <v>584</v>
      </c>
      <c r="V268" s="2" t="s">
        <v>34</v>
      </c>
      <c r="W268" s="10">
        <f t="shared" si="39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 t="shared" si="32"/>
        <v>Bart</v>
      </c>
      <c r="H269" s="6" t="str">
        <f t="shared" si="33"/>
        <v>Folk</v>
      </c>
      <c r="I269" s="6" t="str">
        <f t="shared" si="34"/>
        <v>Melbourne</v>
      </c>
      <c r="J269" s="2" t="s">
        <v>633</v>
      </c>
      <c r="K269" s="7" t="str">
        <f>INDEX('Product Details'!$A$2:$D$169, MATCH('Sales Order '!J269,'Product Details'!$B$2:$B$169,0),3)</f>
        <v>Office_Supplies</v>
      </c>
      <c r="L269" s="7" t="str">
        <f>INDEX('Product Details'!$A$2:$D$169, MATCH('Sales Order '!J269,'Product Details'!$B$2:$B$169,0),4)</f>
        <v>Appliances</v>
      </c>
      <c r="M269" s="7" t="str">
        <f>INDEX('Product Details'!$A$2:$D$169, MATCH('Sales Order '!J269,'Product Details'!$B$2:$B$169,0),1)</f>
        <v>Cuisinart Toaster, Silver</v>
      </c>
      <c r="N269" s="2">
        <v>4737</v>
      </c>
      <c r="O269" s="2">
        <v>4473</v>
      </c>
      <c r="P269" s="2">
        <v>1</v>
      </c>
      <c r="Q269" s="8">
        <f t="shared" si="35"/>
        <v>4473</v>
      </c>
      <c r="R269" s="8">
        <f t="shared" si="36"/>
        <v>4737</v>
      </c>
      <c r="S269" s="2">
        <v>41</v>
      </c>
      <c r="T269" s="9">
        <f t="shared" si="37"/>
        <v>4778</v>
      </c>
      <c r="U269" s="9">
        <f t="shared" si="38"/>
        <v>305</v>
      </c>
      <c r="V269" s="2" t="s">
        <v>34</v>
      </c>
      <c r="W269" s="10">
        <f t="shared" si="39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 t="shared" si="32"/>
        <v>Rob</v>
      </c>
      <c r="H270" s="6" t="str">
        <f t="shared" si="33"/>
        <v>Haberlin</v>
      </c>
      <c r="I270" s="6" t="str">
        <f t="shared" si="34"/>
        <v>Harbin</v>
      </c>
      <c r="J270" s="2" t="s">
        <v>500</v>
      </c>
      <c r="K270" s="7" t="str">
        <f>INDEX('Product Details'!$A$2:$D$169, MATCH('Sales Order '!J270,'Product Details'!$B$2:$B$169,0),3)</f>
        <v>Furniture</v>
      </c>
      <c r="L270" s="7" t="str">
        <f>INDEX('Product Details'!$A$2:$D$169, MATCH('Sales Order '!J270,'Product Details'!$B$2:$B$169,0),4)</f>
        <v>Tables</v>
      </c>
      <c r="M270" s="7" t="str">
        <f>INDEX('Product Details'!$A$2:$D$169, MATCH('Sales Order '!J270,'Product Details'!$B$2:$B$169,0),1)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35"/>
        <v>29995</v>
      </c>
      <c r="R270" s="8">
        <f t="shared" si="36"/>
        <v>32039</v>
      </c>
      <c r="S270" s="2">
        <v>24</v>
      </c>
      <c r="T270" s="9">
        <f t="shared" si="37"/>
        <v>32063</v>
      </c>
      <c r="U270" s="9">
        <f t="shared" si="38"/>
        <v>2068</v>
      </c>
      <c r="V270" s="2" t="s">
        <v>64</v>
      </c>
      <c r="W270" s="10">
        <f t="shared" si="39"/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 t="shared" si="32"/>
        <v>Christine</v>
      </c>
      <c r="H271" s="6" t="str">
        <f t="shared" si="33"/>
        <v>Abelman</v>
      </c>
      <c r="I271" s="6" t="str">
        <f t="shared" si="34"/>
        <v>Nasik</v>
      </c>
      <c r="J271" s="2" t="s">
        <v>71</v>
      </c>
      <c r="K271" s="7" t="str">
        <f>INDEX('Product Details'!$A$2:$D$169, MATCH('Sales Order '!J271,'Product Details'!$B$2:$B$169,0),3)</f>
        <v>Furniture</v>
      </c>
      <c r="L271" s="7" t="str">
        <f>INDEX('Product Details'!$A$2:$D$169, MATCH('Sales Order '!J271,'Product Details'!$B$2:$B$169,0),4)</f>
        <v>Furnishings</v>
      </c>
      <c r="M271" s="7" t="str">
        <f>INDEX('Product Details'!$A$2:$D$169, MATCH('Sales Order '!J271,'Product Details'!$B$2:$B$169,0),1)</f>
        <v>-O Stacking Tray, Erganomic</v>
      </c>
      <c r="N271" s="2">
        <v>6864</v>
      </c>
      <c r="O271" s="2">
        <v>6667</v>
      </c>
      <c r="P271" s="2">
        <v>3</v>
      </c>
      <c r="Q271" s="8">
        <f t="shared" si="35"/>
        <v>20001</v>
      </c>
      <c r="R271" s="8">
        <f t="shared" si="36"/>
        <v>20592</v>
      </c>
      <c r="S271" s="2">
        <v>21</v>
      </c>
      <c r="T271" s="9">
        <f t="shared" si="37"/>
        <v>20613</v>
      </c>
      <c r="U271" s="9">
        <f t="shared" si="38"/>
        <v>612</v>
      </c>
      <c r="V271" s="2" t="s">
        <v>72</v>
      </c>
      <c r="W271" s="10">
        <f t="shared" si="39"/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 t="shared" si="32"/>
        <v>Ted</v>
      </c>
      <c r="H272" s="6" t="str">
        <f t="shared" si="33"/>
        <v>Trevino</v>
      </c>
      <c r="I272" s="6" t="str">
        <f t="shared" si="34"/>
        <v>Bendigo</v>
      </c>
      <c r="J272" s="2" t="s">
        <v>84</v>
      </c>
      <c r="K272" s="7" t="str">
        <f>INDEX('Product Details'!$A$2:$D$169, MATCH('Sales Order '!J272,'Product Details'!$B$2:$B$169,0),3)</f>
        <v>Furniture</v>
      </c>
      <c r="L272" s="7" t="str">
        <f>INDEX('Product Details'!$A$2:$D$169, MATCH('Sales Order '!J272,'Product Details'!$B$2:$B$169,0),4)</f>
        <v>Chairs</v>
      </c>
      <c r="M272" s="7" t="str">
        <f>INDEX('Product Details'!$A$2:$D$169, MATCH('Sales Order '!J272,'Product Details'!$B$2:$B$169,0),1)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35"/>
        <v>37860</v>
      </c>
      <c r="R272" s="8">
        <f t="shared" si="36"/>
        <v>40130</v>
      </c>
      <c r="S272" s="2">
        <v>86</v>
      </c>
      <c r="T272" s="9">
        <f t="shared" si="37"/>
        <v>40216</v>
      </c>
      <c r="U272" s="9">
        <f t="shared" si="38"/>
        <v>2356</v>
      </c>
      <c r="V272" s="2" t="s">
        <v>64</v>
      </c>
      <c r="W272" s="10">
        <f t="shared" si="39"/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 t="shared" si="32"/>
        <v>Steven</v>
      </c>
      <c r="H273" s="6" t="str">
        <f t="shared" si="33"/>
        <v>Cartwright</v>
      </c>
      <c r="I273" s="6" t="str">
        <f t="shared" si="34"/>
        <v>Newcastle</v>
      </c>
      <c r="J273" s="2" t="s">
        <v>515</v>
      </c>
      <c r="K273" s="7" t="str">
        <f>INDEX('Product Details'!$A$2:$D$169, MATCH('Sales Order '!J273,'Product Details'!$B$2:$B$169,0),3)</f>
        <v>Technology</v>
      </c>
      <c r="L273" s="7" t="str">
        <f>INDEX('Product Details'!$A$2:$D$169, MATCH('Sales Order '!J273,'Product Details'!$B$2:$B$169,0),4)</f>
        <v>Accessories</v>
      </c>
      <c r="M273" s="7" t="str">
        <f>INDEX('Product Details'!$A$2:$D$169, MATCH('Sales Order '!J273,'Product Details'!$B$2:$B$169,0),1)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35"/>
        <v>6853</v>
      </c>
      <c r="R273" s="8">
        <f t="shared" si="36"/>
        <v>7336</v>
      </c>
      <c r="S273" s="2">
        <v>33</v>
      </c>
      <c r="T273" s="9">
        <f t="shared" si="37"/>
        <v>7369</v>
      </c>
      <c r="U273" s="9">
        <f t="shared" si="38"/>
        <v>516</v>
      </c>
      <c r="V273" s="2" t="s">
        <v>72</v>
      </c>
      <c r="W273" s="10">
        <f t="shared" si="39"/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 t="shared" si="32"/>
        <v>Dean</v>
      </c>
      <c r="H274" s="6" t="str">
        <f t="shared" si="33"/>
        <v>Katz</v>
      </c>
      <c r="I274" s="6" t="str">
        <f t="shared" si="34"/>
        <v>Changzhou</v>
      </c>
      <c r="J274" s="2" t="s">
        <v>573</v>
      </c>
      <c r="K274" s="7" t="str">
        <f>INDEX('Product Details'!$A$2:$D$169, MATCH('Sales Order '!J274,'Product Details'!$B$2:$B$169,0),3)</f>
        <v>Technology</v>
      </c>
      <c r="L274" s="7" t="str">
        <f>INDEX('Product Details'!$A$2:$D$169, MATCH('Sales Order '!J274,'Product Details'!$B$2:$B$169,0),4)</f>
        <v>Machines</v>
      </c>
      <c r="M274" s="7" t="str">
        <f>INDEX('Product Details'!$A$2:$D$169, MATCH('Sales Order '!J274,'Product Details'!$B$2:$B$169,0),1)</f>
        <v>StarTech Receipt Printer, Red</v>
      </c>
      <c r="N274" s="2">
        <v>8351</v>
      </c>
      <c r="O274" s="2">
        <v>8033</v>
      </c>
      <c r="P274" s="2">
        <v>4</v>
      </c>
      <c r="Q274" s="8">
        <f t="shared" si="35"/>
        <v>32132</v>
      </c>
      <c r="R274" s="8">
        <f t="shared" si="36"/>
        <v>33404</v>
      </c>
      <c r="S274" s="2">
        <v>27</v>
      </c>
      <c r="T274" s="9">
        <f t="shared" si="37"/>
        <v>33431</v>
      </c>
      <c r="U274" s="9">
        <f t="shared" si="38"/>
        <v>1299</v>
      </c>
      <c r="V274" s="2" t="s">
        <v>34</v>
      </c>
      <c r="W274" s="10">
        <f t="shared" si="39"/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 t="shared" si="32"/>
        <v>Ivan</v>
      </c>
      <c r="H275" s="6" t="str">
        <f t="shared" si="33"/>
        <v>Gibson</v>
      </c>
      <c r="I275" s="6" t="str">
        <f t="shared" si="34"/>
        <v>Shanghai</v>
      </c>
      <c r="J275" s="2" t="s">
        <v>479</v>
      </c>
      <c r="K275" s="7" t="str">
        <f>INDEX('Product Details'!$A$2:$D$169, MATCH('Sales Order '!J275,'Product Details'!$B$2:$B$169,0),3)</f>
        <v>Furniture</v>
      </c>
      <c r="L275" s="7" t="str">
        <f>INDEX('Product Details'!$A$2:$D$169, MATCH('Sales Order '!J275,'Product Details'!$B$2:$B$169,0),4)</f>
        <v>Chairs</v>
      </c>
      <c r="M275" s="7" t="str">
        <f>INDEX('Product Details'!$A$2:$D$169, MATCH('Sales Order '!J275,'Product Details'!$B$2:$B$169,0),1)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35"/>
        <v>7723</v>
      </c>
      <c r="R275" s="8">
        <f t="shared" si="36"/>
        <v>8665</v>
      </c>
      <c r="S275" s="2">
        <v>60</v>
      </c>
      <c r="T275" s="9">
        <f t="shared" si="37"/>
        <v>8725</v>
      </c>
      <c r="U275" s="9">
        <f t="shared" si="38"/>
        <v>1002</v>
      </c>
      <c r="V275" s="2" t="s">
        <v>64</v>
      </c>
      <c r="W275" s="10">
        <f t="shared" si="39"/>
        <v>0.05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 t="shared" si="32"/>
        <v>Randy</v>
      </c>
      <c r="H276" s="6" t="str">
        <f t="shared" si="33"/>
        <v>Bradley</v>
      </c>
      <c r="I276" s="6" t="str">
        <f t="shared" si="34"/>
        <v>Wollongong</v>
      </c>
      <c r="J276" s="2" t="s">
        <v>5</v>
      </c>
      <c r="K276" s="7" t="str">
        <f>INDEX('Product Details'!$A$2:$D$169, MATCH('Sales Order '!J276,'Product Details'!$B$2:$B$169,0),3)</f>
        <v>Furniture</v>
      </c>
      <c r="L276" s="7" t="str">
        <f>INDEX('Product Details'!$A$2:$D$169, MATCH('Sales Order '!J276,'Product Details'!$B$2:$B$169,0),4)</f>
        <v>Furnishings</v>
      </c>
      <c r="M276" s="7" t="str">
        <f>INDEX('Product Details'!$A$2:$D$169, MATCH('Sales Order '!J276,'Product Details'!$B$2:$B$169,0),1)</f>
        <v>Seth Thomas 13 1/2" Wall Clock</v>
      </c>
      <c r="N276" s="2">
        <v>170</v>
      </c>
      <c r="O276" s="2">
        <v>160</v>
      </c>
      <c r="P276" s="2">
        <v>4</v>
      </c>
      <c r="Q276" s="8">
        <f t="shared" si="35"/>
        <v>640</v>
      </c>
      <c r="R276" s="8">
        <f t="shared" si="36"/>
        <v>680</v>
      </c>
      <c r="S276" s="2">
        <v>30</v>
      </c>
      <c r="T276" s="9">
        <f t="shared" si="37"/>
        <v>710</v>
      </c>
      <c r="U276" s="9">
        <f t="shared" si="38"/>
        <v>70</v>
      </c>
      <c r="V276" s="2" t="s">
        <v>64</v>
      </c>
      <c r="W276" s="10">
        <f t="shared" si="39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 t="shared" si="32"/>
        <v>Anna</v>
      </c>
      <c r="H277" s="6" t="str">
        <f t="shared" si="33"/>
        <v>Gayman</v>
      </c>
      <c r="I277" s="6" t="str">
        <f t="shared" si="34"/>
        <v>Surat</v>
      </c>
      <c r="J277" s="2" t="s">
        <v>335</v>
      </c>
      <c r="K277" s="7" t="str">
        <f>INDEX('Product Details'!$A$2:$D$169, MATCH('Sales Order '!J277,'Product Details'!$B$2:$B$169,0),3)</f>
        <v>Office_Supplies</v>
      </c>
      <c r="L277" s="7" t="str">
        <f>INDEX('Product Details'!$A$2:$D$169, MATCH('Sales Order '!J277,'Product Details'!$B$2:$B$169,0),4)</f>
        <v>Paper</v>
      </c>
      <c r="M277" s="7" t="str">
        <f>INDEX('Product Details'!$A$2:$D$169, MATCH('Sales Order '!J277,'Product Details'!$B$2:$B$169,0),1)</f>
        <v>Xerox 22</v>
      </c>
      <c r="N277" s="2">
        <v>3256</v>
      </c>
      <c r="O277" s="2">
        <v>2959</v>
      </c>
      <c r="P277" s="2">
        <v>5</v>
      </c>
      <c r="Q277" s="8">
        <f t="shared" si="35"/>
        <v>14795</v>
      </c>
      <c r="R277" s="8">
        <f t="shared" si="36"/>
        <v>16280</v>
      </c>
      <c r="S277" s="2">
        <v>70</v>
      </c>
      <c r="T277" s="9">
        <f t="shared" si="37"/>
        <v>16350</v>
      </c>
      <c r="U277" s="9">
        <f t="shared" si="38"/>
        <v>1555</v>
      </c>
      <c r="V277" s="2" t="s">
        <v>64</v>
      </c>
      <c r="W277" s="10">
        <f t="shared" si="39"/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 t="shared" si="32"/>
        <v>Alex</v>
      </c>
      <c r="H278" s="6" t="str">
        <f t="shared" si="33"/>
        <v>Avila</v>
      </c>
      <c r="I278" s="6" t="str">
        <f t="shared" si="34"/>
        <v>Berlin</v>
      </c>
      <c r="J278" s="2" t="s">
        <v>595</v>
      </c>
      <c r="K278" s="7" t="str">
        <f>INDEX('Product Details'!$A$2:$D$169, MATCH('Sales Order '!J278,'Product Details'!$B$2:$B$169,0),3)</f>
        <v>Office_Supplies</v>
      </c>
      <c r="L278" s="7" t="str">
        <f>INDEX('Product Details'!$A$2:$D$169, MATCH('Sales Order '!J278,'Product Details'!$B$2:$B$169,0),4)</f>
        <v>Art</v>
      </c>
      <c r="M278" s="7" t="str">
        <f>INDEX('Product Details'!$A$2:$D$169, MATCH('Sales Order '!J278,'Product Details'!$B$2:$B$169,0),1)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35"/>
        <v>372</v>
      </c>
      <c r="R278" s="8">
        <f t="shared" si="36"/>
        <v>393</v>
      </c>
      <c r="S278" s="2">
        <v>30</v>
      </c>
      <c r="T278" s="9">
        <f t="shared" si="37"/>
        <v>423</v>
      </c>
      <c r="U278" s="9">
        <f t="shared" si="38"/>
        <v>51</v>
      </c>
      <c r="V278" s="2" t="s">
        <v>64</v>
      </c>
      <c r="W278" s="10">
        <f t="shared" si="39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 t="shared" si="32"/>
        <v>Carlos</v>
      </c>
      <c r="H279" s="6" t="str">
        <f t="shared" si="33"/>
        <v>Soltero</v>
      </c>
      <c r="I279" s="6" t="str">
        <f t="shared" si="34"/>
        <v>Wodonga</v>
      </c>
      <c r="J279" s="2" t="s">
        <v>90</v>
      </c>
      <c r="K279" s="7" t="str">
        <f>INDEX('Product Details'!$A$2:$D$169, MATCH('Sales Order '!J279,'Product Details'!$B$2:$B$169,0),3)</f>
        <v>Office_Supplies</v>
      </c>
      <c r="L279" s="7" t="str">
        <f>INDEX('Product Details'!$A$2:$D$169, MATCH('Sales Order '!J279,'Product Details'!$B$2:$B$169,0),4)</f>
        <v>Paper</v>
      </c>
      <c r="M279" s="7" t="str">
        <f>INDEX('Product Details'!$A$2:$D$169, MATCH('Sales Order '!J279,'Product Details'!$B$2:$B$169,0),1)</f>
        <v>Xerox 1974</v>
      </c>
      <c r="N279" s="2">
        <v>2466</v>
      </c>
      <c r="O279" s="2">
        <v>2350</v>
      </c>
      <c r="P279" s="2">
        <v>3</v>
      </c>
      <c r="Q279" s="8">
        <f t="shared" si="35"/>
        <v>7050</v>
      </c>
      <c r="R279" s="8">
        <f t="shared" si="36"/>
        <v>7398</v>
      </c>
      <c r="S279" s="2">
        <v>81</v>
      </c>
      <c r="T279" s="9">
        <f t="shared" si="37"/>
        <v>7479</v>
      </c>
      <c r="U279" s="9">
        <f t="shared" si="38"/>
        <v>429</v>
      </c>
      <c r="V279" s="2" t="s">
        <v>64</v>
      </c>
      <c r="W279" s="10">
        <f t="shared" si="39"/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 t="shared" si="32"/>
        <v>Helen</v>
      </c>
      <c r="H280" s="6" t="str">
        <f t="shared" si="33"/>
        <v>Abelman</v>
      </c>
      <c r="I280" s="6" t="str">
        <f t="shared" si="34"/>
        <v>Berlin</v>
      </c>
      <c r="J280" s="2" t="s">
        <v>573</v>
      </c>
      <c r="K280" s="7" t="str">
        <f>INDEX('Product Details'!$A$2:$D$169, MATCH('Sales Order '!J280,'Product Details'!$B$2:$B$169,0),3)</f>
        <v>Technology</v>
      </c>
      <c r="L280" s="7" t="str">
        <f>INDEX('Product Details'!$A$2:$D$169, MATCH('Sales Order '!J280,'Product Details'!$B$2:$B$169,0),4)</f>
        <v>Machines</v>
      </c>
      <c r="M280" s="7" t="str">
        <f>INDEX('Product Details'!$A$2:$D$169, MATCH('Sales Order '!J280,'Product Details'!$B$2:$B$169,0),1)</f>
        <v>StarTech Receipt Printer, Red</v>
      </c>
      <c r="N280" s="2">
        <v>1058</v>
      </c>
      <c r="O280" s="2">
        <v>989</v>
      </c>
      <c r="P280" s="2">
        <v>5</v>
      </c>
      <c r="Q280" s="8">
        <f t="shared" si="35"/>
        <v>4945</v>
      </c>
      <c r="R280" s="8">
        <f t="shared" si="36"/>
        <v>5290</v>
      </c>
      <c r="S280" s="2">
        <v>83</v>
      </c>
      <c r="T280" s="9">
        <f t="shared" si="37"/>
        <v>5373</v>
      </c>
      <c r="U280" s="9">
        <f t="shared" si="38"/>
        <v>428</v>
      </c>
      <c r="V280" s="2" t="s">
        <v>31</v>
      </c>
      <c r="W280" s="10">
        <f t="shared" si="39"/>
        <v>0.05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 t="shared" si="32"/>
        <v>Dana</v>
      </c>
      <c r="H281" s="6" t="str">
        <f t="shared" si="33"/>
        <v>Kaydos</v>
      </c>
      <c r="I281" s="6" t="str">
        <f t="shared" si="34"/>
        <v>Nagercoil</v>
      </c>
      <c r="J281" s="2" t="s">
        <v>208</v>
      </c>
      <c r="K281" s="7" t="str">
        <f>INDEX('Product Details'!$A$2:$D$169, MATCH('Sales Order '!J281,'Product Details'!$B$2:$B$169,0),3)</f>
        <v>Office_Supplies</v>
      </c>
      <c r="L281" s="7" t="str">
        <f>INDEX('Product Details'!$A$2:$D$169, MATCH('Sales Order '!J281,'Product Details'!$B$2:$B$169,0),4)</f>
        <v>Labels</v>
      </c>
      <c r="M281" s="7" t="str">
        <f>INDEX('Product Details'!$A$2:$D$169, MATCH('Sales Order '!J281,'Product Details'!$B$2:$B$169,0),1)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35"/>
        <v>154</v>
      </c>
      <c r="R281" s="8">
        <f t="shared" si="36"/>
        <v>162</v>
      </c>
      <c r="S281" s="2">
        <v>10</v>
      </c>
      <c r="T281" s="9">
        <f t="shared" si="37"/>
        <v>172</v>
      </c>
      <c r="U281" s="9">
        <f t="shared" si="38"/>
        <v>18</v>
      </c>
      <c r="V281" s="2" t="s">
        <v>31</v>
      </c>
      <c r="W281" s="10">
        <f t="shared" si="39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 t="shared" si="32"/>
        <v>Jonathan</v>
      </c>
      <c r="H282" s="6" t="str">
        <f t="shared" si="33"/>
        <v>Howell</v>
      </c>
      <c r="I282" s="6" t="str">
        <f t="shared" si="34"/>
        <v>Guangshui</v>
      </c>
      <c r="J282" s="2" t="s">
        <v>274</v>
      </c>
      <c r="K282" s="7" t="str">
        <f>INDEX('Product Details'!$A$2:$D$169, MATCH('Sales Order '!J282,'Product Details'!$B$2:$B$169,0),3)</f>
        <v>Furniture</v>
      </c>
      <c r="L282" s="7" t="str">
        <f>INDEX('Product Details'!$A$2:$D$169, MATCH('Sales Order '!J282,'Product Details'!$B$2:$B$169,0),4)</f>
        <v>Tables</v>
      </c>
      <c r="M282" s="7" t="str">
        <f>INDEX('Product Details'!$A$2:$D$169, MATCH('Sales Order '!J282,'Product Details'!$B$2:$B$169,0),1)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35"/>
        <v>8080</v>
      </c>
      <c r="R282" s="8">
        <f t="shared" si="36"/>
        <v>8800</v>
      </c>
      <c r="S282" s="2">
        <v>72</v>
      </c>
      <c r="T282" s="9">
        <f t="shared" si="37"/>
        <v>8872</v>
      </c>
      <c r="U282" s="9">
        <f t="shared" si="38"/>
        <v>792</v>
      </c>
      <c r="V282" s="2" t="s">
        <v>64</v>
      </c>
      <c r="W282" s="10">
        <f t="shared" si="39"/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 t="shared" si="32"/>
        <v>Rachel</v>
      </c>
      <c r="H283" s="6" t="str">
        <f t="shared" si="33"/>
        <v>Payne</v>
      </c>
      <c r="I283" s="6" t="str">
        <f t="shared" si="34"/>
        <v>Mianyang</v>
      </c>
      <c r="J283" s="2" t="s">
        <v>218</v>
      </c>
      <c r="K283" s="7" t="str">
        <f>INDEX('Product Details'!$A$2:$D$169, MATCH('Sales Order '!J283,'Product Details'!$B$2:$B$169,0),3)</f>
        <v>Office_Supplies</v>
      </c>
      <c r="L283" s="7" t="str">
        <f>INDEX('Product Details'!$A$2:$D$169, MATCH('Sales Order '!J283,'Product Details'!$B$2:$B$169,0),4)</f>
        <v>Labels</v>
      </c>
      <c r="M283" s="7" t="str">
        <f>INDEX('Product Details'!$A$2:$D$169, MATCH('Sales Order '!J283,'Product Details'!$B$2:$B$169,0),1)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35"/>
        <v>3978</v>
      </c>
      <c r="R283" s="8">
        <f t="shared" si="36"/>
        <v>4341</v>
      </c>
      <c r="S283" s="2">
        <v>79</v>
      </c>
      <c r="T283" s="9">
        <f t="shared" si="37"/>
        <v>4420</v>
      </c>
      <c r="U283" s="9">
        <f t="shared" si="38"/>
        <v>442</v>
      </c>
      <c r="V283" s="2" t="s">
        <v>64</v>
      </c>
      <c r="W283" s="10">
        <f t="shared" si="39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 t="shared" si="32"/>
        <v>Magdelene</v>
      </c>
      <c r="H284" s="6" t="str">
        <f t="shared" si="33"/>
        <v>Morse</v>
      </c>
      <c r="I284" s="6" t="str">
        <f t="shared" si="34"/>
        <v>Berlin</v>
      </c>
      <c r="J284" s="2" t="s">
        <v>224</v>
      </c>
      <c r="K284" s="7" t="str">
        <f>INDEX('Product Details'!$A$2:$D$169, MATCH('Sales Order '!J284,'Product Details'!$B$2:$B$169,0),3)</f>
        <v>Office_Supplies</v>
      </c>
      <c r="L284" s="7" t="str">
        <f>INDEX('Product Details'!$A$2:$D$169, MATCH('Sales Order '!J284,'Product Details'!$B$2:$B$169,0),4)</f>
        <v>Supplies</v>
      </c>
      <c r="M284" s="7" t="str">
        <f>INDEX('Product Details'!$A$2:$D$169, MATCH('Sales Order '!J284,'Product Details'!$B$2:$B$169,0),1)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35"/>
        <v>6967</v>
      </c>
      <c r="R284" s="8">
        <f t="shared" si="36"/>
        <v>7315</v>
      </c>
      <c r="S284" s="2">
        <v>84</v>
      </c>
      <c r="T284" s="9">
        <f t="shared" si="37"/>
        <v>7399</v>
      </c>
      <c r="U284" s="9">
        <f t="shared" si="38"/>
        <v>432</v>
      </c>
      <c r="V284" s="2" t="s">
        <v>64</v>
      </c>
      <c r="W284" s="10">
        <f t="shared" si="39"/>
        <v>0.05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 t="shared" si="32"/>
        <v>Pamela</v>
      </c>
      <c r="H285" s="6" t="str">
        <f t="shared" si="33"/>
        <v>Coakley</v>
      </c>
      <c r="I285" s="6" t="str">
        <f t="shared" si="34"/>
        <v>Jakarta</v>
      </c>
      <c r="J285" s="2" t="s">
        <v>51</v>
      </c>
      <c r="K285" s="7" t="str">
        <f>INDEX('Product Details'!$A$2:$D$169, MATCH('Sales Order '!J285,'Product Details'!$B$2:$B$169,0),3)</f>
        <v>Technology</v>
      </c>
      <c r="L285" s="7" t="str">
        <f>INDEX('Product Details'!$A$2:$D$169, MATCH('Sales Order '!J285,'Product Details'!$B$2:$B$169,0),4)</f>
        <v>Machines</v>
      </c>
      <c r="M285" s="7" t="str">
        <f>INDEX('Product Details'!$A$2:$D$169, MATCH('Sales Order '!J285,'Product Details'!$B$2:$B$169,0),1)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35"/>
        <v>2160</v>
      </c>
      <c r="R285" s="8">
        <f t="shared" si="36"/>
        <v>2400</v>
      </c>
      <c r="S285" s="2">
        <v>79</v>
      </c>
      <c r="T285" s="9">
        <f t="shared" si="37"/>
        <v>2479</v>
      </c>
      <c r="U285" s="9">
        <f t="shared" si="38"/>
        <v>319</v>
      </c>
      <c r="V285" s="2" t="s">
        <v>31</v>
      </c>
      <c r="W285" s="10">
        <f t="shared" si="39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 t="shared" si="32"/>
        <v>Victoria</v>
      </c>
      <c r="H286" s="6" t="str">
        <f t="shared" si="33"/>
        <v>Brennan</v>
      </c>
      <c r="I286" s="6" t="str">
        <f t="shared" si="34"/>
        <v>Canberra</v>
      </c>
      <c r="J286" s="2" t="s">
        <v>46</v>
      </c>
      <c r="K286" s="7" t="str">
        <f>INDEX('Product Details'!$A$2:$D$169, MATCH('Sales Order '!J286,'Product Details'!$B$2:$B$169,0),3)</f>
        <v>Technology</v>
      </c>
      <c r="L286" s="7" t="str">
        <f>INDEX('Product Details'!$A$2:$D$169, MATCH('Sales Order '!J286,'Product Details'!$B$2:$B$169,0),4)</f>
        <v>Machines</v>
      </c>
      <c r="M286" s="7" t="str">
        <f>INDEX('Product Details'!$A$2:$D$169, MATCH('Sales Order '!J286,'Product Details'!$B$2:$B$169,0),1)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35"/>
        <v>4414</v>
      </c>
      <c r="R286" s="8">
        <f t="shared" si="36"/>
        <v>4500</v>
      </c>
      <c r="S286" s="2">
        <v>85</v>
      </c>
      <c r="T286" s="9">
        <f t="shared" si="37"/>
        <v>4585</v>
      </c>
      <c r="U286" s="9">
        <f t="shared" si="38"/>
        <v>171</v>
      </c>
      <c r="V286" s="2" t="s">
        <v>34</v>
      </c>
      <c r="W286" s="10">
        <f t="shared" si="39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 t="shared" si="32"/>
        <v>Aaron</v>
      </c>
      <c r="H287" s="6" t="str">
        <f t="shared" si="33"/>
        <v>Bergman</v>
      </c>
      <c r="I287" s="6" t="str">
        <f t="shared" si="34"/>
        <v>Halle</v>
      </c>
      <c r="J287" s="2" t="s">
        <v>302</v>
      </c>
      <c r="K287" s="7" t="str">
        <f>INDEX('Product Details'!$A$2:$D$169, MATCH('Sales Order '!J287,'Product Details'!$B$2:$B$169,0),3)</f>
        <v>Technology</v>
      </c>
      <c r="L287" s="7" t="str">
        <f>INDEX('Product Details'!$A$2:$D$169, MATCH('Sales Order '!J287,'Product Details'!$B$2:$B$169,0),4)</f>
        <v>Machines</v>
      </c>
      <c r="M287" s="7" t="str">
        <f>INDEX('Product Details'!$A$2:$D$169, MATCH('Sales Order '!J287,'Product Details'!$B$2:$B$169,0),1)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35"/>
        <v>258</v>
      </c>
      <c r="R287" s="8">
        <f t="shared" si="36"/>
        <v>270</v>
      </c>
      <c r="S287" s="2">
        <v>30</v>
      </c>
      <c r="T287" s="9">
        <f t="shared" si="37"/>
        <v>300</v>
      </c>
      <c r="U287" s="9">
        <f t="shared" si="38"/>
        <v>42</v>
      </c>
      <c r="V287" s="2" t="s">
        <v>64</v>
      </c>
      <c r="W287" s="10">
        <f t="shared" si="39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 t="shared" si="32"/>
        <v>Nat</v>
      </c>
      <c r="H288" s="6" t="str">
        <f t="shared" si="33"/>
        <v>Carroll</v>
      </c>
      <c r="I288" s="6" t="str">
        <f t="shared" si="34"/>
        <v>Shanghai</v>
      </c>
      <c r="J288" s="2" t="s">
        <v>415</v>
      </c>
      <c r="K288" s="7" t="str">
        <f>INDEX('Product Details'!$A$2:$D$169, MATCH('Sales Order '!J288,'Product Details'!$B$2:$B$169,0),3)</f>
        <v>Furniture</v>
      </c>
      <c r="L288" s="7" t="str">
        <f>INDEX('Product Details'!$A$2:$D$169, MATCH('Sales Order '!J288,'Product Details'!$B$2:$B$169,0),4)</f>
        <v>Furnishings</v>
      </c>
      <c r="M288" s="7" t="str">
        <f>INDEX('Product Details'!$A$2:$D$169, MATCH('Sales Order '!J288,'Product Details'!$B$2:$B$169,0),1)</f>
        <v>-O Clock, Black</v>
      </c>
      <c r="N288" s="2">
        <v>6481</v>
      </c>
      <c r="O288" s="2">
        <v>5884</v>
      </c>
      <c r="P288" s="2">
        <v>1</v>
      </c>
      <c r="Q288" s="8">
        <f t="shared" si="35"/>
        <v>5884</v>
      </c>
      <c r="R288" s="8">
        <f t="shared" si="36"/>
        <v>6481</v>
      </c>
      <c r="S288" s="2">
        <v>93</v>
      </c>
      <c r="T288" s="9">
        <f t="shared" si="37"/>
        <v>6574</v>
      </c>
      <c r="U288" s="9">
        <f t="shared" si="38"/>
        <v>690</v>
      </c>
      <c r="V288" s="2" t="s">
        <v>34</v>
      </c>
      <c r="W288" s="10">
        <f t="shared" si="39"/>
        <v>0.05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 t="shared" si="32"/>
        <v>Ann</v>
      </c>
      <c r="H289" s="6" t="str">
        <f t="shared" si="33"/>
        <v>Chong</v>
      </c>
      <c r="I289" s="6" t="str">
        <f t="shared" si="34"/>
        <v>Sydney</v>
      </c>
      <c r="J289" s="2" t="s">
        <v>243</v>
      </c>
      <c r="K289" s="7" t="str">
        <f>INDEX('Product Details'!$A$2:$D$169, MATCH('Sales Order '!J289,'Product Details'!$B$2:$B$169,0),3)</f>
        <v>Office_Supplies</v>
      </c>
      <c r="L289" s="7" t="str">
        <f>INDEX('Product Details'!$A$2:$D$169, MATCH('Sales Order '!J289,'Product Details'!$B$2:$B$169,0),4)</f>
        <v>Storage</v>
      </c>
      <c r="M289" s="7" t="str">
        <f>INDEX('Product Details'!$A$2:$D$169, MATCH('Sales Order '!J289,'Product Details'!$B$2:$B$169,0),1)</f>
        <v>Tennsco Double-Tier Lockers</v>
      </c>
      <c r="N289" s="2">
        <v>992</v>
      </c>
      <c r="O289" s="2">
        <v>928</v>
      </c>
      <c r="P289" s="2">
        <v>14</v>
      </c>
      <c r="Q289" s="8">
        <f t="shared" si="35"/>
        <v>12992</v>
      </c>
      <c r="R289" s="8">
        <f t="shared" si="36"/>
        <v>13888</v>
      </c>
      <c r="S289" s="2">
        <v>99</v>
      </c>
      <c r="T289" s="9">
        <f t="shared" si="37"/>
        <v>13987</v>
      </c>
      <c r="U289" s="9">
        <f t="shared" si="38"/>
        <v>995</v>
      </c>
      <c r="V289" s="2" t="s">
        <v>34</v>
      </c>
      <c r="W289" s="10">
        <f t="shared" si="39"/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 t="shared" si="32"/>
        <v>Catherine</v>
      </c>
      <c r="H290" s="6" t="str">
        <f t="shared" si="33"/>
        <v>Glotzbach</v>
      </c>
      <c r="I290" s="6" t="str">
        <f t="shared" si="34"/>
        <v>Bochum</v>
      </c>
      <c r="J290" s="2" t="s">
        <v>181</v>
      </c>
      <c r="K290" s="7" t="str">
        <f>INDEX('Product Details'!$A$2:$D$169, MATCH('Sales Order '!J290,'Product Details'!$B$2:$B$169,0),3)</f>
        <v>Furniture</v>
      </c>
      <c r="L290" s="7" t="str">
        <f>INDEX('Product Details'!$A$2:$D$169, MATCH('Sales Order '!J290,'Product Details'!$B$2:$B$169,0),4)</f>
        <v>Tables</v>
      </c>
      <c r="M290" s="7" t="str">
        <f>INDEX('Product Details'!$A$2:$D$169, MATCH('Sales Order '!J290,'Product Details'!$B$2:$B$169,0),1)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35"/>
        <v>8082</v>
      </c>
      <c r="R290" s="8">
        <f t="shared" si="36"/>
        <v>8895</v>
      </c>
      <c r="S290" s="2">
        <v>89</v>
      </c>
      <c r="T290" s="9">
        <f t="shared" si="37"/>
        <v>8984</v>
      </c>
      <c r="U290" s="9">
        <f t="shared" si="38"/>
        <v>902</v>
      </c>
      <c r="V290" s="2" t="s">
        <v>34</v>
      </c>
      <c r="W290" s="10">
        <f t="shared" si="39"/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 t="shared" si="32"/>
        <v>Duane</v>
      </c>
      <c r="H291" s="6" t="str">
        <f t="shared" si="33"/>
        <v>Huffman</v>
      </c>
      <c r="I291" s="6" t="str">
        <f t="shared" si="34"/>
        <v>Jakarta</v>
      </c>
      <c r="J291" s="2" t="s">
        <v>669</v>
      </c>
      <c r="K291" s="7" t="str">
        <f>INDEX('Product Details'!$A$2:$D$169, MATCH('Sales Order '!J291,'Product Details'!$B$2:$B$169,0),3)</f>
        <v>Technology</v>
      </c>
      <c r="L291" s="7" t="str">
        <f>INDEX('Product Details'!$A$2:$D$169, MATCH('Sales Order '!J291,'Product Details'!$B$2:$B$169,0),4)</f>
        <v>Phones</v>
      </c>
      <c r="M291" s="7" t="str">
        <f>INDEX('Product Details'!$A$2:$D$169, MATCH('Sales Order '!J291,'Product Details'!$B$2:$B$169,0),1)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35"/>
        <v>16110</v>
      </c>
      <c r="R291" s="8">
        <f t="shared" si="36"/>
        <v>16902</v>
      </c>
      <c r="S291" s="2">
        <v>24</v>
      </c>
      <c r="T291" s="9">
        <f t="shared" si="37"/>
        <v>16926</v>
      </c>
      <c r="U291" s="9">
        <f t="shared" si="38"/>
        <v>816</v>
      </c>
      <c r="V291" s="2" t="s">
        <v>64</v>
      </c>
      <c r="W291" s="10">
        <f t="shared" si="39"/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 t="shared" si="32"/>
        <v>Gary</v>
      </c>
      <c r="H292" s="6" t="str">
        <f t="shared" si="33"/>
        <v>Zandusky</v>
      </c>
      <c r="I292" s="6" t="str">
        <f t="shared" si="34"/>
        <v>Aligarh</v>
      </c>
      <c r="J292" s="2" t="s">
        <v>551</v>
      </c>
      <c r="K292" s="7" t="str">
        <f>INDEX('Product Details'!$A$2:$D$169, MATCH('Sales Order '!J292,'Product Details'!$B$2:$B$169,0),3)</f>
        <v>Office_Supplies</v>
      </c>
      <c r="L292" s="7" t="str">
        <f>INDEX('Product Details'!$A$2:$D$169, MATCH('Sales Order '!J292,'Product Details'!$B$2:$B$169,0),4)</f>
        <v>Art</v>
      </c>
      <c r="M292" s="7" t="str">
        <f>INDEX('Product Details'!$A$2:$D$169, MATCH('Sales Order '!J292,'Product Details'!$B$2:$B$169,0),1)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35"/>
        <v>2557</v>
      </c>
      <c r="R292" s="8">
        <f t="shared" si="36"/>
        <v>2790</v>
      </c>
      <c r="S292" s="2">
        <v>80</v>
      </c>
      <c r="T292" s="9">
        <f t="shared" si="37"/>
        <v>2870</v>
      </c>
      <c r="U292" s="9">
        <f t="shared" si="38"/>
        <v>313</v>
      </c>
      <c r="V292" s="2" t="s">
        <v>34</v>
      </c>
      <c r="W292" s="10">
        <f t="shared" si="39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 t="shared" si="32"/>
        <v>Stuart</v>
      </c>
      <c r="H293" s="6" t="str">
        <f t="shared" si="33"/>
        <v>Calhoun</v>
      </c>
      <c r="I293" s="6" t="str">
        <f t="shared" si="34"/>
        <v>Bochum</v>
      </c>
      <c r="J293" s="2" t="s">
        <v>595</v>
      </c>
      <c r="K293" s="7" t="str">
        <f>INDEX('Product Details'!$A$2:$D$169, MATCH('Sales Order '!J293,'Product Details'!$B$2:$B$169,0),3)</f>
        <v>Office_Supplies</v>
      </c>
      <c r="L293" s="7" t="str">
        <f>INDEX('Product Details'!$A$2:$D$169, MATCH('Sales Order '!J293,'Product Details'!$B$2:$B$169,0),4)</f>
        <v>Art</v>
      </c>
      <c r="M293" s="7" t="str">
        <f>INDEX('Product Details'!$A$2:$D$169, MATCH('Sales Order '!J293,'Product Details'!$B$2:$B$169,0),1)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35"/>
        <v>9308</v>
      </c>
      <c r="R293" s="8">
        <f t="shared" si="36"/>
        <v>9864</v>
      </c>
      <c r="S293" s="2">
        <v>34</v>
      </c>
      <c r="T293" s="9">
        <f t="shared" si="37"/>
        <v>9898</v>
      </c>
      <c r="U293" s="9">
        <f t="shared" si="38"/>
        <v>590</v>
      </c>
      <c r="V293" s="2" t="s">
        <v>34</v>
      </c>
      <c r="W293" s="10">
        <f t="shared" si="39"/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 t="shared" si="32"/>
        <v>Thea</v>
      </c>
      <c r="H294" s="6" t="str">
        <f t="shared" si="33"/>
        <v>Hudgings</v>
      </c>
      <c r="I294" s="6" t="str">
        <f t="shared" si="34"/>
        <v>Anshan</v>
      </c>
      <c r="J294" s="2" t="s">
        <v>320</v>
      </c>
      <c r="K294" s="7" t="str">
        <f>INDEX('Product Details'!$A$2:$D$169, MATCH('Sales Order '!J294,'Product Details'!$B$2:$B$169,0),3)</f>
        <v>Technology</v>
      </c>
      <c r="L294" s="7" t="str">
        <f>INDEX('Product Details'!$A$2:$D$169, MATCH('Sales Order '!J294,'Product Details'!$B$2:$B$169,0),4)</f>
        <v>Accessories</v>
      </c>
      <c r="M294" s="7" t="str">
        <f>INDEX('Product Details'!$A$2:$D$169, MATCH('Sales Order '!J294,'Product Details'!$B$2:$B$169,0),1)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35"/>
        <v>260</v>
      </c>
      <c r="R294" s="8">
        <f t="shared" si="36"/>
        <v>278</v>
      </c>
      <c r="S294" s="2">
        <v>30</v>
      </c>
      <c r="T294" s="9">
        <f t="shared" si="37"/>
        <v>308</v>
      </c>
      <c r="U294" s="9">
        <f t="shared" si="38"/>
        <v>48</v>
      </c>
      <c r="V294" s="2" t="s">
        <v>34</v>
      </c>
      <c r="W294" s="10">
        <f t="shared" si="39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 t="shared" si="32"/>
        <v>Vivek</v>
      </c>
      <c r="H295" s="6" t="str">
        <f t="shared" si="33"/>
        <v>Sundaresam</v>
      </c>
      <c r="I295" s="6" t="str">
        <f t="shared" si="34"/>
        <v>Hamburg</v>
      </c>
      <c r="J295" s="2" t="s">
        <v>87</v>
      </c>
      <c r="K295" s="7" t="str">
        <f>INDEX('Product Details'!$A$2:$D$169, MATCH('Sales Order '!J295,'Product Details'!$B$2:$B$169,0),3)</f>
        <v>Office_Supplies</v>
      </c>
      <c r="L295" s="7" t="str">
        <f>INDEX('Product Details'!$A$2:$D$169, MATCH('Sales Order '!J295,'Product Details'!$B$2:$B$169,0),4)</f>
        <v>Storage</v>
      </c>
      <c r="M295" s="7" t="str">
        <f>INDEX('Product Details'!$A$2:$D$169, MATCH('Sales Order '!J295,'Product Details'!$B$2:$B$169,0),1)</f>
        <v>Fellowes Shelving, Wire Frame</v>
      </c>
      <c r="N295" s="2">
        <v>2960</v>
      </c>
      <c r="O295" s="2">
        <v>2635</v>
      </c>
      <c r="P295" s="2">
        <v>2</v>
      </c>
      <c r="Q295" s="8">
        <f t="shared" si="35"/>
        <v>5270</v>
      </c>
      <c r="R295" s="8">
        <f t="shared" si="36"/>
        <v>5920</v>
      </c>
      <c r="S295" s="2">
        <v>73</v>
      </c>
      <c r="T295" s="9">
        <f t="shared" si="37"/>
        <v>5993</v>
      </c>
      <c r="U295" s="9">
        <f t="shared" si="38"/>
        <v>723</v>
      </c>
      <c r="V295" s="2" t="s">
        <v>34</v>
      </c>
      <c r="W295" s="10">
        <f t="shared" si="39"/>
        <v>0.05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 t="shared" si="32"/>
        <v>Laura</v>
      </c>
      <c r="H296" s="6" t="str">
        <f t="shared" si="33"/>
        <v>Armstrong</v>
      </c>
      <c r="I296" s="6" t="str">
        <f t="shared" si="34"/>
        <v>Torquay</v>
      </c>
      <c r="J296" s="2" t="s">
        <v>54</v>
      </c>
      <c r="K296" s="7" t="str">
        <f>INDEX('Product Details'!$A$2:$D$169, MATCH('Sales Order '!J296,'Product Details'!$B$2:$B$169,0),3)</f>
        <v>Furniture</v>
      </c>
      <c r="L296" s="7" t="str">
        <f>INDEX('Product Details'!$A$2:$D$169, MATCH('Sales Order '!J296,'Product Details'!$B$2:$B$169,0),4)</f>
        <v>Tables</v>
      </c>
      <c r="M296" s="7" t="str">
        <f>INDEX('Product Details'!$A$2:$D$169, MATCH('Sales Order '!J296,'Product Details'!$B$2:$B$169,0),1)</f>
        <v>Wood Table, Rectangular</v>
      </c>
      <c r="N296" s="2">
        <v>1621</v>
      </c>
      <c r="O296" s="2">
        <v>1545</v>
      </c>
      <c r="P296" s="2">
        <v>6</v>
      </c>
      <c r="Q296" s="8">
        <f t="shared" si="35"/>
        <v>9270</v>
      </c>
      <c r="R296" s="8">
        <f t="shared" si="36"/>
        <v>9726</v>
      </c>
      <c r="S296" s="2">
        <v>74</v>
      </c>
      <c r="T296" s="9">
        <f t="shared" si="37"/>
        <v>9800</v>
      </c>
      <c r="U296" s="9">
        <f t="shared" si="38"/>
        <v>530</v>
      </c>
      <c r="V296" s="2" t="s">
        <v>34</v>
      </c>
      <c r="W296" s="10">
        <f t="shared" si="39"/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 t="shared" si="32"/>
        <v>Sarah</v>
      </c>
      <c r="H297" s="6" t="str">
        <f t="shared" si="33"/>
        <v>Bern</v>
      </c>
      <c r="I297" s="6" t="str">
        <f t="shared" si="34"/>
        <v>Wollongong</v>
      </c>
      <c r="J297" s="2" t="s">
        <v>417</v>
      </c>
      <c r="K297" s="7" t="str">
        <f>INDEX('Product Details'!$A$2:$D$169, MATCH('Sales Order '!J297,'Product Details'!$B$2:$B$169,0),3)</f>
        <v>Technology</v>
      </c>
      <c r="L297" s="7" t="str">
        <f>INDEX('Product Details'!$A$2:$D$169, MATCH('Sales Order '!J297,'Product Details'!$B$2:$B$169,0),4)</f>
        <v>Phones</v>
      </c>
      <c r="M297" s="7" t="str">
        <f>INDEX('Product Details'!$A$2:$D$169, MATCH('Sales Order '!J297,'Product Details'!$B$2:$B$169,0),1)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35"/>
        <v>7191</v>
      </c>
      <c r="R297" s="8">
        <f t="shared" si="36"/>
        <v>7620</v>
      </c>
      <c r="S297" s="2">
        <v>56</v>
      </c>
      <c r="T297" s="9">
        <f t="shared" si="37"/>
        <v>7676</v>
      </c>
      <c r="U297" s="9">
        <f t="shared" si="38"/>
        <v>485</v>
      </c>
      <c r="V297" s="2" t="s">
        <v>34</v>
      </c>
      <c r="W297" s="10">
        <f t="shared" si="39"/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 t="shared" si="32"/>
        <v>Paul</v>
      </c>
      <c r="H298" s="6" t="str">
        <f t="shared" si="33"/>
        <v>Knutson</v>
      </c>
      <c r="I298" s="6" t="str">
        <f t="shared" si="34"/>
        <v>Gold Coast</v>
      </c>
      <c r="J298" s="2" t="s">
        <v>633</v>
      </c>
      <c r="K298" s="7" t="str">
        <f>INDEX('Product Details'!$A$2:$D$169, MATCH('Sales Order '!J298,'Product Details'!$B$2:$B$169,0),3)</f>
        <v>Office_Supplies</v>
      </c>
      <c r="L298" s="7" t="str">
        <f>INDEX('Product Details'!$A$2:$D$169, MATCH('Sales Order '!J298,'Product Details'!$B$2:$B$169,0),4)</f>
        <v>Appliances</v>
      </c>
      <c r="M298" s="7" t="str">
        <f>INDEX('Product Details'!$A$2:$D$169, MATCH('Sales Order '!J298,'Product Details'!$B$2:$B$169,0),1)</f>
        <v>Cuisinart Toaster, Silver</v>
      </c>
      <c r="N298" s="2">
        <v>542</v>
      </c>
      <c r="O298" s="2">
        <v>492</v>
      </c>
      <c r="P298" s="2">
        <v>3</v>
      </c>
      <c r="Q298" s="8">
        <f t="shared" si="35"/>
        <v>1476</v>
      </c>
      <c r="R298" s="8">
        <f t="shared" si="36"/>
        <v>1626</v>
      </c>
      <c r="S298" s="2">
        <v>45</v>
      </c>
      <c r="T298" s="9">
        <f t="shared" si="37"/>
        <v>1671</v>
      </c>
      <c r="U298" s="9">
        <f t="shared" si="38"/>
        <v>195</v>
      </c>
      <c r="V298" s="2" t="s">
        <v>34</v>
      </c>
      <c r="W298" s="10">
        <f t="shared" si="39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 t="shared" si="32"/>
        <v>Paul</v>
      </c>
      <c r="H299" s="6" t="str">
        <f t="shared" si="33"/>
        <v>Gonzalez</v>
      </c>
      <c r="I299" s="6" t="str">
        <f t="shared" si="34"/>
        <v>Durgapur</v>
      </c>
      <c r="J299" s="2" t="s">
        <v>392</v>
      </c>
      <c r="K299" s="7" t="str">
        <f>INDEX('Product Details'!$A$2:$D$169, MATCH('Sales Order '!J299,'Product Details'!$B$2:$B$169,0),3)</f>
        <v>Office_Supplies</v>
      </c>
      <c r="L299" s="7" t="str">
        <f>INDEX('Product Details'!$A$2:$D$169, MATCH('Sales Order '!J299,'Product Details'!$B$2:$B$169,0),4)</f>
        <v>Binders</v>
      </c>
      <c r="M299" s="7" t="str">
        <f>INDEX('Product Details'!$A$2:$D$169, MATCH('Sales Order '!J299,'Product Details'!$B$2:$B$169,0),1)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35"/>
        <v>137</v>
      </c>
      <c r="R299" s="8">
        <f t="shared" si="36"/>
        <v>140</v>
      </c>
      <c r="S299" s="2">
        <v>30</v>
      </c>
      <c r="T299" s="9">
        <f t="shared" si="37"/>
        <v>170</v>
      </c>
      <c r="U299" s="9">
        <f t="shared" si="38"/>
        <v>33</v>
      </c>
      <c r="V299" s="2" t="s">
        <v>34</v>
      </c>
      <c r="W299" s="10">
        <f t="shared" si="39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 t="shared" si="32"/>
        <v>Bill</v>
      </c>
      <c r="H300" s="6" t="str">
        <f t="shared" si="33"/>
        <v>Eplett</v>
      </c>
      <c r="I300" s="6" t="str">
        <f t="shared" si="34"/>
        <v>Newcastle</v>
      </c>
      <c r="J300" s="2" t="s">
        <v>417</v>
      </c>
      <c r="K300" s="7" t="str">
        <f>INDEX('Product Details'!$A$2:$D$169, MATCH('Sales Order '!J300,'Product Details'!$B$2:$B$169,0),3)</f>
        <v>Technology</v>
      </c>
      <c r="L300" s="7" t="str">
        <f>INDEX('Product Details'!$A$2:$D$169, MATCH('Sales Order '!J300,'Product Details'!$B$2:$B$169,0),4)</f>
        <v>Phones</v>
      </c>
      <c r="M300" s="7" t="str">
        <f>INDEX('Product Details'!$A$2:$D$169, MATCH('Sales Order '!J300,'Product Details'!$B$2:$B$169,0),1)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35"/>
        <v>2545</v>
      </c>
      <c r="R300" s="8">
        <f t="shared" si="36"/>
        <v>2747</v>
      </c>
      <c r="S300" s="2">
        <v>83</v>
      </c>
      <c r="T300" s="9">
        <f t="shared" si="37"/>
        <v>2830</v>
      </c>
      <c r="U300" s="9">
        <f t="shared" si="38"/>
        <v>285</v>
      </c>
      <c r="V300" s="2" t="s">
        <v>34</v>
      </c>
      <c r="W300" s="10">
        <f t="shared" si="39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 t="shared" si="32"/>
        <v>Tamara</v>
      </c>
      <c r="H301" s="6" t="str">
        <f t="shared" si="33"/>
        <v>Willingham</v>
      </c>
      <c r="I301" s="6" t="str">
        <f t="shared" si="34"/>
        <v>Perth</v>
      </c>
      <c r="J301" s="2" t="s">
        <v>94</v>
      </c>
      <c r="K301" s="7" t="str">
        <f>INDEX('Product Details'!$A$2:$D$169, MATCH('Sales Order '!J301,'Product Details'!$B$2:$B$169,0),3)</f>
        <v>Furniture</v>
      </c>
      <c r="L301" s="7" t="str">
        <f>INDEX('Product Details'!$A$2:$D$169, MATCH('Sales Order '!J301,'Product Details'!$B$2:$B$169,0),4)</f>
        <v>Bookcases</v>
      </c>
      <c r="M301" s="7" t="str">
        <f>INDEX('Product Details'!$A$2:$D$169, MATCH('Sales Order '!J301,'Product Details'!$B$2:$B$169,0),1)</f>
        <v>3-Shelf Cabinet, Mobile</v>
      </c>
      <c r="N301" s="2">
        <v>5848</v>
      </c>
      <c r="O301" s="2">
        <v>5214</v>
      </c>
      <c r="P301" s="2">
        <v>4</v>
      </c>
      <c r="Q301" s="8">
        <f t="shared" si="35"/>
        <v>20856</v>
      </c>
      <c r="R301" s="8">
        <f t="shared" si="36"/>
        <v>23392</v>
      </c>
      <c r="S301" s="2">
        <v>35</v>
      </c>
      <c r="T301" s="9">
        <f t="shared" si="37"/>
        <v>23427</v>
      </c>
      <c r="U301" s="9">
        <f t="shared" si="38"/>
        <v>2571</v>
      </c>
      <c r="V301" s="2" t="s">
        <v>34</v>
      </c>
      <c r="W301" s="10">
        <f t="shared" si="39"/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 t="shared" si="32"/>
        <v>Jenna</v>
      </c>
      <c r="H302" s="6" t="str">
        <f t="shared" si="33"/>
        <v>Caffey</v>
      </c>
      <c r="I302" s="6" t="str">
        <f t="shared" si="34"/>
        <v>Kanpur</v>
      </c>
      <c r="J302" s="2" t="s">
        <v>493</v>
      </c>
      <c r="K302" s="7" t="str">
        <f>INDEX('Product Details'!$A$2:$D$169, MATCH('Sales Order '!J302,'Product Details'!$B$2:$B$169,0),3)</f>
        <v>Office_Supplies</v>
      </c>
      <c r="L302" s="7" t="str">
        <f>INDEX('Product Details'!$A$2:$D$169, MATCH('Sales Order '!J302,'Product Details'!$B$2:$B$169,0),4)</f>
        <v>Binders</v>
      </c>
      <c r="M302" s="7" t="str">
        <f>INDEX('Product Details'!$A$2:$D$169, MATCH('Sales Order '!J302,'Product Details'!$B$2:$B$169,0),1)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35"/>
        <v>16302</v>
      </c>
      <c r="R302" s="8">
        <f t="shared" si="36"/>
        <v>17934</v>
      </c>
      <c r="S302" s="2">
        <v>51</v>
      </c>
      <c r="T302" s="9">
        <f t="shared" si="37"/>
        <v>17985</v>
      </c>
      <c r="U302" s="9">
        <f t="shared" si="38"/>
        <v>1683</v>
      </c>
      <c r="V302" s="2" t="s">
        <v>34</v>
      </c>
      <c r="W302" s="10">
        <f t="shared" si="39"/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 t="shared" si="32"/>
        <v>Benjamin</v>
      </c>
      <c r="H303" s="6" t="str">
        <f t="shared" si="33"/>
        <v>Patterson</v>
      </c>
      <c r="I303" s="6" t="str">
        <f t="shared" si="34"/>
        <v>Wollongong</v>
      </c>
      <c r="J303" s="2" t="s">
        <v>351</v>
      </c>
      <c r="K303" s="7" t="str">
        <f>INDEX('Product Details'!$A$2:$D$169, MATCH('Sales Order '!J303,'Product Details'!$B$2:$B$169,0),3)</f>
        <v>Furniture</v>
      </c>
      <c r="L303" s="7" t="str">
        <f>INDEX('Product Details'!$A$2:$D$169, MATCH('Sales Order '!J303,'Product Details'!$B$2:$B$169,0),4)</f>
        <v>Tables</v>
      </c>
      <c r="M303" s="7" t="str">
        <f>INDEX('Product Details'!$A$2:$D$169, MATCH('Sales Order '!J303,'Product Details'!$B$2:$B$169,0),1)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35"/>
        <v>2548</v>
      </c>
      <c r="R303" s="8">
        <f t="shared" si="36"/>
        <v>2728</v>
      </c>
      <c r="S303" s="2">
        <v>48</v>
      </c>
      <c r="T303" s="9">
        <f t="shared" si="37"/>
        <v>2776</v>
      </c>
      <c r="U303" s="9">
        <f t="shared" si="38"/>
        <v>228</v>
      </c>
      <c r="V303" s="2" t="s">
        <v>34</v>
      </c>
      <c r="W303" s="10">
        <f t="shared" si="39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 t="shared" si="32"/>
        <v>Aaron</v>
      </c>
      <c r="H304" s="6" t="str">
        <f t="shared" si="33"/>
        <v>Hawkins</v>
      </c>
      <c r="I304" s="6" t="str">
        <f t="shared" si="34"/>
        <v>Minden</v>
      </c>
      <c r="J304" s="2" t="s">
        <v>84</v>
      </c>
      <c r="K304" s="7" t="str">
        <f>INDEX('Product Details'!$A$2:$D$169, MATCH('Sales Order '!J304,'Product Details'!$B$2:$B$169,0),3)</f>
        <v>Furniture</v>
      </c>
      <c r="L304" s="7" t="str">
        <f>INDEX('Product Details'!$A$2:$D$169, MATCH('Sales Order '!J304,'Product Details'!$B$2:$B$169,0),4)</f>
        <v>Chairs</v>
      </c>
      <c r="M304" s="7" t="str">
        <f>INDEX('Product Details'!$A$2:$D$169, MATCH('Sales Order '!J304,'Product Details'!$B$2:$B$169,0),1)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35"/>
        <v>16716</v>
      </c>
      <c r="R304" s="8">
        <f t="shared" si="36"/>
        <v>17706</v>
      </c>
      <c r="S304" s="2">
        <v>85</v>
      </c>
      <c r="T304" s="9">
        <f t="shared" si="37"/>
        <v>17791</v>
      </c>
      <c r="U304" s="9">
        <f t="shared" si="38"/>
        <v>1075</v>
      </c>
      <c r="V304" s="2" t="s">
        <v>64</v>
      </c>
      <c r="W304" s="10">
        <f t="shared" si="39"/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 t="shared" si="32"/>
        <v>Barry</v>
      </c>
      <c r="H305" s="6" t="str">
        <f t="shared" si="33"/>
        <v>Blumstein</v>
      </c>
      <c r="I305" s="6" t="str">
        <f t="shared" si="34"/>
        <v>Toowoomba</v>
      </c>
      <c r="J305" s="2" t="s">
        <v>221</v>
      </c>
      <c r="K305" s="7" t="str">
        <f>INDEX('Product Details'!$A$2:$D$169, MATCH('Sales Order '!J305,'Product Details'!$B$2:$B$169,0),3)</f>
        <v>Office_Supplies</v>
      </c>
      <c r="L305" s="7" t="str">
        <f>INDEX('Product Details'!$A$2:$D$169, MATCH('Sales Order '!J305,'Product Details'!$B$2:$B$169,0),4)</f>
        <v>Storage</v>
      </c>
      <c r="M305" s="7" t="str">
        <f>INDEX('Product Details'!$A$2:$D$169, MATCH('Sales Order '!J305,'Product Details'!$B$2:$B$169,0),1)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35"/>
        <v>4844</v>
      </c>
      <c r="R305" s="8">
        <f t="shared" si="36"/>
        <v>5284</v>
      </c>
      <c r="S305" s="2">
        <v>67</v>
      </c>
      <c r="T305" s="9">
        <f t="shared" si="37"/>
        <v>5351</v>
      </c>
      <c r="U305" s="9">
        <f t="shared" si="38"/>
        <v>507</v>
      </c>
      <c r="V305" s="2" t="s">
        <v>34</v>
      </c>
      <c r="W305" s="10">
        <f t="shared" si="39"/>
        <v>0.05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 t="shared" si="32"/>
        <v>Toby</v>
      </c>
      <c r="H306" s="6" t="str">
        <f t="shared" si="33"/>
        <v>Gnade</v>
      </c>
      <c r="I306" s="6" t="str">
        <f t="shared" si="34"/>
        <v>Wagga Wagga</v>
      </c>
      <c r="J306" s="2" t="s">
        <v>533</v>
      </c>
      <c r="K306" s="7" t="str">
        <f>INDEX('Product Details'!$A$2:$D$169, MATCH('Sales Order '!J306,'Product Details'!$B$2:$B$169,0),3)</f>
        <v>Office_Supplies</v>
      </c>
      <c r="L306" s="7" t="str">
        <f>INDEX('Product Details'!$A$2:$D$169, MATCH('Sales Order '!J306,'Product Details'!$B$2:$B$169,0),4)</f>
        <v>Supplies</v>
      </c>
      <c r="M306" s="7" t="str">
        <f>INDEX('Product Details'!$A$2:$D$169, MATCH('Sales Order '!J306,'Product Details'!$B$2:$B$169,0),1)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35"/>
        <v>10720</v>
      </c>
      <c r="R306" s="8">
        <f t="shared" si="36"/>
        <v>11355</v>
      </c>
      <c r="S306" s="2">
        <v>85</v>
      </c>
      <c r="T306" s="9">
        <f t="shared" si="37"/>
        <v>11440</v>
      </c>
      <c r="U306" s="9">
        <f t="shared" si="38"/>
        <v>720</v>
      </c>
      <c r="V306" s="2" t="s">
        <v>34</v>
      </c>
      <c r="W306" s="10">
        <f t="shared" si="39"/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 t="shared" si="32"/>
        <v>Nancy</v>
      </c>
      <c r="H307" s="6" t="str">
        <f t="shared" si="33"/>
        <v>Lomonaco</v>
      </c>
      <c r="I307" s="6" t="str">
        <f t="shared" si="34"/>
        <v>Tengzhou</v>
      </c>
      <c r="J307" s="2" t="s">
        <v>326</v>
      </c>
      <c r="K307" s="7" t="str">
        <f>INDEX('Product Details'!$A$2:$D$169, MATCH('Sales Order '!J307,'Product Details'!$B$2:$B$169,0),3)</f>
        <v>Technology</v>
      </c>
      <c r="L307" s="7" t="str">
        <f>INDEX('Product Details'!$A$2:$D$169, MATCH('Sales Order '!J307,'Product Details'!$B$2:$B$169,0),4)</f>
        <v>Copiers</v>
      </c>
      <c r="M307" s="7" t="str">
        <f>INDEX('Product Details'!$A$2:$D$169, MATCH('Sales Order '!J307,'Product Details'!$B$2:$B$169,0),1)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35"/>
        <v>148</v>
      </c>
      <c r="R307" s="8">
        <f t="shared" si="36"/>
        <v>156</v>
      </c>
      <c r="S307" s="2">
        <v>10</v>
      </c>
      <c r="T307" s="9">
        <f t="shared" si="37"/>
        <v>166</v>
      </c>
      <c r="U307" s="9">
        <f t="shared" si="38"/>
        <v>18</v>
      </c>
      <c r="V307" s="2" t="s">
        <v>64</v>
      </c>
      <c r="W307" s="10">
        <f t="shared" si="39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 t="shared" si="32"/>
        <v>Aaron</v>
      </c>
      <c r="H308" s="6" t="str">
        <f t="shared" si="33"/>
        <v>Hawkins</v>
      </c>
      <c r="I308" s="6" t="str">
        <f t="shared" si="34"/>
        <v>Minden</v>
      </c>
      <c r="J308" s="2" t="s">
        <v>695</v>
      </c>
      <c r="K308" s="7" t="str">
        <f>INDEX('Product Details'!$A$2:$D$169, MATCH('Sales Order '!J308,'Product Details'!$B$2:$B$169,0),3)</f>
        <v>Office_Supplies</v>
      </c>
      <c r="L308" s="7" t="str">
        <f>INDEX('Product Details'!$A$2:$D$169, MATCH('Sales Order '!J308,'Product Details'!$B$2:$B$169,0),4)</f>
        <v>Binders</v>
      </c>
      <c r="M308" s="7" t="str">
        <f>INDEX('Product Details'!$A$2:$D$169, MATCH('Sales Order '!J308,'Product Details'!$B$2:$B$169,0),1)</f>
        <v>Io Binding Machine, Clear</v>
      </c>
      <c r="N308" s="2">
        <v>1482</v>
      </c>
      <c r="O308" s="2">
        <v>1453</v>
      </c>
      <c r="P308" s="2">
        <v>5</v>
      </c>
      <c r="Q308" s="8">
        <f t="shared" si="35"/>
        <v>7265</v>
      </c>
      <c r="R308" s="8">
        <f t="shared" si="36"/>
        <v>7410</v>
      </c>
      <c r="S308" s="2">
        <v>57</v>
      </c>
      <c r="T308" s="9">
        <f t="shared" si="37"/>
        <v>7467</v>
      </c>
      <c r="U308" s="9">
        <f t="shared" si="38"/>
        <v>202</v>
      </c>
      <c r="V308" s="2" t="s">
        <v>64</v>
      </c>
      <c r="W308" s="10">
        <f t="shared" si="39"/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 t="shared" si="32"/>
        <v>Anthony</v>
      </c>
      <c r="H309" s="6" t="str">
        <f t="shared" si="33"/>
        <v>O'Donnell</v>
      </c>
      <c r="I309" s="6" t="str">
        <f t="shared" si="34"/>
        <v>Berlin</v>
      </c>
      <c r="J309" s="2" t="s">
        <v>164</v>
      </c>
      <c r="K309" s="7" t="str">
        <f>INDEX('Product Details'!$A$2:$D$169, MATCH('Sales Order '!J309,'Product Details'!$B$2:$B$169,0),3)</f>
        <v>Office_Supplies</v>
      </c>
      <c r="L309" s="7" t="str">
        <f>INDEX('Product Details'!$A$2:$D$169, MATCH('Sales Order '!J309,'Product Details'!$B$2:$B$169,0),4)</f>
        <v>Appliances</v>
      </c>
      <c r="M309" s="7" t="str">
        <f>INDEX('Product Details'!$A$2:$D$169, MATCH('Sales Order '!J309,'Product Details'!$B$2:$B$169,0),1)</f>
        <v>Hamilton Beach Toaster, Black</v>
      </c>
      <c r="N309" s="2">
        <v>2228</v>
      </c>
      <c r="O309" s="2">
        <v>2143</v>
      </c>
      <c r="P309" s="2">
        <v>5</v>
      </c>
      <c r="Q309" s="8">
        <f t="shared" si="35"/>
        <v>10715</v>
      </c>
      <c r="R309" s="8">
        <f t="shared" si="36"/>
        <v>11140</v>
      </c>
      <c r="S309" s="2">
        <v>67</v>
      </c>
      <c r="T309" s="9">
        <f t="shared" si="37"/>
        <v>11207</v>
      </c>
      <c r="U309" s="9">
        <f t="shared" si="38"/>
        <v>492</v>
      </c>
      <c r="V309" s="2" t="s">
        <v>31</v>
      </c>
      <c r="W309" s="10">
        <f t="shared" si="39"/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 t="shared" si="32"/>
        <v>Valerie</v>
      </c>
      <c r="H310" s="6" t="str">
        <f t="shared" si="33"/>
        <v>Mitchum</v>
      </c>
      <c r="I310" s="6" t="str">
        <f t="shared" si="34"/>
        <v>Chengdu</v>
      </c>
      <c r="J310" s="2" t="s">
        <v>698</v>
      </c>
      <c r="K310" s="7" t="str">
        <f>INDEX('Product Details'!$A$2:$D$169, MATCH('Sales Order '!J310,'Product Details'!$B$2:$B$169,0),3)</f>
        <v>Furniture</v>
      </c>
      <c r="L310" s="7" t="str">
        <f>INDEX('Product Details'!$A$2:$D$169, MATCH('Sales Order '!J310,'Product Details'!$B$2:$B$169,0),4)</f>
        <v>Chairs</v>
      </c>
      <c r="M310" s="7" t="str">
        <f>INDEX('Product Details'!$A$2:$D$169, MATCH('Sales Order '!J310,'Product Details'!$B$2:$B$169,0),1)</f>
        <v>Global Leather Task Chair, Black</v>
      </c>
      <c r="N310" s="2">
        <v>144</v>
      </c>
      <c r="O310" s="2">
        <v>132</v>
      </c>
      <c r="P310" s="2">
        <v>5</v>
      </c>
      <c r="Q310" s="8">
        <f t="shared" si="35"/>
        <v>660</v>
      </c>
      <c r="R310" s="8">
        <f t="shared" si="36"/>
        <v>720</v>
      </c>
      <c r="S310" s="2">
        <v>30</v>
      </c>
      <c r="T310" s="9">
        <f t="shared" si="37"/>
        <v>750</v>
      </c>
      <c r="U310" s="9">
        <f t="shared" si="38"/>
        <v>90</v>
      </c>
      <c r="V310" s="2" t="s">
        <v>31</v>
      </c>
      <c r="W310" s="10">
        <f t="shared" si="39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 t="shared" si="32"/>
        <v>Nat</v>
      </c>
      <c r="H311" s="6" t="str">
        <f t="shared" si="33"/>
        <v>Carroll</v>
      </c>
      <c r="I311" s="6" t="str">
        <f t="shared" si="34"/>
        <v>Shanghai</v>
      </c>
      <c r="J311" s="2" t="s">
        <v>700</v>
      </c>
      <c r="K311" s="7" t="str">
        <f>INDEX('Product Details'!$A$2:$D$169, MATCH('Sales Order '!J311,'Product Details'!$B$2:$B$169,0),3)</f>
        <v>Technology</v>
      </c>
      <c r="L311" s="7" t="str">
        <f>INDEX('Product Details'!$A$2:$D$169, MATCH('Sales Order '!J311,'Product Details'!$B$2:$B$169,0),4)</f>
        <v>Accessories</v>
      </c>
      <c r="M311" s="7" t="str">
        <f>INDEX('Product Details'!$A$2:$D$169, MATCH('Sales Order '!J311,'Product Details'!$B$2:$B$169,0),1)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35"/>
        <v>5820</v>
      </c>
      <c r="R311" s="8">
        <f t="shared" si="36"/>
        <v>6050</v>
      </c>
      <c r="S311" s="2">
        <v>64</v>
      </c>
      <c r="T311" s="9">
        <f t="shared" si="37"/>
        <v>6114</v>
      </c>
      <c r="U311" s="9">
        <f t="shared" si="38"/>
        <v>294</v>
      </c>
      <c r="V311" s="2" t="s">
        <v>64</v>
      </c>
      <c r="W311" s="10">
        <f t="shared" si="39"/>
        <v>0.05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 t="shared" si="32"/>
        <v>Stuart</v>
      </c>
      <c r="H312" s="6" t="str">
        <f t="shared" si="33"/>
        <v>Calhoun</v>
      </c>
      <c r="I312" s="6" t="str">
        <f t="shared" si="34"/>
        <v>Pforzheim</v>
      </c>
      <c r="J312" s="2" t="s">
        <v>702</v>
      </c>
      <c r="K312" s="7" t="str">
        <f>INDEX('Product Details'!$A$2:$D$169, MATCH('Sales Order '!J312,'Product Details'!$B$2:$B$169,0),3)</f>
        <v>Furniture</v>
      </c>
      <c r="L312" s="7" t="str">
        <f>INDEX('Product Details'!$A$2:$D$169, MATCH('Sales Order '!J312,'Product Details'!$B$2:$B$169,0),4)</f>
        <v>Tables</v>
      </c>
      <c r="M312" s="7" t="str">
        <f>INDEX('Product Details'!$A$2:$D$169, MATCH('Sales Order '!J312,'Product Details'!$B$2:$B$169,0),1)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35"/>
        <v>1461</v>
      </c>
      <c r="R312" s="8">
        <f t="shared" si="36"/>
        <v>1593</v>
      </c>
      <c r="S312" s="2">
        <v>62</v>
      </c>
      <c r="T312" s="9">
        <f t="shared" si="37"/>
        <v>1655</v>
      </c>
      <c r="U312" s="9">
        <f t="shared" si="38"/>
        <v>194</v>
      </c>
      <c r="V312" s="2" t="s">
        <v>34</v>
      </c>
      <c r="W312" s="10">
        <f t="shared" si="39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 t="shared" si="32"/>
        <v>Eric</v>
      </c>
      <c r="H313" s="6" t="str">
        <f t="shared" si="33"/>
        <v>Barreto</v>
      </c>
      <c r="I313" s="6" t="str">
        <f t="shared" si="34"/>
        <v>Liaoyang</v>
      </c>
      <c r="J313" s="2" t="s">
        <v>551</v>
      </c>
      <c r="K313" s="7" t="str">
        <f>INDEX('Product Details'!$A$2:$D$169, MATCH('Sales Order '!J313,'Product Details'!$B$2:$B$169,0),3)</f>
        <v>Office_Supplies</v>
      </c>
      <c r="L313" s="7" t="str">
        <f>INDEX('Product Details'!$A$2:$D$169, MATCH('Sales Order '!J313,'Product Details'!$B$2:$B$169,0),4)</f>
        <v>Art</v>
      </c>
      <c r="M313" s="7" t="str">
        <f>INDEX('Product Details'!$A$2:$D$169, MATCH('Sales Order '!J313,'Product Details'!$B$2:$B$169,0),1)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35"/>
        <v>13242</v>
      </c>
      <c r="R313" s="8">
        <f t="shared" si="36"/>
        <v>13500</v>
      </c>
      <c r="S313" s="2">
        <v>75</v>
      </c>
      <c r="T313" s="9">
        <f t="shared" si="37"/>
        <v>13575</v>
      </c>
      <c r="U313" s="9">
        <f t="shared" si="38"/>
        <v>333</v>
      </c>
      <c r="V313" s="2" t="s">
        <v>34</v>
      </c>
      <c r="W313" s="10">
        <f t="shared" si="39"/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 t="shared" si="32"/>
        <v>Georgia</v>
      </c>
      <c r="H314" s="6" t="str">
        <f t="shared" si="33"/>
        <v>Rosenberg</v>
      </c>
      <c r="I314" s="6" t="str">
        <f t="shared" si="34"/>
        <v>Srinagar</v>
      </c>
      <c r="J314" s="2" t="s">
        <v>707</v>
      </c>
      <c r="K314" s="7" t="str">
        <f>INDEX('Product Details'!$A$2:$D$169, MATCH('Sales Order '!J314,'Product Details'!$B$2:$B$169,0),3)</f>
        <v>Office_Supplies</v>
      </c>
      <c r="L314" s="7" t="str">
        <f>INDEX('Product Details'!$A$2:$D$169, MATCH('Sales Order '!J314,'Product Details'!$B$2:$B$169,0),4)</f>
        <v>Supplies</v>
      </c>
      <c r="M314" s="7" t="str">
        <f>INDEX('Product Details'!$A$2:$D$169, MATCH('Sales Order '!J314,'Product Details'!$B$2:$B$169,0),1)</f>
        <v>Stiletto Ruler, High Speed</v>
      </c>
      <c r="N314" s="2">
        <v>2907</v>
      </c>
      <c r="O314" s="2">
        <v>2667</v>
      </c>
      <c r="P314" s="2">
        <v>1</v>
      </c>
      <c r="Q314" s="8">
        <f t="shared" si="35"/>
        <v>2667</v>
      </c>
      <c r="R314" s="8">
        <f t="shared" si="36"/>
        <v>2907</v>
      </c>
      <c r="S314" s="2">
        <v>80</v>
      </c>
      <c r="T314" s="9">
        <f t="shared" si="37"/>
        <v>2987</v>
      </c>
      <c r="U314" s="9">
        <f t="shared" si="38"/>
        <v>320</v>
      </c>
      <c r="V314" s="2" t="s">
        <v>64</v>
      </c>
      <c r="W314" s="10">
        <f t="shared" si="39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 t="shared" si="32"/>
        <v>Adrian</v>
      </c>
      <c r="H315" s="6" t="str">
        <f t="shared" si="33"/>
        <v>Barton</v>
      </c>
      <c r="I315" s="6" t="str">
        <f t="shared" si="34"/>
        <v>Wetzlar</v>
      </c>
      <c r="J315" s="2" t="s">
        <v>256</v>
      </c>
      <c r="K315" s="7" t="str">
        <f>INDEX('Product Details'!$A$2:$D$169, MATCH('Sales Order '!J315,'Product Details'!$B$2:$B$169,0),3)</f>
        <v>Office_Supplies</v>
      </c>
      <c r="L315" s="7" t="str">
        <f>INDEX('Product Details'!$A$2:$D$169, MATCH('Sales Order '!J315,'Product Details'!$B$2:$B$169,0),4)</f>
        <v>Supplies</v>
      </c>
      <c r="M315" s="7" t="str">
        <f>INDEX('Product Details'!$A$2:$D$169, MATCH('Sales Order '!J315,'Product Details'!$B$2:$B$169,0),1)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35"/>
        <v>7427</v>
      </c>
      <c r="R315" s="8">
        <f t="shared" si="36"/>
        <v>8022</v>
      </c>
      <c r="S315" s="2">
        <v>65</v>
      </c>
      <c r="T315" s="9">
        <f t="shared" si="37"/>
        <v>8087</v>
      </c>
      <c r="U315" s="9">
        <f t="shared" si="38"/>
        <v>660</v>
      </c>
      <c r="V315" s="2" t="s">
        <v>34</v>
      </c>
      <c r="W315" s="10">
        <f t="shared" si="39"/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 t="shared" si="32"/>
        <v>Brian</v>
      </c>
      <c r="H316" s="6" t="str">
        <f t="shared" si="33"/>
        <v>DeCherney</v>
      </c>
      <c r="I316" s="6" t="str">
        <f t="shared" si="34"/>
        <v>Kendari</v>
      </c>
      <c r="J316" s="2" t="s">
        <v>523</v>
      </c>
      <c r="K316" s="7" t="str">
        <f>INDEX('Product Details'!$A$2:$D$169, MATCH('Sales Order '!J316,'Product Details'!$B$2:$B$169,0),3)</f>
        <v>Office_Supplies</v>
      </c>
      <c r="L316" s="7" t="str">
        <f>INDEX('Product Details'!$A$2:$D$169, MATCH('Sales Order '!J316,'Product Details'!$B$2:$B$169,0),4)</f>
        <v>Appliances</v>
      </c>
      <c r="M316" s="7" t="str">
        <f>INDEX('Product Details'!$A$2:$D$169, MATCH('Sales Order '!J316,'Product Details'!$B$2:$B$169,0),1)</f>
        <v>Hamilton Beach Microwave, Red</v>
      </c>
      <c r="N316" s="2">
        <v>2808</v>
      </c>
      <c r="O316" s="2">
        <v>2674</v>
      </c>
      <c r="P316" s="2">
        <v>3</v>
      </c>
      <c r="Q316" s="8">
        <f t="shared" si="35"/>
        <v>8022</v>
      </c>
      <c r="R316" s="8">
        <f t="shared" si="36"/>
        <v>8424</v>
      </c>
      <c r="S316" s="2">
        <v>59</v>
      </c>
      <c r="T316" s="9">
        <f t="shared" si="37"/>
        <v>8483</v>
      </c>
      <c r="U316" s="9">
        <f t="shared" si="38"/>
        <v>461</v>
      </c>
      <c r="V316" s="2" t="s">
        <v>64</v>
      </c>
      <c r="W316" s="10">
        <f t="shared" si="39"/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 t="shared" si="32"/>
        <v>Shahid</v>
      </c>
      <c r="H317" s="6" t="str">
        <f t="shared" si="33"/>
        <v>Collister</v>
      </c>
      <c r="I317" s="6" t="str">
        <f t="shared" si="34"/>
        <v>Solapur</v>
      </c>
      <c r="J317" s="2" t="s">
        <v>335</v>
      </c>
      <c r="K317" s="7" t="str">
        <f>INDEX('Product Details'!$A$2:$D$169, MATCH('Sales Order '!J317,'Product Details'!$B$2:$B$169,0),3)</f>
        <v>Office_Supplies</v>
      </c>
      <c r="L317" s="7" t="str">
        <f>INDEX('Product Details'!$A$2:$D$169, MATCH('Sales Order '!J317,'Product Details'!$B$2:$B$169,0),4)</f>
        <v>Paper</v>
      </c>
      <c r="M317" s="7" t="str">
        <f>INDEX('Product Details'!$A$2:$D$169, MATCH('Sales Order '!J317,'Product Details'!$B$2:$B$169,0),1)</f>
        <v>Xerox 22</v>
      </c>
      <c r="N317" s="2">
        <v>4832</v>
      </c>
      <c r="O317" s="2">
        <v>4563</v>
      </c>
      <c r="P317" s="2">
        <v>3</v>
      </c>
      <c r="Q317" s="8">
        <f t="shared" si="35"/>
        <v>13689</v>
      </c>
      <c r="R317" s="8">
        <f t="shared" si="36"/>
        <v>14496</v>
      </c>
      <c r="S317" s="2">
        <v>98</v>
      </c>
      <c r="T317" s="9">
        <f t="shared" si="37"/>
        <v>14594</v>
      </c>
      <c r="U317" s="9">
        <f t="shared" si="38"/>
        <v>905</v>
      </c>
      <c r="V317" s="2" t="s">
        <v>64</v>
      </c>
      <c r="W317" s="10">
        <f t="shared" si="39"/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 t="shared" si="32"/>
        <v>Tom</v>
      </c>
      <c r="H318" s="6" t="str">
        <f t="shared" si="33"/>
        <v>Boeckenhauer</v>
      </c>
      <c r="I318" s="6" t="str">
        <f t="shared" si="34"/>
        <v>Neunkirchen</v>
      </c>
      <c r="J318" s="2" t="s">
        <v>84</v>
      </c>
      <c r="K318" s="7" t="str">
        <f>INDEX('Product Details'!$A$2:$D$169, MATCH('Sales Order '!J318,'Product Details'!$B$2:$B$169,0),3)</f>
        <v>Furniture</v>
      </c>
      <c r="L318" s="7" t="str">
        <f>INDEX('Product Details'!$A$2:$D$169, MATCH('Sales Order '!J318,'Product Details'!$B$2:$B$169,0),4)</f>
        <v>Chairs</v>
      </c>
      <c r="M318" s="7" t="str">
        <f>INDEX('Product Details'!$A$2:$D$169, MATCH('Sales Order '!J318,'Product Details'!$B$2:$B$169,0),1)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35"/>
        <v>13905</v>
      </c>
      <c r="R318" s="8">
        <f t="shared" si="36"/>
        <v>15462</v>
      </c>
      <c r="S318" s="2">
        <v>90</v>
      </c>
      <c r="T318" s="9">
        <f t="shared" si="37"/>
        <v>15552</v>
      </c>
      <c r="U318" s="9">
        <f t="shared" si="38"/>
        <v>1647</v>
      </c>
      <c r="V318" s="2" t="s">
        <v>64</v>
      </c>
      <c r="W318" s="10">
        <f t="shared" si="39"/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 t="shared" si="32"/>
        <v>Patrick</v>
      </c>
      <c r="H319" s="6" t="str">
        <f t="shared" si="33"/>
        <v>Bzostek</v>
      </c>
      <c r="I319" s="6" t="str">
        <f t="shared" si="34"/>
        <v>Brisbane</v>
      </c>
      <c r="J319" s="2" t="s">
        <v>555</v>
      </c>
      <c r="K319" s="7" t="str">
        <f>INDEX('Product Details'!$A$2:$D$169, MATCH('Sales Order '!J319,'Product Details'!$B$2:$B$169,0),3)</f>
        <v>Furniture</v>
      </c>
      <c r="L319" s="7" t="str">
        <f>INDEX('Product Details'!$A$2:$D$169, MATCH('Sales Order '!J319,'Product Details'!$B$2:$B$169,0),4)</f>
        <v>Furnishings</v>
      </c>
      <c r="M319" s="7" t="str">
        <f>INDEX('Product Details'!$A$2:$D$169, MATCH('Sales Order '!J319,'Product Details'!$B$2:$B$169,0),1)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35"/>
        <v>6042</v>
      </c>
      <c r="R319" s="8">
        <f t="shared" si="36"/>
        <v>6465</v>
      </c>
      <c r="S319" s="2">
        <v>50</v>
      </c>
      <c r="T319" s="9">
        <f t="shared" si="37"/>
        <v>6515</v>
      </c>
      <c r="U319" s="9">
        <f t="shared" si="38"/>
        <v>473</v>
      </c>
      <c r="V319" s="2" t="s">
        <v>34</v>
      </c>
      <c r="W319" s="10">
        <f t="shared" si="39"/>
        <v>0.05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 t="shared" si="32"/>
        <v>Meg</v>
      </c>
      <c r="H320" s="6" t="str">
        <f t="shared" si="33"/>
        <v>Tillman</v>
      </c>
      <c r="I320" s="6" t="str">
        <f t="shared" si="34"/>
        <v>Bangalore</v>
      </c>
      <c r="J320" s="2" t="s">
        <v>523</v>
      </c>
      <c r="K320" s="7" t="str">
        <f>INDEX('Product Details'!$A$2:$D$169, MATCH('Sales Order '!J320,'Product Details'!$B$2:$B$169,0),3)</f>
        <v>Office_Supplies</v>
      </c>
      <c r="L320" s="7" t="str">
        <f>INDEX('Product Details'!$A$2:$D$169, MATCH('Sales Order '!J320,'Product Details'!$B$2:$B$169,0),4)</f>
        <v>Appliances</v>
      </c>
      <c r="M320" s="7" t="str">
        <f>INDEX('Product Details'!$A$2:$D$169, MATCH('Sales Order '!J320,'Product Details'!$B$2:$B$169,0),1)</f>
        <v>Hamilton Beach Microwave, Red</v>
      </c>
      <c r="N320" s="2">
        <v>8187</v>
      </c>
      <c r="O320" s="2">
        <v>7799</v>
      </c>
      <c r="P320" s="2">
        <v>3</v>
      </c>
      <c r="Q320" s="8">
        <f t="shared" si="35"/>
        <v>23397</v>
      </c>
      <c r="R320" s="8">
        <f t="shared" si="36"/>
        <v>24561</v>
      </c>
      <c r="S320" s="2">
        <v>74</v>
      </c>
      <c r="T320" s="9">
        <f t="shared" si="37"/>
        <v>24635</v>
      </c>
      <c r="U320" s="9">
        <f t="shared" si="38"/>
        <v>1238</v>
      </c>
      <c r="V320" s="2" t="s">
        <v>64</v>
      </c>
      <c r="W320" s="10">
        <f t="shared" si="39"/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 t="shared" si="32"/>
        <v>Muhammed</v>
      </c>
      <c r="H321" s="6" t="str">
        <f t="shared" si="33"/>
        <v>Lee</v>
      </c>
      <c r="I321" s="6" t="str">
        <f t="shared" si="34"/>
        <v>Nellore</v>
      </c>
      <c r="J321" s="2" t="s">
        <v>719</v>
      </c>
      <c r="K321" s="7" t="str">
        <f>INDEX('Product Details'!$A$2:$D$169, MATCH('Sales Order '!J321,'Product Details'!$B$2:$B$169,0),3)</f>
        <v>Office_Supplies</v>
      </c>
      <c r="L321" s="7" t="str">
        <f>INDEX('Product Details'!$A$2:$D$169, MATCH('Sales Order '!J321,'Product Details'!$B$2:$B$169,0),4)</f>
        <v>Labels</v>
      </c>
      <c r="M321" s="7" t="str">
        <f>INDEX('Product Details'!$A$2:$D$169, MATCH('Sales Order '!J321,'Product Details'!$B$2:$B$169,0),1)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35"/>
        <v>2735</v>
      </c>
      <c r="R321" s="8">
        <f t="shared" si="36"/>
        <v>2843</v>
      </c>
      <c r="S321" s="2">
        <v>23</v>
      </c>
      <c r="T321" s="9">
        <f t="shared" si="37"/>
        <v>2866</v>
      </c>
      <c r="U321" s="9">
        <f t="shared" si="38"/>
        <v>131</v>
      </c>
      <c r="V321" s="2" t="s">
        <v>34</v>
      </c>
      <c r="W321" s="10">
        <f t="shared" si="39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 t="shared" si="32"/>
        <v>Toby</v>
      </c>
      <c r="H322" s="6" t="str">
        <f t="shared" si="33"/>
        <v>Braunhardt</v>
      </c>
      <c r="I322" s="6" t="str">
        <f t="shared" si="34"/>
        <v>Jiangyan</v>
      </c>
      <c r="J322" s="2" t="s">
        <v>342</v>
      </c>
      <c r="K322" s="7" t="str">
        <f>INDEX('Product Details'!$A$2:$D$169, MATCH('Sales Order '!J322,'Product Details'!$B$2:$B$169,0),3)</f>
        <v>Technology</v>
      </c>
      <c r="L322" s="7" t="str">
        <f>INDEX('Product Details'!$A$2:$D$169, MATCH('Sales Order '!J322,'Product Details'!$B$2:$B$169,0),4)</f>
        <v>Copiers</v>
      </c>
      <c r="M322" s="7" t="str">
        <f>INDEX('Product Details'!$A$2:$D$169, MATCH('Sales Order '!J322,'Product Details'!$B$2:$B$169,0),1)</f>
        <v>Brother Wireless Fax, Color</v>
      </c>
      <c r="N322" s="2">
        <v>2921</v>
      </c>
      <c r="O322" s="2">
        <v>2809</v>
      </c>
      <c r="P322" s="2">
        <v>7</v>
      </c>
      <c r="Q322" s="8">
        <f t="shared" si="35"/>
        <v>19663</v>
      </c>
      <c r="R322" s="8">
        <f t="shared" si="36"/>
        <v>20447</v>
      </c>
      <c r="S322" s="2">
        <v>87</v>
      </c>
      <c r="T322" s="9">
        <f t="shared" si="37"/>
        <v>20534</v>
      </c>
      <c r="U322" s="9">
        <f t="shared" si="38"/>
        <v>871</v>
      </c>
      <c r="V322" s="2" t="s">
        <v>31</v>
      </c>
      <c r="W322" s="10">
        <f t="shared" si="39"/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 t="shared" si="32"/>
        <v>Pauline</v>
      </c>
      <c r="H323" s="6" t="str">
        <f t="shared" si="33"/>
        <v>Chand</v>
      </c>
      <c r="I323" s="6" t="str">
        <f t="shared" si="34"/>
        <v>Perth</v>
      </c>
      <c r="J323" s="2" t="s">
        <v>227</v>
      </c>
      <c r="K323" s="7" t="str">
        <f>INDEX('Product Details'!$A$2:$D$169, MATCH('Sales Order '!J323,'Product Details'!$B$2:$B$169,0),3)</f>
        <v>Furniture</v>
      </c>
      <c r="L323" s="7" t="str">
        <f>INDEX('Product Details'!$A$2:$D$169, MATCH('Sales Order '!J323,'Product Details'!$B$2:$B$169,0),4)</f>
        <v>Bookcases</v>
      </c>
      <c r="M323" s="7" t="str">
        <f>INDEX('Product Details'!$A$2:$D$169, MATCH('Sales Order '!J323,'Product Details'!$B$2:$B$169,0),1)</f>
        <v>Classic Bookcase, Traditional</v>
      </c>
      <c r="N323" s="2">
        <v>61</v>
      </c>
      <c r="O323" s="2">
        <v>56</v>
      </c>
      <c r="P323" s="2">
        <v>2</v>
      </c>
      <c r="Q323" s="8">
        <f t="shared" si="35"/>
        <v>112</v>
      </c>
      <c r="R323" s="8">
        <f t="shared" si="36"/>
        <v>122</v>
      </c>
      <c r="S323" s="2">
        <v>10</v>
      </c>
      <c r="T323" s="9">
        <f t="shared" si="37"/>
        <v>132</v>
      </c>
      <c r="U323" s="9">
        <f t="shared" si="38"/>
        <v>20</v>
      </c>
      <c r="V323" s="2" t="s">
        <v>34</v>
      </c>
      <c r="W323" s="10">
        <f t="shared" si="39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 t="shared" si="32"/>
        <v>Victor</v>
      </c>
      <c r="H324" s="6" t="str">
        <f t="shared" si="33"/>
        <v>Preis</v>
      </c>
      <c r="I324" s="6" t="str">
        <f t="shared" si="34"/>
        <v>Melbourne</v>
      </c>
      <c r="J324" s="2" t="s">
        <v>67</v>
      </c>
      <c r="K324" s="7" t="str">
        <f>INDEX('Product Details'!$A$2:$D$169, MATCH('Sales Order '!J324,'Product Details'!$B$2:$B$169,0),3)</f>
        <v>Furniture</v>
      </c>
      <c r="L324" s="7" t="str">
        <f>INDEX('Product Details'!$A$2:$D$169, MATCH('Sales Order '!J324,'Product Details'!$B$2:$B$169,0),4)</f>
        <v>Bookcases</v>
      </c>
      <c r="M324" s="7" t="str">
        <f>INDEX('Product Details'!$A$2:$D$169, MATCH('Sales Order '!J324,'Product Details'!$B$2:$B$169,0),1)</f>
        <v>Corner Shelving, Traditional</v>
      </c>
      <c r="N324" s="2">
        <v>2958</v>
      </c>
      <c r="O324" s="2">
        <v>2743</v>
      </c>
      <c r="P324" s="2">
        <v>2</v>
      </c>
      <c r="Q324" s="8">
        <f t="shared" si="35"/>
        <v>5486</v>
      </c>
      <c r="R324" s="8">
        <f t="shared" si="36"/>
        <v>5916</v>
      </c>
      <c r="S324" s="2">
        <v>91</v>
      </c>
      <c r="T324" s="9">
        <f t="shared" si="37"/>
        <v>6007</v>
      </c>
      <c r="U324" s="9">
        <f t="shared" si="38"/>
        <v>521</v>
      </c>
      <c r="V324" s="2" t="s">
        <v>64</v>
      </c>
      <c r="W324" s="10">
        <f t="shared" si="39"/>
        <v>0.05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 t="shared" si="32"/>
        <v>Sally</v>
      </c>
      <c r="H325" s="6" t="str">
        <f t="shared" si="33"/>
        <v>Hughsby</v>
      </c>
      <c r="I325" s="6" t="str">
        <f t="shared" si="34"/>
        <v>Depok</v>
      </c>
      <c r="J325" s="2" t="s">
        <v>138</v>
      </c>
      <c r="K325" s="7" t="str">
        <f>INDEX('Product Details'!$A$2:$D$169, MATCH('Sales Order '!J325,'Product Details'!$B$2:$B$169,0),3)</f>
        <v>Office_Supplies</v>
      </c>
      <c r="L325" s="7" t="str">
        <f>INDEX('Product Details'!$A$2:$D$169, MATCH('Sales Order '!J325,'Product Details'!$B$2:$B$169,0),4)</f>
        <v>Supplies</v>
      </c>
      <c r="M325" s="7" t="str">
        <f>INDEX('Product Details'!$A$2:$D$169, MATCH('Sales Order '!J325,'Product Details'!$B$2:$B$169,0),1)</f>
        <v>Stiletto Box Cutter, Steel</v>
      </c>
      <c r="N325" s="2">
        <v>3256</v>
      </c>
      <c r="O325" s="2">
        <v>2959</v>
      </c>
      <c r="P325" s="2">
        <v>3</v>
      </c>
      <c r="Q325" s="8">
        <f t="shared" si="35"/>
        <v>8877</v>
      </c>
      <c r="R325" s="8">
        <f t="shared" si="36"/>
        <v>9768</v>
      </c>
      <c r="S325" s="2">
        <v>69</v>
      </c>
      <c r="T325" s="9">
        <f t="shared" si="37"/>
        <v>9837</v>
      </c>
      <c r="U325" s="9">
        <f t="shared" si="38"/>
        <v>960</v>
      </c>
      <c r="V325" s="2" t="s">
        <v>34</v>
      </c>
      <c r="W325" s="10">
        <f t="shared" si="39"/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 t="shared" si="32"/>
        <v>Randy</v>
      </c>
      <c r="H326" s="6" t="str">
        <f t="shared" si="33"/>
        <v>Bradley</v>
      </c>
      <c r="I326" s="6" t="str">
        <f t="shared" si="34"/>
        <v>Wollongong</v>
      </c>
      <c r="J326" s="2" t="s">
        <v>351</v>
      </c>
      <c r="K326" s="7" t="str">
        <f>INDEX('Product Details'!$A$2:$D$169, MATCH('Sales Order '!J326,'Product Details'!$B$2:$B$169,0),3)</f>
        <v>Furniture</v>
      </c>
      <c r="L326" s="7" t="str">
        <f>INDEX('Product Details'!$A$2:$D$169, MATCH('Sales Order '!J326,'Product Details'!$B$2:$B$169,0),4)</f>
        <v>Tables</v>
      </c>
      <c r="M326" s="7" t="str">
        <f>INDEX('Product Details'!$A$2:$D$169, MATCH('Sales Order '!J326,'Product Details'!$B$2:$B$169,0),1)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35"/>
        <v>6429</v>
      </c>
      <c r="R326" s="8">
        <f t="shared" si="36"/>
        <v>6732</v>
      </c>
      <c r="S326" s="2">
        <v>36</v>
      </c>
      <c r="T326" s="9">
        <f t="shared" si="37"/>
        <v>6768</v>
      </c>
      <c r="U326" s="9">
        <f t="shared" si="38"/>
        <v>339</v>
      </c>
      <c r="V326" s="2" t="s">
        <v>64</v>
      </c>
      <c r="W326" s="10">
        <f t="shared" si="39"/>
        <v>0.05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 t="shared" si="32"/>
        <v>Christine</v>
      </c>
      <c r="H327" s="6" t="str">
        <f t="shared" si="33"/>
        <v>Abelman</v>
      </c>
      <c r="I327" s="6" t="str">
        <f t="shared" si="34"/>
        <v>Nasik</v>
      </c>
      <c r="J327" s="2" t="s">
        <v>63</v>
      </c>
      <c r="K327" s="7" t="str">
        <f>INDEX('Product Details'!$A$2:$D$169, MATCH('Sales Order '!J327,'Product Details'!$B$2:$B$169,0),3)</f>
        <v>Office_Supplies</v>
      </c>
      <c r="L327" s="7" t="str">
        <f>INDEX('Product Details'!$A$2:$D$169, MATCH('Sales Order '!J327,'Product Details'!$B$2:$B$169,0),4)</f>
        <v>Envelopes</v>
      </c>
      <c r="M327" s="7" t="str">
        <f>INDEX('Product Details'!$A$2:$D$169, MATCH('Sales Order '!J327,'Product Details'!$B$2:$B$169,0),1)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35"/>
        <v>3060</v>
      </c>
      <c r="R327" s="8">
        <f t="shared" si="36"/>
        <v>3210</v>
      </c>
      <c r="S327" s="2">
        <v>36</v>
      </c>
      <c r="T327" s="9">
        <f t="shared" si="37"/>
        <v>3246</v>
      </c>
      <c r="U327" s="9">
        <f t="shared" si="38"/>
        <v>186</v>
      </c>
      <c r="V327" s="2" t="s">
        <v>34</v>
      </c>
      <c r="W327" s="10">
        <f t="shared" si="39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 t="shared" si="32"/>
        <v>Roy</v>
      </c>
      <c r="H328" s="6" t="str">
        <f t="shared" si="33"/>
        <v>Phan</v>
      </c>
      <c r="I328" s="6" t="str">
        <f t="shared" si="34"/>
        <v>Melbourne</v>
      </c>
      <c r="J328" s="2" t="s">
        <v>71</v>
      </c>
      <c r="K328" s="7" t="str">
        <f>INDEX('Product Details'!$A$2:$D$169, MATCH('Sales Order '!J328,'Product Details'!$B$2:$B$169,0),3)</f>
        <v>Furniture</v>
      </c>
      <c r="L328" s="7" t="str">
        <f>INDEX('Product Details'!$A$2:$D$169, MATCH('Sales Order '!J328,'Product Details'!$B$2:$B$169,0),4)</f>
        <v>Furnishings</v>
      </c>
      <c r="M328" s="7" t="str">
        <f>INDEX('Product Details'!$A$2:$D$169, MATCH('Sales Order '!J328,'Product Details'!$B$2:$B$169,0),1)</f>
        <v>-O Stacking Tray, Erganomic</v>
      </c>
      <c r="N328" s="2">
        <v>674</v>
      </c>
      <c r="O328" s="2">
        <v>629</v>
      </c>
      <c r="P328" s="2">
        <v>2</v>
      </c>
      <c r="Q328" s="8">
        <f t="shared" si="35"/>
        <v>1258</v>
      </c>
      <c r="R328" s="8">
        <f t="shared" si="36"/>
        <v>1348</v>
      </c>
      <c r="S328" s="2">
        <v>86</v>
      </c>
      <c r="T328" s="9">
        <f t="shared" si="37"/>
        <v>1434</v>
      </c>
      <c r="U328" s="9">
        <f t="shared" si="38"/>
        <v>176</v>
      </c>
      <c r="V328" s="2" t="s">
        <v>64</v>
      </c>
      <c r="W328" s="10">
        <f t="shared" si="39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 t="shared" si="32"/>
        <v>Sanjit</v>
      </c>
      <c r="H329" s="6" t="str">
        <f t="shared" si="33"/>
        <v>Jacobs</v>
      </c>
      <c r="I329" s="6" t="str">
        <f t="shared" si="34"/>
        <v>Munich</v>
      </c>
      <c r="J329" s="2" t="s">
        <v>274</v>
      </c>
      <c r="K329" s="7" t="str">
        <f>INDEX('Product Details'!$A$2:$D$169, MATCH('Sales Order '!J329,'Product Details'!$B$2:$B$169,0),3)</f>
        <v>Furniture</v>
      </c>
      <c r="L329" s="7" t="str">
        <f>INDEX('Product Details'!$A$2:$D$169, MATCH('Sales Order '!J329,'Product Details'!$B$2:$B$169,0),4)</f>
        <v>Tables</v>
      </c>
      <c r="M329" s="7" t="str">
        <f>INDEX('Product Details'!$A$2:$D$169, MATCH('Sales Order '!J329,'Product Details'!$B$2:$B$169,0),1)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35"/>
        <v>1604</v>
      </c>
      <c r="R329" s="8">
        <f t="shared" si="36"/>
        <v>1651</v>
      </c>
      <c r="S329" s="2">
        <v>65</v>
      </c>
      <c r="T329" s="9">
        <f t="shared" si="37"/>
        <v>1716</v>
      </c>
      <c r="U329" s="9">
        <f t="shared" si="38"/>
        <v>112</v>
      </c>
      <c r="V329" s="2" t="s">
        <v>31</v>
      </c>
      <c r="W329" s="10">
        <f t="shared" si="39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 t="shared" ref="G330:G393" si="40">VLOOKUP(F330, Customer,2,0)</f>
        <v>Victoria</v>
      </c>
      <c r="H330" s="6" t="str">
        <f t="shared" ref="H330:H393" si="41">VLOOKUP(F330,Customer,3,0)</f>
        <v>Brennan</v>
      </c>
      <c r="I330" s="6" t="str">
        <f t="shared" ref="I330:I393" si="42">VLOOKUP(F330,Customer,5,0)</f>
        <v>Adelaide</v>
      </c>
      <c r="J330" s="2" t="s">
        <v>270</v>
      </c>
      <c r="K330" s="7" t="str">
        <f>INDEX('Product Details'!$A$2:$D$169, MATCH('Sales Order '!J330,'Product Details'!$B$2:$B$169,0),3)</f>
        <v>Furniture</v>
      </c>
      <c r="L330" s="7" t="str">
        <f>INDEX('Product Details'!$A$2:$D$169, MATCH('Sales Order '!J330,'Product Details'!$B$2:$B$169,0),4)</f>
        <v>Furnishings</v>
      </c>
      <c r="M330" s="7" t="str">
        <f>INDEX('Product Details'!$A$2:$D$169, MATCH('Sales Order '!J330,'Product Details'!$B$2:$B$169,0),1)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35"/>
        <v>6624</v>
      </c>
      <c r="R330" s="8">
        <f t="shared" si="36"/>
        <v>7088</v>
      </c>
      <c r="S330" s="2">
        <v>25</v>
      </c>
      <c r="T330" s="9">
        <f t="shared" si="37"/>
        <v>7113</v>
      </c>
      <c r="U330" s="9">
        <f t="shared" si="38"/>
        <v>489</v>
      </c>
      <c r="V330" s="2" t="s">
        <v>34</v>
      </c>
      <c r="W330" s="10">
        <f t="shared" si="39"/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 t="shared" si="40"/>
        <v>Jessica</v>
      </c>
      <c r="H331" s="6" t="str">
        <f t="shared" si="41"/>
        <v>Myrick</v>
      </c>
      <c r="I331" s="6" t="str">
        <f t="shared" si="42"/>
        <v>Krefeld</v>
      </c>
      <c r="J331" s="2" t="s">
        <v>302</v>
      </c>
      <c r="K331" s="7" t="str">
        <f>INDEX('Product Details'!$A$2:$D$169, MATCH('Sales Order '!J331,'Product Details'!$B$2:$B$169,0),3)</f>
        <v>Technology</v>
      </c>
      <c r="L331" s="7" t="str">
        <f>INDEX('Product Details'!$A$2:$D$169, MATCH('Sales Order '!J331,'Product Details'!$B$2:$B$169,0),4)</f>
        <v>Machines</v>
      </c>
      <c r="M331" s="7" t="str">
        <f>INDEX('Product Details'!$A$2:$D$169, MATCH('Sales Order '!J331,'Product Details'!$B$2:$B$169,0),1)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43">O331*P331</f>
        <v>4836</v>
      </c>
      <c r="R331" s="8">
        <f t="shared" ref="R331:R394" si="44">N331*P331</f>
        <v>5328</v>
      </c>
      <c r="S331" s="2">
        <v>62</v>
      </c>
      <c r="T331" s="9">
        <f t="shared" ref="T331:T394" si="45">R331+S331</f>
        <v>5390</v>
      </c>
      <c r="U331" s="9">
        <f t="shared" ref="U331:U394" si="46">T331-Q331</f>
        <v>554</v>
      </c>
      <c r="V331" s="2" t="s">
        <v>64</v>
      </c>
      <c r="W331" s="10">
        <f t="shared" ref="W331:W394" si="47">VLOOKUP(T331,$X$1:$Y$7,2,1)</f>
        <v>0.05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 t="shared" si="40"/>
        <v>Thomas</v>
      </c>
      <c r="H332" s="6" t="str">
        <f t="shared" si="41"/>
        <v>Seio</v>
      </c>
      <c r="I332" s="6" t="str">
        <f t="shared" si="42"/>
        <v>Melbourne</v>
      </c>
      <c r="J332" s="2" t="s">
        <v>351</v>
      </c>
      <c r="K332" s="7" t="str">
        <f>INDEX('Product Details'!$A$2:$D$169, MATCH('Sales Order '!J332,'Product Details'!$B$2:$B$169,0),3)</f>
        <v>Furniture</v>
      </c>
      <c r="L332" s="7" t="str">
        <f>INDEX('Product Details'!$A$2:$D$169, MATCH('Sales Order '!J332,'Product Details'!$B$2:$B$169,0),4)</f>
        <v>Tables</v>
      </c>
      <c r="M332" s="7" t="str">
        <f>INDEX('Product Details'!$A$2:$D$169, MATCH('Sales Order '!J332,'Product Details'!$B$2:$B$169,0),1)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43"/>
        <v>10668</v>
      </c>
      <c r="R332" s="8">
        <f t="shared" si="44"/>
        <v>11628</v>
      </c>
      <c r="S332" s="2">
        <v>77</v>
      </c>
      <c r="T332" s="9">
        <f t="shared" si="45"/>
        <v>11705</v>
      </c>
      <c r="U332" s="9">
        <f t="shared" si="46"/>
        <v>1037</v>
      </c>
      <c r="V332" s="2" t="s">
        <v>34</v>
      </c>
      <c r="W332" s="10">
        <f t="shared" si="47"/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 t="shared" si="40"/>
        <v>Delfina</v>
      </c>
      <c r="H333" s="6" t="str">
        <f t="shared" si="41"/>
        <v>Latchford</v>
      </c>
      <c r="I333" s="6" t="str">
        <f t="shared" si="42"/>
        <v>Yogyakarta</v>
      </c>
      <c r="J333" s="2" t="s">
        <v>417</v>
      </c>
      <c r="K333" s="7" t="str">
        <f>INDEX('Product Details'!$A$2:$D$169, MATCH('Sales Order '!J333,'Product Details'!$B$2:$B$169,0),3)</f>
        <v>Technology</v>
      </c>
      <c r="L333" s="7" t="str">
        <f>INDEX('Product Details'!$A$2:$D$169, MATCH('Sales Order '!J333,'Product Details'!$B$2:$B$169,0),4)</f>
        <v>Phones</v>
      </c>
      <c r="M333" s="7" t="str">
        <f>INDEX('Product Details'!$A$2:$D$169, MATCH('Sales Order '!J333,'Product Details'!$B$2:$B$169,0),1)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43"/>
        <v>2282</v>
      </c>
      <c r="R333" s="8">
        <f t="shared" si="44"/>
        <v>2418</v>
      </c>
      <c r="S333" s="2">
        <v>48</v>
      </c>
      <c r="T333" s="9">
        <f t="shared" si="45"/>
        <v>2466</v>
      </c>
      <c r="U333" s="9">
        <f t="shared" si="46"/>
        <v>184</v>
      </c>
      <c r="V333" s="2" t="s">
        <v>64</v>
      </c>
      <c r="W333" s="10">
        <f t="shared" si="47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 t="shared" si="40"/>
        <v>Thomas</v>
      </c>
      <c r="H334" s="6" t="str">
        <f t="shared" si="41"/>
        <v>Seio</v>
      </c>
      <c r="I334" s="6" t="str">
        <f t="shared" si="42"/>
        <v>Melbourne</v>
      </c>
      <c r="J334" s="2" t="s">
        <v>122</v>
      </c>
      <c r="K334" s="7" t="str">
        <f>INDEX('Product Details'!$A$2:$D$169, MATCH('Sales Order '!J334,'Product Details'!$B$2:$B$169,0),3)</f>
        <v>Furniture</v>
      </c>
      <c r="L334" s="7" t="str">
        <f>INDEX('Product Details'!$A$2:$D$169, MATCH('Sales Order '!J334,'Product Details'!$B$2:$B$169,0),4)</f>
        <v>Furnishings</v>
      </c>
      <c r="M334" s="7" t="str">
        <f>INDEX('Product Details'!$A$2:$D$169, MATCH('Sales Order '!J334,'Product Details'!$B$2:$B$169,0),1)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43"/>
        <v>692</v>
      </c>
      <c r="R334" s="8">
        <f t="shared" si="44"/>
        <v>752</v>
      </c>
      <c r="S334" s="2">
        <v>30</v>
      </c>
      <c r="T334" s="9">
        <f t="shared" si="45"/>
        <v>782</v>
      </c>
      <c r="U334" s="9">
        <f t="shared" si="46"/>
        <v>90</v>
      </c>
      <c r="V334" s="2" t="s">
        <v>72</v>
      </c>
      <c r="W334" s="10">
        <f t="shared" si="47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 t="shared" si="40"/>
        <v>Hilary</v>
      </c>
      <c r="H335" s="6" t="str">
        <f t="shared" si="41"/>
        <v>Holden</v>
      </c>
      <c r="I335" s="6" t="str">
        <f t="shared" si="42"/>
        <v>Mysore</v>
      </c>
      <c r="J335" s="2" t="s">
        <v>669</v>
      </c>
      <c r="K335" s="7" t="str">
        <f>INDEX('Product Details'!$A$2:$D$169, MATCH('Sales Order '!J335,'Product Details'!$B$2:$B$169,0),3)</f>
        <v>Technology</v>
      </c>
      <c r="L335" s="7" t="str">
        <f>INDEX('Product Details'!$A$2:$D$169, MATCH('Sales Order '!J335,'Product Details'!$B$2:$B$169,0),4)</f>
        <v>Phones</v>
      </c>
      <c r="M335" s="7" t="str">
        <f>INDEX('Product Details'!$A$2:$D$169, MATCH('Sales Order '!J335,'Product Details'!$B$2:$B$169,0),1)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43"/>
        <v>4218</v>
      </c>
      <c r="R335" s="8">
        <f t="shared" si="44"/>
        <v>4599</v>
      </c>
      <c r="S335" s="2">
        <v>44</v>
      </c>
      <c r="T335" s="9">
        <f t="shared" si="45"/>
        <v>4643</v>
      </c>
      <c r="U335" s="9">
        <f t="shared" si="46"/>
        <v>425</v>
      </c>
      <c r="V335" s="2" t="s">
        <v>34</v>
      </c>
      <c r="W335" s="10">
        <f t="shared" si="47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 t="shared" si="40"/>
        <v>George</v>
      </c>
      <c r="H336" s="6" t="str">
        <f t="shared" si="41"/>
        <v>Ashbrook</v>
      </c>
      <c r="I336" s="6" t="str">
        <f t="shared" si="42"/>
        <v>Jakarta</v>
      </c>
      <c r="J336" s="2" t="s">
        <v>270</v>
      </c>
      <c r="K336" s="7" t="str">
        <f>INDEX('Product Details'!$A$2:$D$169, MATCH('Sales Order '!J336,'Product Details'!$B$2:$B$169,0),3)</f>
        <v>Furniture</v>
      </c>
      <c r="L336" s="7" t="str">
        <f>INDEX('Product Details'!$A$2:$D$169, MATCH('Sales Order '!J336,'Product Details'!$B$2:$B$169,0),4)</f>
        <v>Furnishings</v>
      </c>
      <c r="M336" s="7" t="str">
        <f>INDEX('Product Details'!$A$2:$D$169, MATCH('Sales Order '!J336,'Product Details'!$B$2:$B$169,0),1)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43"/>
        <v>1257</v>
      </c>
      <c r="R336" s="8">
        <f t="shared" si="44"/>
        <v>1358</v>
      </c>
      <c r="S336" s="2">
        <v>83</v>
      </c>
      <c r="T336" s="9">
        <f t="shared" si="45"/>
        <v>1441</v>
      </c>
      <c r="U336" s="9">
        <f t="shared" si="46"/>
        <v>184</v>
      </c>
      <c r="V336" s="2" t="s">
        <v>34</v>
      </c>
      <c r="W336" s="10">
        <f t="shared" si="47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 t="shared" si="40"/>
        <v>Rick</v>
      </c>
      <c r="H337" s="6" t="str">
        <f t="shared" si="41"/>
        <v>Reed</v>
      </c>
      <c r="I337" s="6" t="str">
        <f t="shared" si="42"/>
        <v>Lucknow</v>
      </c>
      <c r="J337" s="2" t="s">
        <v>539</v>
      </c>
      <c r="K337" s="7" t="str">
        <f>INDEX('Product Details'!$A$2:$D$169, MATCH('Sales Order '!J337,'Product Details'!$B$2:$B$169,0),3)</f>
        <v>Technology</v>
      </c>
      <c r="L337" s="7" t="str">
        <f>INDEX('Product Details'!$A$2:$D$169, MATCH('Sales Order '!J337,'Product Details'!$B$2:$B$169,0),4)</f>
        <v>Copiers</v>
      </c>
      <c r="M337" s="7" t="str">
        <f>INDEX('Product Details'!$A$2:$D$169, MATCH('Sales Order '!J337,'Product Details'!$B$2:$B$169,0),1)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43"/>
        <v>1118</v>
      </c>
      <c r="R337" s="8">
        <f t="shared" si="44"/>
        <v>1252</v>
      </c>
      <c r="S337" s="2">
        <v>30</v>
      </c>
      <c r="T337" s="9">
        <f t="shared" si="45"/>
        <v>1282</v>
      </c>
      <c r="U337" s="9">
        <f t="shared" si="46"/>
        <v>164</v>
      </c>
      <c r="V337" s="2" t="s">
        <v>34</v>
      </c>
      <c r="W337" s="10">
        <f t="shared" si="47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 t="shared" si="40"/>
        <v>Thomas</v>
      </c>
      <c r="H338" s="6" t="str">
        <f t="shared" si="41"/>
        <v>Brumley</v>
      </c>
      <c r="I338" s="6" t="str">
        <f t="shared" si="42"/>
        <v>Launceston</v>
      </c>
      <c r="J338" s="2" t="s">
        <v>311</v>
      </c>
      <c r="K338" s="7" t="str">
        <f>INDEX('Product Details'!$A$2:$D$169, MATCH('Sales Order '!J338,'Product Details'!$B$2:$B$169,0),3)</f>
        <v>Technology</v>
      </c>
      <c r="L338" s="7" t="str">
        <f>INDEX('Product Details'!$A$2:$D$169, MATCH('Sales Order '!J338,'Product Details'!$B$2:$B$169,0),4)</f>
        <v>Copiers</v>
      </c>
      <c r="M338" s="7" t="str">
        <f>INDEX('Product Details'!$A$2:$D$169, MATCH('Sales Order '!J338,'Product Details'!$B$2:$B$169,0),1)</f>
        <v>Brother Wireless Fax, Laser</v>
      </c>
      <c r="N338" s="2">
        <v>2790</v>
      </c>
      <c r="O338" s="2">
        <v>2557</v>
      </c>
      <c r="P338" s="2">
        <v>2</v>
      </c>
      <c r="Q338" s="8">
        <f t="shared" si="43"/>
        <v>5114</v>
      </c>
      <c r="R338" s="8">
        <f t="shared" si="44"/>
        <v>5580</v>
      </c>
      <c r="S338" s="2">
        <v>44</v>
      </c>
      <c r="T338" s="9">
        <f t="shared" si="45"/>
        <v>5624</v>
      </c>
      <c r="U338" s="9">
        <f t="shared" si="46"/>
        <v>510</v>
      </c>
      <c r="V338" s="2" t="s">
        <v>34</v>
      </c>
      <c r="W338" s="10">
        <f t="shared" si="47"/>
        <v>0.05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 t="shared" si="40"/>
        <v>Logan</v>
      </c>
      <c r="H339" s="6" t="str">
        <f t="shared" si="41"/>
        <v>Currie</v>
      </c>
      <c r="I339" s="6" t="str">
        <f t="shared" si="42"/>
        <v>Amravati</v>
      </c>
      <c r="J339" s="2" t="s">
        <v>417</v>
      </c>
      <c r="K339" s="7" t="str">
        <f>INDEX('Product Details'!$A$2:$D$169, MATCH('Sales Order '!J339,'Product Details'!$B$2:$B$169,0),3)</f>
        <v>Technology</v>
      </c>
      <c r="L339" s="7" t="str">
        <f>INDEX('Product Details'!$A$2:$D$169, MATCH('Sales Order '!J339,'Product Details'!$B$2:$B$169,0),4)</f>
        <v>Phones</v>
      </c>
      <c r="M339" s="7" t="str">
        <f>INDEX('Product Details'!$A$2:$D$169, MATCH('Sales Order '!J339,'Product Details'!$B$2:$B$169,0),1)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43"/>
        <v>7900</v>
      </c>
      <c r="R339" s="8">
        <f t="shared" si="44"/>
        <v>8617</v>
      </c>
      <c r="S339" s="2">
        <v>74</v>
      </c>
      <c r="T339" s="9">
        <f t="shared" si="45"/>
        <v>8691</v>
      </c>
      <c r="U339" s="9">
        <f t="shared" si="46"/>
        <v>791</v>
      </c>
      <c r="V339" s="2" t="s">
        <v>72</v>
      </c>
      <c r="W339" s="10">
        <f t="shared" si="47"/>
        <v>0.05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 t="shared" si="40"/>
        <v>Steven</v>
      </c>
      <c r="H340" s="6" t="str">
        <f t="shared" si="41"/>
        <v>Cartwright</v>
      </c>
      <c r="I340" s="6" t="str">
        <f t="shared" si="42"/>
        <v>Newcastle</v>
      </c>
      <c r="J340" s="2" t="s">
        <v>748</v>
      </c>
      <c r="K340" s="7" t="str">
        <f>INDEX('Product Details'!$A$2:$D$169, MATCH('Sales Order '!J340,'Product Details'!$B$2:$B$169,0),3)</f>
        <v>Office_Supplies</v>
      </c>
      <c r="L340" s="7" t="str">
        <f>INDEX('Product Details'!$A$2:$D$169, MATCH('Sales Order '!J340,'Product Details'!$B$2:$B$169,0),4)</f>
        <v>Storage</v>
      </c>
      <c r="M340" s="7" t="str">
        <f>INDEX('Product Details'!$A$2:$D$169, MATCH('Sales Order '!J340,'Product Details'!$B$2:$B$169,0),1)</f>
        <v>Smead Trays, Wire Frame</v>
      </c>
      <c r="N340" s="2">
        <v>666</v>
      </c>
      <c r="O340" s="2">
        <v>641</v>
      </c>
      <c r="P340" s="2">
        <v>7</v>
      </c>
      <c r="Q340" s="8">
        <f t="shared" si="43"/>
        <v>4487</v>
      </c>
      <c r="R340" s="8">
        <f t="shared" si="44"/>
        <v>4662</v>
      </c>
      <c r="S340" s="2">
        <v>52</v>
      </c>
      <c r="T340" s="9">
        <f t="shared" si="45"/>
        <v>4714</v>
      </c>
      <c r="U340" s="9">
        <f t="shared" si="46"/>
        <v>227</v>
      </c>
      <c r="V340" s="2" t="s">
        <v>34</v>
      </c>
      <c r="W340" s="10">
        <f t="shared" si="47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 t="shared" si="40"/>
        <v>Clay</v>
      </c>
      <c r="H341" s="6" t="str">
        <f t="shared" si="41"/>
        <v>Cheatham</v>
      </c>
      <c r="I341" s="6" t="str">
        <f t="shared" si="42"/>
        <v>Freiburg</v>
      </c>
      <c r="J341" s="2" t="s">
        <v>230</v>
      </c>
      <c r="K341" s="7" t="str">
        <f>INDEX('Product Details'!$A$2:$D$169, MATCH('Sales Order '!J341,'Product Details'!$B$2:$B$169,0),3)</f>
        <v>Office_Supplies</v>
      </c>
      <c r="L341" s="7" t="str">
        <f>INDEX('Product Details'!$A$2:$D$169, MATCH('Sales Order '!J341,'Product Details'!$B$2:$B$169,0),4)</f>
        <v>Paper</v>
      </c>
      <c r="M341" s="7" t="str">
        <f>INDEX('Product Details'!$A$2:$D$169, MATCH('Sales Order '!J341,'Product Details'!$B$2:$B$169,0),1)</f>
        <v>Xerox 1981</v>
      </c>
      <c r="N341" s="2">
        <v>208</v>
      </c>
      <c r="O341" s="2">
        <v>187</v>
      </c>
      <c r="P341" s="2">
        <v>6</v>
      </c>
      <c r="Q341" s="8">
        <f t="shared" si="43"/>
        <v>1122</v>
      </c>
      <c r="R341" s="8">
        <f t="shared" si="44"/>
        <v>1248</v>
      </c>
      <c r="S341" s="2">
        <v>76</v>
      </c>
      <c r="T341" s="9">
        <f t="shared" si="45"/>
        <v>1324</v>
      </c>
      <c r="U341" s="9">
        <f t="shared" si="46"/>
        <v>202</v>
      </c>
      <c r="V341" s="2" t="s">
        <v>64</v>
      </c>
      <c r="W341" s="10">
        <f t="shared" si="47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 t="shared" si="40"/>
        <v>Benjamin</v>
      </c>
      <c r="H342" s="6" t="str">
        <f t="shared" si="41"/>
        <v>Patterson</v>
      </c>
      <c r="I342" s="6" t="str">
        <f t="shared" si="42"/>
        <v>Tamworth</v>
      </c>
      <c r="J342" s="2" t="s">
        <v>752</v>
      </c>
      <c r="K342" s="7" t="str">
        <f>INDEX('Product Details'!$A$2:$D$169, MATCH('Sales Order '!J342,'Product Details'!$B$2:$B$169,0),3)</f>
        <v>Office_Supplies</v>
      </c>
      <c r="L342" s="7" t="str">
        <f>INDEX('Product Details'!$A$2:$D$169, MATCH('Sales Order '!J342,'Product Details'!$B$2:$B$169,0),4)</f>
        <v>Envelopes</v>
      </c>
      <c r="M342" s="7" t="str">
        <f>INDEX('Product Details'!$A$2:$D$169, MATCH('Sales Order '!J342,'Product Details'!$B$2:$B$169,0),1)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43"/>
        <v>5362</v>
      </c>
      <c r="R342" s="8">
        <f t="shared" si="44"/>
        <v>5574</v>
      </c>
      <c r="S342" s="2">
        <v>53</v>
      </c>
      <c r="T342" s="9">
        <f t="shared" si="45"/>
        <v>5627</v>
      </c>
      <c r="U342" s="9">
        <f t="shared" si="46"/>
        <v>265</v>
      </c>
      <c r="V342" s="2" t="s">
        <v>64</v>
      </c>
      <c r="W342" s="10">
        <f t="shared" si="47"/>
        <v>0.05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 t="shared" si="40"/>
        <v>Mick</v>
      </c>
      <c r="H343" s="6" t="str">
        <f t="shared" si="41"/>
        <v>Brown</v>
      </c>
      <c r="I343" s="6" t="str">
        <f t="shared" si="42"/>
        <v>Frankfurt</v>
      </c>
      <c r="J343" s="2" t="s">
        <v>109</v>
      </c>
      <c r="K343" s="7" t="str">
        <f>INDEX('Product Details'!$A$2:$D$169, MATCH('Sales Order '!J343,'Product Details'!$B$2:$B$169,0),3)</f>
        <v>Furniture</v>
      </c>
      <c r="L343" s="7" t="str">
        <f>INDEX('Product Details'!$A$2:$D$169, MATCH('Sales Order '!J343,'Product Details'!$B$2:$B$169,0),4)</f>
        <v>Bookcases</v>
      </c>
      <c r="M343" s="7" t="str">
        <f>INDEX('Product Details'!$A$2:$D$169, MATCH('Sales Order '!J343,'Product Details'!$B$2:$B$169,0),1)</f>
        <v>4-Shelf Metal Bookcases</v>
      </c>
      <c r="N343" s="2">
        <v>1113</v>
      </c>
      <c r="O343" s="2">
        <v>1040</v>
      </c>
      <c r="P343" s="2">
        <v>6</v>
      </c>
      <c r="Q343" s="8">
        <f t="shared" si="43"/>
        <v>6240</v>
      </c>
      <c r="R343" s="8">
        <f t="shared" si="44"/>
        <v>6678</v>
      </c>
      <c r="S343" s="2">
        <v>77</v>
      </c>
      <c r="T343" s="9">
        <f t="shared" si="45"/>
        <v>6755</v>
      </c>
      <c r="U343" s="9">
        <f t="shared" si="46"/>
        <v>515</v>
      </c>
      <c r="V343" s="2" t="s">
        <v>64</v>
      </c>
      <c r="W343" s="10">
        <f t="shared" si="47"/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 t="shared" si="40"/>
        <v>Emily</v>
      </c>
      <c r="H344" s="6" t="str">
        <f t="shared" si="41"/>
        <v>Burns</v>
      </c>
      <c r="I344" s="6" t="str">
        <f t="shared" si="42"/>
        <v>Chennai</v>
      </c>
      <c r="J344" s="2" t="s">
        <v>286</v>
      </c>
      <c r="K344" s="7" t="str">
        <f>INDEX('Product Details'!$A$2:$D$169, MATCH('Sales Order '!J344,'Product Details'!$B$2:$B$169,0),3)</f>
        <v>Technology</v>
      </c>
      <c r="L344" s="7" t="str">
        <f>INDEX('Product Details'!$A$2:$D$169, MATCH('Sales Order '!J344,'Product Details'!$B$2:$B$169,0),4)</f>
        <v>Phones</v>
      </c>
      <c r="M344" s="7" t="str">
        <f>INDEX('Product Details'!$A$2:$D$169, MATCH('Sales Order '!J344,'Product Details'!$B$2:$B$169,0),1)</f>
        <v>Phone 5C</v>
      </c>
      <c r="N344" s="2">
        <v>4737</v>
      </c>
      <c r="O344" s="2">
        <v>4473</v>
      </c>
      <c r="P344" s="2">
        <v>3</v>
      </c>
      <c r="Q344" s="8">
        <f t="shared" si="43"/>
        <v>13419</v>
      </c>
      <c r="R344" s="8">
        <f t="shared" si="44"/>
        <v>14211</v>
      </c>
      <c r="S344" s="2">
        <v>93</v>
      </c>
      <c r="T344" s="9">
        <f t="shared" si="45"/>
        <v>14304</v>
      </c>
      <c r="U344" s="9">
        <f t="shared" si="46"/>
        <v>885</v>
      </c>
      <c r="V344" s="2" t="s">
        <v>34</v>
      </c>
      <c r="W344" s="10">
        <f t="shared" si="47"/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 t="shared" si="40"/>
        <v>Sarah</v>
      </c>
      <c r="H345" s="6" t="str">
        <f t="shared" si="41"/>
        <v>Bern</v>
      </c>
      <c r="I345" s="6" t="str">
        <f t="shared" si="42"/>
        <v>Wollongong</v>
      </c>
      <c r="J345" s="2" t="s">
        <v>90</v>
      </c>
      <c r="K345" s="7" t="str">
        <f>INDEX('Product Details'!$A$2:$D$169, MATCH('Sales Order '!J345,'Product Details'!$B$2:$B$169,0),3)</f>
        <v>Office_Supplies</v>
      </c>
      <c r="L345" s="7" t="str">
        <f>INDEX('Product Details'!$A$2:$D$169, MATCH('Sales Order '!J345,'Product Details'!$B$2:$B$169,0),4)</f>
        <v>Paper</v>
      </c>
      <c r="M345" s="7" t="str">
        <f>INDEX('Product Details'!$A$2:$D$169, MATCH('Sales Order '!J345,'Product Details'!$B$2:$B$169,0),1)</f>
        <v>Xerox 1974</v>
      </c>
      <c r="N345" s="2">
        <v>1763</v>
      </c>
      <c r="O345" s="2">
        <v>1602</v>
      </c>
      <c r="P345" s="2">
        <v>4</v>
      </c>
      <c r="Q345" s="8">
        <f t="shared" si="43"/>
        <v>6408</v>
      </c>
      <c r="R345" s="8">
        <f t="shared" si="44"/>
        <v>7052</v>
      </c>
      <c r="S345" s="2">
        <v>41</v>
      </c>
      <c r="T345" s="9">
        <f t="shared" si="45"/>
        <v>7093</v>
      </c>
      <c r="U345" s="9">
        <f t="shared" si="46"/>
        <v>685</v>
      </c>
      <c r="V345" s="2" t="s">
        <v>34</v>
      </c>
      <c r="W345" s="10">
        <f t="shared" si="47"/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 t="shared" si="40"/>
        <v>Deirdre</v>
      </c>
      <c r="H346" s="6" t="str">
        <f t="shared" si="41"/>
        <v>Greer</v>
      </c>
      <c r="I346" s="6" t="str">
        <f t="shared" si="42"/>
        <v>Bandung</v>
      </c>
      <c r="J346" s="2" t="s">
        <v>181</v>
      </c>
      <c r="K346" s="7" t="str">
        <f>INDEX('Product Details'!$A$2:$D$169, MATCH('Sales Order '!J346,'Product Details'!$B$2:$B$169,0),3)</f>
        <v>Furniture</v>
      </c>
      <c r="L346" s="7" t="str">
        <f>INDEX('Product Details'!$A$2:$D$169, MATCH('Sales Order '!J346,'Product Details'!$B$2:$B$169,0),4)</f>
        <v>Tables</v>
      </c>
      <c r="M346" s="7" t="str">
        <f>INDEX('Product Details'!$A$2:$D$169, MATCH('Sales Order '!J346,'Product Details'!$B$2:$B$169,0),1)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43"/>
        <v>5724</v>
      </c>
      <c r="R346" s="8">
        <f t="shared" si="44"/>
        <v>5949</v>
      </c>
      <c r="S346" s="2">
        <v>99</v>
      </c>
      <c r="T346" s="9">
        <f t="shared" si="45"/>
        <v>6048</v>
      </c>
      <c r="U346" s="9">
        <f t="shared" si="46"/>
        <v>324</v>
      </c>
      <c r="V346" s="2" t="s">
        <v>34</v>
      </c>
      <c r="W346" s="10">
        <f t="shared" si="47"/>
        <v>0.05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 t="shared" si="40"/>
        <v>Dianna</v>
      </c>
      <c r="H347" s="6" t="str">
        <f t="shared" si="41"/>
        <v>Wilson</v>
      </c>
      <c r="I347" s="6" t="str">
        <f t="shared" si="42"/>
        <v>Pematangsiantar</v>
      </c>
      <c r="J347" s="2" t="s">
        <v>112</v>
      </c>
      <c r="K347" s="7" t="str">
        <f>INDEX('Product Details'!$A$2:$D$169, MATCH('Sales Order '!J347,'Product Details'!$B$2:$B$169,0),3)</f>
        <v>Office_Supplies</v>
      </c>
      <c r="L347" s="7" t="str">
        <f>INDEX('Product Details'!$A$2:$D$169, MATCH('Sales Order '!J347,'Product Details'!$B$2:$B$169,0),4)</f>
        <v>Storage</v>
      </c>
      <c r="M347" s="7" t="str">
        <f>INDEX('Product Details'!$A$2:$D$169, MATCH('Sales Order '!J347,'Product Details'!$B$2:$B$169,0),1)</f>
        <v>Pizazz Global Quick File</v>
      </c>
      <c r="N347" s="2">
        <v>1246</v>
      </c>
      <c r="O347" s="2">
        <v>1164</v>
      </c>
      <c r="P347" s="2">
        <v>1</v>
      </c>
      <c r="Q347" s="8">
        <f t="shared" si="43"/>
        <v>1164</v>
      </c>
      <c r="R347" s="8">
        <f t="shared" si="44"/>
        <v>1246</v>
      </c>
      <c r="S347" s="2">
        <v>51</v>
      </c>
      <c r="T347" s="9">
        <f t="shared" si="45"/>
        <v>1297</v>
      </c>
      <c r="U347" s="9">
        <f t="shared" si="46"/>
        <v>133</v>
      </c>
      <c r="V347" s="2" t="s">
        <v>31</v>
      </c>
      <c r="W347" s="10">
        <f t="shared" si="47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 t="shared" si="40"/>
        <v>Dennis</v>
      </c>
      <c r="H348" s="6" t="str">
        <f t="shared" si="41"/>
        <v>Pardue</v>
      </c>
      <c r="I348" s="6" t="str">
        <f t="shared" si="42"/>
        <v>Pekalongan</v>
      </c>
      <c r="J348" s="2" t="s">
        <v>762</v>
      </c>
      <c r="K348" s="7" t="str">
        <f>INDEX('Product Details'!$A$2:$D$169, MATCH('Sales Order '!J348,'Product Details'!$B$2:$B$169,0),3)</f>
        <v>Technology</v>
      </c>
      <c r="L348" s="7" t="str">
        <f>INDEX('Product Details'!$A$2:$D$169, MATCH('Sales Order '!J348,'Product Details'!$B$2:$B$169,0),4)</f>
        <v>Machines</v>
      </c>
      <c r="M348" s="7" t="str">
        <f>INDEX('Product Details'!$A$2:$D$169, MATCH('Sales Order '!J348,'Product Details'!$B$2:$B$169,0),1)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43"/>
        <v>16122</v>
      </c>
      <c r="R348" s="8">
        <f t="shared" si="44"/>
        <v>16758</v>
      </c>
      <c r="S348" s="2">
        <v>25</v>
      </c>
      <c r="T348" s="9">
        <f t="shared" si="45"/>
        <v>16783</v>
      </c>
      <c r="U348" s="9">
        <f t="shared" si="46"/>
        <v>661</v>
      </c>
      <c r="V348" s="2" t="s">
        <v>34</v>
      </c>
      <c r="W348" s="10">
        <f t="shared" si="47"/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 t="shared" si="40"/>
        <v>Natalie</v>
      </c>
      <c r="H349" s="6" t="str">
        <f t="shared" si="41"/>
        <v>Webber</v>
      </c>
      <c r="I349" s="6" t="str">
        <f t="shared" si="42"/>
        <v>Ningbo</v>
      </c>
      <c r="J349" s="2" t="s">
        <v>765</v>
      </c>
      <c r="K349" s="7" t="str">
        <f>INDEX('Product Details'!$A$2:$D$169, MATCH('Sales Order '!J349,'Product Details'!$B$2:$B$169,0),3)</f>
        <v>Furniture</v>
      </c>
      <c r="L349" s="7" t="str">
        <f>INDEX('Product Details'!$A$2:$D$169, MATCH('Sales Order '!J349,'Product Details'!$B$2:$B$169,0),4)</f>
        <v>Tables</v>
      </c>
      <c r="M349" s="7" t="str">
        <f>INDEX('Product Details'!$A$2:$D$169, MATCH('Sales Order '!J349,'Product Details'!$B$2:$B$169,0),1)</f>
        <v>Racetrack Conference Tables</v>
      </c>
      <c r="N349" s="2">
        <v>1569</v>
      </c>
      <c r="O349" s="2">
        <v>1466</v>
      </c>
      <c r="P349" s="2">
        <v>1</v>
      </c>
      <c r="Q349" s="8">
        <f t="shared" si="43"/>
        <v>1466</v>
      </c>
      <c r="R349" s="8">
        <f t="shared" si="44"/>
        <v>1569</v>
      </c>
      <c r="S349" s="2">
        <v>89</v>
      </c>
      <c r="T349" s="9">
        <f t="shared" si="45"/>
        <v>1658</v>
      </c>
      <c r="U349" s="9">
        <f t="shared" si="46"/>
        <v>192</v>
      </c>
      <c r="V349" s="2" t="s">
        <v>31</v>
      </c>
      <c r="W349" s="10">
        <f t="shared" si="47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 t="shared" si="40"/>
        <v>Brad</v>
      </c>
      <c r="H350" s="6" t="str">
        <f t="shared" si="41"/>
        <v>Thomas</v>
      </c>
      <c r="I350" s="6" t="str">
        <f t="shared" si="42"/>
        <v>Udaipur</v>
      </c>
      <c r="J350" s="2" t="s">
        <v>458</v>
      </c>
      <c r="K350" s="7" t="str">
        <f>INDEX('Product Details'!$A$2:$D$169, MATCH('Sales Order '!J350,'Product Details'!$B$2:$B$169,0),3)</f>
        <v>Office_Supplies</v>
      </c>
      <c r="L350" s="7" t="str">
        <f>INDEX('Product Details'!$A$2:$D$169, MATCH('Sales Order '!J350,'Product Details'!$B$2:$B$169,0),4)</f>
        <v>Fasteners</v>
      </c>
      <c r="M350" s="7" t="str">
        <f>INDEX('Product Details'!$A$2:$D$169, MATCH('Sales Order '!J350,'Product Details'!$B$2:$B$169,0),1)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43"/>
        <v>8572</v>
      </c>
      <c r="R350" s="8">
        <f t="shared" si="44"/>
        <v>8912</v>
      </c>
      <c r="S350" s="2">
        <v>30</v>
      </c>
      <c r="T350" s="9">
        <f t="shared" si="45"/>
        <v>8942</v>
      </c>
      <c r="U350" s="9">
        <f t="shared" si="46"/>
        <v>370</v>
      </c>
      <c r="V350" s="2" t="s">
        <v>64</v>
      </c>
      <c r="W350" s="10">
        <f t="shared" si="47"/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 t="shared" si="40"/>
        <v>Paul</v>
      </c>
      <c r="H351" s="6" t="str">
        <f t="shared" si="41"/>
        <v>Gonzalez</v>
      </c>
      <c r="I351" s="6" t="str">
        <f t="shared" si="42"/>
        <v>Durgapur</v>
      </c>
      <c r="J351" s="2" t="s">
        <v>392</v>
      </c>
      <c r="K351" s="7" t="str">
        <f>INDEX('Product Details'!$A$2:$D$169, MATCH('Sales Order '!J351,'Product Details'!$B$2:$B$169,0),3)</f>
        <v>Office_Supplies</v>
      </c>
      <c r="L351" s="7" t="str">
        <f>INDEX('Product Details'!$A$2:$D$169, MATCH('Sales Order '!J351,'Product Details'!$B$2:$B$169,0),4)</f>
        <v>Binders</v>
      </c>
      <c r="M351" s="7" t="str">
        <f>INDEX('Product Details'!$A$2:$D$169, MATCH('Sales Order '!J351,'Product Details'!$B$2:$B$169,0),1)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43"/>
        <v>8475</v>
      </c>
      <c r="R351" s="8">
        <f t="shared" si="44"/>
        <v>9051</v>
      </c>
      <c r="S351" s="2">
        <v>36</v>
      </c>
      <c r="T351" s="9">
        <f t="shared" si="45"/>
        <v>9087</v>
      </c>
      <c r="U351" s="9">
        <f t="shared" si="46"/>
        <v>612</v>
      </c>
      <c r="V351" s="2" t="s">
        <v>64</v>
      </c>
      <c r="W351" s="10">
        <f t="shared" si="47"/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 t="shared" si="40"/>
        <v>Lindsay</v>
      </c>
      <c r="H352" s="6" t="str">
        <f t="shared" si="41"/>
        <v>Williams</v>
      </c>
      <c r="I352" s="6" t="str">
        <f t="shared" si="42"/>
        <v>Akola</v>
      </c>
      <c r="J352" s="2" t="s">
        <v>42</v>
      </c>
      <c r="K352" s="7" t="str">
        <f>INDEX('Product Details'!$A$2:$D$169, MATCH('Sales Order '!J352,'Product Details'!$B$2:$B$169,0),3)</f>
        <v>Office_Supplies</v>
      </c>
      <c r="L352" s="7" t="str">
        <f>INDEX('Product Details'!$A$2:$D$169, MATCH('Sales Order '!J352,'Product Details'!$B$2:$B$169,0),4)</f>
        <v>Supplies</v>
      </c>
      <c r="M352" s="7" t="str">
        <f>INDEX('Product Details'!$A$2:$D$169, MATCH('Sales Order '!J352,'Product Details'!$B$2:$B$169,0),1)</f>
        <v>Stiletto Box Cutter, Easy Grip</v>
      </c>
      <c r="N352" s="2">
        <v>2864</v>
      </c>
      <c r="O352" s="2">
        <v>2754</v>
      </c>
      <c r="P352" s="2">
        <v>3</v>
      </c>
      <c r="Q352" s="8">
        <f t="shared" si="43"/>
        <v>8262</v>
      </c>
      <c r="R352" s="8">
        <f t="shared" si="44"/>
        <v>8592</v>
      </c>
      <c r="S352" s="2">
        <v>55</v>
      </c>
      <c r="T352" s="9">
        <f t="shared" si="45"/>
        <v>8647</v>
      </c>
      <c r="U352" s="9">
        <f t="shared" si="46"/>
        <v>385</v>
      </c>
      <c r="V352" s="2" t="s">
        <v>64</v>
      </c>
      <c r="W352" s="10">
        <f t="shared" si="47"/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 t="shared" si="40"/>
        <v>John</v>
      </c>
      <c r="H353" s="6" t="str">
        <f t="shared" si="41"/>
        <v>Castell</v>
      </c>
      <c r="I353" s="6" t="str">
        <f t="shared" si="42"/>
        <v>Jakarta</v>
      </c>
      <c r="J353" s="2" t="s">
        <v>669</v>
      </c>
      <c r="K353" s="7" t="str">
        <f>INDEX('Product Details'!$A$2:$D$169, MATCH('Sales Order '!J353,'Product Details'!$B$2:$B$169,0),3)</f>
        <v>Technology</v>
      </c>
      <c r="L353" s="7" t="str">
        <f>INDEX('Product Details'!$A$2:$D$169, MATCH('Sales Order '!J353,'Product Details'!$B$2:$B$169,0),4)</f>
        <v>Phones</v>
      </c>
      <c r="M353" s="7" t="str">
        <f>INDEX('Product Details'!$A$2:$D$169, MATCH('Sales Order '!J353,'Product Details'!$B$2:$B$169,0),1)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43"/>
        <v>528</v>
      </c>
      <c r="R353" s="8">
        <f t="shared" si="44"/>
        <v>576</v>
      </c>
      <c r="S353" s="2">
        <v>30</v>
      </c>
      <c r="T353" s="9">
        <f t="shared" si="45"/>
        <v>606</v>
      </c>
      <c r="U353" s="9">
        <f t="shared" si="46"/>
        <v>78</v>
      </c>
      <c r="V353" s="2" t="s">
        <v>34</v>
      </c>
      <c r="W353" s="10">
        <f t="shared" si="47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 t="shared" si="40"/>
        <v>Tony</v>
      </c>
      <c r="H354" s="6" t="str">
        <f t="shared" si="41"/>
        <v>Sayre</v>
      </c>
      <c r="I354" s="6" t="str">
        <f t="shared" si="42"/>
        <v>Wafangdian</v>
      </c>
      <c r="J354" s="2" t="s">
        <v>383</v>
      </c>
      <c r="K354" s="7" t="str">
        <f>INDEX('Product Details'!$A$2:$D$169, MATCH('Sales Order '!J354,'Product Details'!$B$2:$B$169,0),3)</f>
        <v>Office_Supplies</v>
      </c>
      <c r="L354" s="7" t="str">
        <f>INDEX('Product Details'!$A$2:$D$169, MATCH('Sales Order '!J354,'Product Details'!$B$2:$B$169,0),4)</f>
        <v>Storage</v>
      </c>
      <c r="M354" s="7" t="str">
        <f>INDEX('Product Details'!$A$2:$D$169, MATCH('Sales Order '!J354,'Product Details'!$B$2:$B$169,0),1)</f>
        <v>RogeFolders, Single Width</v>
      </c>
      <c r="N354" s="2">
        <v>25658</v>
      </c>
      <c r="O354" s="2">
        <v>24466</v>
      </c>
      <c r="P354" s="2">
        <v>3</v>
      </c>
      <c r="Q354" s="8">
        <f t="shared" si="43"/>
        <v>73398</v>
      </c>
      <c r="R354" s="8">
        <f t="shared" si="44"/>
        <v>76974</v>
      </c>
      <c r="S354" s="2">
        <v>66</v>
      </c>
      <c r="T354" s="9">
        <f t="shared" si="45"/>
        <v>77040</v>
      </c>
      <c r="U354" s="9">
        <f t="shared" si="46"/>
        <v>3642</v>
      </c>
      <c r="V354" s="2" t="s">
        <v>64</v>
      </c>
      <c r="W354" s="10">
        <f t="shared" si="47"/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 t="shared" si="40"/>
        <v>Brooke</v>
      </c>
      <c r="H355" s="6" t="str">
        <f t="shared" si="41"/>
        <v>Gillingham</v>
      </c>
      <c r="I355" s="6" t="str">
        <f t="shared" si="42"/>
        <v>Weimar</v>
      </c>
      <c r="J355" s="2" t="s">
        <v>311</v>
      </c>
      <c r="K355" s="7" t="str">
        <f>INDEX('Product Details'!$A$2:$D$169, MATCH('Sales Order '!J355,'Product Details'!$B$2:$B$169,0),3)</f>
        <v>Technology</v>
      </c>
      <c r="L355" s="7" t="str">
        <f>INDEX('Product Details'!$A$2:$D$169, MATCH('Sales Order '!J355,'Product Details'!$B$2:$B$169,0),4)</f>
        <v>Copiers</v>
      </c>
      <c r="M355" s="7" t="str">
        <f>INDEX('Product Details'!$A$2:$D$169, MATCH('Sales Order '!J355,'Product Details'!$B$2:$B$169,0),1)</f>
        <v>Brother Wireless Fax, Laser</v>
      </c>
      <c r="N355" s="2">
        <v>6951</v>
      </c>
      <c r="O355" s="2">
        <v>6620</v>
      </c>
      <c r="P355" s="2">
        <v>3</v>
      </c>
      <c r="Q355" s="8">
        <f t="shared" si="43"/>
        <v>19860</v>
      </c>
      <c r="R355" s="8">
        <f t="shared" si="44"/>
        <v>20853</v>
      </c>
      <c r="S355" s="2">
        <v>77</v>
      </c>
      <c r="T355" s="9">
        <f t="shared" si="45"/>
        <v>20930</v>
      </c>
      <c r="U355" s="9">
        <f t="shared" si="46"/>
        <v>1070</v>
      </c>
      <c r="V355" s="2" t="s">
        <v>34</v>
      </c>
      <c r="W355" s="10">
        <f t="shared" si="47"/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 t="shared" si="40"/>
        <v>Dorothy</v>
      </c>
      <c r="H356" s="6" t="str">
        <f t="shared" si="41"/>
        <v>Badders</v>
      </c>
      <c r="I356" s="6" t="str">
        <f t="shared" si="42"/>
        <v>Nanning</v>
      </c>
      <c r="J356" s="2" t="s">
        <v>533</v>
      </c>
      <c r="K356" s="7" t="str">
        <f>INDEX('Product Details'!$A$2:$D$169, MATCH('Sales Order '!J356,'Product Details'!$B$2:$B$169,0),3)</f>
        <v>Office_Supplies</v>
      </c>
      <c r="L356" s="7" t="str">
        <f>INDEX('Product Details'!$A$2:$D$169, MATCH('Sales Order '!J356,'Product Details'!$B$2:$B$169,0),4)</f>
        <v>Supplies</v>
      </c>
      <c r="M356" s="7" t="str">
        <f>INDEX('Product Details'!$A$2:$D$169, MATCH('Sales Order '!J356,'Product Details'!$B$2:$B$169,0),1)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43"/>
        <v>24909</v>
      </c>
      <c r="R356" s="8">
        <f t="shared" si="44"/>
        <v>25890</v>
      </c>
      <c r="S356" s="2">
        <v>34</v>
      </c>
      <c r="T356" s="9">
        <f t="shared" si="45"/>
        <v>25924</v>
      </c>
      <c r="U356" s="9">
        <f t="shared" si="46"/>
        <v>1015</v>
      </c>
      <c r="V356" s="2" t="s">
        <v>64</v>
      </c>
      <c r="W356" s="10">
        <f t="shared" si="47"/>
        <v>7.0000000000000007E-2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 t="shared" si="40"/>
        <v>Evan</v>
      </c>
      <c r="H357" s="6" t="str">
        <f t="shared" si="41"/>
        <v>Bailliet</v>
      </c>
      <c r="I357" s="6" t="str">
        <f t="shared" si="42"/>
        <v>Sydney</v>
      </c>
      <c r="J357" s="2" t="s">
        <v>521</v>
      </c>
      <c r="K357" s="7" t="str">
        <f>INDEX('Product Details'!$A$2:$D$169, MATCH('Sales Order '!J357,'Product Details'!$B$2:$B$169,0),3)</f>
        <v>Office_Supplies</v>
      </c>
      <c r="L357" s="7" t="str">
        <f>INDEX('Product Details'!$A$2:$D$169, MATCH('Sales Order '!J357,'Product Details'!$B$2:$B$169,0),4)</f>
        <v>Fasteners</v>
      </c>
      <c r="M357" s="7" t="str">
        <f>INDEX('Product Details'!$A$2:$D$169, MATCH('Sales Order '!J357,'Product Details'!$B$2:$B$169,0),1)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43"/>
        <v>2229</v>
      </c>
      <c r="R357" s="8">
        <f t="shared" si="44"/>
        <v>2273</v>
      </c>
      <c r="S357" s="2">
        <v>55</v>
      </c>
      <c r="T357" s="9">
        <f t="shared" si="45"/>
        <v>2328</v>
      </c>
      <c r="U357" s="9">
        <f t="shared" si="46"/>
        <v>99</v>
      </c>
      <c r="V357" s="2" t="s">
        <v>34</v>
      </c>
      <c r="W357" s="10">
        <f t="shared" si="47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 t="shared" si="40"/>
        <v>Jeremy</v>
      </c>
      <c r="H358" s="6" t="str">
        <f t="shared" si="41"/>
        <v>Ellison</v>
      </c>
      <c r="I358" s="6" t="str">
        <f t="shared" si="42"/>
        <v>Jammu</v>
      </c>
      <c r="J358" s="2" t="s">
        <v>106</v>
      </c>
      <c r="K358" s="7" t="str">
        <f>INDEX('Product Details'!$A$2:$D$169, MATCH('Sales Order '!J358,'Product Details'!$B$2:$B$169,0),3)</f>
        <v>Office_Supplies</v>
      </c>
      <c r="L358" s="7" t="str">
        <f>INDEX('Product Details'!$A$2:$D$169, MATCH('Sales Order '!J358,'Product Details'!$B$2:$B$169,0),4)</f>
        <v>Appliances</v>
      </c>
      <c r="M358" s="7" t="str">
        <f>INDEX('Product Details'!$A$2:$D$169, MATCH('Sales Order '!J358,'Product Details'!$B$2:$B$169,0),1)</f>
        <v>Hoover Microwave, Silver</v>
      </c>
      <c r="N358" s="2">
        <v>1017</v>
      </c>
      <c r="O358" s="2">
        <v>950</v>
      </c>
      <c r="P358" s="2">
        <v>4</v>
      </c>
      <c r="Q358" s="8">
        <f t="shared" si="43"/>
        <v>3800</v>
      </c>
      <c r="R358" s="8">
        <f t="shared" si="44"/>
        <v>4068</v>
      </c>
      <c r="S358" s="2">
        <v>30</v>
      </c>
      <c r="T358" s="9">
        <f t="shared" si="45"/>
        <v>4098</v>
      </c>
      <c r="U358" s="9">
        <f t="shared" si="46"/>
        <v>298</v>
      </c>
      <c r="V358" s="2" t="s">
        <v>64</v>
      </c>
      <c r="W358" s="10">
        <f t="shared" si="47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 t="shared" si="40"/>
        <v>Anna</v>
      </c>
      <c r="H359" s="6" t="str">
        <f t="shared" si="41"/>
        <v>Gayman</v>
      </c>
      <c r="I359" s="6" t="str">
        <f t="shared" si="42"/>
        <v>Jakarta</v>
      </c>
      <c r="J359" s="2" t="s">
        <v>144</v>
      </c>
      <c r="K359" s="7" t="str">
        <f>INDEX('Product Details'!$A$2:$D$169, MATCH('Sales Order '!J359,'Product Details'!$B$2:$B$169,0),3)</f>
        <v>Office_Supplies</v>
      </c>
      <c r="L359" s="7" t="str">
        <f>INDEX('Product Details'!$A$2:$D$169, MATCH('Sales Order '!J359,'Product Details'!$B$2:$B$169,0),4)</f>
        <v>Binders</v>
      </c>
      <c r="M359" s="7" t="str">
        <f>INDEX('Product Details'!$A$2:$D$169, MATCH('Sales Order '!J359,'Product Details'!$B$2:$B$169,0),1)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43"/>
        <v>400</v>
      </c>
      <c r="R359" s="8">
        <f t="shared" si="44"/>
        <v>436</v>
      </c>
      <c r="S359" s="2">
        <v>45</v>
      </c>
      <c r="T359" s="9">
        <f t="shared" si="45"/>
        <v>481</v>
      </c>
      <c r="U359" s="9">
        <f t="shared" si="46"/>
        <v>81</v>
      </c>
      <c r="V359" s="2" t="s">
        <v>34</v>
      </c>
      <c r="W359" s="10">
        <f t="shared" si="47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 t="shared" si="40"/>
        <v>Duane</v>
      </c>
      <c r="H360" s="6" t="str">
        <f t="shared" si="41"/>
        <v>Benoit</v>
      </c>
      <c r="I360" s="6" t="str">
        <f t="shared" si="42"/>
        <v>Tamworth</v>
      </c>
      <c r="J360" s="2" t="s">
        <v>700</v>
      </c>
      <c r="K360" s="7" t="str">
        <f>INDEX('Product Details'!$A$2:$D$169, MATCH('Sales Order '!J360,'Product Details'!$B$2:$B$169,0),3)</f>
        <v>Technology</v>
      </c>
      <c r="L360" s="7" t="str">
        <f>INDEX('Product Details'!$A$2:$D$169, MATCH('Sales Order '!J360,'Product Details'!$B$2:$B$169,0),4)</f>
        <v>Accessories</v>
      </c>
      <c r="M360" s="7" t="str">
        <f>INDEX('Product Details'!$A$2:$D$169, MATCH('Sales Order '!J360,'Product Details'!$B$2:$B$169,0),1)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43"/>
        <v>36875</v>
      </c>
      <c r="R360" s="8">
        <f t="shared" si="44"/>
        <v>39800</v>
      </c>
      <c r="S360" s="2">
        <v>28</v>
      </c>
      <c r="T360" s="9">
        <f t="shared" si="45"/>
        <v>39828</v>
      </c>
      <c r="U360" s="9">
        <f t="shared" si="46"/>
        <v>2953</v>
      </c>
      <c r="V360" s="2" t="s">
        <v>34</v>
      </c>
      <c r="W360" s="10">
        <f t="shared" si="47"/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 t="shared" si="40"/>
        <v>Stefanie</v>
      </c>
      <c r="H361" s="6" t="str">
        <f t="shared" si="41"/>
        <v>Holloman</v>
      </c>
      <c r="I361" s="6" t="str">
        <f t="shared" si="42"/>
        <v>Durgapur</v>
      </c>
      <c r="J361" s="2" t="s">
        <v>51</v>
      </c>
      <c r="K361" s="7" t="str">
        <f>INDEX('Product Details'!$A$2:$D$169, MATCH('Sales Order '!J361,'Product Details'!$B$2:$B$169,0),3)</f>
        <v>Technology</v>
      </c>
      <c r="L361" s="7" t="str">
        <f>INDEX('Product Details'!$A$2:$D$169, MATCH('Sales Order '!J361,'Product Details'!$B$2:$B$169,0),4)</f>
        <v>Machines</v>
      </c>
      <c r="M361" s="7" t="str">
        <f>INDEX('Product Details'!$A$2:$D$169, MATCH('Sales Order '!J361,'Product Details'!$B$2:$B$169,0),1)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43"/>
        <v>248</v>
      </c>
      <c r="R361" s="8">
        <f t="shared" si="44"/>
        <v>262</v>
      </c>
      <c r="S361" s="2">
        <v>30</v>
      </c>
      <c r="T361" s="9">
        <f t="shared" si="45"/>
        <v>292</v>
      </c>
      <c r="U361" s="9">
        <f t="shared" si="46"/>
        <v>44</v>
      </c>
      <c r="V361" s="2" t="s">
        <v>64</v>
      </c>
      <c r="W361" s="10">
        <f t="shared" si="47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 t="shared" si="40"/>
        <v>Adam</v>
      </c>
      <c r="H362" s="6" t="str">
        <f t="shared" si="41"/>
        <v>Bellavance</v>
      </c>
      <c r="I362" s="6" t="str">
        <f t="shared" si="42"/>
        <v>Medan</v>
      </c>
      <c r="J362" s="2" t="s">
        <v>106</v>
      </c>
      <c r="K362" s="7" t="str">
        <f>INDEX('Product Details'!$A$2:$D$169, MATCH('Sales Order '!J362,'Product Details'!$B$2:$B$169,0),3)</f>
        <v>Office_Supplies</v>
      </c>
      <c r="L362" s="7" t="str">
        <f>INDEX('Product Details'!$A$2:$D$169, MATCH('Sales Order '!J362,'Product Details'!$B$2:$B$169,0),4)</f>
        <v>Appliances</v>
      </c>
      <c r="M362" s="7" t="str">
        <f>INDEX('Product Details'!$A$2:$D$169, MATCH('Sales Order '!J362,'Product Details'!$B$2:$B$169,0),1)</f>
        <v>Hoover Microwave, Silver</v>
      </c>
      <c r="N362" s="2">
        <v>193</v>
      </c>
      <c r="O362" s="2">
        <v>173</v>
      </c>
      <c r="P362" s="2">
        <v>1</v>
      </c>
      <c r="Q362" s="8">
        <f t="shared" si="43"/>
        <v>173</v>
      </c>
      <c r="R362" s="8">
        <f t="shared" si="44"/>
        <v>193</v>
      </c>
      <c r="S362" s="2">
        <v>30</v>
      </c>
      <c r="T362" s="9">
        <f t="shared" si="45"/>
        <v>223</v>
      </c>
      <c r="U362" s="9">
        <f t="shared" si="46"/>
        <v>50</v>
      </c>
      <c r="V362" s="2" t="s">
        <v>64</v>
      </c>
      <c r="W362" s="10">
        <f t="shared" si="47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 t="shared" si="40"/>
        <v>Paul</v>
      </c>
      <c r="H363" s="6" t="str">
        <f t="shared" si="41"/>
        <v>Gonzalez</v>
      </c>
      <c r="I363" s="6" t="str">
        <f t="shared" si="42"/>
        <v>Durgapur</v>
      </c>
      <c r="J363" s="2" t="s">
        <v>39</v>
      </c>
      <c r="K363" s="7" t="str">
        <f>INDEX('Product Details'!$A$2:$D$169, MATCH('Sales Order '!J363,'Product Details'!$B$2:$B$169,0),3)</f>
        <v>Office_Supplies</v>
      </c>
      <c r="L363" s="7" t="str">
        <f>INDEX('Product Details'!$A$2:$D$169, MATCH('Sales Order '!J363,'Product Details'!$B$2:$B$169,0),4)</f>
        <v>Binders</v>
      </c>
      <c r="M363" s="7" t="str">
        <f>INDEX('Product Details'!$A$2:$D$169, MATCH('Sales Order '!J363,'Product Details'!$B$2:$B$169,0),1)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43"/>
        <v>462</v>
      </c>
      <c r="R363" s="8">
        <f t="shared" si="44"/>
        <v>486</v>
      </c>
      <c r="S363" s="2">
        <v>10</v>
      </c>
      <c r="T363" s="9">
        <f t="shared" si="45"/>
        <v>496</v>
      </c>
      <c r="U363" s="9">
        <f t="shared" si="46"/>
        <v>34</v>
      </c>
      <c r="V363" s="2" t="s">
        <v>34</v>
      </c>
      <c r="W363" s="10">
        <f t="shared" si="47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 t="shared" si="40"/>
        <v>Laura</v>
      </c>
      <c r="H364" s="6" t="str">
        <f t="shared" si="41"/>
        <v>Armstrong</v>
      </c>
      <c r="I364" s="6" t="str">
        <f t="shared" si="42"/>
        <v>Torquay</v>
      </c>
      <c r="J364" s="2" t="s">
        <v>100</v>
      </c>
      <c r="K364" s="7" t="str">
        <f>INDEX('Product Details'!$A$2:$D$169, MATCH('Sales Order '!J364,'Product Details'!$B$2:$B$169,0),3)</f>
        <v>Office_Supplies</v>
      </c>
      <c r="L364" s="7" t="str">
        <f>INDEX('Product Details'!$A$2:$D$169, MATCH('Sales Order '!J364,'Product Details'!$B$2:$B$169,0),4)</f>
        <v>Art</v>
      </c>
      <c r="M364" s="7" t="str">
        <f>INDEX('Product Details'!$A$2:$D$169, MATCH('Sales Order '!J364,'Product Details'!$B$2:$B$169,0),1)</f>
        <v>Newell 34</v>
      </c>
      <c r="N364" s="2">
        <v>28522</v>
      </c>
      <c r="O364" s="2">
        <v>26384</v>
      </c>
      <c r="P364" s="2">
        <v>3</v>
      </c>
      <c r="Q364" s="8">
        <f t="shared" si="43"/>
        <v>79152</v>
      </c>
      <c r="R364" s="8">
        <f t="shared" si="44"/>
        <v>85566</v>
      </c>
      <c r="S364" s="2">
        <v>55</v>
      </c>
      <c r="T364" s="9">
        <f t="shared" si="45"/>
        <v>85621</v>
      </c>
      <c r="U364" s="9">
        <f t="shared" si="46"/>
        <v>6469</v>
      </c>
      <c r="V364" s="2" t="s">
        <v>64</v>
      </c>
      <c r="W364" s="10">
        <f t="shared" si="47"/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 t="shared" si="40"/>
        <v>Laurel</v>
      </c>
      <c r="H365" s="6" t="str">
        <f t="shared" si="41"/>
        <v>Beltran</v>
      </c>
      <c r="I365" s="6" t="str">
        <f t="shared" si="42"/>
        <v>Melbourne</v>
      </c>
      <c r="J365" s="2" t="s">
        <v>793</v>
      </c>
      <c r="K365" s="7" t="str">
        <f>INDEX('Product Details'!$A$2:$D$169, MATCH('Sales Order '!J365,'Product Details'!$B$2:$B$169,0),3)</f>
        <v>Office_Supplies</v>
      </c>
      <c r="L365" s="7" t="str">
        <f>INDEX('Product Details'!$A$2:$D$169, MATCH('Sales Order '!J365,'Product Details'!$B$2:$B$169,0),4)</f>
        <v>Fasteners</v>
      </c>
      <c r="M365" s="7" t="str">
        <f>INDEX('Product Details'!$A$2:$D$169, MATCH('Sales Order '!J365,'Product Details'!$B$2:$B$169,0),1)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43"/>
        <v>4640</v>
      </c>
      <c r="R365" s="8">
        <f t="shared" si="44"/>
        <v>4960</v>
      </c>
      <c r="S365" s="2">
        <v>92</v>
      </c>
      <c r="T365" s="9">
        <f t="shared" si="45"/>
        <v>5052</v>
      </c>
      <c r="U365" s="9">
        <f t="shared" si="46"/>
        <v>412</v>
      </c>
      <c r="V365" s="2" t="s">
        <v>64</v>
      </c>
      <c r="W365" s="10">
        <f t="shared" si="47"/>
        <v>0.05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 t="shared" si="40"/>
        <v>Denise</v>
      </c>
      <c r="H366" s="6" t="str">
        <f t="shared" si="41"/>
        <v>Leinenbach</v>
      </c>
      <c r="I366" s="6" t="str">
        <f t="shared" si="42"/>
        <v>Bhiwandi</v>
      </c>
      <c r="J366" s="2" t="s">
        <v>796</v>
      </c>
      <c r="K366" s="7" t="str">
        <f>INDEX('Product Details'!$A$2:$D$169, MATCH('Sales Order '!J366,'Product Details'!$B$2:$B$169,0),3)</f>
        <v>Office_Supplies</v>
      </c>
      <c r="L366" s="7" t="str">
        <f>INDEX('Product Details'!$A$2:$D$169, MATCH('Sales Order '!J366,'Product Details'!$B$2:$B$169,0),4)</f>
        <v>Binders</v>
      </c>
      <c r="M366" s="7" t="str">
        <f>INDEX('Product Details'!$A$2:$D$169, MATCH('Sales Order '!J366,'Product Details'!$B$2:$B$169,0),1)</f>
        <v>Heavy-Duty E-Z-D Binders</v>
      </c>
      <c r="N366" s="2">
        <v>7943</v>
      </c>
      <c r="O366" s="2">
        <v>7790</v>
      </c>
      <c r="P366" s="2">
        <v>2</v>
      </c>
      <c r="Q366" s="8">
        <f t="shared" si="43"/>
        <v>15580</v>
      </c>
      <c r="R366" s="8">
        <f t="shared" si="44"/>
        <v>15886</v>
      </c>
      <c r="S366" s="2">
        <v>63</v>
      </c>
      <c r="T366" s="9">
        <f t="shared" si="45"/>
        <v>15949</v>
      </c>
      <c r="U366" s="9">
        <f t="shared" si="46"/>
        <v>369</v>
      </c>
      <c r="V366" s="2" t="s">
        <v>34</v>
      </c>
      <c r="W366" s="10">
        <f t="shared" si="47"/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 t="shared" si="40"/>
        <v>Carlos</v>
      </c>
      <c r="H367" s="6" t="str">
        <f t="shared" si="41"/>
        <v>Soltero</v>
      </c>
      <c r="I367" s="6" t="str">
        <f t="shared" si="42"/>
        <v>Wodonga</v>
      </c>
      <c r="J367" s="2" t="s">
        <v>329</v>
      </c>
      <c r="K367" s="7" t="str">
        <f>INDEX('Product Details'!$A$2:$D$169, MATCH('Sales Order '!J367,'Product Details'!$B$2:$B$169,0),3)</f>
        <v>Office_Supplies</v>
      </c>
      <c r="L367" s="7" t="str">
        <f>INDEX('Product Details'!$A$2:$D$169, MATCH('Sales Order '!J367,'Product Details'!$B$2:$B$169,0),4)</f>
        <v>Appliances</v>
      </c>
      <c r="M367" s="7" t="str">
        <f>INDEX('Product Details'!$A$2:$D$169, MATCH('Sales Order '!J367,'Product Details'!$B$2:$B$169,0),1)</f>
        <v>KitchenAid Toaster, Black</v>
      </c>
      <c r="N367" s="2">
        <v>1983</v>
      </c>
      <c r="O367" s="2">
        <v>1908</v>
      </c>
      <c r="P367" s="2">
        <v>4</v>
      </c>
      <c r="Q367" s="8">
        <f t="shared" si="43"/>
        <v>7632</v>
      </c>
      <c r="R367" s="8">
        <f t="shared" si="44"/>
        <v>7932</v>
      </c>
      <c r="S367" s="2">
        <v>62</v>
      </c>
      <c r="T367" s="9">
        <f t="shared" si="45"/>
        <v>7994</v>
      </c>
      <c r="U367" s="9">
        <f t="shared" si="46"/>
        <v>362</v>
      </c>
      <c r="V367" s="2" t="s">
        <v>34</v>
      </c>
      <c r="W367" s="10">
        <f t="shared" si="47"/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 t="shared" si="40"/>
        <v>Jonathan</v>
      </c>
      <c r="H368" s="6" t="str">
        <f t="shared" si="41"/>
        <v>Howell</v>
      </c>
      <c r="I368" s="6" t="str">
        <f t="shared" si="42"/>
        <v>Guangshui</v>
      </c>
      <c r="J368" s="2" t="s">
        <v>90</v>
      </c>
      <c r="K368" s="7" t="str">
        <f>INDEX('Product Details'!$A$2:$D$169, MATCH('Sales Order '!J368,'Product Details'!$B$2:$B$169,0),3)</f>
        <v>Office_Supplies</v>
      </c>
      <c r="L368" s="7" t="str">
        <f>INDEX('Product Details'!$A$2:$D$169, MATCH('Sales Order '!J368,'Product Details'!$B$2:$B$169,0),4)</f>
        <v>Paper</v>
      </c>
      <c r="M368" s="7" t="str">
        <f>INDEX('Product Details'!$A$2:$D$169, MATCH('Sales Order '!J368,'Product Details'!$B$2:$B$169,0),1)</f>
        <v>Xerox 1974</v>
      </c>
      <c r="N368" s="2">
        <v>1916</v>
      </c>
      <c r="O368" s="2">
        <v>1844</v>
      </c>
      <c r="P368" s="2">
        <v>2</v>
      </c>
      <c r="Q368" s="8">
        <f t="shared" si="43"/>
        <v>3688</v>
      </c>
      <c r="R368" s="8">
        <f t="shared" si="44"/>
        <v>3832</v>
      </c>
      <c r="S368" s="2">
        <v>96</v>
      </c>
      <c r="T368" s="9">
        <f t="shared" si="45"/>
        <v>3928</v>
      </c>
      <c r="U368" s="9">
        <f t="shared" si="46"/>
        <v>240</v>
      </c>
      <c r="V368" s="2" t="s">
        <v>34</v>
      </c>
      <c r="W368" s="10">
        <f t="shared" si="47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 t="shared" si="40"/>
        <v>Tamara</v>
      </c>
      <c r="H369" s="6" t="str">
        <f t="shared" si="41"/>
        <v>Chand</v>
      </c>
      <c r="I369" s="6" t="str">
        <f t="shared" si="42"/>
        <v>Canberra</v>
      </c>
      <c r="J369" s="2" t="s">
        <v>54</v>
      </c>
      <c r="K369" s="7" t="str">
        <f>INDEX('Product Details'!$A$2:$D$169, MATCH('Sales Order '!J369,'Product Details'!$B$2:$B$169,0),3)</f>
        <v>Furniture</v>
      </c>
      <c r="L369" s="7" t="str">
        <f>INDEX('Product Details'!$A$2:$D$169, MATCH('Sales Order '!J369,'Product Details'!$B$2:$B$169,0),4)</f>
        <v>Tables</v>
      </c>
      <c r="M369" s="7" t="str">
        <f>INDEX('Product Details'!$A$2:$D$169, MATCH('Sales Order '!J369,'Product Details'!$B$2:$B$169,0),1)</f>
        <v>Wood Table, Rectangular</v>
      </c>
      <c r="N369" s="2">
        <v>1306</v>
      </c>
      <c r="O369" s="2">
        <v>1197</v>
      </c>
      <c r="P369" s="2">
        <v>2</v>
      </c>
      <c r="Q369" s="8">
        <f t="shared" si="43"/>
        <v>2394</v>
      </c>
      <c r="R369" s="8">
        <f t="shared" si="44"/>
        <v>2612</v>
      </c>
      <c r="S369" s="2">
        <v>63</v>
      </c>
      <c r="T369" s="9">
        <f t="shared" si="45"/>
        <v>2675</v>
      </c>
      <c r="U369" s="9">
        <f t="shared" si="46"/>
        <v>281</v>
      </c>
      <c r="V369" s="2" t="s">
        <v>34</v>
      </c>
      <c r="W369" s="10">
        <f t="shared" si="47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 t="shared" si="40"/>
        <v>Tim</v>
      </c>
      <c r="H370" s="6" t="str">
        <f t="shared" si="41"/>
        <v>Brockman</v>
      </c>
      <c r="I370" s="6" t="str">
        <f t="shared" si="42"/>
        <v>Toowoomba</v>
      </c>
      <c r="J370" s="2" t="s">
        <v>253</v>
      </c>
      <c r="K370" s="7" t="str">
        <f>INDEX('Product Details'!$A$2:$D$169, MATCH('Sales Order '!J370,'Product Details'!$B$2:$B$169,0),3)</f>
        <v>Office_Supplies</v>
      </c>
      <c r="L370" s="7" t="str">
        <f>INDEX('Product Details'!$A$2:$D$169, MATCH('Sales Order '!J370,'Product Details'!$B$2:$B$169,0),4)</f>
        <v>Binders</v>
      </c>
      <c r="M370" s="7" t="str">
        <f>INDEX('Product Details'!$A$2:$D$169, MATCH('Sales Order '!J370,'Product Details'!$B$2:$B$169,0),1)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43"/>
        <v>150</v>
      </c>
      <c r="R370" s="8">
        <f t="shared" si="44"/>
        <v>160</v>
      </c>
      <c r="S370" s="2">
        <v>10</v>
      </c>
      <c r="T370" s="9">
        <f t="shared" si="45"/>
        <v>170</v>
      </c>
      <c r="U370" s="9">
        <f t="shared" si="46"/>
        <v>20</v>
      </c>
      <c r="V370" s="2" t="s">
        <v>64</v>
      </c>
      <c r="W370" s="10">
        <f t="shared" si="47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 t="shared" si="40"/>
        <v>Ken</v>
      </c>
      <c r="H371" s="6" t="str">
        <f t="shared" si="41"/>
        <v>Heidel</v>
      </c>
      <c r="I371" s="6" t="str">
        <f t="shared" si="42"/>
        <v>Tegal</v>
      </c>
      <c r="J371" s="2" t="s">
        <v>374</v>
      </c>
      <c r="K371" s="7" t="str">
        <f>INDEX('Product Details'!$A$2:$D$169, MATCH('Sales Order '!J371,'Product Details'!$B$2:$B$169,0),3)</f>
        <v>Furniture</v>
      </c>
      <c r="L371" s="7" t="str">
        <f>INDEX('Product Details'!$A$2:$D$169, MATCH('Sales Order '!J371,'Product Details'!$B$2:$B$169,0),4)</f>
        <v>Chairs</v>
      </c>
      <c r="M371" s="7" t="str">
        <f>INDEX('Product Details'!$A$2:$D$169, MATCH('Sales Order '!J371,'Product Details'!$B$2:$B$169,0),1)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43"/>
        <v>2715</v>
      </c>
      <c r="R371" s="8">
        <f t="shared" si="44"/>
        <v>2823</v>
      </c>
      <c r="S371" s="2">
        <v>100</v>
      </c>
      <c r="T371" s="9">
        <f t="shared" si="45"/>
        <v>2923</v>
      </c>
      <c r="U371" s="9">
        <f t="shared" si="46"/>
        <v>208</v>
      </c>
      <c r="V371" s="2" t="s">
        <v>34</v>
      </c>
      <c r="W371" s="10">
        <f t="shared" si="47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 t="shared" si="40"/>
        <v>Adrian</v>
      </c>
      <c r="H372" s="6" t="str">
        <f t="shared" si="41"/>
        <v>Barton</v>
      </c>
      <c r="I372" s="6" t="str">
        <f t="shared" si="42"/>
        <v>Zigong</v>
      </c>
      <c r="J372" s="2" t="s">
        <v>449</v>
      </c>
      <c r="K372" s="7" t="str">
        <f>INDEX('Product Details'!$A$2:$D$169, MATCH('Sales Order '!J372,'Product Details'!$B$2:$B$169,0),3)</f>
        <v>Office_Supplies</v>
      </c>
      <c r="L372" s="7" t="str">
        <f>INDEX('Product Details'!$A$2:$D$169, MATCH('Sales Order '!J372,'Product Details'!$B$2:$B$169,0),4)</f>
        <v>Envelopes</v>
      </c>
      <c r="M372" s="7" t="str">
        <f>INDEX('Product Details'!$A$2:$D$169, MATCH('Sales Order '!J372,'Product Details'!$B$2:$B$169,0),1)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43"/>
        <v>15318</v>
      </c>
      <c r="R372" s="8">
        <f t="shared" si="44"/>
        <v>16236</v>
      </c>
      <c r="S372" s="2">
        <v>48</v>
      </c>
      <c r="T372" s="9">
        <f t="shared" si="45"/>
        <v>16284</v>
      </c>
      <c r="U372" s="9">
        <f t="shared" si="46"/>
        <v>966</v>
      </c>
      <c r="V372" s="2" t="s">
        <v>34</v>
      </c>
      <c r="W372" s="10">
        <f t="shared" si="47"/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 t="shared" si="40"/>
        <v>Darren</v>
      </c>
      <c r="H373" s="6" t="str">
        <f t="shared" si="41"/>
        <v>Budd</v>
      </c>
      <c r="I373" s="6" t="str">
        <f t="shared" si="42"/>
        <v>Perth</v>
      </c>
      <c r="J373" s="2" t="s">
        <v>161</v>
      </c>
      <c r="K373" s="7" t="str">
        <f>INDEX('Product Details'!$A$2:$D$169, MATCH('Sales Order '!J373,'Product Details'!$B$2:$B$169,0),3)</f>
        <v>Office_Supplies</v>
      </c>
      <c r="L373" s="7" t="str">
        <f>INDEX('Product Details'!$A$2:$D$169, MATCH('Sales Order '!J373,'Product Details'!$B$2:$B$169,0),4)</f>
        <v>Storage</v>
      </c>
      <c r="M373" s="7" t="str">
        <f>INDEX('Product Details'!$A$2:$D$169, MATCH('Sales Order '!J373,'Product Details'!$B$2:$B$169,0),1)</f>
        <v>Fellowes High-Stak Drawer Files</v>
      </c>
      <c r="N373" s="2">
        <v>887</v>
      </c>
      <c r="O373" s="2">
        <v>814</v>
      </c>
      <c r="P373" s="2">
        <v>3</v>
      </c>
      <c r="Q373" s="8">
        <f t="shared" si="43"/>
        <v>2442</v>
      </c>
      <c r="R373" s="8">
        <f t="shared" si="44"/>
        <v>2661</v>
      </c>
      <c r="S373" s="2">
        <v>43</v>
      </c>
      <c r="T373" s="9">
        <f t="shared" si="45"/>
        <v>2704</v>
      </c>
      <c r="U373" s="9">
        <f t="shared" si="46"/>
        <v>262</v>
      </c>
      <c r="V373" s="2" t="s">
        <v>34</v>
      </c>
      <c r="W373" s="10">
        <f t="shared" si="47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 t="shared" si="40"/>
        <v>Benjamin</v>
      </c>
      <c r="H374" s="6" t="str">
        <f t="shared" si="41"/>
        <v>Patterson</v>
      </c>
      <c r="I374" s="6" t="str">
        <f t="shared" si="42"/>
        <v>Wollongong</v>
      </c>
      <c r="J374" s="2" t="s">
        <v>230</v>
      </c>
      <c r="K374" s="7" t="str">
        <f>INDEX('Product Details'!$A$2:$D$169, MATCH('Sales Order '!J374,'Product Details'!$B$2:$B$169,0),3)</f>
        <v>Office_Supplies</v>
      </c>
      <c r="L374" s="7" t="str">
        <f>INDEX('Product Details'!$A$2:$D$169, MATCH('Sales Order '!J374,'Product Details'!$B$2:$B$169,0),4)</f>
        <v>Paper</v>
      </c>
      <c r="M374" s="7" t="str">
        <f>INDEX('Product Details'!$A$2:$D$169, MATCH('Sales Order '!J374,'Product Details'!$B$2:$B$169,0),1)</f>
        <v>Xerox 1981</v>
      </c>
      <c r="N374" s="2">
        <v>7922</v>
      </c>
      <c r="O374" s="2">
        <v>7328</v>
      </c>
      <c r="P374" s="2">
        <v>3</v>
      </c>
      <c r="Q374" s="8">
        <f t="shared" si="43"/>
        <v>21984</v>
      </c>
      <c r="R374" s="8">
        <f t="shared" si="44"/>
        <v>23766</v>
      </c>
      <c r="S374" s="2">
        <v>54</v>
      </c>
      <c r="T374" s="9">
        <f t="shared" si="45"/>
        <v>23820</v>
      </c>
      <c r="U374" s="9">
        <f t="shared" si="46"/>
        <v>1836</v>
      </c>
      <c r="V374" s="2" t="s">
        <v>72</v>
      </c>
      <c r="W374" s="10">
        <f t="shared" si="47"/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 t="shared" si="40"/>
        <v>Joy</v>
      </c>
      <c r="H375" s="6" t="str">
        <f t="shared" si="41"/>
        <v>Bell</v>
      </c>
      <c r="I375" s="6" t="str">
        <f t="shared" si="42"/>
        <v>Tongchuan</v>
      </c>
      <c r="J375" s="2" t="s">
        <v>332</v>
      </c>
      <c r="K375" s="7" t="str">
        <f>INDEX('Product Details'!$A$2:$D$169, MATCH('Sales Order '!J375,'Product Details'!$B$2:$B$169,0),3)</f>
        <v>Technology</v>
      </c>
      <c r="L375" s="7" t="str">
        <f>INDEX('Product Details'!$A$2:$D$169, MATCH('Sales Order '!J375,'Product Details'!$B$2:$B$169,0),4)</f>
        <v>Phones</v>
      </c>
      <c r="M375" s="7" t="str">
        <f>INDEX('Product Details'!$A$2:$D$169, MATCH('Sales Order '!J375,'Product Details'!$B$2:$B$169,0),1)</f>
        <v>Digium D40 VoIP phone</v>
      </c>
      <c r="N375" s="2">
        <v>5941</v>
      </c>
      <c r="O375" s="2">
        <v>5827</v>
      </c>
      <c r="P375" s="2">
        <v>5</v>
      </c>
      <c r="Q375" s="8">
        <f t="shared" si="43"/>
        <v>29135</v>
      </c>
      <c r="R375" s="8">
        <f t="shared" si="44"/>
        <v>29705</v>
      </c>
      <c r="S375" s="2">
        <v>67</v>
      </c>
      <c r="T375" s="9">
        <f t="shared" si="45"/>
        <v>29772</v>
      </c>
      <c r="U375" s="9">
        <f t="shared" si="46"/>
        <v>637</v>
      </c>
      <c r="V375" s="2" t="s">
        <v>64</v>
      </c>
      <c r="W375" s="10">
        <f t="shared" si="47"/>
        <v>7.0000000000000007E-2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 t="shared" si="40"/>
        <v>Laurel</v>
      </c>
      <c r="H376" s="6" t="str">
        <f t="shared" si="41"/>
        <v>Elliston</v>
      </c>
      <c r="I376" s="6" t="str">
        <f t="shared" si="42"/>
        <v>Herten</v>
      </c>
      <c r="J376" s="2" t="s">
        <v>442</v>
      </c>
      <c r="K376" s="7" t="str">
        <f>INDEX('Product Details'!$A$2:$D$169, MATCH('Sales Order '!J376,'Product Details'!$B$2:$B$169,0),3)</f>
        <v>Technology</v>
      </c>
      <c r="L376" s="7" t="str">
        <f>INDEX('Product Details'!$A$2:$D$169, MATCH('Sales Order '!J376,'Product Details'!$B$2:$B$169,0),4)</f>
        <v>Phones</v>
      </c>
      <c r="M376" s="7" t="str">
        <f>INDEX('Product Details'!$A$2:$D$169, MATCH('Sales Order '!J376,'Product Details'!$B$2:$B$169,0),1)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43"/>
        <v>3816</v>
      </c>
      <c r="R376" s="8">
        <f t="shared" si="44"/>
        <v>4156</v>
      </c>
      <c r="S376" s="2">
        <v>29</v>
      </c>
      <c r="T376" s="9">
        <f t="shared" si="45"/>
        <v>4185</v>
      </c>
      <c r="U376" s="9">
        <f t="shared" si="46"/>
        <v>369</v>
      </c>
      <c r="V376" s="2" t="s">
        <v>64</v>
      </c>
      <c r="W376" s="10">
        <f t="shared" si="47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 t="shared" si="40"/>
        <v>Tom</v>
      </c>
      <c r="H377" s="6" t="str">
        <f t="shared" si="41"/>
        <v>Zandusky</v>
      </c>
      <c r="I377" s="6" t="str">
        <f t="shared" si="42"/>
        <v>Hobart</v>
      </c>
      <c r="J377" s="2" t="s">
        <v>235</v>
      </c>
      <c r="K377" s="7" t="str">
        <f>INDEX('Product Details'!$A$2:$D$169, MATCH('Sales Order '!J377,'Product Details'!$B$2:$B$169,0),3)</f>
        <v>Furniture</v>
      </c>
      <c r="L377" s="7" t="str">
        <f>INDEX('Product Details'!$A$2:$D$169, MATCH('Sales Order '!J377,'Product Details'!$B$2:$B$169,0),4)</f>
        <v>Chairs</v>
      </c>
      <c r="M377" s="7" t="str">
        <f>INDEX('Product Details'!$A$2:$D$169, MATCH('Sales Order '!J377,'Product Details'!$B$2:$B$169,0),1)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43"/>
        <v>9036</v>
      </c>
      <c r="R377" s="8">
        <f t="shared" si="44"/>
        <v>9568</v>
      </c>
      <c r="S377" s="2">
        <v>25</v>
      </c>
      <c r="T377" s="9">
        <f t="shared" si="45"/>
        <v>9593</v>
      </c>
      <c r="U377" s="9">
        <f t="shared" si="46"/>
        <v>557</v>
      </c>
      <c r="V377" s="2" t="s">
        <v>34</v>
      </c>
      <c r="W377" s="10">
        <f t="shared" si="47"/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 t="shared" si="40"/>
        <v>Philisse</v>
      </c>
      <c r="H378" s="6" t="str">
        <f t="shared" si="41"/>
        <v>Overcash</v>
      </c>
      <c r="I378" s="6" t="str">
        <f t="shared" si="42"/>
        <v>Devonport</v>
      </c>
      <c r="J378" s="2" t="s">
        <v>46</v>
      </c>
      <c r="K378" s="7" t="str">
        <f>INDEX('Product Details'!$A$2:$D$169, MATCH('Sales Order '!J378,'Product Details'!$B$2:$B$169,0),3)</f>
        <v>Technology</v>
      </c>
      <c r="L378" s="7" t="str">
        <f>INDEX('Product Details'!$A$2:$D$169, MATCH('Sales Order '!J378,'Product Details'!$B$2:$B$169,0),4)</f>
        <v>Machines</v>
      </c>
      <c r="M378" s="7" t="str">
        <f>INDEX('Product Details'!$A$2:$D$169, MATCH('Sales Order '!J378,'Product Details'!$B$2:$B$169,0),1)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43"/>
        <v>55</v>
      </c>
      <c r="R378" s="8">
        <f t="shared" si="44"/>
        <v>59</v>
      </c>
      <c r="S378" s="2">
        <v>10</v>
      </c>
      <c r="T378" s="9">
        <f t="shared" si="45"/>
        <v>69</v>
      </c>
      <c r="U378" s="9">
        <f t="shared" si="46"/>
        <v>14</v>
      </c>
      <c r="V378" s="2" t="s">
        <v>34</v>
      </c>
      <c r="W378" s="10">
        <f t="shared" si="47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 t="shared" si="40"/>
        <v>Benjamin</v>
      </c>
      <c r="H379" s="6" t="str">
        <f t="shared" si="41"/>
        <v>Patterson</v>
      </c>
      <c r="I379" s="6" t="str">
        <f t="shared" si="42"/>
        <v>Wollongong</v>
      </c>
      <c r="J379" s="2" t="s">
        <v>817</v>
      </c>
      <c r="K379" s="7" t="str">
        <f>INDEX('Product Details'!$A$2:$D$169, MATCH('Sales Order '!J379,'Product Details'!$B$2:$B$169,0),3)</f>
        <v>Office_Supplies</v>
      </c>
      <c r="L379" s="7" t="str">
        <f>INDEX('Product Details'!$A$2:$D$169, MATCH('Sales Order '!J379,'Product Details'!$B$2:$B$169,0),4)</f>
        <v>Labels</v>
      </c>
      <c r="M379" s="7" t="str">
        <f>INDEX('Product Details'!$A$2:$D$169, MATCH('Sales Order '!J379,'Product Details'!$B$2:$B$169,0),1)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43"/>
        <v>4895</v>
      </c>
      <c r="R379" s="8">
        <f t="shared" si="44"/>
        <v>5240</v>
      </c>
      <c r="S379" s="2">
        <v>82</v>
      </c>
      <c r="T379" s="9">
        <f t="shared" si="45"/>
        <v>5322</v>
      </c>
      <c r="U379" s="9">
        <f t="shared" si="46"/>
        <v>427</v>
      </c>
      <c r="V379" s="2" t="s">
        <v>64</v>
      </c>
      <c r="W379" s="10">
        <f t="shared" si="47"/>
        <v>0.05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 t="shared" si="40"/>
        <v>Bobby</v>
      </c>
      <c r="H380" s="6" t="str">
        <f t="shared" si="41"/>
        <v>Odegard</v>
      </c>
      <c r="I380" s="6" t="str">
        <f t="shared" si="42"/>
        <v>Adelaide</v>
      </c>
      <c r="J380" s="2" t="s">
        <v>218</v>
      </c>
      <c r="K380" s="7" t="str">
        <f>INDEX('Product Details'!$A$2:$D$169, MATCH('Sales Order '!J380,'Product Details'!$B$2:$B$169,0),3)</f>
        <v>Office_Supplies</v>
      </c>
      <c r="L380" s="7" t="str">
        <f>INDEX('Product Details'!$A$2:$D$169, MATCH('Sales Order '!J380,'Product Details'!$B$2:$B$169,0),4)</f>
        <v>Labels</v>
      </c>
      <c r="M380" s="7" t="str">
        <f>INDEX('Product Details'!$A$2:$D$169, MATCH('Sales Order '!J380,'Product Details'!$B$2:$B$169,0),1)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43"/>
        <v>6800</v>
      </c>
      <c r="R380" s="8">
        <f t="shared" si="44"/>
        <v>7205</v>
      </c>
      <c r="S380" s="2">
        <v>99</v>
      </c>
      <c r="T380" s="9">
        <f t="shared" si="45"/>
        <v>7304</v>
      </c>
      <c r="U380" s="9">
        <f t="shared" si="46"/>
        <v>504</v>
      </c>
      <c r="V380" s="2" t="s">
        <v>34</v>
      </c>
      <c r="W380" s="10">
        <f t="shared" si="47"/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 t="shared" si="40"/>
        <v>Helen</v>
      </c>
      <c r="H381" s="6" t="str">
        <f t="shared" si="41"/>
        <v>Abelman</v>
      </c>
      <c r="I381" s="6" t="str">
        <f t="shared" si="42"/>
        <v>Mangalore</v>
      </c>
      <c r="J381" s="2" t="s">
        <v>208</v>
      </c>
      <c r="K381" s="7" t="str">
        <f>INDEX('Product Details'!$A$2:$D$169, MATCH('Sales Order '!J381,'Product Details'!$B$2:$B$169,0),3)</f>
        <v>Office_Supplies</v>
      </c>
      <c r="L381" s="7" t="str">
        <f>INDEX('Product Details'!$A$2:$D$169, MATCH('Sales Order '!J381,'Product Details'!$B$2:$B$169,0),4)</f>
        <v>Labels</v>
      </c>
      <c r="M381" s="7" t="str">
        <f>INDEX('Product Details'!$A$2:$D$169, MATCH('Sales Order '!J381,'Product Details'!$B$2:$B$169,0),1)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43"/>
        <v>7952</v>
      </c>
      <c r="R381" s="8">
        <f t="shared" si="44"/>
        <v>8267</v>
      </c>
      <c r="S381" s="2">
        <v>84</v>
      </c>
      <c r="T381" s="9">
        <f t="shared" si="45"/>
        <v>8351</v>
      </c>
      <c r="U381" s="9">
        <f t="shared" si="46"/>
        <v>399</v>
      </c>
      <c r="V381" s="2" t="s">
        <v>64</v>
      </c>
      <c r="W381" s="10">
        <f t="shared" si="47"/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 t="shared" si="40"/>
        <v>Anthony</v>
      </c>
      <c r="H382" s="6" t="str">
        <f t="shared" si="41"/>
        <v>Garverick</v>
      </c>
      <c r="I382" s="6" t="str">
        <f t="shared" si="42"/>
        <v>Delhi</v>
      </c>
      <c r="J382" s="2" t="s">
        <v>551</v>
      </c>
      <c r="K382" s="7" t="str">
        <f>INDEX('Product Details'!$A$2:$D$169, MATCH('Sales Order '!J382,'Product Details'!$B$2:$B$169,0),3)</f>
        <v>Office_Supplies</v>
      </c>
      <c r="L382" s="7" t="str">
        <f>INDEX('Product Details'!$A$2:$D$169, MATCH('Sales Order '!J382,'Product Details'!$B$2:$B$169,0),4)</f>
        <v>Art</v>
      </c>
      <c r="M382" s="7" t="str">
        <f>INDEX('Product Details'!$A$2:$D$169, MATCH('Sales Order '!J382,'Product Details'!$B$2:$B$169,0),1)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43"/>
        <v>18036</v>
      </c>
      <c r="R382" s="8">
        <f t="shared" si="44"/>
        <v>18747</v>
      </c>
      <c r="S382" s="2">
        <v>25</v>
      </c>
      <c r="T382" s="9">
        <f t="shared" si="45"/>
        <v>18772</v>
      </c>
      <c r="U382" s="9">
        <f t="shared" si="46"/>
        <v>736</v>
      </c>
      <c r="V382" s="2" t="s">
        <v>34</v>
      </c>
      <c r="W382" s="10">
        <f t="shared" si="47"/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 t="shared" si="40"/>
        <v>Duane</v>
      </c>
      <c r="H383" s="6" t="str">
        <f t="shared" si="41"/>
        <v>Huffman</v>
      </c>
      <c r="I383" s="6" t="str">
        <f t="shared" si="42"/>
        <v>Perth</v>
      </c>
      <c r="J383" s="2" t="s">
        <v>297</v>
      </c>
      <c r="K383" s="7" t="str">
        <f>INDEX('Product Details'!$A$2:$D$169, MATCH('Sales Order '!J383,'Product Details'!$B$2:$B$169,0),3)</f>
        <v>Office_Supplies</v>
      </c>
      <c r="L383" s="7" t="str">
        <f>INDEX('Product Details'!$A$2:$D$169, MATCH('Sales Order '!J383,'Product Details'!$B$2:$B$169,0),4)</f>
        <v>Binders</v>
      </c>
      <c r="M383" s="7" t="str">
        <f>INDEX('Product Details'!$A$2:$D$169, MATCH('Sales Order '!J383,'Product Details'!$B$2:$B$169,0),1)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43"/>
        <v>6210</v>
      </c>
      <c r="R383" s="8">
        <f t="shared" si="44"/>
        <v>6578</v>
      </c>
      <c r="S383" s="2">
        <v>23</v>
      </c>
      <c r="T383" s="9">
        <f t="shared" si="45"/>
        <v>6601</v>
      </c>
      <c r="U383" s="9">
        <f t="shared" si="46"/>
        <v>391</v>
      </c>
      <c r="V383" s="2" t="s">
        <v>64</v>
      </c>
      <c r="W383" s="10">
        <f t="shared" si="47"/>
        <v>0.05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 t="shared" si="40"/>
        <v>Meg</v>
      </c>
      <c r="H384" s="6" t="str">
        <f t="shared" si="41"/>
        <v>Tillman</v>
      </c>
      <c r="I384" s="6" t="str">
        <f t="shared" si="42"/>
        <v>Melbourne</v>
      </c>
      <c r="J384" s="2" t="s">
        <v>695</v>
      </c>
      <c r="K384" s="7" t="str">
        <f>INDEX('Product Details'!$A$2:$D$169, MATCH('Sales Order '!J384,'Product Details'!$B$2:$B$169,0),3)</f>
        <v>Office_Supplies</v>
      </c>
      <c r="L384" s="7" t="str">
        <f>INDEX('Product Details'!$A$2:$D$169, MATCH('Sales Order '!J384,'Product Details'!$B$2:$B$169,0),4)</f>
        <v>Binders</v>
      </c>
      <c r="M384" s="7" t="str">
        <f>INDEX('Product Details'!$A$2:$D$169, MATCH('Sales Order '!J384,'Product Details'!$B$2:$B$169,0),1)</f>
        <v>Io Binding Machine, Clear</v>
      </c>
      <c r="N384" s="2">
        <v>2078</v>
      </c>
      <c r="O384" s="2">
        <v>1871</v>
      </c>
      <c r="P384" s="2">
        <v>6</v>
      </c>
      <c r="Q384" s="8">
        <f t="shared" si="43"/>
        <v>11226</v>
      </c>
      <c r="R384" s="8">
        <f t="shared" si="44"/>
        <v>12468</v>
      </c>
      <c r="S384" s="2">
        <v>89</v>
      </c>
      <c r="T384" s="9">
        <f t="shared" si="45"/>
        <v>12557</v>
      </c>
      <c r="U384" s="9">
        <f t="shared" si="46"/>
        <v>1331</v>
      </c>
      <c r="V384" s="2" t="s">
        <v>31</v>
      </c>
      <c r="W384" s="10">
        <f t="shared" si="47"/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 t="shared" si="40"/>
        <v>Russell</v>
      </c>
      <c r="H385" s="6" t="str">
        <f t="shared" si="41"/>
        <v>Applegate</v>
      </c>
      <c r="I385" s="6" t="str">
        <f t="shared" si="42"/>
        <v>Gorakhpur</v>
      </c>
      <c r="J385" s="2" t="s">
        <v>311</v>
      </c>
      <c r="K385" s="7" t="str">
        <f>INDEX('Product Details'!$A$2:$D$169, MATCH('Sales Order '!J385,'Product Details'!$B$2:$B$169,0),3)</f>
        <v>Technology</v>
      </c>
      <c r="L385" s="7" t="str">
        <f>INDEX('Product Details'!$A$2:$D$169, MATCH('Sales Order '!J385,'Product Details'!$B$2:$B$169,0),4)</f>
        <v>Copiers</v>
      </c>
      <c r="M385" s="7" t="str">
        <f>INDEX('Product Details'!$A$2:$D$169, MATCH('Sales Order '!J385,'Product Details'!$B$2:$B$169,0),1)</f>
        <v>Brother Wireless Fax, Laser</v>
      </c>
      <c r="N385" s="2">
        <v>4443</v>
      </c>
      <c r="O385" s="2">
        <v>4079</v>
      </c>
      <c r="P385" s="2">
        <v>8</v>
      </c>
      <c r="Q385" s="8">
        <f t="shared" si="43"/>
        <v>32632</v>
      </c>
      <c r="R385" s="8">
        <f t="shared" si="44"/>
        <v>35544</v>
      </c>
      <c r="S385" s="2">
        <v>39</v>
      </c>
      <c r="T385" s="9">
        <f t="shared" si="45"/>
        <v>35583</v>
      </c>
      <c r="U385" s="9">
        <f t="shared" si="46"/>
        <v>2951</v>
      </c>
      <c r="V385" s="2" t="s">
        <v>64</v>
      </c>
      <c r="W385" s="10">
        <f t="shared" si="47"/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 t="shared" si="40"/>
        <v>Jack</v>
      </c>
      <c r="H386" s="6" t="str">
        <f t="shared" si="41"/>
        <v>Lebron</v>
      </c>
      <c r="I386" s="6" t="str">
        <f t="shared" si="42"/>
        <v>Erftstadt</v>
      </c>
      <c r="J386" s="2" t="s">
        <v>633</v>
      </c>
      <c r="K386" s="7" t="str">
        <f>INDEX('Product Details'!$A$2:$D$169, MATCH('Sales Order '!J386,'Product Details'!$B$2:$B$169,0),3)</f>
        <v>Office_Supplies</v>
      </c>
      <c r="L386" s="7" t="str">
        <f>INDEX('Product Details'!$A$2:$D$169, MATCH('Sales Order '!J386,'Product Details'!$B$2:$B$169,0),4)</f>
        <v>Appliances</v>
      </c>
      <c r="M386" s="7" t="str">
        <f>INDEX('Product Details'!$A$2:$D$169, MATCH('Sales Order '!J386,'Product Details'!$B$2:$B$169,0),1)</f>
        <v>Cuisinart Toaster, Silver</v>
      </c>
      <c r="N386" s="2">
        <v>144</v>
      </c>
      <c r="O386" s="2">
        <v>132</v>
      </c>
      <c r="P386" s="2">
        <v>2</v>
      </c>
      <c r="Q386" s="8">
        <f t="shared" si="43"/>
        <v>264</v>
      </c>
      <c r="R386" s="8">
        <f t="shared" si="44"/>
        <v>288</v>
      </c>
      <c r="S386" s="2">
        <v>30</v>
      </c>
      <c r="T386" s="9">
        <f t="shared" si="45"/>
        <v>318</v>
      </c>
      <c r="U386" s="9">
        <f t="shared" si="46"/>
        <v>54</v>
      </c>
      <c r="V386" s="2" t="s">
        <v>31</v>
      </c>
      <c r="W386" s="10">
        <f t="shared" si="47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 t="shared" si="40"/>
        <v>Helen</v>
      </c>
      <c r="H387" s="6" t="str">
        <f t="shared" si="41"/>
        <v>Abelman</v>
      </c>
      <c r="I387" s="6" t="str">
        <f t="shared" si="42"/>
        <v>Berlin</v>
      </c>
      <c r="J387" s="2" t="s">
        <v>103</v>
      </c>
      <c r="K387" s="7" t="str">
        <f>INDEX('Product Details'!$A$2:$D$169, MATCH('Sales Order '!J387,'Product Details'!$B$2:$B$169,0),3)</f>
        <v>Technology</v>
      </c>
      <c r="L387" s="7" t="str">
        <f>INDEX('Product Details'!$A$2:$D$169, MATCH('Sales Order '!J387,'Product Details'!$B$2:$B$169,0),4)</f>
        <v>Phones</v>
      </c>
      <c r="M387" s="7" t="str">
        <f>INDEX('Product Details'!$A$2:$D$169, MATCH('Sales Order '!J387,'Product Details'!$B$2:$B$169,0),1)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43"/>
        <v>1284</v>
      </c>
      <c r="R387" s="8">
        <f t="shared" si="44"/>
        <v>1362</v>
      </c>
      <c r="S387" s="2">
        <v>91</v>
      </c>
      <c r="T387" s="9">
        <f t="shared" si="45"/>
        <v>1453</v>
      </c>
      <c r="U387" s="9">
        <f t="shared" si="46"/>
        <v>169</v>
      </c>
      <c r="V387" s="2" t="s">
        <v>34</v>
      </c>
      <c r="W387" s="10">
        <f t="shared" si="47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 t="shared" si="40"/>
        <v>Valerie</v>
      </c>
      <c r="H388" s="6" t="str">
        <f t="shared" si="41"/>
        <v>Mitchum</v>
      </c>
      <c r="I388" s="6" t="str">
        <f t="shared" si="42"/>
        <v>Chengdu</v>
      </c>
      <c r="J388" s="2" t="s">
        <v>458</v>
      </c>
      <c r="K388" s="7" t="str">
        <f>INDEX('Product Details'!$A$2:$D$169, MATCH('Sales Order '!J388,'Product Details'!$B$2:$B$169,0),3)</f>
        <v>Office_Supplies</v>
      </c>
      <c r="L388" s="7" t="str">
        <f>INDEX('Product Details'!$A$2:$D$169, MATCH('Sales Order '!J388,'Product Details'!$B$2:$B$169,0),4)</f>
        <v>Fasteners</v>
      </c>
      <c r="M388" s="7" t="str">
        <f>INDEX('Product Details'!$A$2:$D$169, MATCH('Sales Order '!J388,'Product Details'!$B$2:$B$169,0),1)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43"/>
        <v>320</v>
      </c>
      <c r="R388" s="8">
        <f t="shared" si="44"/>
        <v>348</v>
      </c>
      <c r="S388" s="2">
        <v>10</v>
      </c>
      <c r="T388" s="9">
        <f t="shared" si="45"/>
        <v>358</v>
      </c>
      <c r="U388" s="9">
        <f t="shared" si="46"/>
        <v>38</v>
      </c>
      <c r="V388" s="2" t="s">
        <v>64</v>
      </c>
      <c r="W388" s="10">
        <f t="shared" si="47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 t="shared" si="40"/>
        <v>Eric</v>
      </c>
      <c r="H389" s="6" t="str">
        <f t="shared" si="41"/>
        <v>Barreto</v>
      </c>
      <c r="I389" s="6" t="str">
        <f t="shared" si="42"/>
        <v>Liaoyang</v>
      </c>
      <c r="J389" s="2" t="s">
        <v>387</v>
      </c>
      <c r="K389" s="7" t="str">
        <f>INDEX('Product Details'!$A$2:$D$169, MATCH('Sales Order '!J389,'Product Details'!$B$2:$B$169,0),3)</f>
        <v>Office_Supplies</v>
      </c>
      <c r="L389" s="7" t="str">
        <f>INDEX('Product Details'!$A$2:$D$169, MATCH('Sales Order '!J389,'Product Details'!$B$2:$B$169,0),4)</f>
        <v>Fasteners</v>
      </c>
      <c r="M389" s="7" t="str">
        <f>INDEX('Product Details'!$A$2:$D$169, MATCH('Sales Order '!J389,'Product Details'!$B$2:$B$169,0),1)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43"/>
        <v>48972</v>
      </c>
      <c r="R389" s="8">
        <f t="shared" si="44"/>
        <v>52428</v>
      </c>
      <c r="S389" s="2">
        <v>66</v>
      </c>
      <c r="T389" s="9">
        <f t="shared" si="45"/>
        <v>52494</v>
      </c>
      <c r="U389" s="9">
        <f t="shared" si="46"/>
        <v>3522</v>
      </c>
      <c r="V389" s="2" t="s">
        <v>34</v>
      </c>
      <c r="W389" s="10">
        <f t="shared" si="47"/>
        <v>0.09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 t="shared" si="40"/>
        <v>Greg</v>
      </c>
      <c r="H390" s="6" t="str">
        <f t="shared" si="41"/>
        <v>Hansen</v>
      </c>
      <c r="I390" s="6" t="str">
        <f t="shared" si="42"/>
        <v>Canberra</v>
      </c>
      <c r="J390" s="2" t="s">
        <v>71</v>
      </c>
      <c r="K390" s="7" t="str">
        <f>INDEX('Product Details'!$A$2:$D$169, MATCH('Sales Order '!J390,'Product Details'!$B$2:$B$169,0),3)</f>
        <v>Furniture</v>
      </c>
      <c r="L390" s="7" t="str">
        <f>INDEX('Product Details'!$A$2:$D$169, MATCH('Sales Order '!J390,'Product Details'!$B$2:$B$169,0),4)</f>
        <v>Furnishings</v>
      </c>
      <c r="M390" s="7" t="str">
        <f>INDEX('Product Details'!$A$2:$D$169, MATCH('Sales Order '!J390,'Product Details'!$B$2:$B$169,0),1)</f>
        <v>-O Stacking Tray, Erganomic</v>
      </c>
      <c r="N390" s="2">
        <v>2790</v>
      </c>
      <c r="O390" s="2">
        <v>2557</v>
      </c>
      <c r="P390" s="2">
        <v>1</v>
      </c>
      <c r="Q390" s="8">
        <f t="shared" si="43"/>
        <v>2557</v>
      </c>
      <c r="R390" s="8">
        <f t="shared" si="44"/>
        <v>2790</v>
      </c>
      <c r="S390" s="2">
        <v>100</v>
      </c>
      <c r="T390" s="9">
        <f t="shared" si="45"/>
        <v>2890</v>
      </c>
      <c r="U390" s="9">
        <f t="shared" si="46"/>
        <v>333</v>
      </c>
      <c r="V390" s="2" t="s">
        <v>34</v>
      </c>
      <c r="W390" s="10">
        <f t="shared" si="47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 t="shared" si="40"/>
        <v>Helen</v>
      </c>
      <c r="H391" s="6" t="str">
        <f t="shared" si="41"/>
        <v>Abelman</v>
      </c>
      <c r="I391" s="6" t="str">
        <f t="shared" si="42"/>
        <v>Mangalore</v>
      </c>
      <c r="J391" s="2" t="s">
        <v>408</v>
      </c>
      <c r="K391" s="7" t="str">
        <f>INDEX('Product Details'!$A$2:$D$169, MATCH('Sales Order '!J391,'Product Details'!$B$2:$B$169,0),3)</f>
        <v>Furniture</v>
      </c>
      <c r="L391" s="7" t="str">
        <f>INDEX('Product Details'!$A$2:$D$169, MATCH('Sales Order '!J391,'Product Details'!$B$2:$B$169,0),4)</f>
        <v>Furnishings</v>
      </c>
      <c r="M391" s="7" t="str">
        <f>INDEX('Product Details'!$A$2:$D$169, MATCH('Sales Order '!J391,'Product Details'!$B$2:$B$169,0),1)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43"/>
        <v>5532</v>
      </c>
      <c r="R391" s="8">
        <f t="shared" si="44"/>
        <v>5748</v>
      </c>
      <c r="S391" s="2">
        <v>39</v>
      </c>
      <c r="T391" s="9">
        <f t="shared" si="45"/>
        <v>5787</v>
      </c>
      <c r="U391" s="9">
        <f t="shared" si="46"/>
        <v>255</v>
      </c>
      <c r="V391" s="2" t="s">
        <v>34</v>
      </c>
      <c r="W391" s="10">
        <f t="shared" si="47"/>
        <v>0.05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 t="shared" si="40"/>
        <v>Hilary</v>
      </c>
      <c r="H392" s="6" t="str">
        <f t="shared" si="41"/>
        <v>Holden</v>
      </c>
      <c r="I392" s="6" t="str">
        <f t="shared" si="42"/>
        <v>Mysore</v>
      </c>
      <c r="J392" s="2" t="s">
        <v>836</v>
      </c>
      <c r="K392" s="7" t="str">
        <f>INDEX('Product Details'!$A$2:$D$169, MATCH('Sales Order '!J392,'Product Details'!$B$2:$B$169,0),3)</f>
        <v>Technology</v>
      </c>
      <c r="L392" s="7" t="str">
        <f>INDEX('Product Details'!$A$2:$D$169, MATCH('Sales Order '!J392,'Product Details'!$B$2:$B$169,0),4)</f>
        <v>Copiers</v>
      </c>
      <c r="M392" s="7" t="str">
        <f>INDEX('Product Details'!$A$2:$D$169, MATCH('Sales Order '!J392,'Product Details'!$B$2:$B$169,0),1)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43"/>
        <v>5874</v>
      </c>
      <c r="R392" s="8">
        <f t="shared" si="44"/>
        <v>6106</v>
      </c>
      <c r="S392" s="2">
        <v>38</v>
      </c>
      <c r="T392" s="9">
        <f t="shared" si="45"/>
        <v>6144</v>
      </c>
      <c r="U392" s="9">
        <f t="shared" si="46"/>
        <v>270</v>
      </c>
      <c r="V392" s="2" t="s">
        <v>34</v>
      </c>
      <c r="W392" s="10">
        <f t="shared" si="47"/>
        <v>0.05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 t="shared" si="40"/>
        <v>Dorothy</v>
      </c>
      <c r="H393" s="6" t="str">
        <f t="shared" si="41"/>
        <v>Badders</v>
      </c>
      <c r="I393" s="6" t="str">
        <f t="shared" si="42"/>
        <v>Nanning</v>
      </c>
      <c r="J393" s="2" t="s">
        <v>5</v>
      </c>
      <c r="K393" s="7" t="str">
        <f>INDEX('Product Details'!$A$2:$D$169, MATCH('Sales Order '!J393,'Product Details'!$B$2:$B$169,0),3)</f>
        <v>Furniture</v>
      </c>
      <c r="L393" s="7" t="str">
        <f>INDEX('Product Details'!$A$2:$D$169, MATCH('Sales Order '!J393,'Product Details'!$B$2:$B$169,0),4)</f>
        <v>Furnishings</v>
      </c>
      <c r="M393" s="7" t="str">
        <f>INDEX('Product Details'!$A$2:$D$169, MATCH('Sales Order '!J393,'Product Details'!$B$2:$B$169,0),1)</f>
        <v>Seth Thomas 13 1/2" Wall Clock</v>
      </c>
      <c r="N393" s="2">
        <v>7922</v>
      </c>
      <c r="O393" s="2">
        <v>7328</v>
      </c>
      <c r="P393" s="2">
        <v>6</v>
      </c>
      <c r="Q393" s="8">
        <f t="shared" si="43"/>
        <v>43968</v>
      </c>
      <c r="R393" s="8">
        <f t="shared" si="44"/>
        <v>47532</v>
      </c>
      <c r="S393" s="2">
        <v>26</v>
      </c>
      <c r="T393" s="9">
        <f t="shared" si="45"/>
        <v>47558</v>
      </c>
      <c r="U393" s="9">
        <f t="shared" si="46"/>
        <v>3590</v>
      </c>
      <c r="V393" s="2" t="s">
        <v>34</v>
      </c>
      <c r="W393" s="10">
        <f t="shared" si="47"/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 t="shared" ref="G394:G457" si="48">VLOOKUP(F394, Customer,2,0)</f>
        <v>Logan</v>
      </c>
      <c r="H394" s="6" t="str">
        <f t="shared" ref="H394:H457" si="49">VLOOKUP(F394,Customer,3,0)</f>
        <v>Haushalter</v>
      </c>
      <c r="I394" s="6" t="str">
        <f t="shared" ref="I394:I457" si="50">VLOOKUP(F394,Customer,5,0)</f>
        <v>Canberra</v>
      </c>
      <c r="J394" s="2" t="s">
        <v>122</v>
      </c>
      <c r="K394" s="7" t="str">
        <f>INDEX('Product Details'!$A$2:$D$169, MATCH('Sales Order '!J394,'Product Details'!$B$2:$B$169,0),3)</f>
        <v>Furniture</v>
      </c>
      <c r="L394" s="7" t="str">
        <f>INDEX('Product Details'!$A$2:$D$169, MATCH('Sales Order '!J394,'Product Details'!$B$2:$B$169,0),4)</f>
        <v>Furnishings</v>
      </c>
      <c r="M394" s="7" t="str">
        <f>INDEX('Product Details'!$A$2:$D$169, MATCH('Sales Order '!J394,'Product Details'!$B$2:$B$169,0),1)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43"/>
        <v>13359</v>
      </c>
      <c r="R394" s="8">
        <f t="shared" si="44"/>
        <v>14424</v>
      </c>
      <c r="S394" s="2">
        <v>68</v>
      </c>
      <c r="T394" s="9">
        <f t="shared" si="45"/>
        <v>14492</v>
      </c>
      <c r="U394" s="9">
        <f t="shared" si="46"/>
        <v>1133</v>
      </c>
      <c r="V394" s="2" t="s">
        <v>72</v>
      </c>
      <c r="W394" s="10">
        <f t="shared" si="47"/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 t="shared" si="48"/>
        <v>Dan</v>
      </c>
      <c r="H395" s="6" t="str">
        <f t="shared" si="49"/>
        <v>Campbell</v>
      </c>
      <c r="I395" s="6" t="str">
        <f t="shared" si="50"/>
        <v>Perth</v>
      </c>
      <c r="J395" s="2" t="s">
        <v>841</v>
      </c>
      <c r="K395" s="7" t="str">
        <f>INDEX('Product Details'!$A$2:$D$169, MATCH('Sales Order '!J395,'Product Details'!$B$2:$B$169,0),3)</f>
        <v>Office_Supplies</v>
      </c>
      <c r="L395" s="7" t="str">
        <f>INDEX('Product Details'!$A$2:$D$169, MATCH('Sales Order '!J395,'Product Details'!$B$2:$B$169,0),4)</f>
        <v>Envelopes</v>
      </c>
      <c r="M395" s="7" t="str">
        <f>INDEX('Product Details'!$A$2:$D$169, MATCH('Sales Order '!J395,'Product Details'!$B$2:$B$169,0),1)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51">O395*P395</f>
        <v>1392</v>
      </c>
      <c r="R395" s="8">
        <f t="shared" ref="R395:R458" si="52">N395*P395</f>
        <v>1502</v>
      </c>
      <c r="S395" s="2">
        <v>98</v>
      </c>
      <c r="T395" s="9">
        <f t="shared" ref="T395:T458" si="53">R395+S395</f>
        <v>1600</v>
      </c>
      <c r="U395" s="9">
        <f t="shared" ref="U395:U458" si="54">T395-Q395</f>
        <v>208</v>
      </c>
      <c r="V395" s="2" t="s">
        <v>31</v>
      </c>
      <c r="W395" s="10">
        <f t="shared" ref="W395:W458" si="55">VLOOKUP(T395,$X$1:$Y$7,2,1)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 t="shared" si="48"/>
        <v>Stewart</v>
      </c>
      <c r="H396" s="6" t="str">
        <f t="shared" si="49"/>
        <v>Visinsky</v>
      </c>
      <c r="I396" s="6" t="str">
        <f t="shared" si="50"/>
        <v>Shenyang</v>
      </c>
      <c r="J396" s="2" t="s">
        <v>389</v>
      </c>
      <c r="K396" s="7" t="str">
        <f>INDEX('Product Details'!$A$2:$D$169, MATCH('Sales Order '!J396,'Product Details'!$B$2:$B$169,0),3)</f>
        <v>Furniture</v>
      </c>
      <c r="L396" s="7" t="str">
        <f>INDEX('Product Details'!$A$2:$D$169, MATCH('Sales Order '!J396,'Product Details'!$B$2:$B$169,0),4)</f>
        <v>Tables</v>
      </c>
      <c r="M396" s="7" t="str">
        <f>INDEX('Product Details'!$A$2:$D$169, MATCH('Sales Order '!J396,'Product Details'!$B$2:$B$169,0),1)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51"/>
        <v>16316</v>
      </c>
      <c r="R396" s="8">
        <f t="shared" si="52"/>
        <v>17772</v>
      </c>
      <c r="S396" s="2">
        <v>53</v>
      </c>
      <c r="T396" s="9">
        <f t="shared" si="53"/>
        <v>17825</v>
      </c>
      <c r="U396" s="9">
        <f t="shared" si="54"/>
        <v>1509</v>
      </c>
      <c r="V396" s="2" t="s">
        <v>72</v>
      </c>
      <c r="W396" s="10">
        <f t="shared" si="55"/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 t="shared" si="48"/>
        <v>Nat</v>
      </c>
      <c r="H397" s="6" t="str">
        <f t="shared" si="49"/>
        <v>Carroll</v>
      </c>
      <c r="I397" s="6" t="str">
        <f t="shared" si="50"/>
        <v>Shanghai</v>
      </c>
      <c r="J397" s="2" t="s">
        <v>151</v>
      </c>
      <c r="K397" s="7" t="str">
        <f>INDEX('Product Details'!$A$2:$D$169, MATCH('Sales Order '!J397,'Product Details'!$B$2:$B$169,0),3)</f>
        <v>Office_Supplies</v>
      </c>
      <c r="L397" s="7" t="str">
        <f>INDEX('Product Details'!$A$2:$D$169, MATCH('Sales Order '!J397,'Product Details'!$B$2:$B$169,0),4)</f>
        <v>Appliances</v>
      </c>
      <c r="M397" s="7" t="str">
        <f>INDEX('Product Details'!$A$2:$D$169, MATCH('Sales Order '!J397,'Product Details'!$B$2:$B$169,0),1)</f>
        <v>KitchenAid Refrigerator, Red</v>
      </c>
      <c r="N397" s="2">
        <v>6864</v>
      </c>
      <c r="O397" s="2">
        <v>6667</v>
      </c>
      <c r="P397" s="2">
        <v>2</v>
      </c>
      <c r="Q397" s="8">
        <f t="shared" si="51"/>
        <v>13334</v>
      </c>
      <c r="R397" s="8">
        <f t="shared" si="52"/>
        <v>13728</v>
      </c>
      <c r="S397" s="2">
        <v>43</v>
      </c>
      <c r="T397" s="9">
        <f t="shared" si="53"/>
        <v>13771</v>
      </c>
      <c r="U397" s="9">
        <f t="shared" si="54"/>
        <v>437</v>
      </c>
      <c r="V397" s="2" t="s">
        <v>34</v>
      </c>
      <c r="W397" s="10">
        <f t="shared" si="55"/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 t="shared" si="48"/>
        <v>Nat</v>
      </c>
      <c r="H398" s="6" t="str">
        <f t="shared" si="49"/>
        <v>Carroll</v>
      </c>
      <c r="I398" s="6" t="str">
        <f t="shared" si="50"/>
        <v>Shanghai</v>
      </c>
      <c r="J398" s="2" t="s">
        <v>117</v>
      </c>
      <c r="K398" s="7" t="str">
        <f>INDEX('Product Details'!$A$2:$D$169, MATCH('Sales Order '!J398,'Product Details'!$B$2:$B$169,0),3)</f>
        <v>Furniture</v>
      </c>
      <c r="L398" s="7" t="str">
        <f>INDEX('Product Details'!$A$2:$D$169, MATCH('Sales Order '!J398,'Product Details'!$B$2:$B$169,0),4)</f>
        <v>Tables</v>
      </c>
      <c r="M398" s="7" t="str">
        <f>INDEX('Product Details'!$A$2:$D$169, MATCH('Sales Order '!J398,'Product Details'!$B$2:$B$169,0),1)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51"/>
        <v>330</v>
      </c>
      <c r="R398" s="8">
        <f t="shared" si="52"/>
        <v>360</v>
      </c>
      <c r="S398" s="2">
        <v>10</v>
      </c>
      <c r="T398" s="9">
        <f t="shared" si="53"/>
        <v>370</v>
      </c>
      <c r="U398" s="9">
        <f t="shared" si="54"/>
        <v>40</v>
      </c>
      <c r="V398" s="2" t="s">
        <v>34</v>
      </c>
      <c r="W398" s="10">
        <f t="shared" si="55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 t="shared" si="48"/>
        <v>Brendan</v>
      </c>
      <c r="H399" s="6" t="str">
        <f t="shared" si="49"/>
        <v>Murry</v>
      </c>
      <c r="I399" s="6" t="str">
        <f t="shared" si="50"/>
        <v>Schwerin</v>
      </c>
      <c r="J399" s="2" t="s">
        <v>270</v>
      </c>
      <c r="K399" s="7" t="str">
        <f>INDEX('Product Details'!$A$2:$D$169, MATCH('Sales Order '!J399,'Product Details'!$B$2:$B$169,0),3)</f>
        <v>Furniture</v>
      </c>
      <c r="L399" s="7" t="str">
        <f>INDEX('Product Details'!$A$2:$D$169, MATCH('Sales Order '!J399,'Product Details'!$B$2:$B$169,0),4)</f>
        <v>Furnishings</v>
      </c>
      <c r="M399" s="7" t="str">
        <f>INDEX('Product Details'!$A$2:$D$169, MATCH('Sales Order '!J399,'Product Details'!$B$2:$B$169,0),1)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51"/>
        <v>15518</v>
      </c>
      <c r="R399" s="8">
        <f t="shared" si="52"/>
        <v>17238</v>
      </c>
      <c r="S399" s="2">
        <v>65</v>
      </c>
      <c r="T399" s="9">
        <f t="shared" si="53"/>
        <v>17303</v>
      </c>
      <c r="U399" s="9">
        <f t="shared" si="54"/>
        <v>1785</v>
      </c>
      <c r="V399" s="2" t="s">
        <v>31</v>
      </c>
      <c r="W399" s="10">
        <f t="shared" si="55"/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 t="shared" si="48"/>
        <v>Kelly</v>
      </c>
      <c r="H400" s="6" t="str">
        <f t="shared" si="49"/>
        <v>Collister</v>
      </c>
      <c r="I400" s="6" t="str">
        <f t="shared" si="50"/>
        <v>Tangshan</v>
      </c>
      <c r="J400" s="2" t="s">
        <v>434</v>
      </c>
      <c r="K400" s="7" t="str">
        <f>INDEX('Product Details'!$A$2:$D$169, MATCH('Sales Order '!J400,'Product Details'!$B$2:$B$169,0),3)</f>
        <v>Office_Supplies</v>
      </c>
      <c r="L400" s="7" t="str">
        <f>INDEX('Product Details'!$A$2:$D$169, MATCH('Sales Order '!J400,'Product Details'!$B$2:$B$169,0),4)</f>
        <v>Binders</v>
      </c>
      <c r="M400" s="7" t="str">
        <f>INDEX('Product Details'!$A$2:$D$169, MATCH('Sales Order '!J400,'Product Details'!$B$2:$B$169,0),1)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51"/>
        <v>20211</v>
      </c>
      <c r="R400" s="8">
        <f t="shared" si="52"/>
        <v>21636</v>
      </c>
      <c r="S400" s="2">
        <v>96</v>
      </c>
      <c r="T400" s="9">
        <f t="shared" si="53"/>
        <v>21732</v>
      </c>
      <c r="U400" s="9">
        <f t="shared" si="54"/>
        <v>1521</v>
      </c>
      <c r="V400" s="2" t="s">
        <v>34</v>
      </c>
      <c r="W400" s="10">
        <f t="shared" si="55"/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 t="shared" si="48"/>
        <v>Magdelene</v>
      </c>
      <c r="H401" s="6" t="str">
        <f t="shared" si="49"/>
        <v>Morse</v>
      </c>
      <c r="I401" s="6" t="str">
        <f t="shared" si="50"/>
        <v>Berlin</v>
      </c>
      <c r="J401" s="2" t="s">
        <v>420</v>
      </c>
      <c r="K401" s="7" t="str">
        <f>INDEX('Product Details'!$A$2:$D$169, MATCH('Sales Order '!J401,'Product Details'!$B$2:$B$169,0),3)</f>
        <v>Office_Supplies</v>
      </c>
      <c r="L401" s="7" t="str">
        <f>INDEX('Product Details'!$A$2:$D$169, MATCH('Sales Order '!J401,'Product Details'!$B$2:$B$169,0),4)</f>
        <v>Labels</v>
      </c>
      <c r="M401" s="7" t="str">
        <f>INDEX('Product Details'!$A$2:$D$169, MATCH('Sales Order '!J401,'Product Details'!$B$2:$B$169,0),1)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51"/>
        <v>3930</v>
      </c>
      <c r="R401" s="8">
        <f t="shared" si="52"/>
        <v>4084</v>
      </c>
      <c r="S401" s="2">
        <v>97</v>
      </c>
      <c r="T401" s="9">
        <f t="shared" si="53"/>
        <v>4181</v>
      </c>
      <c r="U401" s="9">
        <f t="shared" si="54"/>
        <v>251</v>
      </c>
      <c r="V401" s="2" t="s">
        <v>34</v>
      </c>
      <c r="W401" s="10">
        <f t="shared" si="55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 t="shared" si="48"/>
        <v>Julie</v>
      </c>
      <c r="H402" s="6" t="str">
        <f t="shared" si="49"/>
        <v>Creighton</v>
      </c>
      <c r="I402" s="6" t="str">
        <f t="shared" si="50"/>
        <v>Bandung</v>
      </c>
      <c r="J402" s="2" t="s">
        <v>497</v>
      </c>
      <c r="K402" s="7" t="str">
        <f>INDEX('Product Details'!$A$2:$D$169, MATCH('Sales Order '!J402,'Product Details'!$B$2:$B$169,0),3)</f>
        <v>Furniture</v>
      </c>
      <c r="L402" s="7" t="str">
        <f>INDEX('Product Details'!$A$2:$D$169, MATCH('Sales Order '!J402,'Product Details'!$B$2:$B$169,0),4)</f>
        <v>Tables</v>
      </c>
      <c r="M402" s="7" t="str">
        <f>INDEX('Product Details'!$A$2:$D$169, MATCH('Sales Order '!J402,'Product Details'!$B$2:$B$169,0),1)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51"/>
        <v>10332</v>
      </c>
      <c r="R402" s="8">
        <f t="shared" si="52"/>
        <v>11496</v>
      </c>
      <c r="S402" s="2">
        <v>23</v>
      </c>
      <c r="T402" s="9">
        <f t="shared" si="53"/>
        <v>11519</v>
      </c>
      <c r="U402" s="9">
        <f t="shared" si="54"/>
        <v>1187</v>
      </c>
      <c r="V402" s="2" t="s">
        <v>34</v>
      </c>
      <c r="W402" s="10">
        <f t="shared" si="55"/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 t="shared" si="48"/>
        <v>Brooke</v>
      </c>
      <c r="H403" s="6" t="str">
        <f t="shared" si="49"/>
        <v>Gillingham</v>
      </c>
      <c r="I403" s="6" t="str">
        <f t="shared" si="50"/>
        <v>Geraldton</v>
      </c>
      <c r="J403" s="2" t="s">
        <v>551</v>
      </c>
      <c r="K403" s="7" t="str">
        <f>INDEX('Product Details'!$A$2:$D$169, MATCH('Sales Order '!J403,'Product Details'!$B$2:$B$169,0),3)</f>
        <v>Office_Supplies</v>
      </c>
      <c r="L403" s="7" t="str">
        <f>INDEX('Product Details'!$A$2:$D$169, MATCH('Sales Order '!J403,'Product Details'!$B$2:$B$169,0),4)</f>
        <v>Art</v>
      </c>
      <c r="M403" s="7" t="str">
        <f>INDEX('Product Details'!$A$2:$D$169, MATCH('Sales Order '!J403,'Product Details'!$B$2:$B$169,0),1)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51"/>
        <v>3090</v>
      </c>
      <c r="R403" s="8">
        <f t="shared" si="52"/>
        <v>3309</v>
      </c>
      <c r="S403" s="2">
        <v>29</v>
      </c>
      <c r="T403" s="9">
        <f t="shared" si="53"/>
        <v>3338</v>
      </c>
      <c r="U403" s="9">
        <f t="shared" si="54"/>
        <v>248</v>
      </c>
      <c r="V403" s="2" t="s">
        <v>34</v>
      </c>
      <c r="W403" s="10">
        <f t="shared" si="55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 t="shared" si="48"/>
        <v>Tim</v>
      </c>
      <c r="H404" s="6" t="str">
        <f t="shared" si="49"/>
        <v>Brockman</v>
      </c>
      <c r="I404" s="6" t="str">
        <f t="shared" si="50"/>
        <v>Toowoomba</v>
      </c>
      <c r="J404" s="2" t="s">
        <v>762</v>
      </c>
      <c r="K404" s="7" t="str">
        <f>INDEX('Product Details'!$A$2:$D$169, MATCH('Sales Order '!J404,'Product Details'!$B$2:$B$169,0),3)</f>
        <v>Technology</v>
      </c>
      <c r="L404" s="7" t="str">
        <f>INDEX('Product Details'!$A$2:$D$169, MATCH('Sales Order '!J404,'Product Details'!$B$2:$B$169,0),4)</f>
        <v>Machines</v>
      </c>
      <c r="M404" s="7" t="str">
        <f>INDEX('Product Details'!$A$2:$D$169, MATCH('Sales Order '!J404,'Product Details'!$B$2:$B$169,0),1)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51"/>
        <v>153</v>
      </c>
      <c r="R404" s="8">
        <f t="shared" si="52"/>
        <v>170</v>
      </c>
      <c r="S404" s="2">
        <v>30</v>
      </c>
      <c r="T404" s="9">
        <f t="shared" si="53"/>
        <v>200</v>
      </c>
      <c r="U404" s="9">
        <f t="shared" si="54"/>
        <v>47</v>
      </c>
      <c r="V404" s="2" t="s">
        <v>31</v>
      </c>
      <c r="W404" s="10">
        <f t="shared" si="55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 t="shared" si="48"/>
        <v>Michelle</v>
      </c>
      <c r="H405" s="6" t="str">
        <f t="shared" si="49"/>
        <v>Tran</v>
      </c>
      <c r="I405" s="6" t="str">
        <f t="shared" si="50"/>
        <v>Mount Gambier</v>
      </c>
      <c r="J405" s="2" t="s">
        <v>253</v>
      </c>
      <c r="K405" s="7" t="str">
        <f>INDEX('Product Details'!$A$2:$D$169, MATCH('Sales Order '!J405,'Product Details'!$B$2:$B$169,0),3)</f>
        <v>Office_Supplies</v>
      </c>
      <c r="L405" s="7" t="str">
        <f>INDEX('Product Details'!$A$2:$D$169, MATCH('Sales Order '!J405,'Product Details'!$B$2:$B$169,0),4)</f>
        <v>Binders</v>
      </c>
      <c r="M405" s="7" t="str">
        <f>INDEX('Product Details'!$A$2:$D$169, MATCH('Sales Order '!J405,'Product Details'!$B$2:$B$169,0),1)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51"/>
        <v>2884</v>
      </c>
      <c r="R405" s="8">
        <f t="shared" si="52"/>
        <v>3238</v>
      </c>
      <c r="S405" s="2">
        <v>75</v>
      </c>
      <c r="T405" s="9">
        <f t="shared" si="53"/>
        <v>3313</v>
      </c>
      <c r="U405" s="9">
        <f t="shared" si="54"/>
        <v>429</v>
      </c>
      <c r="V405" s="2" t="s">
        <v>72</v>
      </c>
      <c r="W405" s="10">
        <f t="shared" si="55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 t="shared" si="48"/>
        <v>Dave</v>
      </c>
      <c r="H406" s="6" t="str">
        <f t="shared" si="49"/>
        <v>Hallsten</v>
      </c>
      <c r="I406" s="6" t="str">
        <f t="shared" si="50"/>
        <v>Coimbatore</v>
      </c>
      <c r="J406" s="2" t="s">
        <v>112</v>
      </c>
      <c r="K406" s="7" t="str">
        <f>INDEX('Product Details'!$A$2:$D$169, MATCH('Sales Order '!J406,'Product Details'!$B$2:$B$169,0),3)</f>
        <v>Office_Supplies</v>
      </c>
      <c r="L406" s="7" t="str">
        <f>INDEX('Product Details'!$A$2:$D$169, MATCH('Sales Order '!J406,'Product Details'!$B$2:$B$169,0),4)</f>
        <v>Storage</v>
      </c>
      <c r="M406" s="7" t="str">
        <f>INDEX('Product Details'!$A$2:$D$169, MATCH('Sales Order '!J406,'Product Details'!$B$2:$B$169,0),1)</f>
        <v>Pizazz Global Quick File</v>
      </c>
      <c r="N406" s="2">
        <v>1169</v>
      </c>
      <c r="O406" s="2">
        <v>1103</v>
      </c>
      <c r="P406" s="2">
        <v>7</v>
      </c>
      <c r="Q406" s="8">
        <f t="shared" si="51"/>
        <v>7721</v>
      </c>
      <c r="R406" s="8">
        <f t="shared" si="52"/>
        <v>8183</v>
      </c>
      <c r="S406" s="2">
        <v>77</v>
      </c>
      <c r="T406" s="9">
        <f t="shared" si="53"/>
        <v>8260</v>
      </c>
      <c r="U406" s="9">
        <f t="shared" si="54"/>
        <v>539</v>
      </c>
      <c r="V406" s="2" t="s">
        <v>34</v>
      </c>
      <c r="W406" s="10">
        <f t="shared" si="55"/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 t="shared" si="48"/>
        <v>Michael</v>
      </c>
      <c r="H407" s="6" t="str">
        <f t="shared" si="49"/>
        <v>Moore</v>
      </c>
      <c r="I407" s="6" t="str">
        <f t="shared" si="50"/>
        <v>Medan</v>
      </c>
      <c r="J407" s="2" t="s">
        <v>94</v>
      </c>
      <c r="K407" s="7" t="str">
        <f>INDEX('Product Details'!$A$2:$D$169, MATCH('Sales Order '!J407,'Product Details'!$B$2:$B$169,0),3)</f>
        <v>Furniture</v>
      </c>
      <c r="L407" s="7" t="str">
        <f>INDEX('Product Details'!$A$2:$D$169, MATCH('Sales Order '!J407,'Product Details'!$B$2:$B$169,0),4)</f>
        <v>Bookcases</v>
      </c>
      <c r="M407" s="7" t="str">
        <f>INDEX('Product Details'!$A$2:$D$169, MATCH('Sales Order '!J407,'Product Details'!$B$2:$B$169,0),1)</f>
        <v>3-Shelf Cabinet, Mobile</v>
      </c>
      <c r="N407" s="2">
        <v>100</v>
      </c>
      <c r="O407" s="2">
        <v>95</v>
      </c>
      <c r="P407" s="2">
        <v>7</v>
      </c>
      <c r="Q407" s="8">
        <f t="shared" si="51"/>
        <v>665</v>
      </c>
      <c r="R407" s="8">
        <f t="shared" si="52"/>
        <v>700</v>
      </c>
      <c r="S407" s="2">
        <v>10</v>
      </c>
      <c r="T407" s="9">
        <f t="shared" si="53"/>
        <v>710</v>
      </c>
      <c r="U407" s="9">
        <f t="shared" si="54"/>
        <v>45</v>
      </c>
      <c r="V407" s="2" t="s">
        <v>34</v>
      </c>
      <c r="W407" s="10">
        <f t="shared" si="55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 t="shared" si="48"/>
        <v>Eileen</v>
      </c>
      <c r="H408" s="6" t="str">
        <f t="shared" si="49"/>
        <v>Kiefer</v>
      </c>
      <c r="I408" s="6" t="str">
        <f t="shared" si="50"/>
        <v>Hamm</v>
      </c>
      <c r="J408" s="2" t="s">
        <v>860</v>
      </c>
      <c r="K408" s="7" t="str">
        <f>INDEX('Product Details'!$A$2:$D$169, MATCH('Sales Order '!J408,'Product Details'!$B$2:$B$169,0),3)</f>
        <v>Furniture</v>
      </c>
      <c r="L408" s="7" t="str">
        <f>INDEX('Product Details'!$A$2:$D$169, MATCH('Sales Order '!J408,'Product Details'!$B$2:$B$169,0),4)</f>
        <v>Bookcases</v>
      </c>
      <c r="M408" s="7" t="str">
        <f>INDEX('Product Details'!$A$2:$D$169, MATCH('Sales Order '!J408,'Product Details'!$B$2:$B$169,0),1)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51"/>
        <v>7064</v>
      </c>
      <c r="R408" s="8">
        <f t="shared" si="52"/>
        <v>7623</v>
      </c>
      <c r="S408" s="2">
        <v>41</v>
      </c>
      <c r="T408" s="9">
        <f t="shared" si="53"/>
        <v>7664</v>
      </c>
      <c r="U408" s="9">
        <f t="shared" si="54"/>
        <v>600</v>
      </c>
      <c r="V408" s="2" t="s">
        <v>64</v>
      </c>
      <c r="W408" s="10">
        <f t="shared" si="55"/>
        <v>0.05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 t="shared" si="48"/>
        <v>Harold</v>
      </c>
      <c r="H409" s="6" t="str">
        <f t="shared" si="49"/>
        <v>Dahlen</v>
      </c>
      <c r="I409" s="6" t="str">
        <f t="shared" si="50"/>
        <v>Jakarta</v>
      </c>
      <c r="J409" s="2" t="s">
        <v>765</v>
      </c>
      <c r="K409" s="7" t="str">
        <f>INDEX('Product Details'!$A$2:$D$169, MATCH('Sales Order '!J409,'Product Details'!$B$2:$B$169,0),3)</f>
        <v>Furniture</v>
      </c>
      <c r="L409" s="7" t="str">
        <f>INDEX('Product Details'!$A$2:$D$169, MATCH('Sales Order '!J409,'Product Details'!$B$2:$B$169,0),4)</f>
        <v>Tables</v>
      </c>
      <c r="M409" s="7" t="str">
        <f>INDEX('Product Details'!$A$2:$D$169, MATCH('Sales Order '!J409,'Product Details'!$B$2:$B$169,0),1)</f>
        <v>Racetrack Conference Tables</v>
      </c>
      <c r="N409" s="2">
        <v>4798</v>
      </c>
      <c r="O409" s="2">
        <v>4448</v>
      </c>
      <c r="P409" s="2">
        <v>1</v>
      </c>
      <c r="Q409" s="8">
        <f t="shared" si="51"/>
        <v>4448</v>
      </c>
      <c r="R409" s="8">
        <f t="shared" si="52"/>
        <v>4798</v>
      </c>
      <c r="S409" s="2">
        <v>48</v>
      </c>
      <c r="T409" s="9">
        <f t="shared" si="53"/>
        <v>4846</v>
      </c>
      <c r="U409" s="9">
        <f t="shared" si="54"/>
        <v>398</v>
      </c>
      <c r="V409" s="2" t="s">
        <v>31</v>
      </c>
      <c r="W409" s="10">
        <f t="shared" si="55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 t="shared" si="48"/>
        <v>Anemone</v>
      </c>
      <c r="H410" s="6" t="str">
        <f t="shared" si="49"/>
        <v>Ratner</v>
      </c>
      <c r="I410" s="6" t="str">
        <f t="shared" si="50"/>
        <v>Pune</v>
      </c>
      <c r="J410" s="2" t="s">
        <v>471</v>
      </c>
      <c r="K410" s="7" t="str">
        <f>INDEX('Product Details'!$A$2:$D$169, MATCH('Sales Order '!J410,'Product Details'!$B$2:$B$169,0),3)</f>
        <v>Office_Supplies</v>
      </c>
      <c r="L410" s="7" t="str">
        <f>INDEX('Product Details'!$A$2:$D$169, MATCH('Sales Order '!J410,'Product Details'!$B$2:$B$169,0),4)</f>
        <v>Art</v>
      </c>
      <c r="M410" s="7" t="str">
        <f>INDEX('Product Details'!$A$2:$D$169, MATCH('Sales Order '!J410,'Product Details'!$B$2:$B$169,0),1)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51"/>
        <v>4608</v>
      </c>
      <c r="R410" s="8">
        <f t="shared" si="52"/>
        <v>4884</v>
      </c>
      <c r="S410" s="2">
        <v>83</v>
      </c>
      <c r="T410" s="9">
        <f t="shared" si="53"/>
        <v>4967</v>
      </c>
      <c r="U410" s="9">
        <f t="shared" si="54"/>
        <v>359</v>
      </c>
      <c r="V410" s="2" t="s">
        <v>64</v>
      </c>
      <c r="W410" s="10">
        <f t="shared" si="55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 t="shared" si="48"/>
        <v>Michael</v>
      </c>
      <c r="H411" s="6" t="str">
        <f t="shared" si="49"/>
        <v>Nguyen</v>
      </c>
      <c r="I411" s="6" t="str">
        <f t="shared" si="50"/>
        <v>Berlin</v>
      </c>
      <c r="J411" s="2" t="s">
        <v>867</v>
      </c>
      <c r="K411" s="7" t="str">
        <f>INDEX('Product Details'!$A$2:$D$169, MATCH('Sales Order '!J411,'Product Details'!$B$2:$B$169,0),3)</f>
        <v>Furniture</v>
      </c>
      <c r="L411" s="7" t="str">
        <f>INDEX('Product Details'!$A$2:$D$169, MATCH('Sales Order '!J411,'Product Details'!$B$2:$B$169,0),4)</f>
        <v>Chairs</v>
      </c>
      <c r="M411" s="7" t="str">
        <f>INDEX('Product Details'!$A$2:$D$169, MATCH('Sales Order '!J411,'Product Details'!$B$2:$B$169,0),1)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51"/>
        <v>20174</v>
      </c>
      <c r="R411" s="8">
        <f t="shared" si="52"/>
        <v>21175</v>
      </c>
      <c r="S411" s="2">
        <v>35</v>
      </c>
      <c r="T411" s="9">
        <f t="shared" si="53"/>
        <v>21210</v>
      </c>
      <c r="U411" s="9">
        <f t="shared" si="54"/>
        <v>1036</v>
      </c>
      <c r="V411" s="2" t="s">
        <v>64</v>
      </c>
      <c r="W411" s="10">
        <f t="shared" si="55"/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 t="shared" si="48"/>
        <v>Brian</v>
      </c>
      <c r="H412" s="6" t="str">
        <f t="shared" si="49"/>
        <v>Stugart</v>
      </c>
      <c r="I412" s="6" t="str">
        <f t="shared" si="50"/>
        <v>Jakarta</v>
      </c>
      <c r="J412" s="2" t="s">
        <v>317</v>
      </c>
      <c r="K412" s="7" t="str">
        <f>INDEX('Product Details'!$A$2:$D$169, MATCH('Sales Order '!J412,'Product Details'!$B$2:$B$169,0),3)</f>
        <v>Technology</v>
      </c>
      <c r="L412" s="7" t="str">
        <f>INDEX('Product Details'!$A$2:$D$169, MATCH('Sales Order '!J412,'Product Details'!$B$2:$B$169,0),4)</f>
        <v>Accessories</v>
      </c>
      <c r="M412" s="7" t="str">
        <f>INDEX('Product Details'!$A$2:$D$169, MATCH('Sales Order '!J412,'Product Details'!$B$2:$B$169,0),1)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51"/>
        <v>1962</v>
      </c>
      <c r="R412" s="8">
        <f t="shared" si="52"/>
        <v>2037</v>
      </c>
      <c r="S412" s="2">
        <v>35</v>
      </c>
      <c r="T412" s="9">
        <f t="shared" si="53"/>
        <v>2072</v>
      </c>
      <c r="U412" s="9">
        <f t="shared" si="54"/>
        <v>110</v>
      </c>
      <c r="V412" s="2" t="s">
        <v>34</v>
      </c>
      <c r="W412" s="10">
        <f t="shared" si="55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 t="shared" si="48"/>
        <v>Craig</v>
      </c>
      <c r="H413" s="6" t="str">
        <f t="shared" si="49"/>
        <v>Carreira</v>
      </c>
      <c r="I413" s="6" t="str">
        <f t="shared" si="50"/>
        <v>Worms</v>
      </c>
      <c r="J413" s="2" t="s">
        <v>836</v>
      </c>
      <c r="K413" s="7" t="str">
        <f>INDEX('Product Details'!$A$2:$D$169, MATCH('Sales Order '!J413,'Product Details'!$B$2:$B$169,0),3)</f>
        <v>Technology</v>
      </c>
      <c r="L413" s="7" t="str">
        <f>INDEX('Product Details'!$A$2:$D$169, MATCH('Sales Order '!J413,'Product Details'!$B$2:$B$169,0),4)</f>
        <v>Copiers</v>
      </c>
      <c r="M413" s="7" t="str">
        <f>INDEX('Product Details'!$A$2:$D$169, MATCH('Sales Order '!J413,'Product Details'!$B$2:$B$169,0),1)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51"/>
        <v>2361</v>
      </c>
      <c r="R413" s="8">
        <f t="shared" si="52"/>
        <v>2501</v>
      </c>
      <c r="S413" s="2">
        <v>57</v>
      </c>
      <c r="T413" s="9">
        <f t="shared" si="53"/>
        <v>2558</v>
      </c>
      <c r="U413" s="9">
        <f t="shared" si="54"/>
        <v>197</v>
      </c>
      <c r="V413" s="2" t="s">
        <v>31</v>
      </c>
      <c r="W413" s="10">
        <f t="shared" si="55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 t="shared" si="48"/>
        <v>Ben</v>
      </c>
      <c r="H414" s="6" t="str">
        <f t="shared" si="49"/>
        <v>Peterman</v>
      </c>
      <c r="I414" s="6" t="str">
        <f t="shared" si="50"/>
        <v>Bielefeld</v>
      </c>
      <c r="J414" s="2" t="s">
        <v>417</v>
      </c>
      <c r="K414" s="7" t="str">
        <f>INDEX('Product Details'!$A$2:$D$169, MATCH('Sales Order '!J414,'Product Details'!$B$2:$B$169,0),3)</f>
        <v>Technology</v>
      </c>
      <c r="L414" s="7" t="str">
        <f>INDEX('Product Details'!$A$2:$D$169, MATCH('Sales Order '!J414,'Product Details'!$B$2:$B$169,0),4)</f>
        <v>Phones</v>
      </c>
      <c r="M414" s="7" t="str">
        <f>INDEX('Product Details'!$A$2:$D$169, MATCH('Sales Order '!J414,'Product Details'!$B$2:$B$169,0),1)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51"/>
        <v>474</v>
      </c>
      <c r="R414" s="8">
        <f t="shared" si="52"/>
        <v>525</v>
      </c>
      <c r="S414" s="2">
        <v>30</v>
      </c>
      <c r="T414" s="9">
        <f t="shared" si="53"/>
        <v>555</v>
      </c>
      <c r="U414" s="9">
        <f t="shared" si="54"/>
        <v>81</v>
      </c>
      <c r="V414" s="2" t="s">
        <v>64</v>
      </c>
      <c r="W414" s="10">
        <f t="shared" si="55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 t="shared" si="48"/>
        <v>Harold</v>
      </c>
      <c r="H415" s="6" t="str">
        <f t="shared" si="49"/>
        <v>Engle</v>
      </c>
      <c r="I415" s="6" t="str">
        <f t="shared" si="50"/>
        <v>Chennai</v>
      </c>
      <c r="J415" s="2" t="s">
        <v>135</v>
      </c>
      <c r="K415" s="7" t="e">
        <f>INDEX('Product Details'!$A$2:$D$169, MATCH('Sales Order '!J415,'Product Details'!$B$2:$B$169,0),3)</f>
        <v>#N/A</v>
      </c>
      <c r="L415" s="7" t="e">
        <f>INDEX('Product Details'!$A$2:$D$169, MATCH('Sales Order '!J415,'Product Details'!$B$2:$B$169,0),4)</f>
        <v>#N/A</v>
      </c>
      <c r="M415" s="7" t="e">
        <f>INDEX('Product Details'!$A$2:$D$169, MATCH('Sales Order '!J415,'Product Details'!$B$2:$B$169,0),1)</f>
        <v>#N/A</v>
      </c>
      <c r="N415" s="2">
        <v>179</v>
      </c>
      <c r="O415" s="2">
        <v>166</v>
      </c>
      <c r="P415" s="2">
        <v>7</v>
      </c>
      <c r="Q415" s="8">
        <f t="shared" si="51"/>
        <v>1162</v>
      </c>
      <c r="R415" s="8">
        <f t="shared" si="52"/>
        <v>1253</v>
      </c>
      <c r="S415" s="2">
        <v>30</v>
      </c>
      <c r="T415" s="9">
        <f t="shared" si="53"/>
        <v>1283</v>
      </c>
      <c r="U415" s="9">
        <f t="shared" si="54"/>
        <v>121</v>
      </c>
      <c r="V415" s="2" t="s">
        <v>34</v>
      </c>
      <c r="W415" s="10">
        <f t="shared" si="55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 t="shared" si="48"/>
        <v>Karen</v>
      </c>
      <c r="H416" s="6" t="str">
        <f t="shared" si="49"/>
        <v>Daniels</v>
      </c>
      <c r="I416" s="6" t="str">
        <f t="shared" si="50"/>
        <v>Jiutai</v>
      </c>
      <c r="J416" s="2" t="s">
        <v>383</v>
      </c>
      <c r="K416" s="7" t="str">
        <f>INDEX('Product Details'!$A$2:$D$169, MATCH('Sales Order '!J416,'Product Details'!$B$2:$B$169,0),3)</f>
        <v>Office_Supplies</v>
      </c>
      <c r="L416" s="7" t="str">
        <f>INDEX('Product Details'!$A$2:$D$169, MATCH('Sales Order '!J416,'Product Details'!$B$2:$B$169,0),4)</f>
        <v>Storage</v>
      </c>
      <c r="M416" s="7" t="str">
        <f>INDEX('Product Details'!$A$2:$D$169, MATCH('Sales Order '!J416,'Product Details'!$B$2:$B$169,0),1)</f>
        <v>RogeFolders, Single Width</v>
      </c>
      <c r="N416" s="2">
        <v>1635</v>
      </c>
      <c r="O416" s="2">
        <v>1573</v>
      </c>
      <c r="P416" s="2">
        <v>7</v>
      </c>
      <c r="Q416" s="8">
        <f t="shared" si="51"/>
        <v>11011</v>
      </c>
      <c r="R416" s="8">
        <f t="shared" si="52"/>
        <v>11445</v>
      </c>
      <c r="S416" s="2">
        <v>41</v>
      </c>
      <c r="T416" s="9">
        <f t="shared" si="53"/>
        <v>11486</v>
      </c>
      <c r="U416" s="9">
        <f t="shared" si="54"/>
        <v>475</v>
      </c>
      <c r="V416" s="2" t="s">
        <v>34</v>
      </c>
      <c r="W416" s="10">
        <f t="shared" si="55"/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 t="shared" si="48"/>
        <v>Dianna</v>
      </c>
      <c r="H417" s="6" t="str">
        <f t="shared" si="49"/>
        <v>Vittorini</v>
      </c>
      <c r="I417" s="6" t="str">
        <f t="shared" si="50"/>
        <v>Cottbus</v>
      </c>
      <c r="J417" s="2" t="s">
        <v>178</v>
      </c>
      <c r="K417" s="7" t="str">
        <f>INDEX('Product Details'!$A$2:$D$169, MATCH('Sales Order '!J417,'Product Details'!$B$2:$B$169,0),3)</f>
        <v>Technology</v>
      </c>
      <c r="L417" s="7" t="str">
        <f>INDEX('Product Details'!$A$2:$D$169, MATCH('Sales Order '!J417,'Product Details'!$B$2:$B$169,0),4)</f>
        <v>Accessories</v>
      </c>
      <c r="M417" s="7" t="str">
        <f>INDEX('Product Details'!$A$2:$D$169, MATCH('Sales Order '!J417,'Product Details'!$B$2:$B$169,0),1)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51"/>
        <v>17968</v>
      </c>
      <c r="R417" s="8">
        <f t="shared" si="52"/>
        <v>19384</v>
      </c>
      <c r="S417" s="2">
        <v>94</v>
      </c>
      <c r="T417" s="9">
        <f t="shared" si="53"/>
        <v>19478</v>
      </c>
      <c r="U417" s="9">
        <f t="shared" si="54"/>
        <v>1510</v>
      </c>
      <c r="V417" s="2" t="s">
        <v>34</v>
      </c>
      <c r="W417" s="10">
        <f t="shared" si="55"/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 t="shared" si="48"/>
        <v>David</v>
      </c>
      <c r="H418" s="6" t="str">
        <f t="shared" si="49"/>
        <v>Smith</v>
      </c>
      <c r="I418" s="6" t="str">
        <f t="shared" si="50"/>
        <v>Surat</v>
      </c>
      <c r="J418" s="2" t="s">
        <v>171</v>
      </c>
      <c r="K418" s="7" t="str">
        <f>INDEX('Product Details'!$A$2:$D$169, MATCH('Sales Order '!J418,'Product Details'!$B$2:$B$169,0),3)</f>
        <v>Office_Supplies</v>
      </c>
      <c r="L418" s="7" t="str">
        <f>INDEX('Product Details'!$A$2:$D$169, MATCH('Sales Order '!J418,'Product Details'!$B$2:$B$169,0),4)</f>
        <v>Labels</v>
      </c>
      <c r="M418" s="7" t="str">
        <f>INDEX('Product Details'!$A$2:$D$169, MATCH('Sales Order '!J418,'Product Details'!$B$2:$B$169,0),1)</f>
        <v>Aver 517</v>
      </c>
      <c r="N418" s="2">
        <v>2244</v>
      </c>
      <c r="O418" s="2">
        <v>2143</v>
      </c>
      <c r="P418" s="2">
        <v>7</v>
      </c>
      <c r="Q418" s="8">
        <f t="shared" si="51"/>
        <v>15001</v>
      </c>
      <c r="R418" s="8">
        <f t="shared" si="52"/>
        <v>15708</v>
      </c>
      <c r="S418" s="2">
        <v>77</v>
      </c>
      <c r="T418" s="9">
        <f t="shared" si="53"/>
        <v>15785</v>
      </c>
      <c r="U418" s="9">
        <f t="shared" si="54"/>
        <v>784</v>
      </c>
      <c r="V418" s="2" t="s">
        <v>64</v>
      </c>
      <c r="W418" s="10">
        <f t="shared" si="55"/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 t="shared" si="48"/>
        <v>Jim</v>
      </c>
      <c r="H419" s="6" t="str">
        <f t="shared" si="49"/>
        <v>Epp</v>
      </c>
      <c r="I419" s="6" t="str">
        <f t="shared" si="50"/>
        <v>Qingdao</v>
      </c>
      <c r="J419" s="2" t="s">
        <v>284</v>
      </c>
      <c r="K419" s="7" t="str">
        <f>INDEX('Product Details'!$A$2:$D$169, MATCH('Sales Order '!J419,'Product Details'!$B$2:$B$169,0),3)</f>
        <v>Furniture</v>
      </c>
      <c r="L419" s="7" t="str">
        <f>INDEX('Product Details'!$A$2:$D$169, MATCH('Sales Order '!J419,'Product Details'!$B$2:$B$169,0),4)</f>
        <v>Chairs</v>
      </c>
      <c r="M419" s="7" t="str">
        <f>INDEX('Product Details'!$A$2:$D$169, MATCH('Sales Order '!J419,'Product Details'!$B$2:$B$169,0),1)</f>
        <v>Chairmat, Black</v>
      </c>
      <c r="N419" s="2">
        <v>2526</v>
      </c>
      <c r="O419" s="2">
        <v>2408</v>
      </c>
      <c r="P419" s="2">
        <v>2</v>
      </c>
      <c r="Q419" s="8">
        <f t="shared" si="51"/>
        <v>4816</v>
      </c>
      <c r="R419" s="8">
        <f t="shared" si="52"/>
        <v>5052</v>
      </c>
      <c r="S419" s="2">
        <v>84</v>
      </c>
      <c r="T419" s="9">
        <f t="shared" si="53"/>
        <v>5136</v>
      </c>
      <c r="U419" s="9">
        <f t="shared" si="54"/>
        <v>320</v>
      </c>
      <c r="V419" s="2" t="s">
        <v>64</v>
      </c>
      <c r="W419" s="10">
        <f t="shared" si="55"/>
        <v>0.05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 t="shared" si="48"/>
        <v>Roger</v>
      </c>
      <c r="H420" s="6" t="str">
        <f t="shared" si="49"/>
        <v>Demir</v>
      </c>
      <c r="I420" s="6" t="str">
        <f t="shared" si="50"/>
        <v>Wollongong</v>
      </c>
      <c r="J420" s="2" t="s">
        <v>521</v>
      </c>
      <c r="K420" s="7" t="str">
        <f>INDEX('Product Details'!$A$2:$D$169, MATCH('Sales Order '!J420,'Product Details'!$B$2:$B$169,0),3)</f>
        <v>Office_Supplies</v>
      </c>
      <c r="L420" s="7" t="str">
        <f>INDEX('Product Details'!$A$2:$D$169, MATCH('Sales Order '!J420,'Product Details'!$B$2:$B$169,0),4)</f>
        <v>Fasteners</v>
      </c>
      <c r="M420" s="7" t="str">
        <f>INDEX('Product Details'!$A$2:$D$169, MATCH('Sales Order '!J420,'Product Details'!$B$2:$B$169,0),1)</f>
        <v>Stockwel Thumb Tacks, Bulk Pack</v>
      </c>
      <c r="N420" s="2">
        <v>932</v>
      </c>
      <c r="O420" s="2">
        <v>838</v>
      </c>
      <c r="P420" s="2">
        <v>1</v>
      </c>
      <c r="Q420" s="8">
        <f t="shared" si="51"/>
        <v>838</v>
      </c>
      <c r="R420" s="8">
        <f t="shared" si="52"/>
        <v>932</v>
      </c>
      <c r="S420" s="2">
        <v>87</v>
      </c>
      <c r="T420" s="9">
        <f t="shared" si="53"/>
        <v>1019</v>
      </c>
      <c r="U420" s="9">
        <f t="shared" si="54"/>
        <v>181</v>
      </c>
      <c r="V420" s="2" t="s">
        <v>34</v>
      </c>
      <c r="W420" s="10">
        <f t="shared" si="55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 t="shared" si="48"/>
        <v>Toby</v>
      </c>
      <c r="H421" s="6" t="str">
        <f t="shared" si="49"/>
        <v>Gnade</v>
      </c>
      <c r="I421" s="6" t="str">
        <f t="shared" si="50"/>
        <v>Wagga Wagga</v>
      </c>
      <c r="J421" s="2" t="s">
        <v>270</v>
      </c>
      <c r="K421" s="7" t="str">
        <f>INDEX('Product Details'!$A$2:$D$169, MATCH('Sales Order '!J421,'Product Details'!$B$2:$B$169,0),3)</f>
        <v>Furniture</v>
      </c>
      <c r="L421" s="7" t="str">
        <f>INDEX('Product Details'!$A$2:$D$169, MATCH('Sales Order '!J421,'Product Details'!$B$2:$B$169,0),4)</f>
        <v>Furnishings</v>
      </c>
      <c r="M421" s="7" t="str">
        <f>INDEX('Product Details'!$A$2:$D$169, MATCH('Sales Order '!J421,'Product Details'!$B$2:$B$169,0),1)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51"/>
        <v>1040</v>
      </c>
      <c r="R421" s="8">
        <f t="shared" si="52"/>
        <v>1113</v>
      </c>
      <c r="S421" s="2">
        <v>89</v>
      </c>
      <c r="T421" s="9">
        <f t="shared" si="53"/>
        <v>1202</v>
      </c>
      <c r="U421" s="9">
        <f t="shared" si="54"/>
        <v>162</v>
      </c>
      <c r="V421" s="2" t="s">
        <v>64</v>
      </c>
      <c r="W421" s="10">
        <f t="shared" si="55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 t="shared" si="48"/>
        <v>Vivek</v>
      </c>
      <c r="H422" s="6" t="str">
        <f t="shared" si="49"/>
        <v>Sundaresam</v>
      </c>
      <c r="I422" s="6" t="str">
        <f t="shared" si="50"/>
        <v>Hamburg</v>
      </c>
      <c r="J422" s="2" t="s">
        <v>246</v>
      </c>
      <c r="K422" s="7" t="str">
        <f>INDEX('Product Details'!$A$2:$D$169, MATCH('Sales Order '!J422,'Product Details'!$B$2:$B$169,0),3)</f>
        <v>Office_Supplies</v>
      </c>
      <c r="L422" s="7" t="str">
        <f>INDEX('Product Details'!$A$2:$D$169, MATCH('Sales Order '!J422,'Product Details'!$B$2:$B$169,0),4)</f>
        <v>Envelopes</v>
      </c>
      <c r="M422" s="7" t="str">
        <f>INDEX('Product Details'!$A$2:$D$169, MATCH('Sales Order '!J422,'Product Details'!$B$2:$B$169,0),1)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51"/>
        <v>1703</v>
      </c>
      <c r="R422" s="8">
        <f t="shared" si="52"/>
        <v>1833</v>
      </c>
      <c r="S422" s="2">
        <v>30</v>
      </c>
      <c r="T422" s="9">
        <f t="shared" si="53"/>
        <v>1863</v>
      </c>
      <c r="U422" s="9">
        <f t="shared" si="54"/>
        <v>160</v>
      </c>
      <c r="V422" s="2" t="s">
        <v>34</v>
      </c>
      <c r="W422" s="10">
        <f t="shared" si="55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 t="shared" si="48"/>
        <v>Brooke</v>
      </c>
      <c r="H423" s="6" t="str">
        <f t="shared" si="49"/>
        <v>Gillingham</v>
      </c>
      <c r="I423" s="6" t="str">
        <f t="shared" si="50"/>
        <v>Geraldton</v>
      </c>
      <c r="J423" s="2" t="s">
        <v>458</v>
      </c>
      <c r="K423" s="7" t="str">
        <f>INDEX('Product Details'!$A$2:$D$169, MATCH('Sales Order '!J423,'Product Details'!$B$2:$B$169,0),3)</f>
        <v>Office_Supplies</v>
      </c>
      <c r="L423" s="7" t="str">
        <f>INDEX('Product Details'!$A$2:$D$169, MATCH('Sales Order '!J423,'Product Details'!$B$2:$B$169,0),4)</f>
        <v>Fasteners</v>
      </c>
      <c r="M423" s="7" t="str">
        <f>INDEX('Product Details'!$A$2:$D$169, MATCH('Sales Order '!J423,'Product Details'!$B$2:$B$169,0),1)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51"/>
        <v>1592</v>
      </c>
      <c r="R423" s="8">
        <f t="shared" si="52"/>
        <v>1670</v>
      </c>
      <c r="S423" s="2">
        <v>96</v>
      </c>
      <c r="T423" s="9">
        <f t="shared" si="53"/>
        <v>1766</v>
      </c>
      <c r="U423" s="9">
        <f t="shared" si="54"/>
        <v>174</v>
      </c>
      <c r="V423" s="2" t="s">
        <v>34</v>
      </c>
      <c r="W423" s="10">
        <f t="shared" si="55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 t="shared" si="48"/>
        <v>Valerie</v>
      </c>
      <c r="H424" s="6" t="str">
        <f t="shared" si="49"/>
        <v>Takahito</v>
      </c>
      <c r="I424" s="6" t="str">
        <f t="shared" si="50"/>
        <v>Surat</v>
      </c>
      <c r="J424" s="2" t="s">
        <v>323</v>
      </c>
      <c r="K424" s="7" t="str">
        <f>INDEX('Product Details'!$A$2:$D$169, MATCH('Sales Order '!J424,'Product Details'!$B$2:$B$169,0),3)</f>
        <v>Technology</v>
      </c>
      <c r="L424" s="7" t="str">
        <f>INDEX('Product Details'!$A$2:$D$169, MATCH('Sales Order '!J424,'Product Details'!$B$2:$B$169,0),4)</f>
        <v>Accessories</v>
      </c>
      <c r="M424" s="7" t="str">
        <f>INDEX('Product Details'!$A$2:$D$169, MATCH('Sales Order '!J424,'Product Details'!$B$2:$B$169,0),1)</f>
        <v>Belkin Flash Drive, Erganomic</v>
      </c>
      <c r="N424" s="2">
        <v>2706</v>
      </c>
      <c r="O424" s="2">
        <v>2553</v>
      </c>
      <c r="P424" s="2">
        <v>3</v>
      </c>
      <c r="Q424" s="8">
        <f t="shared" si="51"/>
        <v>7659</v>
      </c>
      <c r="R424" s="8">
        <f t="shared" si="52"/>
        <v>8118</v>
      </c>
      <c r="S424" s="2">
        <v>79</v>
      </c>
      <c r="T424" s="9">
        <f t="shared" si="53"/>
        <v>8197</v>
      </c>
      <c r="U424" s="9">
        <f t="shared" si="54"/>
        <v>538</v>
      </c>
      <c r="V424" s="2" t="s">
        <v>31</v>
      </c>
      <c r="W424" s="10">
        <f t="shared" si="55"/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 t="shared" si="48"/>
        <v>Evan</v>
      </c>
      <c r="H425" s="6" t="str">
        <f t="shared" si="49"/>
        <v>Bailliet</v>
      </c>
      <c r="I425" s="6" t="str">
        <f t="shared" si="50"/>
        <v>Brisbane</v>
      </c>
      <c r="J425" s="2" t="s">
        <v>332</v>
      </c>
      <c r="K425" s="7" t="str">
        <f>INDEX('Product Details'!$A$2:$D$169, MATCH('Sales Order '!J425,'Product Details'!$B$2:$B$169,0),3)</f>
        <v>Technology</v>
      </c>
      <c r="L425" s="7" t="str">
        <f>INDEX('Product Details'!$A$2:$D$169, MATCH('Sales Order '!J425,'Product Details'!$B$2:$B$169,0),4)</f>
        <v>Phones</v>
      </c>
      <c r="M425" s="7" t="str">
        <f>INDEX('Product Details'!$A$2:$D$169, MATCH('Sales Order '!J425,'Product Details'!$B$2:$B$169,0),1)</f>
        <v>Digium D40 VoIP phone</v>
      </c>
      <c r="N425" s="2">
        <v>1246</v>
      </c>
      <c r="O425" s="2">
        <v>1164</v>
      </c>
      <c r="P425" s="2">
        <v>2</v>
      </c>
      <c r="Q425" s="8">
        <f t="shared" si="51"/>
        <v>2328</v>
      </c>
      <c r="R425" s="8">
        <f t="shared" si="52"/>
        <v>2492</v>
      </c>
      <c r="S425" s="2">
        <v>22</v>
      </c>
      <c r="T425" s="9">
        <f t="shared" si="53"/>
        <v>2514</v>
      </c>
      <c r="U425" s="9">
        <f t="shared" si="54"/>
        <v>186</v>
      </c>
      <c r="V425" s="2" t="s">
        <v>34</v>
      </c>
      <c r="W425" s="10">
        <f t="shared" si="55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 t="shared" si="48"/>
        <v>Yana</v>
      </c>
      <c r="H426" s="6" t="str">
        <f t="shared" si="49"/>
        <v>Sorensen</v>
      </c>
      <c r="I426" s="6" t="str">
        <f t="shared" si="50"/>
        <v>Hangzhou</v>
      </c>
      <c r="J426" s="2" t="s">
        <v>894</v>
      </c>
      <c r="K426" s="7" t="str">
        <f>INDEX('Product Details'!$A$2:$D$169, MATCH('Sales Order '!J426,'Product Details'!$B$2:$B$169,0),3)</f>
        <v>Technology</v>
      </c>
      <c r="L426" s="7" t="str">
        <f>INDEX('Product Details'!$A$2:$D$169, MATCH('Sales Order '!J426,'Product Details'!$B$2:$B$169,0),4)</f>
        <v>Machines</v>
      </c>
      <c r="M426" s="7" t="str">
        <f>INDEX('Product Details'!$A$2:$D$169, MATCH('Sales Order '!J426,'Product Details'!$B$2:$B$169,0),1)</f>
        <v>Card Printer, Red</v>
      </c>
      <c r="N426" s="2">
        <v>4246</v>
      </c>
      <c r="O426" s="2">
        <v>3857</v>
      </c>
      <c r="P426" s="2">
        <v>4</v>
      </c>
      <c r="Q426" s="8">
        <f t="shared" si="51"/>
        <v>15428</v>
      </c>
      <c r="R426" s="8">
        <f t="shared" si="52"/>
        <v>16984</v>
      </c>
      <c r="S426" s="2">
        <v>77</v>
      </c>
      <c r="T426" s="9">
        <f t="shared" si="53"/>
        <v>17061</v>
      </c>
      <c r="U426" s="9">
        <f t="shared" si="54"/>
        <v>1633</v>
      </c>
      <c r="V426" s="2" t="s">
        <v>34</v>
      </c>
      <c r="W426" s="10">
        <f t="shared" si="55"/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 t="shared" si="48"/>
        <v>Bill</v>
      </c>
      <c r="H427" s="6" t="str">
        <f t="shared" si="49"/>
        <v>Eplett</v>
      </c>
      <c r="I427" s="6" t="str">
        <f t="shared" si="50"/>
        <v>Newcastle</v>
      </c>
      <c r="J427" s="2" t="s">
        <v>284</v>
      </c>
      <c r="K427" s="7" t="str">
        <f>INDEX('Product Details'!$A$2:$D$169, MATCH('Sales Order '!J427,'Product Details'!$B$2:$B$169,0),3)</f>
        <v>Furniture</v>
      </c>
      <c r="L427" s="7" t="str">
        <f>INDEX('Product Details'!$A$2:$D$169, MATCH('Sales Order '!J427,'Product Details'!$B$2:$B$169,0),4)</f>
        <v>Chairs</v>
      </c>
      <c r="M427" s="7" t="str">
        <f>INDEX('Product Details'!$A$2:$D$169, MATCH('Sales Order '!J427,'Product Details'!$B$2:$B$169,0),1)</f>
        <v>Chairmat, Black</v>
      </c>
      <c r="N427" s="2">
        <v>8869</v>
      </c>
      <c r="O427" s="2">
        <v>7906</v>
      </c>
      <c r="P427" s="2">
        <v>5</v>
      </c>
      <c r="Q427" s="8">
        <f t="shared" si="51"/>
        <v>39530</v>
      </c>
      <c r="R427" s="8">
        <f t="shared" si="52"/>
        <v>44345</v>
      </c>
      <c r="S427" s="2">
        <v>88</v>
      </c>
      <c r="T427" s="9">
        <f t="shared" si="53"/>
        <v>44433</v>
      </c>
      <c r="U427" s="9">
        <f t="shared" si="54"/>
        <v>4903</v>
      </c>
      <c r="V427" s="2" t="s">
        <v>34</v>
      </c>
      <c r="W427" s="10">
        <f t="shared" si="55"/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 t="shared" si="48"/>
        <v>Lisa</v>
      </c>
      <c r="H428" s="6" t="str">
        <f t="shared" si="49"/>
        <v>DeCherney</v>
      </c>
      <c r="I428" s="6" t="str">
        <f t="shared" si="50"/>
        <v>Ningbo</v>
      </c>
      <c r="J428" s="2" t="s">
        <v>497</v>
      </c>
      <c r="K428" s="7" t="str">
        <f>INDEX('Product Details'!$A$2:$D$169, MATCH('Sales Order '!J428,'Product Details'!$B$2:$B$169,0),3)</f>
        <v>Furniture</v>
      </c>
      <c r="L428" s="7" t="str">
        <f>INDEX('Product Details'!$A$2:$D$169, MATCH('Sales Order '!J428,'Product Details'!$B$2:$B$169,0),4)</f>
        <v>Tables</v>
      </c>
      <c r="M428" s="7" t="str">
        <f>INDEX('Product Details'!$A$2:$D$169, MATCH('Sales Order '!J428,'Product Details'!$B$2:$B$169,0),1)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51"/>
        <v>9170</v>
      </c>
      <c r="R428" s="8">
        <f t="shared" si="52"/>
        <v>9625</v>
      </c>
      <c r="S428" s="2">
        <v>30</v>
      </c>
      <c r="T428" s="9">
        <f t="shared" si="53"/>
        <v>9655</v>
      </c>
      <c r="U428" s="9">
        <f t="shared" si="54"/>
        <v>485</v>
      </c>
      <c r="V428" s="2" t="s">
        <v>34</v>
      </c>
      <c r="W428" s="10">
        <f t="shared" si="55"/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 t="shared" si="48"/>
        <v>Resi</v>
      </c>
      <c r="H429" s="6" t="str">
        <f t="shared" si="49"/>
        <v>Pšlking</v>
      </c>
      <c r="I429" s="6" t="str">
        <f t="shared" si="50"/>
        <v>Gelsenkirchen</v>
      </c>
      <c r="J429" s="2" t="s">
        <v>246</v>
      </c>
      <c r="K429" s="7" t="str">
        <f>INDEX('Product Details'!$A$2:$D$169, MATCH('Sales Order '!J429,'Product Details'!$B$2:$B$169,0),3)</f>
        <v>Office_Supplies</v>
      </c>
      <c r="L429" s="7" t="str">
        <f>INDEX('Product Details'!$A$2:$D$169, MATCH('Sales Order '!J429,'Product Details'!$B$2:$B$169,0),4)</f>
        <v>Envelopes</v>
      </c>
      <c r="M429" s="7" t="str">
        <f>INDEX('Product Details'!$A$2:$D$169, MATCH('Sales Order '!J429,'Product Details'!$B$2:$B$169,0),1)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51"/>
        <v>2856</v>
      </c>
      <c r="R429" s="8">
        <f t="shared" si="52"/>
        <v>3174</v>
      </c>
      <c r="S429" s="2">
        <v>93</v>
      </c>
      <c r="T429" s="9">
        <f t="shared" si="53"/>
        <v>3267</v>
      </c>
      <c r="U429" s="9">
        <f t="shared" si="54"/>
        <v>411</v>
      </c>
      <c r="V429" s="2" t="s">
        <v>34</v>
      </c>
      <c r="W429" s="10">
        <f t="shared" si="55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 t="shared" si="48"/>
        <v>Natalie</v>
      </c>
      <c r="H430" s="6" t="str">
        <f t="shared" si="49"/>
        <v>Webber</v>
      </c>
      <c r="I430" s="6" t="str">
        <f t="shared" si="50"/>
        <v>Ningbo</v>
      </c>
      <c r="J430" s="2" t="s">
        <v>698</v>
      </c>
      <c r="K430" s="7" t="str">
        <f>INDEX('Product Details'!$A$2:$D$169, MATCH('Sales Order '!J430,'Product Details'!$B$2:$B$169,0),3)</f>
        <v>Furniture</v>
      </c>
      <c r="L430" s="7" t="str">
        <f>INDEX('Product Details'!$A$2:$D$169, MATCH('Sales Order '!J430,'Product Details'!$B$2:$B$169,0),4)</f>
        <v>Chairs</v>
      </c>
      <c r="M430" s="7" t="str">
        <f>INDEX('Product Details'!$A$2:$D$169, MATCH('Sales Order '!J430,'Product Details'!$B$2:$B$169,0),1)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51"/>
        <v>8984</v>
      </c>
      <c r="R430" s="8">
        <f t="shared" si="52"/>
        <v>9692</v>
      </c>
      <c r="S430" s="2">
        <v>93</v>
      </c>
      <c r="T430" s="9">
        <f t="shared" si="53"/>
        <v>9785</v>
      </c>
      <c r="U430" s="9">
        <f t="shared" si="54"/>
        <v>801</v>
      </c>
      <c r="V430" s="2" t="s">
        <v>31</v>
      </c>
      <c r="W430" s="10">
        <f t="shared" si="55"/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 t="shared" si="48"/>
        <v>Ann</v>
      </c>
      <c r="H431" s="6" t="str">
        <f t="shared" si="49"/>
        <v>Chong</v>
      </c>
      <c r="I431" s="6" t="str">
        <f t="shared" si="50"/>
        <v>Sydney</v>
      </c>
      <c r="J431" s="2" t="s">
        <v>623</v>
      </c>
      <c r="K431" s="7" t="str">
        <f>INDEX('Product Details'!$A$2:$D$169, MATCH('Sales Order '!J431,'Product Details'!$B$2:$B$169,0),3)</f>
        <v>Office_Supplies</v>
      </c>
      <c r="L431" s="7" t="str">
        <f>INDEX('Product Details'!$A$2:$D$169, MATCH('Sales Order '!J431,'Product Details'!$B$2:$B$169,0),4)</f>
        <v>Storage</v>
      </c>
      <c r="M431" s="7" t="str">
        <f>INDEX('Product Details'!$A$2:$D$169, MATCH('Sales Order '!J431,'Product Details'!$B$2:$B$169,0),1)</f>
        <v>RogeFile Cart, Single Width</v>
      </c>
      <c r="N431" s="2">
        <v>3256</v>
      </c>
      <c r="O431" s="2">
        <v>3044</v>
      </c>
      <c r="P431" s="2">
        <v>4</v>
      </c>
      <c r="Q431" s="8">
        <f t="shared" si="51"/>
        <v>12176</v>
      </c>
      <c r="R431" s="8">
        <f t="shared" si="52"/>
        <v>13024</v>
      </c>
      <c r="S431" s="2">
        <v>77</v>
      </c>
      <c r="T431" s="9">
        <f t="shared" si="53"/>
        <v>13101</v>
      </c>
      <c r="U431" s="9">
        <f t="shared" si="54"/>
        <v>925</v>
      </c>
      <c r="V431" s="2" t="s">
        <v>31</v>
      </c>
      <c r="W431" s="10">
        <f t="shared" si="55"/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 t="shared" si="48"/>
        <v>Hunter</v>
      </c>
      <c r="H432" s="6" t="str">
        <f t="shared" si="49"/>
        <v>Lopez</v>
      </c>
      <c r="I432" s="6" t="str">
        <f t="shared" si="50"/>
        <v>Wollongong</v>
      </c>
      <c r="J432" s="2" t="s">
        <v>417</v>
      </c>
      <c r="K432" s="7" t="str">
        <f>INDEX('Product Details'!$A$2:$D$169, MATCH('Sales Order '!J432,'Product Details'!$B$2:$B$169,0),3)</f>
        <v>Technology</v>
      </c>
      <c r="L432" s="7" t="str">
        <f>INDEX('Product Details'!$A$2:$D$169, MATCH('Sales Order '!J432,'Product Details'!$B$2:$B$169,0),4)</f>
        <v>Phones</v>
      </c>
      <c r="M432" s="7" t="str">
        <f>INDEX('Product Details'!$A$2:$D$169, MATCH('Sales Order '!J432,'Product Details'!$B$2:$B$169,0),1)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51"/>
        <v>948</v>
      </c>
      <c r="R432" s="8">
        <f t="shared" si="52"/>
        <v>1050</v>
      </c>
      <c r="S432" s="2">
        <v>30</v>
      </c>
      <c r="T432" s="9">
        <f t="shared" si="53"/>
        <v>1080</v>
      </c>
      <c r="U432" s="9">
        <f t="shared" si="54"/>
        <v>132</v>
      </c>
      <c r="V432" s="2" t="s">
        <v>64</v>
      </c>
      <c r="W432" s="10">
        <f t="shared" si="55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 t="shared" si="48"/>
        <v>Cathy</v>
      </c>
      <c r="H433" s="6" t="str">
        <f t="shared" si="49"/>
        <v>Hwang</v>
      </c>
      <c r="I433" s="6" t="str">
        <f t="shared" si="50"/>
        <v>Trier</v>
      </c>
      <c r="J433" s="2" t="s">
        <v>84</v>
      </c>
      <c r="K433" s="7" t="str">
        <f>INDEX('Product Details'!$A$2:$D$169, MATCH('Sales Order '!J433,'Product Details'!$B$2:$B$169,0),3)</f>
        <v>Furniture</v>
      </c>
      <c r="L433" s="7" t="str">
        <f>INDEX('Product Details'!$A$2:$D$169, MATCH('Sales Order '!J433,'Product Details'!$B$2:$B$169,0),4)</f>
        <v>Chairs</v>
      </c>
      <c r="M433" s="7" t="str">
        <f>INDEX('Product Details'!$A$2:$D$169, MATCH('Sales Order '!J433,'Product Details'!$B$2:$B$169,0),1)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51"/>
        <v>4748</v>
      </c>
      <c r="R433" s="8">
        <f t="shared" si="52"/>
        <v>4888</v>
      </c>
      <c r="S433" s="2">
        <v>54</v>
      </c>
      <c r="T433" s="9">
        <f t="shared" si="53"/>
        <v>4942</v>
      </c>
      <c r="U433" s="9">
        <f t="shared" si="54"/>
        <v>194</v>
      </c>
      <c r="V433" s="2" t="s">
        <v>34</v>
      </c>
      <c r="W433" s="10">
        <f t="shared" si="55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 t="shared" si="48"/>
        <v>Erica</v>
      </c>
      <c r="H434" s="6" t="str">
        <f t="shared" si="49"/>
        <v>Hernandez</v>
      </c>
      <c r="I434" s="6" t="str">
        <f t="shared" si="50"/>
        <v>Gold Coast</v>
      </c>
      <c r="J434" s="2" t="s">
        <v>539</v>
      </c>
      <c r="K434" s="7" t="str">
        <f>INDEX('Product Details'!$A$2:$D$169, MATCH('Sales Order '!J434,'Product Details'!$B$2:$B$169,0),3)</f>
        <v>Technology</v>
      </c>
      <c r="L434" s="7" t="str">
        <f>INDEX('Product Details'!$A$2:$D$169, MATCH('Sales Order '!J434,'Product Details'!$B$2:$B$169,0),4)</f>
        <v>Copiers</v>
      </c>
      <c r="M434" s="7" t="str">
        <f>INDEX('Product Details'!$A$2:$D$169, MATCH('Sales Order '!J434,'Product Details'!$B$2:$B$169,0),1)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51"/>
        <v>4284</v>
      </c>
      <c r="R434" s="8">
        <f t="shared" si="52"/>
        <v>4761</v>
      </c>
      <c r="S434" s="2">
        <v>29</v>
      </c>
      <c r="T434" s="9">
        <f t="shared" si="53"/>
        <v>4790</v>
      </c>
      <c r="U434" s="9">
        <f t="shared" si="54"/>
        <v>506</v>
      </c>
      <c r="V434" s="2" t="s">
        <v>34</v>
      </c>
      <c r="W434" s="10">
        <f t="shared" si="55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 t="shared" si="48"/>
        <v>Randy</v>
      </c>
      <c r="H435" s="6" t="str">
        <f t="shared" si="49"/>
        <v>Ferguson</v>
      </c>
      <c r="I435" s="6" t="str">
        <f t="shared" si="50"/>
        <v>Adelaide</v>
      </c>
      <c r="J435" s="2" t="s">
        <v>427</v>
      </c>
      <c r="K435" s="7" t="str">
        <f>INDEX('Product Details'!$A$2:$D$169, MATCH('Sales Order '!J435,'Product Details'!$B$2:$B$169,0),3)</f>
        <v>Office_Supplies</v>
      </c>
      <c r="L435" s="7" t="str">
        <f>INDEX('Product Details'!$A$2:$D$169, MATCH('Sales Order '!J435,'Product Details'!$B$2:$B$169,0),4)</f>
        <v>Storage</v>
      </c>
      <c r="M435" s="7" t="str">
        <f>INDEX('Product Details'!$A$2:$D$169, MATCH('Sales Order '!J435,'Product Details'!$B$2:$B$169,0),1)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51"/>
        <v>393</v>
      </c>
      <c r="R435" s="8">
        <f t="shared" si="52"/>
        <v>423</v>
      </c>
      <c r="S435" s="2">
        <v>30</v>
      </c>
      <c r="T435" s="9">
        <f t="shared" si="53"/>
        <v>453</v>
      </c>
      <c r="U435" s="9">
        <f t="shared" si="54"/>
        <v>60</v>
      </c>
      <c r="V435" s="2" t="s">
        <v>34</v>
      </c>
      <c r="W435" s="10">
        <f t="shared" si="55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 t="shared" si="48"/>
        <v>Kristina</v>
      </c>
      <c r="H436" s="6" t="str">
        <f t="shared" si="49"/>
        <v>Nunn</v>
      </c>
      <c r="I436" s="6" t="str">
        <f t="shared" si="50"/>
        <v>Jakarta</v>
      </c>
      <c r="J436" s="2" t="s">
        <v>97</v>
      </c>
      <c r="K436" s="7" t="str">
        <f>INDEX('Product Details'!$A$2:$D$169, MATCH('Sales Order '!J436,'Product Details'!$B$2:$B$169,0),3)</f>
        <v>Technology</v>
      </c>
      <c r="L436" s="7" t="str">
        <f>INDEX('Product Details'!$A$2:$D$169, MATCH('Sales Order '!J436,'Product Details'!$B$2:$B$169,0),4)</f>
        <v>Machines</v>
      </c>
      <c r="M436" s="7" t="str">
        <f>INDEX('Product Details'!$A$2:$D$169, MATCH('Sales Order '!J436,'Product Details'!$B$2:$B$169,0),1)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51"/>
        <v>3208</v>
      </c>
      <c r="R436" s="8">
        <f t="shared" si="52"/>
        <v>3302</v>
      </c>
      <c r="S436" s="2">
        <v>30</v>
      </c>
      <c r="T436" s="9">
        <f t="shared" si="53"/>
        <v>3332</v>
      </c>
      <c r="U436" s="9">
        <f t="shared" si="54"/>
        <v>124</v>
      </c>
      <c r="V436" s="2" t="s">
        <v>34</v>
      </c>
      <c r="W436" s="10">
        <f t="shared" si="55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 t="shared" si="48"/>
        <v>James</v>
      </c>
      <c r="H437" s="6" t="str">
        <f t="shared" si="49"/>
        <v>Lanier</v>
      </c>
      <c r="I437" s="6" t="str">
        <f t="shared" si="50"/>
        <v>Dortmund</v>
      </c>
      <c r="J437" s="2" t="s">
        <v>187</v>
      </c>
      <c r="K437" s="7" t="str">
        <f>INDEX('Product Details'!$A$2:$D$169, MATCH('Sales Order '!J437,'Product Details'!$B$2:$B$169,0),3)</f>
        <v>Technology</v>
      </c>
      <c r="L437" s="7" t="str">
        <f>INDEX('Product Details'!$A$2:$D$169, MATCH('Sales Order '!J437,'Product Details'!$B$2:$B$169,0),4)</f>
        <v>Accessories</v>
      </c>
      <c r="M437" s="7" t="str">
        <f>INDEX('Product Details'!$A$2:$D$169, MATCH('Sales Order '!J437,'Product Details'!$B$2:$B$169,0),1)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51"/>
        <v>1040</v>
      </c>
      <c r="R437" s="8">
        <f t="shared" si="52"/>
        <v>1088</v>
      </c>
      <c r="S437" s="2">
        <v>30</v>
      </c>
      <c r="T437" s="9">
        <f t="shared" si="53"/>
        <v>1118</v>
      </c>
      <c r="U437" s="9">
        <f t="shared" si="54"/>
        <v>78</v>
      </c>
      <c r="V437" s="2" t="s">
        <v>64</v>
      </c>
      <c r="W437" s="10">
        <f t="shared" si="55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 t="shared" si="48"/>
        <v>Darren</v>
      </c>
      <c r="H438" s="6" t="str">
        <f t="shared" si="49"/>
        <v>Budd</v>
      </c>
      <c r="I438" s="6" t="str">
        <f t="shared" si="50"/>
        <v>Regensburg</v>
      </c>
      <c r="J438" s="2" t="s">
        <v>87</v>
      </c>
      <c r="K438" s="7" t="str">
        <f>INDEX('Product Details'!$A$2:$D$169, MATCH('Sales Order '!J438,'Product Details'!$B$2:$B$169,0),3)</f>
        <v>Office_Supplies</v>
      </c>
      <c r="L438" s="7" t="str">
        <f>INDEX('Product Details'!$A$2:$D$169, MATCH('Sales Order '!J438,'Product Details'!$B$2:$B$169,0),4)</f>
        <v>Storage</v>
      </c>
      <c r="M438" s="7" t="str">
        <f>INDEX('Product Details'!$A$2:$D$169, MATCH('Sales Order '!J438,'Product Details'!$B$2:$B$169,0),1)</f>
        <v>Fellowes Shelving, Wire Frame</v>
      </c>
      <c r="N438" s="2">
        <v>2242</v>
      </c>
      <c r="O438" s="2">
        <v>2075</v>
      </c>
      <c r="P438" s="2">
        <v>3</v>
      </c>
      <c r="Q438" s="8">
        <f t="shared" si="51"/>
        <v>6225</v>
      </c>
      <c r="R438" s="8">
        <f t="shared" si="52"/>
        <v>6726</v>
      </c>
      <c r="S438" s="2">
        <v>60</v>
      </c>
      <c r="T438" s="9">
        <f t="shared" si="53"/>
        <v>6786</v>
      </c>
      <c r="U438" s="9">
        <f t="shared" si="54"/>
        <v>561</v>
      </c>
      <c r="V438" s="2" t="s">
        <v>34</v>
      </c>
      <c r="W438" s="10">
        <f t="shared" si="55"/>
        <v>0.05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 t="shared" si="48"/>
        <v>Dave</v>
      </c>
      <c r="H439" s="6" t="str">
        <f t="shared" si="49"/>
        <v>Poirier</v>
      </c>
      <c r="I439" s="6" t="str">
        <f t="shared" si="50"/>
        <v>Changchun</v>
      </c>
      <c r="J439" s="2" t="s">
        <v>294</v>
      </c>
      <c r="K439" s="7" t="str">
        <f>INDEX('Product Details'!$A$2:$D$169, MATCH('Sales Order '!J439,'Product Details'!$B$2:$B$169,0),3)</f>
        <v>Furniture</v>
      </c>
      <c r="L439" s="7" t="str">
        <f>INDEX('Product Details'!$A$2:$D$169, MATCH('Sales Order '!J439,'Product Details'!$B$2:$B$169,0),4)</f>
        <v>Bookcases</v>
      </c>
      <c r="M439" s="7" t="str">
        <f>INDEX('Product Details'!$A$2:$D$169, MATCH('Sales Order '!J439,'Product Details'!$B$2:$B$169,0),1)</f>
        <v>Floating Shelf Set, Mobile</v>
      </c>
      <c r="N439" s="2">
        <v>4714</v>
      </c>
      <c r="O439" s="2">
        <v>4323</v>
      </c>
      <c r="P439" s="2">
        <v>8</v>
      </c>
      <c r="Q439" s="8">
        <f t="shared" si="51"/>
        <v>34584</v>
      </c>
      <c r="R439" s="8">
        <f t="shared" si="52"/>
        <v>37712</v>
      </c>
      <c r="S439" s="2">
        <v>75</v>
      </c>
      <c r="T439" s="9">
        <f t="shared" si="53"/>
        <v>37787</v>
      </c>
      <c r="U439" s="9">
        <f t="shared" si="54"/>
        <v>3203</v>
      </c>
      <c r="V439" s="2" t="s">
        <v>34</v>
      </c>
      <c r="W439" s="10">
        <f t="shared" si="55"/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 t="shared" si="48"/>
        <v>Kristina</v>
      </c>
      <c r="H440" s="6" t="str">
        <f t="shared" si="49"/>
        <v>Nunn</v>
      </c>
      <c r="I440" s="6" t="str">
        <f t="shared" si="50"/>
        <v>Sydney</v>
      </c>
      <c r="J440" s="2" t="s">
        <v>39</v>
      </c>
      <c r="K440" s="7" t="str">
        <f>INDEX('Product Details'!$A$2:$D$169, MATCH('Sales Order '!J440,'Product Details'!$B$2:$B$169,0),3)</f>
        <v>Office_Supplies</v>
      </c>
      <c r="L440" s="7" t="str">
        <f>INDEX('Product Details'!$A$2:$D$169, MATCH('Sales Order '!J440,'Product Details'!$B$2:$B$169,0),4)</f>
        <v>Binders</v>
      </c>
      <c r="M440" s="7" t="str">
        <f>INDEX('Product Details'!$A$2:$D$169, MATCH('Sales Order '!J440,'Product Details'!$B$2:$B$169,0),1)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51"/>
        <v>28104</v>
      </c>
      <c r="R440" s="8">
        <f t="shared" si="52"/>
        <v>30632</v>
      </c>
      <c r="S440" s="2">
        <v>56</v>
      </c>
      <c r="T440" s="9">
        <f t="shared" si="53"/>
        <v>30688</v>
      </c>
      <c r="U440" s="9">
        <f t="shared" si="54"/>
        <v>2584</v>
      </c>
      <c r="V440" s="2" t="s">
        <v>64</v>
      </c>
      <c r="W440" s="10">
        <f t="shared" si="55"/>
        <v>7.0000000000000007E-2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 t="shared" si="48"/>
        <v>Roger</v>
      </c>
      <c r="H441" s="6" t="str">
        <f t="shared" si="49"/>
        <v>Barcio</v>
      </c>
      <c r="I441" s="6" t="str">
        <f t="shared" si="50"/>
        <v>Celle</v>
      </c>
      <c r="J441" s="2" t="s">
        <v>836</v>
      </c>
      <c r="K441" s="7" t="str">
        <f>INDEX('Product Details'!$A$2:$D$169, MATCH('Sales Order '!J441,'Product Details'!$B$2:$B$169,0),3)</f>
        <v>Technology</v>
      </c>
      <c r="L441" s="7" t="str">
        <f>INDEX('Product Details'!$A$2:$D$169, MATCH('Sales Order '!J441,'Product Details'!$B$2:$B$169,0),4)</f>
        <v>Copiers</v>
      </c>
      <c r="M441" s="7" t="str">
        <f>INDEX('Product Details'!$A$2:$D$169, MATCH('Sales Order '!J441,'Product Details'!$B$2:$B$169,0),1)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51"/>
        <v>5146</v>
      </c>
      <c r="R441" s="8">
        <f t="shared" si="52"/>
        <v>5556</v>
      </c>
      <c r="S441" s="2">
        <v>36</v>
      </c>
      <c r="T441" s="9">
        <f t="shared" si="53"/>
        <v>5592</v>
      </c>
      <c r="U441" s="9">
        <f t="shared" si="54"/>
        <v>446</v>
      </c>
      <c r="V441" s="2" t="s">
        <v>34</v>
      </c>
      <c r="W441" s="10">
        <f t="shared" si="55"/>
        <v>0.05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 t="shared" si="48"/>
        <v>Philisse</v>
      </c>
      <c r="H442" s="6" t="str">
        <f t="shared" si="49"/>
        <v>Overcash</v>
      </c>
      <c r="I442" s="6" t="str">
        <f t="shared" si="50"/>
        <v>Devonport</v>
      </c>
      <c r="J442" s="2" t="s">
        <v>913</v>
      </c>
      <c r="K442" s="7" t="str">
        <f>INDEX('Product Details'!$A$2:$D$169, MATCH('Sales Order '!J442,'Product Details'!$B$2:$B$169,0),3)</f>
        <v>Office_Supplies</v>
      </c>
      <c r="L442" s="7" t="str">
        <f>INDEX('Product Details'!$A$2:$D$169, MATCH('Sales Order '!J442,'Product Details'!$B$2:$B$169,0),4)</f>
        <v>Appliances</v>
      </c>
      <c r="M442" s="7" t="str">
        <f>INDEX('Product Details'!$A$2:$D$169, MATCH('Sales Order '!J442,'Product Details'!$B$2:$B$169,0),1)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51"/>
        <v>15055</v>
      </c>
      <c r="R442" s="8">
        <f t="shared" si="52"/>
        <v>15960</v>
      </c>
      <c r="S442" s="2">
        <v>58</v>
      </c>
      <c r="T442" s="9">
        <f t="shared" si="53"/>
        <v>16018</v>
      </c>
      <c r="U442" s="9">
        <f t="shared" si="54"/>
        <v>963</v>
      </c>
      <c r="V442" s="2" t="s">
        <v>34</v>
      </c>
      <c r="W442" s="10">
        <f t="shared" si="55"/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 t="shared" si="48"/>
        <v>Jennifer</v>
      </c>
      <c r="H443" s="6" t="str">
        <f t="shared" si="49"/>
        <v>Halladay</v>
      </c>
      <c r="I443" s="6" t="str">
        <f t="shared" si="50"/>
        <v>Bielefeld</v>
      </c>
      <c r="J443" s="2" t="s">
        <v>434</v>
      </c>
      <c r="K443" s="7" t="str">
        <f>INDEX('Product Details'!$A$2:$D$169, MATCH('Sales Order '!J443,'Product Details'!$B$2:$B$169,0),3)</f>
        <v>Office_Supplies</v>
      </c>
      <c r="L443" s="7" t="str">
        <f>INDEX('Product Details'!$A$2:$D$169, MATCH('Sales Order '!J443,'Product Details'!$B$2:$B$169,0),4)</f>
        <v>Binders</v>
      </c>
      <c r="M443" s="7" t="str">
        <f>INDEX('Product Details'!$A$2:$D$169, MATCH('Sales Order '!J443,'Product Details'!$B$2:$B$169,0),1)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51"/>
        <v>8952</v>
      </c>
      <c r="R443" s="8">
        <f t="shared" si="52"/>
        <v>9672</v>
      </c>
      <c r="S443" s="2">
        <v>39</v>
      </c>
      <c r="T443" s="9">
        <f t="shared" si="53"/>
        <v>9711</v>
      </c>
      <c r="U443" s="9">
        <f t="shared" si="54"/>
        <v>759</v>
      </c>
      <c r="V443" s="2" t="s">
        <v>34</v>
      </c>
      <c r="W443" s="10">
        <f t="shared" si="55"/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 t="shared" si="48"/>
        <v>David</v>
      </c>
      <c r="H444" s="6" t="str">
        <f t="shared" si="49"/>
        <v>Philippe</v>
      </c>
      <c r="I444" s="6" t="str">
        <f t="shared" si="50"/>
        <v>Hamburg</v>
      </c>
      <c r="J444" s="2" t="s">
        <v>449</v>
      </c>
      <c r="K444" s="7" t="str">
        <f>INDEX('Product Details'!$A$2:$D$169, MATCH('Sales Order '!J444,'Product Details'!$B$2:$B$169,0),3)</f>
        <v>Office_Supplies</v>
      </c>
      <c r="L444" s="7" t="str">
        <f>INDEX('Product Details'!$A$2:$D$169, MATCH('Sales Order '!J444,'Product Details'!$B$2:$B$169,0),4)</f>
        <v>Envelopes</v>
      </c>
      <c r="M444" s="7" t="str">
        <f>INDEX('Product Details'!$A$2:$D$169, MATCH('Sales Order '!J444,'Product Details'!$B$2:$B$169,0),1)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51"/>
        <v>3146</v>
      </c>
      <c r="R444" s="8">
        <f t="shared" si="52"/>
        <v>3270</v>
      </c>
      <c r="S444" s="2">
        <v>93</v>
      </c>
      <c r="T444" s="9">
        <f t="shared" si="53"/>
        <v>3363</v>
      </c>
      <c r="U444" s="9">
        <f t="shared" si="54"/>
        <v>217</v>
      </c>
      <c r="V444" s="2" t="s">
        <v>64</v>
      </c>
      <c r="W444" s="10">
        <f t="shared" si="55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 t="shared" si="48"/>
        <v>Troy</v>
      </c>
      <c r="H445" s="6" t="str">
        <f t="shared" si="49"/>
        <v>Staebel</v>
      </c>
      <c r="I445" s="6" t="str">
        <f t="shared" si="50"/>
        <v>Canberra</v>
      </c>
      <c r="J445" s="2" t="s">
        <v>151</v>
      </c>
      <c r="K445" s="7" t="str">
        <f>INDEX('Product Details'!$A$2:$D$169, MATCH('Sales Order '!J445,'Product Details'!$B$2:$B$169,0),3)</f>
        <v>Office_Supplies</v>
      </c>
      <c r="L445" s="7" t="str">
        <f>INDEX('Product Details'!$A$2:$D$169, MATCH('Sales Order '!J445,'Product Details'!$B$2:$B$169,0),4)</f>
        <v>Appliances</v>
      </c>
      <c r="M445" s="7" t="str">
        <f>INDEX('Product Details'!$A$2:$D$169, MATCH('Sales Order '!J445,'Product Details'!$B$2:$B$169,0),1)</f>
        <v>KitchenAid Refrigerator, Red</v>
      </c>
      <c r="N445" s="2">
        <v>393</v>
      </c>
      <c r="O445" s="2">
        <v>374</v>
      </c>
      <c r="P445" s="2">
        <v>4</v>
      </c>
      <c r="Q445" s="8">
        <f t="shared" si="51"/>
        <v>1496</v>
      </c>
      <c r="R445" s="8">
        <f t="shared" si="52"/>
        <v>1572</v>
      </c>
      <c r="S445" s="2">
        <v>65</v>
      </c>
      <c r="T445" s="9">
        <f t="shared" si="53"/>
        <v>1637</v>
      </c>
      <c r="U445" s="9">
        <f t="shared" si="54"/>
        <v>141</v>
      </c>
      <c r="V445" s="2" t="s">
        <v>31</v>
      </c>
      <c r="W445" s="10">
        <f t="shared" si="55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 t="shared" si="48"/>
        <v>Fred</v>
      </c>
      <c r="H446" s="6" t="str">
        <f t="shared" si="49"/>
        <v>Hopkins</v>
      </c>
      <c r="I446" s="6" t="str">
        <f t="shared" si="50"/>
        <v>Sydney</v>
      </c>
      <c r="J446" s="2" t="s">
        <v>633</v>
      </c>
      <c r="K446" s="7" t="str">
        <f>INDEX('Product Details'!$A$2:$D$169, MATCH('Sales Order '!J446,'Product Details'!$B$2:$B$169,0),3)</f>
        <v>Office_Supplies</v>
      </c>
      <c r="L446" s="7" t="str">
        <f>INDEX('Product Details'!$A$2:$D$169, MATCH('Sales Order '!J446,'Product Details'!$B$2:$B$169,0),4)</f>
        <v>Appliances</v>
      </c>
      <c r="M446" s="7" t="str">
        <f>INDEX('Product Details'!$A$2:$D$169, MATCH('Sales Order '!J446,'Product Details'!$B$2:$B$169,0),1)</f>
        <v>Cuisinart Toaster, Silver</v>
      </c>
      <c r="N446" s="2">
        <v>1518</v>
      </c>
      <c r="O446" s="2">
        <v>1392</v>
      </c>
      <c r="P446" s="2">
        <v>7</v>
      </c>
      <c r="Q446" s="8">
        <f t="shared" si="51"/>
        <v>9744</v>
      </c>
      <c r="R446" s="8">
        <f t="shared" si="52"/>
        <v>10626</v>
      </c>
      <c r="S446" s="2">
        <v>58</v>
      </c>
      <c r="T446" s="9">
        <f t="shared" si="53"/>
        <v>10684</v>
      </c>
      <c r="U446" s="9">
        <f t="shared" si="54"/>
        <v>940</v>
      </c>
      <c r="V446" s="2" t="s">
        <v>72</v>
      </c>
      <c r="W446" s="10">
        <f t="shared" si="55"/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 t="shared" si="48"/>
        <v>Claire</v>
      </c>
      <c r="H447" s="6" t="str">
        <f t="shared" si="49"/>
        <v>Gute</v>
      </c>
      <c r="I447" s="6" t="str">
        <f t="shared" si="50"/>
        <v>Worms</v>
      </c>
      <c r="J447" s="2" t="s">
        <v>243</v>
      </c>
      <c r="K447" s="7" t="str">
        <f>INDEX('Product Details'!$A$2:$D$169, MATCH('Sales Order '!J447,'Product Details'!$B$2:$B$169,0),3)</f>
        <v>Office_Supplies</v>
      </c>
      <c r="L447" s="7" t="str">
        <f>INDEX('Product Details'!$A$2:$D$169, MATCH('Sales Order '!J447,'Product Details'!$B$2:$B$169,0),4)</f>
        <v>Storage</v>
      </c>
      <c r="M447" s="7" t="str">
        <f>INDEX('Product Details'!$A$2:$D$169, MATCH('Sales Order '!J447,'Product Details'!$B$2:$B$169,0),1)</f>
        <v>Tennsco Double-Tier Lockers</v>
      </c>
      <c r="N447" s="2">
        <v>3176</v>
      </c>
      <c r="O447" s="2">
        <v>3116</v>
      </c>
      <c r="P447" s="2">
        <v>3</v>
      </c>
      <c r="Q447" s="8">
        <f t="shared" si="51"/>
        <v>9348</v>
      </c>
      <c r="R447" s="8">
        <f t="shared" si="52"/>
        <v>9528</v>
      </c>
      <c r="S447" s="2">
        <v>80</v>
      </c>
      <c r="T447" s="9">
        <f t="shared" si="53"/>
        <v>9608</v>
      </c>
      <c r="U447" s="9">
        <f t="shared" si="54"/>
        <v>260</v>
      </c>
      <c r="V447" s="2" t="s">
        <v>31</v>
      </c>
      <c r="W447" s="10">
        <f t="shared" si="55"/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 t="shared" si="48"/>
        <v>John</v>
      </c>
      <c r="H448" s="6" t="str">
        <f t="shared" si="49"/>
        <v>Huston</v>
      </c>
      <c r="I448" s="6" t="str">
        <f t="shared" si="50"/>
        <v>Jena</v>
      </c>
      <c r="J448" s="2" t="s">
        <v>311</v>
      </c>
      <c r="K448" s="7" t="str">
        <f>INDEX('Product Details'!$A$2:$D$169, MATCH('Sales Order '!J448,'Product Details'!$B$2:$B$169,0),3)</f>
        <v>Technology</v>
      </c>
      <c r="L448" s="7" t="str">
        <f>INDEX('Product Details'!$A$2:$D$169, MATCH('Sales Order '!J448,'Product Details'!$B$2:$B$169,0),4)</f>
        <v>Copiers</v>
      </c>
      <c r="M448" s="7" t="str">
        <f>INDEX('Product Details'!$A$2:$D$169, MATCH('Sales Order '!J448,'Product Details'!$B$2:$B$169,0),1)</f>
        <v>Brother Wireless Fax, Laser</v>
      </c>
      <c r="N448" s="2">
        <v>1103</v>
      </c>
      <c r="O448" s="2">
        <v>1030</v>
      </c>
      <c r="P448" s="2">
        <v>2</v>
      </c>
      <c r="Q448" s="8">
        <f t="shared" si="51"/>
        <v>2060</v>
      </c>
      <c r="R448" s="8">
        <f t="shared" si="52"/>
        <v>2206</v>
      </c>
      <c r="S448" s="2">
        <v>22</v>
      </c>
      <c r="T448" s="9">
        <f t="shared" si="53"/>
        <v>2228</v>
      </c>
      <c r="U448" s="9">
        <f t="shared" si="54"/>
        <v>168</v>
      </c>
      <c r="V448" s="2" t="s">
        <v>34</v>
      </c>
      <c r="W448" s="10">
        <f t="shared" si="55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 t="shared" si="48"/>
        <v>Rachel</v>
      </c>
      <c r="H449" s="6" t="str">
        <f t="shared" si="49"/>
        <v>Payne</v>
      </c>
      <c r="I449" s="6" t="str">
        <f t="shared" si="50"/>
        <v>Mianyang</v>
      </c>
      <c r="J449" s="2" t="s">
        <v>425</v>
      </c>
      <c r="K449" s="7" t="str">
        <f>INDEX('Product Details'!$A$2:$D$169, MATCH('Sales Order '!J449,'Product Details'!$B$2:$B$169,0),3)</f>
        <v>Office_Supplies</v>
      </c>
      <c r="L449" s="7" t="str">
        <f>INDEX('Product Details'!$A$2:$D$169, MATCH('Sales Order '!J449,'Product Details'!$B$2:$B$169,0),4)</f>
        <v>Supplies</v>
      </c>
      <c r="M449" s="7" t="str">
        <f>INDEX('Product Details'!$A$2:$D$169, MATCH('Sales Order '!J449,'Product Details'!$B$2:$B$169,0),1)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51"/>
        <v>21005</v>
      </c>
      <c r="R449" s="8">
        <f t="shared" si="52"/>
        <v>22435</v>
      </c>
      <c r="S449" s="2">
        <v>62</v>
      </c>
      <c r="T449" s="9">
        <f t="shared" si="53"/>
        <v>22497</v>
      </c>
      <c r="U449" s="9">
        <f t="shared" si="54"/>
        <v>1492</v>
      </c>
      <c r="V449" s="2" t="s">
        <v>64</v>
      </c>
      <c r="W449" s="10">
        <f t="shared" si="55"/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 t="shared" si="48"/>
        <v>Sonia</v>
      </c>
      <c r="H450" s="6" t="str">
        <f t="shared" si="49"/>
        <v>Sunley</v>
      </c>
      <c r="I450" s="6" t="str">
        <f t="shared" si="50"/>
        <v>Canberra</v>
      </c>
      <c r="J450" s="2" t="s">
        <v>359</v>
      </c>
      <c r="K450" s="7" t="str">
        <f>INDEX('Product Details'!$A$2:$D$169, MATCH('Sales Order '!J450,'Product Details'!$B$2:$B$169,0),3)</f>
        <v>Office_Supplies</v>
      </c>
      <c r="L450" s="7" t="str">
        <f>INDEX('Product Details'!$A$2:$D$169, MATCH('Sales Order '!J450,'Product Details'!$B$2:$B$169,0),4)</f>
        <v>Binders</v>
      </c>
      <c r="M450" s="7" t="str">
        <f>INDEX('Product Details'!$A$2:$D$169, MATCH('Sales Order '!J450,'Product Details'!$B$2:$B$169,0),1)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51"/>
        <v>5988</v>
      </c>
      <c r="R450" s="8">
        <f t="shared" si="52"/>
        <v>6048</v>
      </c>
      <c r="S450" s="2">
        <v>91</v>
      </c>
      <c r="T450" s="9">
        <f t="shared" si="53"/>
        <v>6139</v>
      </c>
      <c r="U450" s="9">
        <f t="shared" si="54"/>
        <v>151</v>
      </c>
      <c r="V450" s="2" t="s">
        <v>64</v>
      </c>
      <c r="W450" s="10">
        <f t="shared" si="55"/>
        <v>0.05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 t="shared" si="48"/>
        <v>Brian</v>
      </c>
      <c r="H451" s="6" t="str">
        <f t="shared" si="49"/>
        <v>DeCherney</v>
      </c>
      <c r="I451" s="6" t="str">
        <f t="shared" si="50"/>
        <v>Kendari</v>
      </c>
      <c r="J451" s="2" t="s">
        <v>449</v>
      </c>
      <c r="K451" s="7" t="str">
        <f>INDEX('Product Details'!$A$2:$D$169, MATCH('Sales Order '!J451,'Product Details'!$B$2:$B$169,0),3)</f>
        <v>Office_Supplies</v>
      </c>
      <c r="L451" s="7" t="str">
        <f>INDEX('Product Details'!$A$2:$D$169, MATCH('Sales Order '!J451,'Product Details'!$B$2:$B$169,0),4)</f>
        <v>Envelopes</v>
      </c>
      <c r="M451" s="7" t="str">
        <f>INDEX('Product Details'!$A$2:$D$169, MATCH('Sales Order '!J451,'Product Details'!$B$2:$B$169,0),1)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51"/>
        <v>4996</v>
      </c>
      <c r="R451" s="8">
        <f t="shared" si="52"/>
        <v>5394</v>
      </c>
      <c r="S451" s="2">
        <v>83</v>
      </c>
      <c r="T451" s="9">
        <f t="shared" si="53"/>
        <v>5477</v>
      </c>
      <c r="U451" s="9">
        <f t="shared" si="54"/>
        <v>481</v>
      </c>
      <c r="V451" s="2" t="s">
        <v>34</v>
      </c>
      <c r="W451" s="10">
        <f t="shared" si="55"/>
        <v>0.05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 t="shared" si="48"/>
        <v>Barry</v>
      </c>
      <c r="H452" s="6" t="str">
        <f t="shared" si="49"/>
        <v>Franzšsisch</v>
      </c>
      <c r="I452" s="6" t="str">
        <f t="shared" si="50"/>
        <v>Canberra</v>
      </c>
      <c r="J452" s="2" t="s">
        <v>215</v>
      </c>
      <c r="K452" s="7" t="str">
        <f>INDEX('Product Details'!$A$2:$D$169, MATCH('Sales Order '!J452,'Product Details'!$B$2:$B$169,0),3)</f>
        <v>Technology</v>
      </c>
      <c r="L452" s="7" t="str">
        <f>INDEX('Product Details'!$A$2:$D$169, MATCH('Sales Order '!J452,'Product Details'!$B$2:$B$169,0),4)</f>
        <v>Machines</v>
      </c>
      <c r="M452" s="7" t="str">
        <f>INDEX('Product Details'!$A$2:$D$169, MATCH('Sales Order '!J452,'Product Details'!$B$2:$B$169,0),1)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51"/>
        <v>53824</v>
      </c>
      <c r="R452" s="8">
        <f t="shared" si="52"/>
        <v>58756</v>
      </c>
      <c r="S452" s="2">
        <v>48</v>
      </c>
      <c r="T452" s="9">
        <f t="shared" si="53"/>
        <v>58804</v>
      </c>
      <c r="U452" s="9">
        <f t="shared" si="54"/>
        <v>4980</v>
      </c>
      <c r="V452" s="2" t="s">
        <v>34</v>
      </c>
      <c r="W452" s="10">
        <f t="shared" si="55"/>
        <v>0.09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 t="shared" si="48"/>
        <v>Todd</v>
      </c>
      <c r="H453" s="6" t="str">
        <f t="shared" si="49"/>
        <v>Sumrall</v>
      </c>
      <c r="I453" s="6" t="str">
        <f t="shared" si="50"/>
        <v>Yangzhou</v>
      </c>
      <c r="J453" s="2" t="s">
        <v>455</v>
      </c>
      <c r="K453" s="7" t="str">
        <f>INDEX('Product Details'!$A$2:$D$169, MATCH('Sales Order '!J453,'Product Details'!$B$2:$B$169,0),3)</f>
        <v>Office_Supplies</v>
      </c>
      <c r="L453" s="7" t="str">
        <f>INDEX('Product Details'!$A$2:$D$169, MATCH('Sales Order '!J453,'Product Details'!$B$2:$B$169,0),4)</f>
        <v>Paper</v>
      </c>
      <c r="M453" s="7" t="str">
        <f>INDEX('Product Details'!$A$2:$D$169, MATCH('Sales Order '!J453,'Product Details'!$B$2:$B$169,0),1)</f>
        <v>Xerox 1910</v>
      </c>
      <c r="N453" s="2">
        <v>1925</v>
      </c>
      <c r="O453" s="2">
        <v>1834</v>
      </c>
      <c r="P453" s="2">
        <v>2</v>
      </c>
      <c r="Q453" s="8">
        <f t="shared" si="51"/>
        <v>3668</v>
      </c>
      <c r="R453" s="8">
        <f t="shared" si="52"/>
        <v>3850</v>
      </c>
      <c r="S453" s="2">
        <v>56</v>
      </c>
      <c r="T453" s="9">
        <f t="shared" si="53"/>
        <v>3906</v>
      </c>
      <c r="U453" s="9">
        <f t="shared" si="54"/>
        <v>238</v>
      </c>
      <c r="V453" s="2" t="s">
        <v>34</v>
      </c>
      <c r="W453" s="10">
        <f t="shared" si="55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 t="shared" si="48"/>
        <v>Dionis</v>
      </c>
      <c r="H454" s="6" t="str">
        <f t="shared" si="49"/>
        <v>Lloyd</v>
      </c>
      <c r="I454" s="6" t="str">
        <f t="shared" si="50"/>
        <v>Kamarhati</v>
      </c>
      <c r="J454" s="2" t="s">
        <v>349</v>
      </c>
      <c r="K454" s="7" t="str">
        <f>INDEX('Product Details'!$A$2:$D$169, MATCH('Sales Order '!J454,'Product Details'!$B$2:$B$169,0),3)</f>
        <v>Furniture</v>
      </c>
      <c r="L454" s="7" t="str">
        <f>INDEX('Product Details'!$A$2:$D$169, MATCH('Sales Order '!J454,'Product Details'!$B$2:$B$169,0),4)</f>
        <v>Furnishings</v>
      </c>
      <c r="M454" s="7" t="str">
        <f>INDEX('Product Details'!$A$2:$D$169, MATCH('Sales Order '!J454,'Product Details'!$B$2:$B$169,0),1)</f>
        <v>Tenex Door Stop, Durable</v>
      </c>
      <c r="N454" s="2">
        <v>59</v>
      </c>
      <c r="O454" s="2">
        <v>55</v>
      </c>
      <c r="P454" s="2">
        <v>3</v>
      </c>
      <c r="Q454" s="8">
        <f t="shared" si="51"/>
        <v>165</v>
      </c>
      <c r="R454" s="8">
        <f t="shared" si="52"/>
        <v>177</v>
      </c>
      <c r="S454" s="2">
        <v>10</v>
      </c>
      <c r="T454" s="9">
        <f t="shared" si="53"/>
        <v>187</v>
      </c>
      <c r="U454" s="9">
        <f t="shared" si="54"/>
        <v>22</v>
      </c>
      <c r="V454" s="2" t="s">
        <v>64</v>
      </c>
      <c r="W454" s="10">
        <f t="shared" si="55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 t="shared" si="48"/>
        <v>Cindy</v>
      </c>
      <c r="H455" s="6" t="str">
        <f t="shared" si="49"/>
        <v>Schnelling</v>
      </c>
      <c r="I455" s="6" t="str">
        <f t="shared" si="50"/>
        <v>Balikpapan</v>
      </c>
      <c r="J455" s="2" t="s">
        <v>119</v>
      </c>
      <c r="K455" s="7" t="str">
        <f>INDEX('Product Details'!$A$2:$D$169, MATCH('Sales Order '!J455,'Product Details'!$B$2:$B$169,0),3)</f>
        <v>Furniture</v>
      </c>
      <c r="L455" s="7" t="str">
        <f>INDEX('Product Details'!$A$2:$D$169, MATCH('Sales Order '!J455,'Product Details'!$B$2:$B$169,0),4)</f>
        <v>Furnishings</v>
      </c>
      <c r="M455" s="7" t="str">
        <f>INDEX('Product Details'!$A$2:$D$169, MATCH('Sales Order '!J455,'Product Details'!$B$2:$B$169,0),1)</f>
        <v>Advantus Door Stop, Black</v>
      </c>
      <c r="N455" s="2">
        <v>129</v>
      </c>
      <c r="O455" s="2">
        <v>118</v>
      </c>
      <c r="P455" s="2">
        <v>3</v>
      </c>
      <c r="Q455" s="8">
        <f t="shared" si="51"/>
        <v>354</v>
      </c>
      <c r="R455" s="8">
        <f t="shared" si="52"/>
        <v>387</v>
      </c>
      <c r="S455" s="2">
        <v>30</v>
      </c>
      <c r="T455" s="9">
        <f t="shared" si="53"/>
        <v>417</v>
      </c>
      <c r="U455" s="9">
        <f t="shared" si="54"/>
        <v>63</v>
      </c>
      <c r="V455" s="2" t="s">
        <v>34</v>
      </c>
      <c r="W455" s="10">
        <f t="shared" si="55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 t="shared" si="48"/>
        <v>Stuart</v>
      </c>
      <c r="H456" s="6" t="str">
        <f t="shared" si="49"/>
        <v>Van</v>
      </c>
      <c r="I456" s="6" t="str">
        <f t="shared" si="50"/>
        <v>Hobart</v>
      </c>
      <c r="J456" s="2" t="s">
        <v>702</v>
      </c>
      <c r="K456" s="7" t="str">
        <f>INDEX('Product Details'!$A$2:$D$169, MATCH('Sales Order '!J456,'Product Details'!$B$2:$B$169,0),3)</f>
        <v>Furniture</v>
      </c>
      <c r="L456" s="7" t="str">
        <f>INDEX('Product Details'!$A$2:$D$169, MATCH('Sales Order '!J456,'Product Details'!$B$2:$B$169,0),4)</f>
        <v>Tables</v>
      </c>
      <c r="M456" s="7" t="str">
        <f>INDEX('Product Details'!$A$2:$D$169, MATCH('Sales Order '!J456,'Product Details'!$B$2:$B$169,0),1)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51"/>
        <v>5624</v>
      </c>
      <c r="R456" s="8">
        <f t="shared" si="52"/>
        <v>6132</v>
      </c>
      <c r="S456" s="2">
        <v>66</v>
      </c>
      <c r="T456" s="9">
        <f t="shared" si="53"/>
        <v>6198</v>
      </c>
      <c r="U456" s="9">
        <f t="shared" si="54"/>
        <v>574</v>
      </c>
      <c r="V456" s="2" t="s">
        <v>64</v>
      </c>
      <c r="W456" s="10">
        <f t="shared" si="55"/>
        <v>0.05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 t="shared" si="48"/>
        <v>Tim</v>
      </c>
      <c r="H457" s="6" t="str">
        <f t="shared" si="49"/>
        <v>Brockman</v>
      </c>
      <c r="I457" s="6" t="str">
        <f t="shared" si="50"/>
        <v>Toowoomba</v>
      </c>
      <c r="J457" s="2" t="s">
        <v>564</v>
      </c>
      <c r="K457" s="7" t="str">
        <f>INDEX('Product Details'!$A$2:$D$169, MATCH('Sales Order '!J457,'Product Details'!$B$2:$B$169,0),3)</f>
        <v>Technology</v>
      </c>
      <c r="L457" s="7" t="str">
        <f>INDEX('Product Details'!$A$2:$D$169, MATCH('Sales Order '!J457,'Product Details'!$B$2:$B$169,0),4)</f>
        <v>Machines</v>
      </c>
      <c r="M457" s="7" t="str">
        <f>INDEX('Product Details'!$A$2:$D$169, MATCH('Sales Order '!J457,'Product Details'!$B$2:$B$169,0),1)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51"/>
        <v>3276</v>
      </c>
      <c r="R457" s="8">
        <f t="shared" si="52"/>
        <v>3577</v>
      </c>
      <c r="S457" s="2">
        <v>45</v>
      </c>
      <c r="T457" s="9">
        <f t="shared" si="53"/>
        <v>3622</v>
      </c>
      <c r="U457" s="9">
        <f t="shared" si="54"/>
        <v>346</v>
      </c>
      <c r="V457" s="2" t="s">
        <v>34</v>
      </c>
      <c r="W457" s="10">
        <f t="shared" si="55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 t="shared" ref="G458:G521" si="56">VLOOKUP(F458, Customer,2,0)</f>
        <v>Erin</v>
      </c>
      <c r="H458" s="6" t="str">
        <f t="shared" ref="H458:H521" si="57">VLOOKUP(F458,Customer,3,0)</f>
        <v>Smith</v>
      </c>
      <c r="I458" s="6" t="str">
        <f t="shared" ref="I458:I521" si="58">VLOOKUP(F458,Customer,5,0)</f>
        <v>Bremen</v>
      </c>
      <c r="J458" s="2" t="s">
        <v>427</v>
      </c>
      <c r="K458" s="7" t="str">
        <f>INDEX('Product Details'!$A$2:$D$169, MATCH('Sales Order '!J458,'Product Details'!$B$2:$B$169,0),3)</f>
        <v>Office_Supplies</v>
      </c>
      <c r="L458" s="7" t="str">
        <f>INDEX('Product Details'!$A$2:$D$169, MATCH('Sales Order '!J458,'Product Details'!$B$2:$B$169,0),4)</f>
        <v>Storage</v>
      </c>
      <c r="M458" s="7" t="str">
        <f>INDEX('Product Details'!$A$2:$D$169, MATCH('Sales Order '!J458,'Product Details'!$B$2:$B$169,0),1)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51"/>
        <v>128</v>
      </c>
      <c r="R458" s="8">
        <f t="shared" si="52"/>
        <v>142</v>
      </c>
      <c r="S458" s="2">
        <v>10</v>
      </c>
      <c r="T458" s="9">
        <f t="shared" si="53"/>
        <v>152</v>
      </c>
      <c r="U458" s="9">
        <f t="shared" si="54"/>
        <v>24</v>
      </c>
      <c r="V458" s="2" t="s">
        <v>34</v>
      </c>
      <c r="W458" s="10">
        <f t="shared" si="55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 t="shared" si="56"/>
        <v>Anna</v>
      </c>
      <c r="H459" s="6" t="str">
        <f t="shared" si="57"/>
        <v>Gayman</v>
      </c>
      <c r="I459" s="6" t="str">
        <f t="shared" si="58"/>
        <v>Surat</v>
      </c>
      <c r="J459" s="2" t="s">
        <v>841</v>
      </c>
      <c r="K459" s="7" t="str">
        <f>INDEX('Product Details'!$A$2:$D$169, MATCH('Sales Order '!J459,'Product Details'!$B$2:$B$169,0),3)</f>
        <v>Office_Supplies</v>
      </c>
      <c r="L459" s="7" t="str">
        <f>INDEX('Product Details'!$A$2:$D$169, MATCH('Sales Order '!J459,'Product Details'!$B$2:$B$169,0),4)</f>
        <v>Envelopes</v>
      </c>
      <c r="M459" s="7" t="str">
        <f>INDEX('Product Details'!$A$2:$D$169, MATCH('Sales Order '!J459,'Product Details'!$B$2:$B$169,0),1)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59">O459*P459</f>
        <v>22288</v>
      </c>
      <c r="R459" s="8">
        <f t="shared" ref="R459:R522" si="60">N459*P459</f>
        <v>24780</v>
      </c>
      <c r="S459" s="2">
        <v>89</v>
      </c>
      <c r="T459" s="9">
        <f t="shared" ref="T459:T522" si="61">R459+S459</f>
        <v>24869</v>
      </c>
      <c r="U459" s="9">
        <f t="shared" ref="U459:U522" si="62">T459-Q459</f>
        <v>2581</v>
      </c>
      <c r="V459" s="2" t="s">
        <v>34</v>
      </c>
      <c r="W459" s="10">
        <f t="shared" ref="W459:W522" si="63">VLOOKUP(T459,$X$1:$Y$7,2,1)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 t="shared" si="56"/>
        <v>Rick</v>
      </c>
      <c r="H460" s="6" t="str">
        <f t="shared" si="57"/>
        <v>Duston</v>
      </c>
      <c r="I460" s="6" t="str">
        <f t="shared" si="58"/>
        <v>Bhiwandi</v>
      </c>
      <c r="J460" s="2" t="s">
        <v>405</v>
      </c>
      <c r="K460" s="7" t="str">
        <f>INDEX('Product Details'!$A$2:$D$169, MATCH('Sales Order '!J460,'Product Details'!$B$2:$B$169,0),3)</f>
        <v>Furniture</v>
      </c>
      <c r="L460" s="7" t="str">
        <f>INDEX('Product Details'!$A$2:$D$169, MATCH('Sales Order '!J460,'Product Details'!$B$2:$B$169,0),4)</f>
        <v>Furnishings</v>
      </c>
      <c r="M460" s="7" t="str">
        <f>INDEX('Product Details'!$A$2:$D$169, MATCH('Sales Order '!J460,'Product Details'!$B$2:$B$169,0),1)</f>
        <v>-O Photo Frame, Black</v>
      </c>
      <c r="N460" s="2">
        <v>24662</v>
      </c>
      <c r="O460" s="2">
        <v>23061</v>
      </c>
      <c r="P460" s="2">
        <v>7</v>
      </c>
      <c r="Q460" s="8">
        <f t="shared" si="59"/>
        <v>161427</v>
      </c>
      <c r="R460" s="8">
        <f t="shared" si="60"/>
        <v>172634</v>
      </c>
      <c r="S460" s="2">
        <v>41</v>
      </c>
      <c r="T460" s="9">
        <f t="shared" si="61"/>
        <v>172675</v>
      </c>
      <c r="U460" s="9">
        <f t="shared" si="62"/>
        <v>11248</v>
      </c>
      <c r="V460" s="2" t="s">
        <v>64</v>
      </c>
      <c r="W460" s="10">
        <f t="shared" si="63"/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 t="shared" si="56"/>
        <v>Allen</v>
      </c>
      <c r="H461" s="6" t="str">
        <f t="shared" si="57"/>
        <v>Armold</v>
      </c>
      <c r="I461" s="6" t="str">
        <f t="shared" si="58"/>
        <v>Wuchuan</v>
      </c>
      <c r="J461" s="2" t="s">
        <v>377</v>
      </c>
      <c r="K461" s="7" t="str">
        <f>INDEX('Product Details'!$A$2:$D$169, MATCH('Sales Order '!J461,'Product Details'!$B$2:$B$169,0),3)</f>
        <v>Furniture</v>
      </c>
      <c r="L461" s="7" t="str">
        <f>INDEX('Product Details'!$A$2:$D$169, MATCH('Sales Order '!J461,'Product Details'!$B$2:$B$169,0),4)</f>
        <v>Tables</v>
      </c>
      <c r="M461" s="7" t="str">
        <f>INDEX('Product Details'!$A$2:$D$169, MATCH('Sales Order '!J461,'Product Details'!$B$2:$B$169,0),1)</f>
        <v>BPI Conference Tables</v>
      </c>
      <c r="N461" s="2">
        <v>142</v>
      </c>
      <c r="O461" s="2">
        <v>129</v>
      </c>
      <c r="P461" s="2">
        <v>1</v>
      </c>
      <c r="Q461" s="8">
        <f t="shared" si="59"/>
        <v>129</v>
      </c>
      <c r="R461" s="8">
        <f t="shared" si="60"/>
        <v>142</v>
      </c>
      <c r="S461" s="2">
        <v>30</v>
      </c>
      <c r="T461" s="9">
        <f t="shared" si="61"/>
        <v>172</v>
      </c>
      <c r="U461" s="9">
        <f t="shared" si="62"/>
        <v>43</v>
      </c>
      <c r="V461" s="2" t="s">
        <v>64</v>
      </c>
      <c r="W461" s="10">
        <f t="shared" si="63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 t="shared" si="56"/>
        <v>Resi</v>
      </c>
      <c r="H462" s="6" t="str">
        <f t="shared" si="57"/>
        <v>Pšlking</v>
      </c>
      <c r="I462" s="6" t="str">
        <f t="shared" si="58"/>
        <v>Gelsenkirchen</v>
      </c>
      <c r="J462" s="2" t="s">
        <v>109</v>
      </c>
      <c r="K462" s="7" t="str">
        <f>INDEX('Product Details'!$A$2:$D$169, MATCH('Sales Order '!J462,'Product Details'!$B$2:$B$169,0),3)</f>
        <v>Furniture</v>
      </c>
      <c r="L462" s="7" t="str">
        <f>INDEX('Product Details'!$A$2:$D$169, MATCH('Sales Order '!J462,'Product Details'!$B$2:$B$169,0),4)</f>
        <v>Bookcases</v>
      </c>
      <c r="M462" s="7" t="str">
        <f>INDEX('Product Details'!$A$2:$D$169, MATCH('Sales Order '!J462,'Product Details'!$B$2:$B$169,0),1)</f>
        <v>4-Shelf Metal Bookcases</v>
      </c>
      <c r="N462" s="2">
        <v>79</v>
      </c>
      <c r="O462" s="2">
        <v>75</v>
      </c>
      <c r="P462" s="2">
        <v>2</v>
      </c>
      <c r="Q462" s="8">
        <f t="shared" si="59"/>
        <v>150</v>
      </c>
      <c r="R462" s="8">
        <f t="shared" si="60"/>
        <v>158</v>
      </c>
      <c r="S462" s="2">
        <v>10</v>
      </c>
      <c r="T462" s="9">
        <f t="shared" si="61"/>
        <v>168</v>
      </c>
      <c r="U462" s="9">
        <f t="shared" si="62"/>
        <v>18</v>
      </c>
      <c r="V462" s="2" t="s">
        <v>34</v>
      </c>
      <c r="W462" s="10">
        <f t="shared" si="63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 t="shared" si="56"/>
        <v>Brian</v>
      </c>
      <c r="H463" s="6" t="str">
        <f t="shared" si="57"/>
        <v>Stugart</v>
      </c>
      <c r="I463" s="6" t="str">
        <f t="shared" si="58"/>
        <v>Jakarta</v>
      </c>
      <c r="J463" s="2" t="s">
        <v>141</v>
      </c>
      <c r="K463" s="7" t="str">
        <f>INDEX('Product Details'!$A$2:$D$169, MATCH('Sales Order '!J463,'Product Details'!$B$2:$B$169,0),3)</f>
        <v>Furniture</v>
      </c>
      <c r="L463" s="7" t="str">
        <f>INDEX('Product Details'!$A$2:$D$169, MATCH('Sales Order '!J463,'Product Details'!$B$2:$B$169,0),4)</f>
        <v>Chairs</v>
      </c>
      <c r="M463" s="7" t="str">
        <f>INDEX('Product Details'!$A$2:$D$169, MATCH('Sales Order '!J463,'Product Details'!$B$2:$B$169,0),1)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59"/>
        <v>29900</v>
      </c>
      <c r="R463" s="8">
        <f t="shared" si="60"/>
        <v>32640</v>
      </c>
      <c r="S463" s="2">
        <v>75</v>
      </c>
      <c r="T463" s="9">
        <f t="shared" si="61"/>
        <v>32715</v>
      </c>
      <c r="U463" s="9">
        <f t="shared" si="62"/>
        <v>2815</v>
      </c>
      <c r="V463" s="2" t="s">
        <v>34</v>
      </c>
      <c r="W463" s="10">
        <f t="shared" si="63"/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 t="shared" si="56"/>
        <v>Lindsay</v>
      </c>
      <c r="H464" s="6" t="str">
        <f t="shared" si="57"/>
        <v>Shagiari</v>
      </c>
      <c r="I464" s="6" t="str">
        <f t="shared" si="58"/>
        <v>Canberra</v>
      </c>
      <c r="J464" s="2" t="s">
        <v>215</v>
      </c>
      <c r="K464" s="7" t="str">
        <f>INDEX('Product Details'!$A$2:$D$169, MATCH('Sales Order '!J464,'Product Details'!$B$2:$B$169,0),3)</f>
        <v>Technology</v>
      </c>
      <c r="L464" s="7" t="str">
        <f>INDEX('Product Details'!$A$2:$D$169, MATCH('Sales Order '!J464,'Product Details'!$B$2:$B$169,0),4)</f>
        <v>Machines</v>
      </c>
      <c r="M464" s="7" t="str">
        <f>INDEX('Product Details'!$A$2:$D$169, MATCH('Sales Order '!J464,'Product Details'!$B$2:$B$169,0),1)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59"/>
        <v>74655</v>
      </c>
      <c r="R464" s="8">
        <f t="shared" si="60"/>
        <v>82926</v>
      </c>
      <c r="S464" s="2">
        <v>24</v>
      </c>
      <c r="T464" s="9">
        <f t="shared" si="61"/>
        <v>82950</v>
      </c>
      <c r="U464" s="9">
        <f t="shared" si="62"/>
        <v>8295</v>
      </c>
      <c r="V464" s="2" t="s">
        <v>34</v>
      </c>
      <c r="W464" s="10">
        <f t="shared" si="63"/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 t="shared" si="56"/>
        <v>Dave</v>
      </c>
      <c r="H465" s="6" t="str">
        <f t="shared" si="57"/>
        <v>Poirier</v>
      </c>
      <c r="I465" s="6" t="str">
        <f t="shared" si="58"/>
        <v>Changchun</v>
      </c>
      <c r="J465" s="2" t="s">
        <v>860</v>
      </c>
      <c r="K465" s="7" t="str">
        <f>INDEX('Product Details'!$A$2:$D$169, MATCH('Sales Order '!J465,'Product Details'!$B$2:$B$169,0),3)</f>
        <v>Furniture</v>
      </c>
      <c r="L465" s="7" t="str">
        <f>INDEX('Product Details'!$A$2:$D$169, MATCH('Sales Order '!J465,'Product Details'!$B$2:$B$169,0),4)</f>
        <v>Bookcases</v>
      </c>
      <c r="M465" s="7" t="str">
        <f>INDEX('Product Details'!$A$2:$D$169, MATCH('Sales Order '!J465,'Product Details'!$B$2:$B$169,0),1)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59"/>
        <v>830</v>
      </c>
      <c r="R465" s="8">
        <f t="shared" si="60"/>
        <v>914</v>
      </c>
      <c r="S465" s="2">
        <v>60</v>
      </c>
      <c r="T465" s="9">
        <f t="shared" si="61"/>
        <v>974</v>
      </c>
      <c r="U465" s="9">
        <f t="shared" si="62"/>
        <v>144</v>
      </c>
      <c r="V465" s="2" t="s">
        <v>64</v>
      </c>
      <c r="W465" s="10">
        <f t="shared" si="63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 t="shared" si="56"/>
        <v>Neil</v>
      </c>
      <c r="H466" s="6" t="str">
        <f t="shared" si="57"/>
        <v>Franzšsisch</v>
      </c>
      <c r="I466" s="6" t="str">
        <f t="shared" si="58"/>
        <v>Mount Isa</v>
      </c>
      <c r="J466" s="2" t="s">
        <v>471</v>
      </c>
      <c r="K466" s="7" t="str">
        <f>INDEX('Product Details'!$A$2:$D$169, MATCH('Sales Order '!J466,'Product Details'!$B$2:$B$169,0),3)</f>
        <v>Office_Supplies</v>
      </c>
      <c r="L466" s="7" t="str">
        <f>INDEX('Product Details'!$A$2:$D$169, MATCH('Sales Order '!J466,'Product Details'!$B$2:$B$169,0),4)</f>
        <v>Art</v>
      </c>
      <c r="M466" s="7" t="str">
        <f>INDEX('Product Details'!$A$2:$D$169, MATCH('Sales Order '!J466,'Product Details'!$B$2:$B$169,0),1)</f>
        <v>Stanley Pencil ener, Fluorescent</v>
      </c>
      <c r="N466" s="2">
        <v>145</v>
      </c>
      <c r="O466" s="2">
        <v>130</v>
      </c>
      <c r="P466" s="2">
        <v>1</v>
      </c>
      <c r="Q466" s="8">
        <f t="shared" si="59"/>
        <v>130</v>
      </c>
      <c r="R466" s="8">
        <f t="shared" si="60"/>
        <v>145</v>
      </c>
      <c r="S466" s="2">
        <v>30</v>
      </c>
      <c r="T466" s="9">
        <f t="shared" si="61"/>
        <v>175</v>
      </c>
      <c r="U466" s="9">
        <f t="shared" si="62"/>
        <v>45</v>
      </c>
      <c r="V466" s="2" t="s">
        <v>34</v>
      </c>
      <c r="W466" s="10">
        <f t="shared" si="63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 t="shared" si="56"/>
        <v>Kristen</v>
      </c>
      <c r="H467" s="6" t="str">
        <f t="shared" si="57"/>
        <v>Hastings</v>
      </c>
      <c r="I467" s="6" t="str">
        <f t="shared" si="58"/>
        <v>Shihezi</v>
      </c>
      <c r="J467" s="2" t="s">
        <v>458</v>
      </c>
      <c r="K467" s="7" t="str">
        <f>INDEX('Product Details'!$A$2:$D$169, MATCH('Sales Order '!J467,'Product Details'!$B$2:$B$169,0),3)</f>
        <v>Office_Supplies</v>
      </c>
      <c r="L467" s="7" t="str">
        <f>INDEX('Product Details'!$A$2:$D$169, MATCH('Sales Order '!J467,'Product Details'!$B$2:$B$169,0),4)</f>
        <v>Fasteners</v>
      </c>
      <c r="M467" s="7" t="str">
        <f>INDEX('Product Details'!$A$2:$D$169, MATCH('Sales Order '!J467,'Product Details'!$B$2:$B$169,0),1)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59"/>
        <v>55</v>
      </c>
      <c r="R467" s="8">
        <f t="shared" si="60"/>
        <v>60</v>
      </c>
      <c r="S467" s="2">
        <v>10</v>
      </c>
      <c r="T467" s="9">
        <f t="shared" si="61"/>
        <v>70</v>
      </c>
      <c r="U467" s="9">
        <f t="shared" si="62"/>
        <v>15</v>
      </c>
      <c r="V467" s="2" t="s">
        <v>64</v>
      </c>
      <c r="W467" s="10">
        <f t="shared" si="63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 t="shared" si="56"/>
        <v>Alex</v>
      </c>
      <c r="H468" s="6" t="str">
        <f t="shared" si="57"/>
        <v>Avila</v>
      </c>
      <c r="I468" s="6" t="str">
        <f t="shared" si="58"/>
        <v>Newcastle</v>
      </c>
      <c r="J468" s="2" t="s">
        <v>286</v>
      </c>
      <c r="K468" s="7" t="str">
        <f>INDEX('Product Details'!$A$2:$D$169, MATCH('Sales Order '!J468,'Product Details'!$B$2:$B$169,0),3)</f>
        <v>Technology</v>
      </c>
      <c r="L468" s="7" t="str">
        <f>INDEX('Product Details'!$A$2:$D$169, MATCH('Sales Order '!J468,'Product Details'!$B$2:$B$169,0),4)</f>
        <v>Phones</v>
      </c>
      <c r="M468" s="7" t="str">
        <f>INDEX('Product Details'!$A$2:$D$169, MATCH('Sales Order '!J468,'Product Details'!$B$2:$B$169,0),1)</f>
        <v>Phone 5C</v>
      </c>
      <c r="N468" s="2">
        <v>100</v>
      </c>
      <c r="O468" s="2">
        <v>95</v>
      </c>
      <c r="P468" s="2">
        <v>7</v>
      </c>
      <c r="Q468" s="8">
        <f t="shared" si="59"/>
        <v>665</v>
      </c>
      <c r="R468" s="8">
        <f t="shared" si="60"/>
        <v>700</v>
      </c>
      <c r="S468" s="2">
        <v>10</v>
      </c>
      <c r="T468" s="9">
        <f t="shared" si="61"/>
        <v>710</v>
      </c>
      <c r="U468" s="9">
        <f t="shared" si="62"/>
        <v>45</v>
      </c>
      <c r="V468" s="2" t="s">
        <v>34</v>
      </c>
      <c r="W468" s="10">
        <f t="shared" si="63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 t="shared" si="56"/>
        <v>Jill</v>
      </c>
      <c r="H469" s="6" t="str">
        <f t="shared" si="57"/>
        <v>Fjeld</v>
      </c>
      <c r="I469" s="6" t="str">
        <f t="shared" si="58"/>
        <v>Wollongong</v>
      </c>
      <c r="J469" s="2" t="s">
        <v>161</v>
      </c>
      <c r="K469" s="7" t="str">
        <f>INDEX('Product Details'!$A$2:$D$169, MATCH('Sales Order '!J469,'Product Details'!$B$2:$B$169,0),3)</f>
        <v>Office_Supplies</v>
      </c>
      <c r="L469" s="7" t="str">
        <f>INDEX('Product Details'!$A$2:$D$169, MATCH('Sales Order '!J469,'Product Details'!$B$2:$B$169,0),4)</f>
        <v>Storage</v>
      </c>
      <c r="M469" s="7" t="str">
        <f>INDEX('Product Details'!$A$2:$D$169, MATCH('Sales Order '!J469,'Product Details'!$B$2:$B$169,0),1)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59"/>
        <v>8580</v>
      </c>
      <c r="R469" s="8">
        <f t="shared" si="60"/>
        <v>9170</v>
      </c>
      <c r="S469" s="2">
        <v>92</v>
      </c>
      <c r="T469" s="9">
        <f t="shared" si="61"/>
        <v>9262</v>
      </c>
      <c r="U469" s="9">
        <f t="shared" si="62"/>
        <v>682</v>
      </c>
      <c r="V469" s="2" t="s">
        <v>64</v>
      </c>
      <c r="W469" s="10">
        <f t="shared" si="63"/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 t="shared" si="56"/>
        <v>Logan</v>
      </c>
      <c r="H470" s="6" t="str">
        <f t="shared" si="57"/>
        <v>Haushalter</v>
      </c>
      <c r="I470" s="6" t="str">
        <f t="shared" si="58"/>
        <v>Canberra</v>
      </c>
      <c r="J470" s="2" t="s">
        <v>274</v>
      </c>
      <c r="K470" s="7" t="str">
        <f>INDEX('Product Details'!$A$2:$D$169, MATCH('Sales Order '!J470,'Product Details'!$B$2:$B$169,0),3)</f>
        <v>Furniture</v>
      </c>
      <c r="L470" s="7" t="str">
        <f>INDEX('Product Details'!$A$2:$D$169, MATCH('Sales Order '!J470,'Product Details'!$B$2:$B$169,0),4)</f>
        <v>Tables</v>
      </c>
      <c r="M470" s="7" t="str">
        <f>INDEX('Product Details'!$A$2:$D$169, MATCH('Sales Order '!J470,'Product Details'!$B$2:$B$169,0),1)</f>
        <v>Coffee Table, Adjustable Height</v>
      </c>
      <c r="N470" s="2">
        <v>691</v>
      </c>
      <c r="O470" s="2">
        <v>646</v>
      </c>
      <c r="P470" s="2">
        <v>5</v>
      </c>
      <c r="Q470" s="8">
        <f t="shared" si="59"/>
        <v>3230</v>
      </c>
      <c r="R470" s="8">
        <f t="shared" si="60"/>
        <v>3455</v>
      </c>
      <c r="S470" s="2">
        <v>74</v>
      </c>
      <c r="T470" s="9">
        <f t="shared" si="61"/>
        <v>3529</v>
      </c>
      <c r="U470" s="9">
        <f t="shared" si="62"/>
        <v>299</v>
      </c>
      <c r="V470" s="2" t="s">
        <v>34</v>
      </c>
      <c r="W470" s="10">
        <f t="shared" si="63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 t="shared" si="56"/>
        <v>Allen</v>
      </c>
      <c r="H471" s="6" t="str">
        <f t="shared" si="57"/>
        <v>Rosenblatt</v>
      </c>
      <c r="I471" s="6" t="str">
        <f t="shared" si="58"/>
        <v>Chaozhou</v>
      </c>
      <c r="J471" s="2" t="s">
        <v>793</v>
      </c>
      <c r="K471" s="7" t="str">
        <f>INDEX('Product Details'!$A$2:$D$169, MATCH('Sales Order '!J471,'Product Details'!$B$2:$B$169,0),3)</f>
        <v>Office_Supplies</v>
      </c>
      <c r="L471" s="7" t="str">
        <f>INDEX('Product Details'!$A$2:$D$169, MATCH('Sales Order '!J471,'Product Details'!$B$2:$B$169,0),4)</f>
        <v>Fasteners</v>
      </c>
      <c r="M471" s="7" t="str">
        <f>INDEX('Product Details'!$A$2:$D$169, MATCH('Sales Order '!J471,'Product Details'!$B$2:$B$169,0),1)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59"/>
        <v>33726</v>
      </c>
      <c r="R471" s="8">
        <f t="shared" si="60"/>
        <v>35364</v>
      </c>
      <c r="S471" s="2">
        <v>25</v>
      </c>
      <c r="T471" s="9">
        <f t="shared" si="61"/>
        <v>35389</v>
      </c>
      <c r="U471" s="9">
        <f t="shared" si="62"/>
        <v>1663</v>
      </c>
      <c r="V471" s="2" t="s">
        <v>34</v>
      </c>
      <c r="W471" s="10">
        <f t="shared" si="63"/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 t="shared" si="56"/>
        <v>Quincy</v>
      </c>
      <c r="H472" s="6" t="str">
        <f t="shared" si="57"/>
        <v>Jones</v>
      </c>
      <c r="I472" s="6" t="str">
        <f t="shared" si="58"/>
        <v>Gold Coast</v>
      </c>
      <c r="J472" s="2" t="s">
        <v>420</v>
      </c>
      <c r="K472" s="7" t="str">
        <f>INDEX('Product Details'!$A$2:$D$169, MATCH('Sales Order '!J472,'Product Details'!$B$2:$B$169,0),3)</f>
        <v>Office_Supplies</v>
      </c>
      <c r="L472" s="7" t="str">
        <f>INDEX('Product Details'!$A$2:$D$169, MATCH('Sales Order '!J472,'Product Details'!$B$2:$B$169,0),4)</f>
        <v>Labels</v>
      </c>
      <c r="M472" s="7" t="str">
        <f>INDEX('Product Details'!$A$2:$D$169, MATCH('Sales Order '!J472,'Product Details'!$B$2:$B$169,0),1)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59"/>
        <v>471</v>
      </c>
      <c r="R472" s="8">
        <f t="shared" si="60"/>
        <v>498</v>
      </c>
      <c r="S472" s="2">
        <v>30</v>
      </c>
      <c r="T472" s="9">
        <f t="shared" si="61"/>
        <v>528</v>
      </c>
      <c r="U472" s="9">
        <f t="shared" si="62"/>
        <v>57</v>
      </c>
      <c r="V472" s="2" t="s">
        <v>64</v>
      </c>
      <c r="W472" s="10">
        <f t="shared" si="63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 t="shared" si="56"/>
        <v>Tim</v>
      </c>
      <c r="H473" s="6" t="str">
        <f t="shared" si="57"/>
        <v>Brockman</v>
      </c>
      <c r="I473" s="6" t="str">
        <f t="shared" si="58"/>
        <v>Toowoomba</v>
      </c>
      <c r="J473" s="2" t="s">
        <v>719</v>
      </c>
      <c r="K473" s="7" t="str">
        <f>INDEX('Product Details'!$A$2:$D$169, MATCH('Sales Order '!J473,'Product Details'!$B$2:$B$169,0),3)</f>
        <v>Office_Supplies</v>
      </c>
      <c r="L473" s="7" t="str">
        <f>INDEX('Product Details'!$A$2:$D$169, MATCH('Sales Order '!J473,'Product Details'!$B$2:$B$169,0),4)</f>
        <v>Labels</v>
      </c>
      <c r="M473" s="7" t="str">
        <f>INDEX('Product Details'!$A$2:$D$169, MATCH('Sales Order '!J473,'Product Details'!$B$2:$B$169,0),1)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59"/>
        <v>7671</v>
      </c>
      <c r="R473" s="8">
        <f t="shared" si="60"/>
        <v>8370</v>
      </c>
      <c r="S473" s="2">
        <v>34</v>
      </c>
      <c r="T473" s="9">
        <f t="shared" si="61"/>
        <v>8404</v>
      </c>
      <c r="U473" s="9">
        <f t="shared" si="62"/>
        <v>733</v>
      </c>
      <c r="V473" s="2" t="s">
        <v>64</v>
      </c>
      <c r="W473" s="10">
        <f t="shared" si="63"/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 t="shared" si="56"/>
        <v>Christine</v>
      </c>
      <c r="H474" s="6" t="str">
        <f t="shared" si="57"/>
        <v>Abelman</v>
      </c>
      <c r="I474" s="6" t="str">
        <f t="shared" si="58"/>
        <v>Nasik</v>
      </c>
      <c r="J474" s="2" t="s">
        <v>580</v>
      </c>
      <c r="K474" s="7" t="str">
        <f>INDEX('Product Details'!$A$2:$D$169, MATCH('Sales Order '!J474,'Product Details'!$B$2:$B$169,0),3)</f>
        <v>Office_Supplies</v>
      </c>
      <c r="L474" s="7" t="str">
        <f>INDEX('Product Details'!$A$2:$D$169, MATCH('Sales Order '!J474,'Product Details'!$B$2:$B$169,0),4)</f>
        <v>Storage</v>
      </c>
      <c r="M474" s="7" t="str">
        <f>INDEX('Product Details'!$A$2:$D$169, MATCH('Sales Order '!J474,'Product Details'!$B$2:$B$169,0),1)</f>
        <v>Hanging Personal Folder File</v>
      </c>
      <c r="N474" s="2">
        <v>2027</v>
      </c>
      <c r="O474" s="2">
        <v>1913</v>
      </c>
      <c r="P474" s="2">
        <v>3</v>
      </c>
      <c r="Q474" s="8">
        <f t="shared" si="59"/>
        <v>5739</v>
      </c>
      <c r="R474" s="8">
        <f t="shared" si="60"/>
        <v>6081</v>
      </c>
      <c r="S474" s="2">
        <v>72</v>
      </c>
      <c r="T474" s="9">
        <f t="shared" si="61"/>
        <v>6153</v>
      </c>
      <c r="U474" s="9">
        <f t="shared" si="62"/>
        <v>414</v>
      </c>
      <c r="V474" s="2" t="s">
        <v>31</v>
      </c>
      <c r="W474" s="10">
        <f t="shared" si="63"/>
        <v>0.05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 t="shared" si="56"/>
        <v>Liz</v>
      </c>
      <c r="H475" s="6" t="str">
        <f t="shared" si="57"/>
        <v>Pelletier</v>
      </c>
      <c r="I475" s="6" t="str">
        <f t="shared" si="58"/>
        <v>Zigong</v>
      </c>
      <c r="J475" s="2" t="s">
        <v>962</v>
      </c>
      <c r="K475" s="7" t="str">
        <f>INDEX('Product Details'!$A$2:$D$169, MATCH('Sales Order '!J475,'Product Details'!$B$2:$B$169,0),3)</f>
        <v>Furniture</v>
      </c>
      <c r="L475" s="7" t="str">
        <f>INDEX('Product Details'!$A$2:$D$169, MATCH('Sales Order '!J475,'Product Details'!$B$2:$B$169,0),4)</f>
        <v>Bookcases</v>
      </c>
      <c r="M475" s="7" t="str">
        <f>INDEX('Product Details'!$A$2:$D$169, MATCH('Sales Order '!J475,'Product Details'!$B$2:$B$169,0),1)</f>
        <v>Classic Bookcase, Pine</v>
      </c>
      <c r="N475" s="2">
        <v>4737</v>
      </c>
      <c r="O475" s="2">
        <v>4473</v>
      </c>
      <c r="P475" s="2">
        <v>2</v>
      </c>
      <c r="Q475" s="8">
        <f t="shared" si="59"/>
        <v>8946</v>
      </c>
      <c r="R475" s="8">
        <f t="shared" si="60"/>
        <v>9474</v>
      </c>
      <c r="S475" s="2">
        <v>42</v>
      </c>
      <c r="T475" s="9">
        <f t="shared" si="61"/>
        <v>9516</v>
      </c>
      <c r="U475" s="9">
        <f t="shared" si="62"/>
        <v>570</v>
      </c>
      <c r="V475" s="2" t="s">
        <v>34</v>
      </c>
      <c r="W475" s="10">
        <f t="shared" si="63"/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 t="shared" si="56"/>
        <v>Michelle</v>
      </c>
      <c r="H476" s="6" t="str">
        <f t="shared" si="57"/>
        <v>Tran</v>
      </c>
      <c r="I476" s="6" t="str">
        <f t="shared" si="58"/>
        <v>Mount Gambier</v>
      </c>
      <c r="J476" s="2" t="s">
        <v>497</v>
      </c>
      <c r="K476" s="7" t="str">
        <f>INDEX('Product Details'!$A$2:$D$169, MATCH('Sales Order '!J476,'Product Details'!$B$2:$B$169,0),3)</f>
        <v>Furniture</v>
      </c>
      <c r="L476" s="7" t="str">
        <f>INDEX('Product Details'!$A$2:$D$169, MATCH('Sales Order '!J476,'Product Details'!$B$2:$B$169,0),4)</f>
        <v>Tables</v>
      </c>
      <c r="M476" s="7" t="str">
        <f>INDEX('Product Details'!$A$2:$D$169, MATCH('Sales Order '!J476,'Product Details'!$B$2:$B$169,0),1)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59"/>
        <v>1209</v>
      </c>
      <c r="R476" s="8">
        <f t="shared" si="60"/>
        <v>1332</v>
      </c>
      <c r="S476" s="2">
        <v>30</v>
      </c>
      <c r="T476" s="9">
        <f t="shared" si="61"/>
        <v>1362</v>
      </c>
      <c r="U476" s="9">
        <f t="shared" si="62"/>
        <v>153</v>
      </c>
      <c r="V476" s="2" t="s">
        <v>64</v>
      </c>
      <c r="W476" s="10">
        <f t="shared" si="63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 t="shared" si="56"/>
        <v>Hunter</v>
      </c>
      <c r="H477" s="6" t="str">
        <f t="shared" si="57"/>
        <v>Lopez</v>
      </c>
      <c r="I477" s="6" t="str">
        <f t="shared" si="58"/>
        <v>Pekanbaru</v>
      </c>
      <c r="J477" s="2" t="s">
        <v>187</v>
      </c>
      <c r="K477" s="7" t="str">
        <f>INDEX('Product Details'!$A$2:$D$169, MATCH('Sales Order '!J477,'Product Details'!$B$2:$B$169,0),3)</f>
        <v>Technology</v>
      </c>
      <c r="L477" s="7" t="str">
        <f>INDEX('Product Details'!$A$2:$D$169, MATCH('Sales Order '!J477,'Product Details'!$B$2:$B$169,0),4)</f>
        <v>Accessories</v>
      </c>
      <c r="M477" s="7" t="str">
        <f>INDEX('Product Details'!$A$2:$D$169, MATCH('Sales Order '!J477,'Product Details'!$B$2:$B$169,0),1)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59"/>
        <v>168</v>
      </c>
      <c r="R477" s="8">
        <f t="shared" si="60"/>
        <v>174</v>
      </c>
      <c r="S477" s="2">
        <v>10</v>
      </c>
      <c r="T477" s="9">
        <f t="shared" si="61"/>
        <v>184</v>
      </c>
      <c r="U477" s="9">
        <f t="shared" si="62"/>
        <v>16</v>
      </c>
      <c r="V477" s="2" t="s">
        <v>34</v>
      </c>
      <c r="W477" s="10">
        <f t="shared" si="63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 t="shared" si="56"/>
        <v>Sung</v>
      </c>
      <c r="H478" s="6" t="str">
        <f t="shared" si="57"/>
        <v>Shariari</v>
      </c>
      <c r="I478" s="6" t="str">
        <f t="shared" si="58"/>
        <v>Solapur</v>
      </c>
      <c r="J478" s="2" t="s">
        <v>84</v>
      </c>
      <c r="K478" s="7" t="str">
        <f>INDEX('Product Details'!$A$2:$D$169, MATCH('Sales Order '!J478,'Product Details'!$B$2:$B$169,0),3)</f>
        <v>Furniture</v>
      </c>
      <c r="L478" s="7" t="str">
        <f>INDEX('Product Details'!$A$2:$D$169, MATCH('Sales Order '!J478,'Product Details'!$B$2:$B$169,0),4)</f>
        <v>Chairs</v>
      </c>
      <c r="M478" s="7" t="str">
        <f>INDEX('Product Details'!$A$2:$D$169, MATCH('Sales Order '!J478,'Product Details'!$B$2:$B$169,0),1)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59"/>
        <v>9170</v>
      </c>
      <c r="R478" s="8">
        <f t="shared" si="60"/>
        <v>9625</v>
      </c>
      <c r="S478" s="2">
        <v>24</v>
      </c>
      <c r="T478" s="9">
        <f t="shared" si="61"/>
        <v>9649</v>
      </c>
      <c r="U478" s="9">
        <f t="shared" si="62"/>
        <v>479</v>
      </c>
      <c r="V478" s="2" t="s">
        <v>34</v>
      </c>
      <c r="W478" s="10">
        <f t="shared" si="63"/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 t="shared" si="56"/>
        <v>Cari</v>
      </c>
      <c r="H479" s="6" t="str">
        <f t="shared" si="57"/>
        <v>MacIntyre</v>
      </c>
      <c r="I479" s="6" t="str">
        <f t="shared" si="58"/>
        <v>Suzhou</v>
      </c>
      <c r="J479" s="2" t="s">
        <v>793</v>
      </c>
      <c r="K479" s="7" t="str">
        <f>INDEX('Product Details'!$A$2:$D$169, MATCH('Sales Order '!J479,'Product Details'!$B$2:$B$169,0),3)</f>
        <v>Office_Supplies</v>
      </c>
      <c r="L479" s="7" t="str">
        <f>INDEX('Product Details'!$A$2:$D$169, MATCH('Sales Order '!J479,'Product Details'!$B$2:$B$169,0),4)</f>
        <v>Fasteners</v>
      </c>
      <c r="M479" s="7" t="str">
        <f>INDEX('Product Details'!$A$2:$D$169, MATCH('Sales Order '!J479,'Product Details'!$B$2:$B$169,0),1)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59"/>
        <v>85272</v>
      </c>
      <c r="R479" s="8">
        <f t="shared" si="60"/>
        <v>90408</v>
      </c>
      <c r="S479" s="2">
        <v>35</v>
      </c>
      <c r="T479" s="9">
        <f t="shared" si="61"/>
        <v>90443</v>
      </c>
      <c r="U479" s="9">
        <f t="shared" si="62"/>
        <v>5171</v>
      </c>
      <c r="V479" s="2" t="s">
        <v>34</v>
      </c>
      <c r="W479" s="10">
        <f t="shared" si="63"/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 t="shared" si="56"/>
        <v>Mitch</v>
      </c>
      <c r="H480" s="6" t="str">
        <f t="shared" si="57"/>
        <v>Willingham</v>
      </c>
      <c r="I480" s="6" t="str">
        <f t="shared" si="58"/>
        <v>Berlin</v>
      </c>
      <c r="J480" s="2" t="s">
        <v>215</v>
      </c>
      <c r="K480" s="7" t="str">
        <f>INDEX('Product Details'!$A$2:$D$169, MATCH('Sales Order '!J480,'Product Details'!$B$2:$B$169,0),3)</f>
        <v>Technology</v>
      </c>
      <c r="L480" s="7" t="str">
        <f>INDEX('Product Details'!$A$2:$D$169, MATCH('Sales Order '!J480,'Product Details'!$B$2:$B$169,0),4)</f>
        <v>Machines</v>
      </c>
      <c r="M480" s="7" t="str">
        <f>INDEX('Product Details'!$A$2:$D$169, MATCH('Sales Order '!J480,'Product Details'!$B$2:$B$169,0),1)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59"/>
        <v>47262</v>
      </c>
      <c r="R480" s="8">
        <f t="shared" si="60"/>
        <v>52512</v>
      </c>
      <c r="S480" s="2">
        <v>92</v>
      </c>
      <c r="T480" s="9">
        <f t="shared" si="61"/>
        <v>52604</v>
      </c>
      <c r="U480" s="9">
        <f t="shared" si="62"/>
        <v>5342</v>
      </c>
      <c r="V480" s="2" t="s">
        <v>31</v>
      </c>
      <c r="W480" s="10">
        <f t="shared" si="63"/>
        <v>0.09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 t="shared" si="56"/>
        <v>Jim</v>
      </c>
      <c r="H481" s="6" t="str">
        <f t="shared" si="57"/>
        <v>Epp</v>
      </c>
      <c r="I481" s="6" t="str">
        <f t="shared" si="58"/>
        <v>Jingmen</v>
      </c>
      <c r="J481" s="2" t="s">
        <v>51</v>
      </c>
      <c r="K481" s="7" t="str">
        <f>INDEX('Product Details'!$A$2:$D$169, MATCH('Sales Order '!J481,'Product Details'!$B$2:$B$169,0),3)</f>
        <v>Technology</v>
      </c>
      <c r="L481" s="7" t="str">
        <f>INDEX('Product Details'!$A$2:$D$169, MATCH('Sales Order '!J481,'Product Details'!$B$2:$B$169,0),4)</f>
        <v>Machines</v>
      </c>
      <c r="M481" s="7" t="str">
        <f>INDEX('Product Details'!$A$2:$D$169, MATCH('Sales Order '!J481,'Product Details'!$B$2:$B$169,0),1)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59"/>
        <v>4806</v>
      </c>
      <c r="R481" s="8">
        <f t="shared" si="60"/>
        <v>5289</v>
      </c>
      <c r="S481" s="2">
        <v>100</v>
      </c>
      <c r="T481" s="9">
        <f t="shared" si="61"/>
        <v>5389</v>
      </c>
      <c r="U481" s="9">
        <f t="shared" si="62"/>
        <v>583</v>
      </c>
      <c r="V481" s="2" t="s">
        <v>34</v>
      </c>
      <c r="W481" s="10">
        <f t="shared" si="63"/>
        <v>0.05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 t="shared" si="56"/>
        <v>Harold</v>
      </c>
      <c r="H482" s="6" t="str">
        <f t="shared" si="57"/>
        <v>Dahlen</v>
      </c>
      <c r="I482" s="6" t="str">
        <f t="shared" si="58"/>
        <v>Jakarta</v>
      </c>
      <c r="J482" s="2" t="s">
        <v>374</v>
      </c>
      <c r="K482" s="7" t="str">
        <f>INDEX('Product Details'!$A$2:$D$169, MATCH('Sales Order '!J482,'Product Details'!$B$2:$B$169,0),3)</f>
        <v>Furniture</v>
      </c>
      <c r="L482" s="7" t="str">
        <f>INDEX('Product Details'!$A$2:$D$169, MATCH('Sales Order '!J482,'Product Details'!$B$2:$B$169,0),4)</f>
        <v>Chairs</v>
      </c>
      <c r="M482" s="7" t="str">
        <f>INDEX('Product Details'!$A$2:$D$169, MATCH('Sales Order '!J482,'Product Details'!$B$2:$B$169,0),1)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59"/>
        <v>1908</v>
      </c>
      <c r="R482" s="8">
        <f t="shared" si="60"/>
        <v>1983</v>
      </c>
      <c r="S482" s="2">
        <v>79</v>
      </c>
      <c r="T482" s="9">
        <f t="shared" si="61"/>
        <v>2062</v>
      </c>
      <c r="U482" s="9">
        <f t="shared" si="62"/>
        <v>154</v>
      </c>
      <c r="V482" s="2" t="s">
        <v>34</v>
      </c>
      <c r="W482" s="10">
        <f t="shared" si="63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 t="shared" si="56"/>
        <v>Kean</v>
      </c>
      <c r="H483" s="6" t="str">
        <f t="shared" si="57"/>
        <v>Thornton</v>
      </c>
      <c r="I483" s="6" t="str">
        <f t="shared" si="58"/>
        <v>Brisbane</v>
      </c>
      <c r="J483" s="2" t="s">
        <v>323</v>
      </c>
      <c r="K483" s="7" t="str">
        <f>INDEX('Product Details'!$A$2:$D$169, MATCH('Sales Order '!J483,'Product Details'!$B$2:$B$169,0),3)</f>
        <v>Technology</v>
      </c>
      <c r="L483" s="7" t="str">
        <f>INDEX('Product Details'!$A$2:$D$169, MATCH('Sales Order '!J483,'Product Details'!$B$2:$B$169,0),4)</f>
        <v>Accessories</v>
      </c>
      <c r="M483" s="7" t="str">
        <f>INDEX('Product Details'!$A$2:$D$169, MATCH('Sales Order '!J483,'Product Details'!$B$2:$B$169,0),1)</f>
        <v>Belkin Flash Drive, Erganomic</v>
      </c>
      <c r="N483" s="2">
        <v>71</v>
      </c>
      <c r="O483" s="2">
        <v>64</v>
      </c>
      <c r="P483" s="2">
        <v>4</v>
      </c>
      <c r="Q483" s="8">
        <f t="shared" si="59"/>
        <v>256</v>
      </c>
      <c r="R483" s="8">
        <f t="shared" si="60"/>
        <v>284</v>
      </c>
      <c r="S483" s="2">
        <v>10</v>
      </c>
      <c r="T483" s="9">
        <f t="shared" si="61"/>
        <v>294</v>
      </c>
      <c r="U483" s="9">
        <f t="shared" si="62"/>
        <v>38</v>
      </c>
      <c r="V483" s="2" t="s">
        <v>31</v>
      </c>
      <c r="W483" s="10">
        <f t="shared" si="63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 t="shared" si="56"/>
        <v>Hunter</v>
      </c>
      <c r="H484" s="6" t="str">
        <f t="shared" si="57"/>
        <v>Glantz</v>
      </c>
      <c r="I484" s="6" t="str">
        <f t="shared" si="58"/>
        <v>Panihati</v>
      </c>
      <c r="J484" s="2" t="s">
        <v>623</v>
      </c>
      <c r="K484" s="7" t="str">
        <f>INDEX('Product Details'!$A$2:$D$169, MATCH('Sales Order '!J484,'Product Details'!$B$2:$B$169,0),3)</f>
        <v>Office_Supplies</v>
      </c>
      <c r="L484" s="7" t="str">
        <f>INDEX('Product Details'!$A$2:$D$169, MATCH('Sales Order '!J484,'Product Details'!$B$2:$B$169,0),4)</f>
        <v>Storage</v>
      </c>
      <c r="M484" s="7" t="str">
        <f>INDEX('Product Details'!$A$2:$D$169, MATCH('Sales Order '!J484,'Product Details'!$B$2:$B$169,0),1)</f>
        <v>RogeFile Cart, Single Width</v>
      </c>
      <c r="N484" s="2">
        <v>8199</v>
      </c>
      <c r="O484" s="2">
        <v>7523</v>
      </c>
      <c r="P484" s="2">
        <v>4</v>
      </c>
      <c r="Q484" s="8">
        <f t="shared" si="59"/>
        <v>30092</v>
      </c>
      <c r="R484" s="8">
        <f t="shared" si="60"/>
        <v>32796</v>
      </c>
      <c r="S484" s="2">
        <v>43</v>
      </c>
      <c r="T484" s="9">
        <f t="shared" si="61"/>
        <v>32839</v>
      </c>
      <c r="U484" s="9">
        <f t="shared" si="62"/>
        <v>2747</v>
      </c>
      <c r="V484" s="2" t="s">
        <v>31</v>
      </c>
      <c r="W484" s="10">
        <f t="shared" si="63"/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 t="shared" si="56"/>
        <v>Victoria</v>
      </c>
      <c r="H485" s="6" t="str">
        <f t="shared" si="57"/>
        <v>Brennan</v>
      </c>
      <c r="I485" s="6" t="str">
        <f t="shared" si="58"/>
        <v>Mangalore</v>
      </c>
      <c r="J485" s="2" t="s">
        <v>314</v>
      </c>
      <c r="K485" s="7" t="str">
        <f>INDEX('Product Details'!$A$2:$D$169, MATCH('Sales Order '!J485,'Product Details'!$B$2:$B$169,0),3)</f>
        <v>Technology</v>
      </c>
      <c r="L485" s="7" t="str">
        <f>INDEX('Product Details'!$A$2:$D$169, MATCH('Sales Order '!J485,'Product Details'!$B$2:$B$169,0),4)</f>
        <v>Copiers</v>
      </c>
      <c r="M485" s="7" t="str">
        <f>INDEX('Product Details'!$A$2:$D$169, MATCH('Sales Order '!J485,'Product Details'!$B$2:$B$169,0),1)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59"/>
        <v>264</v>
      </c>
      <c r="R485" s="8">
        <f t="shared" si="60"/>
        <v>288</v>
      </c>
      <c r="S485" s="2">
        <v>30</v>
      </c>
      <c r="T485" s="9">
        <f t="shared" si="61"/>
        <v>318</v>
      </c>
      <c r="U485" s="9">
        <f t="shared" si="62"/>
        <v>54</v>
      </c>
      <c r="V485" s="2" t="s">
        <v>34</v>
      </c>
      <c r="W485" s="10">
        <f t="shared" si="63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 t="shared" si="56"/>
        <v>Muhammed</v>
      </c>
      <c r="H486" s="6" t="str">
        <f t="shared" si="57"/>
        <v>Lee</v>
      </c>
      <c r="I486" s="6" t="str">
        <f t="shared" si="58"/>
        <v>Nellore</v>
      </c>
      <c r="J486" s="2" t="s">
        <v>164</v>
      </c>
      <c r="K486" s="7" t="str">
        <f>INDEX('Product Details'!$A$2:$D$169, MATCH('Sales Order '!J486,'Product Details'!$B$2:$B$169,0),3)</f>
        <v>Office_Supplies</v>
      </c>
      <c r="L486" s="7" t="str">
        <f>INDEX('Product Details'!$A$2:$D$169, MATCH('Sales Order '!J486,'Product Details'!$B$2:$B$169,0),4)</f>
        <v>Appliances</v>
      </c>
      <c r="M486" s="7" t="str">
        <f>INDEX('Product Details'!$A$2:$D$169, MATCH('Sales Order '!J486,'Product Details'!$B$2:$B$169,0),1)</f>
        <v>Hamilton Beach Toaster, Black</v>
      </c>
      <c r="N486" s="2">
        <v>288</v>
      </c>
      <c r="O486" s="2">
        <v>264</v>
      </c>
      <c r="P486" s="2">
        <v>3</v>
      </c>
      <c r="Q486" s="8">
        <f t="shared" si="59"/>
        <v>792</v>
      </c>
      <c r="R486" s="8">
        <f t="shared" si="60"/>
        <v>864</v>
      </c>
      <c r="S486" s="2">
        <v>61</v>
      </c>
      <c r="T486" s="9">
        <f t="shared" si="61"/>
        <v>925</v>
      </c>
      <c r="U486" s="9">
        <f t="shared" si="62"/>
        <v>133</v>
      </c>
      <c r="V486" s="2" t="s">
        <v>34</v>
      </c>
      <c r="W486" s="10">
        <f t="shared" si="63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 t="shared" si="56"/>
        <v>Jonathan</v>
      </c>
      <c r="H487" s="6" t="str">
        <f t="shared" si="57"/>
        <v>Howell</v>
      </c>
      <c r="I487" s="6" t="str">
        <f t="shared" si="58"/>
        <v>Guangshui</v>
      </c>
      <c r="J487" s="2" t="s">
        <v>539</v>
      </c>
      <c r="K487" s="7" t="str">
        <f>INDEX('Product Details'!$A$2:$D$169, MATCH('Sales Order '!J487,'Product Details'!$B$2:$B$169,0),3)</f>
        <v>Technology</v>
      </c>
      <c r="L487" s="7" t="str">
        <f>INDEX('Product Details'!$A$2:$D$169, MATCH('Sales Order '!J487,'Product Details'!$B$2:$B$169,0),4)</f>
        <v>Copiers</v>
      </c>
      <c r="M487" s="7" t="str">
        <f>INDEX('Product Details'!$A$2:$D$169, MATCH('Sales Order '!J487,'Product Details'!$B$2:$B$169,0),1)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59"/>
        <v>810</v>
      </c>
      <c r="R487" s="8">
        <f t="shared" si="60"/>
        <v>875</v>
      </c>
      <c r="S487" s="2">
        <v>30</v>
      </c>
      <c r="T487" s="9">
        <f t="shared" si="61"/>
        <v>905</v>
      </c>
      <c r="U487" s="9">
        <f t="shared" si="62"/>
        <v>95</v>
      </c>
      <c r="V487" s="2" t="s">
        <v>31</v>
      </c>
      <c r="W487" s="10">
        <f t="shared" si="63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 t="shared" si="56"/>
        <v>Anna</v>
      </c>
      <c r="H488" s="6" t="str">
        <f t="shared" si="57"/>
        <v>Gayman</v>
      </c>
      <c r="I488" s="6" t="str">
        <f t="shared" si="58"/>
        <v>Surat</v>
      </c>
      <c r="J488" s="2" t="s">
        <v>215</v>
      </c>
      <c r="K488" s="7" t="str">
        <f>INDEX('Product Details'!$A$2:$D$169, MATCH('Sales Order '!J488,'Product Details'!$B$2:$B$169,0),3)</f>
        <v>Technology</v>
      </c>
      <c r="L488" s="7" t="str">
        <f>INDEX('Product Details'!$A$2:$D$169, MATCH('Sales Order '!J488,'Product Details'!$B$2:$B$169,0),4)</f>
        <v>Machines</v>
      </c>
      <c r="M488" s="7" t="str">
        <f>INDEX('Product Details'!$A$2:$D$169, MATCH('Sales Order '!J488,'Product Details'!$B$2:$B$169,0),1)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59"/>
        <v>10020</v>
      </c>
      <c r="R488" s="8">
        <f t="shared" si="60"/>
        <v>10415</v>
      </c>
      <c r="S488" s="2">
        <v>71</v>
      </c>
      <c r="T488" s="9">
        <f t="shared" si="61"/>
        <v>10486</v>
      </c>
      <c r="U488" s="9">
        <f t="shared" si="62"/>
        <v>466</v>
      </c>
      <c r="V488" s="2" t="s">
        <v>34</v>
      </c>
      <c r="W488" s="10">
        <f t="shared" si="63"/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 t="shared" si="56"/>
        <v>Adrian</v>
      </c>
      <c r="H489" s="6" t="str">
        <f t="shared" si="57"/>
        <v>Barton</v>
      </c>
      <c r="I489" s="6" t="str">
        <f t="shared" si="58"/>
        <v>Zigong</v>
      </c>
      <c r="J489" s="2" t="s">
        <v>87</v>
      </c>
      <c r="K489" s="7" t="str">
        <f>INDEX('Product Details'!$A$2:$D$169, MATCH('Sales Order '!J489,'Product Details'!$B$2:$B$169,0),3)</f>
        <v>Office_Supplies</v>
      </c>
      <c r="L489" s="7" t="str">
        <f>INDEX('Product Details'!$A$2:$D$169, MATCH('Sales Order '!J489,'Product Details'!$B$2:$B$169,0),4)</f>
        <v>Storage</v>
      </c>
      <c r="M489" s="7" t="str">
        <f>INDEX('Product Details'!$A$2:$D$169, MATCH('Sales Order '!J489,'Product Details'!$B$2:$B$169,0),1)</f>
        <v>Fellowes Shelving, Wire Frame</v>
      </c>
      <c r="N489" s="2">
        <v>1399</v>
      </c>
      <c r="O489" s="2">
        <v>1333</v>
      </c>
      <c r="P489" s="2">
        <v>1</v>
      </c>
      <c r="Q489" s="8">
        <f t="shared" si="59"/>
        <v>1333</v>
      </c>
      <c r="R489" s="8">
        <f t="shared" si="60"/>
        <v>1399</v>
      </c>
      <c r="S489" s="2">
        <v>94</v>
      </c>
      <c r="T489" s="9">
        <f t="shared" si="61"/>
        <v>1493</v>
      </c>
      <c r="U489" s="9">
        <f t="shared" si="62"/>
        <v>160</v>
      </c>
      <c r="V489" s="2" t="s">
        <v>64</v>
      </c>
      <c r="W489" s="10">
        <f t="shared" si="63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 t="shared" si="56"/>
        <v>Trudy</v>
      </c>
      <c r="H490" s="6" t="str">
        <f t="shared" si="57"/>
        <v>Glocke</v>
      </c>
      <c r="I490" s="6" t="str">
        <f t="shared" si="58"/>
        <v>Huaiyin</v>
      </c>
      <c r="J490" s="2" t="s">
        <v>281</v>
      </c>
      <c r="K490" s="7" t="str">
        <f>INDEX('Product Details'!$A$2:$D$169, MATCH('Sales Order '!J490,'Product Details'!$B$2:$B$169,0),3)</f>
        <v>Furniture</v>
      </c>
      <c r="L490" s="7" t="str">
        <f>INDEX('Product Details'!$A$2:$D$169, MATCH('Sales Order '!J490,'Product Details'!$B$2:$B$169,0),4)</f>
        <v>Chairs</v>
      </c>
      <c r="M490" s="7" t="str">
        <f>INDEX('Product Details'!$A$2:$D$169, MATCH('Sales Order '!J490,'Product Details'!$B$2:$B$169,0),1)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59"/>
        <v>14950</v>
      </c>
      <c r="R490" s="8">
        <f t="shared" si="60"/>
        <v>16320</v>
      </c>
      <c r="S490" s="2">
        <v>42</v>
      </c>
      <c r="T490" s="9">
        <f t="shared" si="61"/>
        <v>16362</v>
      </c>
      <c r="U490" s="9">
        <f t="shared" si="62"/>
        <v>1412</v>
      </c>
      <c r="V490" s="2" t="s">
        <v>64</v>
      </c>
      <c r="W490" s="10">
        <f t="shared" si="63"/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 t="shared" si="56"/>
        <v>Brendan</v>
      </c>
      <c r="H491" s="6" t="str">
        <f t="shared" si="57"/>
        <v>Murry</v>
      </c>
      <c r="I491" s="6" t="str">
        <f t="shared" si="58"/>
        <v>Schwerin</v>
      </c>
      <c r="J491" s="2" t="s">
        <v>197</v>
      </c>
      <c r="K491" s="7" t="str">
        <f>INDEX('Product Details'!$A$2:$D$169, MATCH('Sales Order '!J491,'Product Details'!$B$2:$B$169,0),3)</f>
        <v>Office_Supplies</v>
      </c>
      <c r="L491" s="7" t="str">
        <f>INDEX('Product Details'!$A$2:$D$169, MATCH('Sales Order '!J491,'Product Details'!$B$2:$B$169,0),4)</f>
        <v>Labels</v>
      </c>
      <c r="M491" s="7" t="str">
        <f>INDEX('Product Details'!$A$2:$D$169, MATCH('Sales Order '!J491,'Product Details'!$B$2:$B$169,0),1)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59"/>
        <v>8877</v>
      </c>
      <c r="R491" s="8">
        <f t="shared" si="60"/>
        <v>9768</v>
      </c>
      <c r="S491" s="2">
        <v>68</v>
      </c>
      <c r="T491" s="9">
        <f t="shared" si="61"/>
        <v>9836</v>
      </c>
      <c r="U491" s="9">
        <f t="shared" si="62"/>
        <v>959</v>
      </c>
      <c r="V491" s="2" t="s">
        <v>34</v>
      </c>
      <c r="W491" s="10">
        <f t="shared" si="63"/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 t="shared" si="56"/>
        <v>Mark</v>
      </c>
      <c r="H492" s="6" t="str">
        <f t="shared" si="57"/>
        <v>Packer</v>
      </c>
      <c r="I492" s="6" t="str">
        <f t="shared" si="58"/>
        <v>Perth</v>
      </c>
      <c r="J492" s="2" t="s">
        <v>332</v>
      </c>
      <c r="K492" s="7" t="str">
        <f>INDEX('Product Details'!$A$2:$D$169, MATCH('Sales Order '!J492,'Product Details'!$B$2:$B$169,0),3)</f>
        <v>Technology</v>
      </c>
      <c r="L492" s="7" t="str">
        <f>INDEX('Product Details'!$A$2:$D$169, MATCH('Sales Order '!J492,'Product Details'!$B$2:$B$169,0),4)</f>
        <v>Phones</v>
      </c>
      <c r="M492" s="7" t="str">
        <f>INDEX('Product Details'!$A$2:$D$169, MATCH('Sales Order '!J492,'Product Details'!$B$2:$B$169,0),1)</f>
        <v>Digium D40 VoIP phone</v>
      </c>
      <c r="N492" s="2">
        <v>3408</v>
      </c>
      <c r="O492" s="2">
        <v>3215</v>
      </c>
      <c r="P492" s="2">
        <v>2</v>
      </c>
      <c r="Q492" s="8">
        <f t="shared" si="59"/>
        <v>6430</v>
      </c>
      <c r="R492" s="8">
        <f t="shared" si="60"/>
        <v>6816</v>
      </c>
      <c r="S492" s="2">
        <v>53</v>
      </c>
      <c r="T492" s="9">
        <f t="shared" si="61"/>
        <v>6869</v>
      </c>
      <c r="U492" s="9">
        <f t="shared" si="62"/>
        <v>439</v>
      </c>
      <c r="V492" s="2" t="s">
        <v>34</v>
      </c>
      <c r="W492" s="10">
        <f t="shared" si="63"/>
        <v>0.05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 t="shared" si="56"/>
        <v>Sanjit</v>
      </c>
      <c r="H493" s="6" t="str">
        <f t="shared" si="57"/>
        <v>Chand</v>
      </c>
      <c r="I493" s="6" t="str">
        <f t="shared" si="58"/>
        <v>Thiruvananthapuram</v>
      </c>
      <c r="J493" s="2" t="s">
        <v>389</v>
      </c>
      <c r="K493" s="7" t="str">
        <f>INDEX('Product Details'!$A$2:$D$169, MATCH('Sales Order '!J493,'Product Details'!$B$2:$B$169,0),3)</f>
        <v>Furniture</v>
      </c>
      <c r="L493" s="7" t="str">
        <f>INDEX('Product Details'!$A$2:$D$169, MATCH('Sales Order '!J493,'Product Details'!$B$2:$B$169,0),4)</f>
        <v>Tables</v>
      </c>
      <c r="M493" s="7" t="str">
        <f>INDEX('Product Details'!$A$2:$D$169, MATCH('Sales Order '!J493,'Product Details'!$B$2:$B$169,0),1)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59"/>
        <v>15126</v>
      </c>
      <c r="R493" s="8">
        <f t="shared" si="60"/>
        <v>15728</v>
      </c>
      <c r="S493" s="2">
        <v>75</v>
      </c>
      <c r="T493" s="9">
        <f t="shared" si="61"/>
        <v>15803</v>
      </c>
      <c r="U493" s="9">
        <f t="shared" si="62"/>
        <v>677</v>
      </c>
      <c r="V493" s="2" t="s">
        <v>64</v>
      </c>
      <c r="W493" s="10">
        <f t="shared" si="63"/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 t="shared" si="56"/>
        <v>Duane</v>
      </c>
      <c r="H494" s="6" t="str">
        <f t="shared" si="57"/>
        <v>Huffman</v>
      </c>
      <c r="I494" s="6" t="str">
        <f t="shared" si="58"/>
        <v>Jakarta</v>
      </c>
      <c r="J494" s="2" t="s">
        <v>164</v>
      </c>
      <c r="K494" s="7" t="str">
        <f>INDEX('Product Details'!$A$2:$D$169, MATCH('Sales Order '!J494,'Product Details'!$B$2:$B$169,0),3)</f>
        <v>Office_Supplies</v>
      </c>
      <c r="L494" s="7" t="str">
        <f>INDEX('Product Details'!$A$2:$D$169, MATCH('Sales Order '!J494,'Product Details'!$B$2:$B$169,0),4)</f>
        <v>Appliances</v>
      </c>
      <c r="M494" s="7" t="str">
        <f>INDEX('Product Details'!$A$2:$D$169, MATCH('Sales Order '!J494,'Product Details'!$B$2:$B$169,0),1)</f>
        <v>Hamilton Beach Toaster, Black</v>
      </c>
      <c r="N494" s="2">
        <v>674</v>
      </c>
      <c r="O494" s="2">
        <v>629</v>
      </c>
      <c r="P494" s="2">
        <v>3</v>
      </c>
      <c r="Q494" s="8">
        <f t="shared" si="59"/>
        <v>1887</v>
      </c>
      <c r="R494" s="8">
        <f t="shared" si="60"/>
        <v>2022</v>
      </c>
      <c r="S494" s="2">
        <v>82</v>
      </c>
      <c r="T494" s="9">
        <f t="shared" si="61"/>
        <v>2104</v>
      </c>
      <c r="U494" s="9">
        <f t="shared" si="62"/>
        <v>217</v>
      </c>
      <c r="V494" s="2" t="s">
        <v>64</v>
      </c>
      <c r="W494" s="10">
        <f t="shared" si="63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 t="shared" si="56"/>
        <v>Quincy</v>
      </c>
      <c r="H495" s="6" t="str">
        <f t="shared" si="57"/>
        <v>Jones</v>
      </c>
      <c r="I495" s="6" t="str">
        <f t="shared" si="58"/>
        <v>Gold Coast</v>
      </c>
      <c r="J495" s="2" t="s">
        <v>132</v>
      </c>
      <c r="K495" s="7" t="str">
        <f>INDEX('Product Details'!$A$2:$D$169, MATCH('Sales Order '!J495,'Product Details'!$B$2:$B$169,0),3)</f>
        <v>Office_Supplies</v>
      </c>
      <c r="L495" s="7" t="str">
        <f>INDEX('Product Details'!$A$2:$D$169, MATCH('Sales Order '!J495,'Product Details'!$B$2:$B$169,0),4)</f>
        <v>Labels</v>
      </c>
      <c r="M495" s="7" t="str">
        <f>INDEX('Product Details'!$A$2:$D$169, MATCH('Sales Order '!J495,'Product Details'!$B$2:$B$169,0),1)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59"/>
        <v>512</v>
      </c>
      <c r="R495" s="8">
        <f t="shared" si="60"/>
        <v>552</v>
      </c>
      <c r="S495" s="2">
        <v>30</v>
      </c>
      <c r="T495" s="9">
        <f t="shared" si="61"/>
        <v>582</v>
      </c>
      <c r="U495" s="9">
        <f t="shared" si="62"/>
        <v>70</v>
      </c>
      <c r="V495" s="2" t="s">
        <v>31</v>
      </c>
      <c r="W495" s="10">
        <f t="shared" si="63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 t="shared" si="56"/>
        <v>Sara</v>
      </c>
      <c r="H496" s="6" t="str">
        <f t="shared" si="57"/>
        <v>Luxemburg</v>
      </c>
      <c r="I496" s="6" t="str">
        <f t="shared" si="58"/>
        <v>Luoyang</v>
      </c>
      <c r="J496" s="2" t="s">
        <v>39</v>
      </c>
      <c r="K496" s="7" t="str">
        <f>INDEX('Product Details'!$A$2:$D$169, MATCH('Sales Order '!J496,'Product Details'!$B$2:$B$169,0),3)</f>
        <v>Office_Supplies</v>
      </c>
      <c r="L496" s="7" t="str">
        <f>INDEX('Product Details'!$A$2:$D$169, MATCH('Sales Order '!J496,'Product Details'!$B$2:$B$169,0),4)</f>
        <v>Binders</v>
      </c>
      <c r="M496" s="7" t="str">
        <f>INDEX('Product Details'!$A$2:$D$169, MATCH('Sales Order '!J496,'Product Details'!$B$2:$B$169,0),1)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59"/>
        <v>1224</v>
      </c>
      <c r="R496" s="8">
        <f t="shared" si="60"/>
        <v>1332</v>
      </c>
      <c r="S496" s="2">
        <v>26</v>
      </c>
      <c r="T496" s="9">
        <f t="shared" si="61"/>
        <v>1358</v>
      </c>
      <c r="U496" s="9">
        <f t="shared" si="62"/>
        <v>134</v>
      </c>
      <c r="V496" s="2" t="s">
        <v>34</v>
      </c>
      <c r="W496" s="10">
        <f t="shared" si="63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 t="shared" si="56"/>
        <v>Brendan</v>
      </c>
      <c r="H497" s="6" t="str">
        <f t="shared" si="57"/>
        <v>Dodson</v>
      </c>
      <c r="I497" s="6" t="str">
        <f t="shared" si="58"/>
        <v>Adelaide</v>
      </c>
      <c r="J497" s="2" t="s">
        <v>141</v>
      </c>
      <c r="K497" s="7" t="str">
        <f>INDEX('Product Details'!$A$2:$D$169, MATCH('Sales Order '!J497,'Product Details'!$B$2:$B$169,0),3)</f>
        <v>Furniture</v>
      </c>
      <c r="L497" s="7" t="str">
        <f>INDEX('Product Details'!$A$2:$D$169, MATCH('Sales Order '!J497,'Product Details'!$B$2:$B$169,0),4)</f>
        <v>Chairs</v>
      </c>
      <c r="M497" s="7" t="str">
        <f>INDEX('Product Details'!$A$2:$D$169, MATCH('Sales Order '!J497,'Product Details'!$B$2:$B$169,0),1)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59"/>
        <v>2720</v>
      </c>
      <c r="R497" s="8">
        <f t="shared" si="60"/>
        <v>2882</v>
      </c>
      <c r="S497" s="2">
        <v>53</v>
      </c>
      <c r="T497" s="9">
        <f t="shared" si="61"/>
        <v>2935</v>
      </c>
      <c r="U497" s="9">
        <f t="shared" si="62"/>
        <v>215</v>
      </c>
      <c r="V497" s="2" t="s">
        <v>34</v>
      </c>
      <c r="W497" s="10">
        <f t="shared" si="63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 t="shared" si="56"/>
        <v>Shui</v>
      </c>
      <c r="H498" s="6" t="str">
        <f t="shared" si="57"/>
        <v>Tom</v>
      </c>
      <c r="I498" s="6" t="str">
        <f t="shared" si="58"/>
        <v>Jakarta</v>
      </c>
      <c r="J498" s="2" t="s">
        <v>112</v>
      </c>
      <c r="K498" s="7" t="str">
        <f>INDEX('Product Details'!$A$2:$D$169, MATCH('Sales Order '!J498,'Product Details'!$B$2:$B$169,0),3)</f>
        <v>Office_Supplies</v>
      </c>
      <c r="L498" s="7" t="str">
        <f>INDEX('Product Details'!$A$2:$D$169, MATCH('Sales Order '!J498,'Product Details'!$B$2:$B$169,0),4)</f>
        <v>Storage</v>
      </c>
      <c r="M498" s="7" t="str">
        <f>INDEX('Product Details'!$A$2:$D$169, MATCH('Sales Order '!J498,'Product Details'!$B$2:$B$169,0),1)</f>
        <v>Pizazz Global Quick File</v>
      </c>
      <c r="N498" s="2">
        <v>877</v>
      </c>
      <c r="O498" s="2">
        <v>788</v>
      </c>
      <c r="P498" s="2">
        <v>5</v>
      </c>
      <c r="Q498" s="8">
        <f t="shared" si="59"/>
        <v>3940</v>
      </c>
      <c r="R498" s="8">
        <f t="shared" si="60"/>
        <v>4385</v>
      </c>
      <c r="S498" s="2">
        <v>85</v>
      </c>
      <c r="T498" s="9">
        <f t="shared" si="61"/>
        <v>4470</v>
      </c>
      <c r="U498" s="9">
        <f t="shared" si="62"/>
        <v>530</v>
      </c>
      <c r="V498" s="2" t="s">
        <v>34</v>
      </c>
      <c r="W498" s="10">
        <f t="shared" si="63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 t="shared" si="56"/>
        <v>Patrick</v>
      </c>
      <c r="H499" s="6" t="str">
        <f t="shared" si="57"/>
        <v>Bzostek</v>
      </c>
      <c r="I499" s="6" t="str">
        <f t="shared" si="58"/>
        <v>Brisbane</v>
      </c>
      <c r="J499" s="2" t="s">
        <v>669</v>
      </c>
      <c r="K499" s="7" t="str">
        <f>INDEX('Product Details'!$A$2:$D$169, MATCH('Sales Order '!J499,'Product Details'!$B$2:$B$169,0),3)</f>
        <v>Technology</v>
      </c>
      <c r="L499" s="7" t="str">
        <f>INDEX('Product Details'!$A$2:$D$169, MATCH('Sales Order '!J499,'Product Details'!$B$2:$B$169,0),4)</f>
        <v>Phones</v>
      </c>
      <c r="M499" s="7" t="str">
        <f>INDEX('Product Details'!$A$2:$D$169, MATCH('Sales Order '!J499,'Product Details'!$B$2:$B$169,0),1)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59"/>
        <v>12000</v>
      </c>
      <c r="R499" s="8">
        <f t="shared" si="60"/>
        <v>13458</v>
      </c>
      <c r="S499" s="2">
        <v>63</v>
      </c>
      <c r="T499" s="9">
        <f t="shared" si="61"/>
        <v>13521</v>
      </c>
      <c r="U499" s="9">
        <f t="shared" si="62"/>
        <v>1521</v>
      </c>
      <c r="V499" s="2" t="s">
        <v>34</v>
      </c>
      <c r="W499" s="10">
        <f t="shared" si="63"/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 t="shared" si="56"/>
        <v>Ryan</v>
      </c>
      <c r="H500" s="6" t="str">
        <f t="shared" si="57"/>
        <v>Crowe</v>
      </c>
      <c r="I500" s="6" t="str">
        <f t="shared" si="58"/>
        <v>Kanpur</v>
      </c>
      <c r="J500" s="2" t="s">
        <v>112</v>
      </c>
      <c r="K500" s="7" t="str">
        <f>INDEX('Product Details'!$A$2:$D$169, MATCH('Sales Order '!J500,'Product Details'!$B$2:$B$169,0),3)</f>
        <v>Office_Supplies</v>
      </c>
      <c r="L500" s="7" t="str">
        <f>INDEX('Product Details'!$A$2:$D$169, MATCH('Sales Order '!J500,'Product Details'!$B$2:$B$169,0),4)</f>
        <v>Storage</v>
      </c>
      <c r="M500" s="7" t="str">
        <f>INDEX('Product Details'!$A$2:$D$169, MATCH('Sales Order '!J500,'Product Details'!$B$2:$B$169,0),1)</f>
        <v>Pizazz Global Quick File</v>
      </c>
      <c r="N500" s="2">
        <v>1703</v>
      </c>
      <c r="O500" s="2">
        <v>1639</v>
      </c>
      <c r="P500" s="2">
        <v>1</v>
      </c>
      <c r="Q500" s="8">
        <f t="shared" si="59"/>
        <v>1639</v>
      </c>
      <c r="R500" s="8">
        <f t="shared" si="60"/>
        <v>1703</v>
      </c>
      <c r="S500" s="2">
        <v>32</v>
      </c>
      <c r="T500" s="9">
        <f t="shared" si="61"/>
        <v>1735</v>
      </c>
      <c r="U500" s="9">
        <f t="shared" si="62"/>
        <v>96</v>
      </c>
      <c r="V500" s="2" t="s">
        <v>34</v>
      </c>
      <c r="W500" s="10">
        <f t="shared" si="63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 t="shared" si="56"/>
        <v>Becky</v>
      </c>
      <c r="H501" s="6" t="str">
        <f t="shared" si="57"/>
        <v>Pak</v>
      </c>
      <c r="I501" s="6" t="str">
        <f t="shared" si="58"/>
        <v>Geelong</v>
      </c>
      <c r="J501" s="2" t="s">
        <v>197</v>
      </c>
      <c r="K501" s="7" t="str">
        <f>INDEX('Product Details'!$A$2:$D$169, MATCH('Sales Order '!J501,'Product Details'!$B$2:$B$169,0),3)</f>
        <v>Office_Supplies</v>
      </c>
      <c r="L501" s="7" t="str">
        <f>INDEX('Product Details'!$A$2:$D$169, MATCH('Sales Order '!J501,'Product Details'!$B$2:$B$169,0),4)</f>
        <v>Labels</v>
      </c>
      <c r="M501" s="7" t="str">
        <f>INDEX('Product Details'!$A$2:$D$169, MATCH('Sales Order '!J501,'Product Details'!$B$2:$B$169,0),1)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59"/>
        <v>4079</v>
      </c>
      <c r="R501" s="8">
        <f t="shared" si="60"/>
        <v>4443</v>
      </c>
      <c r="S501" s="2">
        <v>74</v>
      </c>
      <c r="T501" s="9">
        <f t="shared" si="61"/>
        <v>4517</v>
      </c>
      <c r="U501" s="9">
        <f t="shared" si="62"/>
        <v>438</v>
      </c>
      <c r="V501" s="2" t="s">
        <v>34</v>
      </c>
      <c r="W501" s="10">
        <f t="shared" si="63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 t="shared" si="56"/>
        <v>Ryan</v>
      </c>
      <c r="H502" s="6" t="str">
        <f t="shared" si="57"/>
        <v>Crowe</v>
      </c>
      <c r="I502" s="6" t="str">
        <f t="shared" si="58"/>
        <v>Kanpur</v>
      </c>
      <c r="J502" s="2" t="s">
        <v>100</v>
      </c>
      <c r="K502" s="7" t="str">
        <f>INDEX('Product Details'!$A$2:$D$169, MATCH('Sales Order '!J502,'Product Details'!$B$2:$B$169,0),3)</f>
        <v>Office_Supplies</v>
      </c>
      <c r="L502" s="7" t="str">
        <f>INDEX('Product Details'!$A$2:$D$169, MATCH('Sales Order '!J502,'Product Details'!$B$2:$B$169,0),4)</f>
        <v>Art</v>
      </c>
      <c r="M502" s="7" t="str">
        <f>INDEX('Product Details'!$A$2:$D$169, MATCH('Sales Order '!J502,'Product Details'!$B$2:$B$169,0),1)</f>
        <v>Newell 34</v>
      </c>
      <c r="N502" s="2">
        <v>1283</v>
      </c>
      <c r="O502" s="2">
        <v>1187</v>
      </c>
      <c r="P502" s="2">
        <v>1</v>
      </c>
      <c r="Q502" s="8">
        <f t="shared" si="59"/>
        <v>1187</v>
      </c>
      <c r="R502" s="8">
        <f t="shared" si="60"/>
        <v>1283</v>
      </c>
      <c r="S502" s="2">
        <v>41</v>
      </c>
      <c r="T502" s="9">
        <f t="shared" si="61"/>
        <v>1324</v>
      </c>
      <c r="U502" s="9">
        <f t="shared" si="62"/>
        <v>137</v>
      </c>
      <c r="V502" s="2" t="s">
        <v>64</v>
      </c>
      <c r="W502" s="10">
        <f t="shared" si="63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 t="shared" si="56"/>
        <v>Jesus</v>
      </c>
      <c r="H503" s="6" t="str">
        <f t="shared" si="57"/>
        <v>Ocampo</v>
      </c>
      <c r="I503" s="6" t="str">
        <f t="shared" si="58"/>
        <v>Herten</v>
      </c>
      <c r="J503" s="2" t="s">
        <v>427</v>
      </c>
      <c r="K503" s="7" t="str">
        <f>INDEX('Product Details'!$A$2:$D$169, MATCH('Sales Order '!J503,'Product Details'!$B$2:$B$169,0),3)</f>
        <v>Office_Supplies</v>
      </c>
      <c r="L503" s="7" t="str">
        <f>INDEX('Product Details'!$A$2:$D$169, MATCH('Sales Order '!J503,'Product Details'!$B$2:$B$169,0),4)</f>
        <v>Storage</v>
      </c>
      <c r="M503" s="7" t="str">
        <f>INDEX('Product Details'!$A$2:$D$169, MATCH('Sales Order '!J503,'Product Details'!$B$2:$B$169,0),1)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59"/>
        <v>12004</v>
      </c>
      <c r="R503" s="8">
        <f t="shared" si="60"/>
        <v>12120</v>
      </c>
      <c r="S503" s="2">
        <v>71</v>
      </c>
      <c r="T503" s="9">
        <f t="shared" si="61"/>
        <v>12191</v>
      </c>
      <c r="U503" s="9">
        <f t="shared" si="62"/>
        <v>187</v>
      </c>
      <c r="V503" s="2" t="s">
        <v>64</v>
      </c>
      <c r="W503" s="10">
        <f t="shared" si="63"/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 t="shared" si="56"/>
        <v>Logan</v>
      </c>
      <c r="H504" s="6" t="str">
        <f t="shared" si="57"/>
        <v>Currie</v>
      </c>
      <c r="I504" s="6" t="str">
        <f t="shared" si="58"/>
        <v>Anshan</v>
      </c>
      <c r="J504" s="2" t="s">
        <v>1001</v>
      </c>
      <c r="K504" s="7" t="str">
        <f>INDEX('Product Details'!$A$2:$D$169, MATCH('Sales Order '!J504,'Product Details'!$B$2:$B$169,0),3)</f>
        <v>Office_Supplies</v>
      </c>
      <c r="L504" s="7" t="str">
        <f>INDEX('Product Details'!$A$2:$D$169, MATCH('Sales Order '!J504,'Product Details'!$B$2:$B$169,0),4)</f>
        <v>Art</v>
      </c>
      <c r="M504" s="7" t="str">
        <f>INDEX('Product Details'!$A$2:$D$169, MATCH('Sales Order '!J504,'Product Details'!$B$2:$B$169,0),1)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59"/>
        <v>386</v>
      </c>
      <c r="R504" s="8">
        <f t="shared" si="60"/>
        <v>420</v>
      </c>
      <c r="S504" s="2">
        <v>99</v>
      </c>
      <c r="T504" s="9">
        <f t="shared" si="61"/>
        <v>519</v>
      </c>
      <c r="U504" s="9">
        <f t="shared" si="62"/>
        <v>133</v>
      </c>
      <c r="V504" s="2" t="s">
        <v>64</v>
      </c>
      <c r="W504" s="10">
        <f t="shared" si="63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 t="shared" si="56"/>
        <v>Justin</v>
      </c>
      <c r="H505" s="6" t="str">
        <f t="shared" si="57"/>
        <v>Deggeller</v>
      </c>
      <c r="I505" s="6" t="str">
        <f t="shared" si="58"/>
        <v>Gawler</v>
      </c>
      <c r="J505" s="2" t="s">
        <v>479</v>
      </c>
      <c r="K505" s="7" t="str">
        <f>INDEX('Product Details'!$A$2:$D$169, MATCH('Sales Order '!J505,'Product Details'!$B$2:$B$169,0),3)</f>
        <v>Furniture</v>
      </c>
      <c r="L505" s="7" t="str">
        <f>INDEX('Product Details'!$A$2:$D$169, MATCH('Sales Order '!J505,'Product Details'!$B$2:$B$169,0),4)</f>
        <v>Chairs</v>
      </c>
      <c r="M505" s="7" t="str">
        <f>INDEX('Product Details'!$A$2:$D$169, MATCH('Sales Order '!J505,'Product Details'!$B$2:$B$169,0),1)</f>
        <v>High-Back Leather Manager's Chair</v>
      </c>
      <c r="N505" s="2">
        <v>61</v>
      </c>
      <c r="O505" s="2">
        <v>56</v>
      </c>
      <c r="P505" s="2">
        <v>2</v>
      </c>
      <c r="Q505" s="8">
        <f t="shared" si="59"/>
        <v>112</v>
      </c>
      <c r="R505" s="8">
        <f t="shared" si="60"/>
        <v>122</v>
      </c>
      <c r="S505" s="2">
        <v>10</v>
      </c>
      <c r="T505" s="9">
        <f t="shared" si="61"/>
        <v>132</v>
      </c>
      <c r="U505" s="9">
        <f t="shared" si="62"/>
        <v>20</v>
      </c>
      <c r="V505" s="2" t="s">
        <v>34</v>
      </c>
      <c r="W505" s="10">
        <f t="shared" si="63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 t="shared" si="56"/>
        <v>Neil</v>
      </c>
      <c r="H506" s="6" t="str">
        <f t="shared" si="57"/>
        <v>Knudson</v>
      </c>
      <c r="I506" s="6" t="str">
        <f t="shared" si="58"/>
        <v>Malang</v>
      </c>
      <c r="J506" s="2" t="s">
        <v>342</v>
      </c>
      <c r="K506" s="7" t="str">
        <f>INDEX('Product Details'!$A$2:$D$169, MATCH('Sales Order '!J506,'Product Details'!$B$2:$B$169,0),3)</f>
        <v>Technology</v>
      </c>
      <c r="L506" s="7" t="str">
        <f>INDEX('Product Details'!$A$2:$D$169, MATCH('Sales Order '!J506,'Product Details'!$B$2:$B$169,0),4)</f>
        <v>Copiers</v>
      </c>
      <c r="M506" s="7" t="str">
        <f>INDEX('Product Details'!$A$2:$D$169, MATCH('Sales Order '!J506,'Product Details'!$B$2:$B$169,0),1)</f>
        <v>Brother Wireless Fax, Color</v>
      </c>
      <c r="N506" s="2">
        <v>5906</v>
      </c>
      <c r="O506" s="2">
        <v>5266</v>
      </c>
      <c r="P506" s="2">
        <v>7</v>
      </c>
      <c r="Q506" s="8">
        <f t="shared" si="59"/>
        <v>36862</v>
      </c>
      <c r="R506" s="8">
        <f t="shared" si="60"/>
        <v>41342</v>
      </c>
      <c r="S506" s="2">
        <v>41</v>
      </c>
      <c r="T506" s="9">
        <f t="shared" si="61"/>
        <v>41383</v>
      </c>
      <c r="U506" s="9">
        <f t="shared" si="62"/>
        <v>4521</v>
      </c>
      <c r="V506" s="2" t="s">
        <v>34</v>
      </c>
      <c r="W506" s="10">
        <f t="shared" si="63"/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 t="shared" si="56"/>
        <v>Katrina</v>
      </c>
      <c r="H507" s="6" t="str">
        <f t="shared" si="57"/>
        <v>Bavinger</v>
      </c>
      <c r="I507" s="6" t="str">
        <f t="shared" si="58"/>
        <v>Melbourne</v>
      </c>
      <c r="J507" s="2" t="s">
        <v>555</v>
      </c>
      <c r="K507" s="7" t="str">
        <f>INDEX('Product Details'!$A$2:$D$169, MATCH('Sales Order '!J507,'Product Details'!$B$2:$B$169,0),3)</f>
        <v>Furniture</v>
      </c>
      <c r="L507" s="7" t="str">
        <f>INDEX('Product Details'!$A$2:$D$169, MATCH('Sales Order '!J507,'Product Details'!$B$2:$B$169,0),4)</f>
        <v>Furnishings</v>
      </c>
      <c r="M507" s="7" t="str">
        <f>INDEX('Product Details'!$A$2:$D$169, MATCH('Sales Order '!J507,'Product Details'!$B$2:$B$169,0),1)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59"/>
        <v>4005</v>
      </c>
      <c r="R507" s="8">
        <f t="shared" si="60"/>
        <v>4494</v>
      </c>
      <c r="S507" s="2">
        <v>29</v>
      </c>
      <c r="T507" s="9">
        <f t="shared" si="61"/>
        <v>4523</v>
      </c>
      <c r="U507" s="9">
        <f t="shared" si="62"/>
        <v>518</v>
      </c>
      <c r="V507" s="2" t="s">
        <v>34</v>
      </c>
      <c r="W507" s="10">
        <f t="shared" si="63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 t="shared" si="56"/>
        <v>Kelly</v>
      </c>
      <c r="H508" s="6" t="str">
        <f t="shared" si="57"/>
        <v>Williams</v>
      </c>
      <c r="I508" s="6" t="str">
        <f t="shared" si="58"/>
        <v>Palu</v>
      </c>
      <c r="J508" s="2" t="s">
        <v>286</v>
      </c>
      <c r="K508" s="7" t="str">
        <f>INDEX('Product Details'!$A$2:$D$169, MATCH('Sales Order '!J508,'Product Details'!$B$2:$B$169,0),3)</f>
        <v>Technology</v>
      </c>
      <c r="L508" s="7" t="str">
        <f>INDEX('Product Details'!$A$2:$D$169, MATCH('Sales Order '!J508,'Product Details'!$B$2:$B$169,0),4)</f>
        <v>Phones</v>
      </c>
      <c r="M508" s="7" t="str">
        <f>INDEX('Product Details'!$A$2:$D$169, MATCH('Sales Order '!J508,'Product Details'!$B$2:$B$169,0),1)</f>
        <v>Phone 5C</v>
      </c>
      <c r="N508" s="2">
        <v>404</v>
      </c>
      <c r="O508" s="2">
        <v>371</v>
      </c>
      <c r="P508" s="2">
        <v>4</v>
      </c>
      <c r="Q508" s="8">
        <f t="shared" si="59"/>
        <v>1484</v>
      </c>
      <c r="R508" s="8">
        <f t="shared" si="60"/>
        <v>1616</v>
      </c>
      <c r="S508" s="2">
        <v>58</v>
      </c>
      <c r="T508" s="9">
        <f t="shared" si="61"/>
        <v>1674</v>
      </c>
      <c r="U508" s="9">
        <f t="shared" si="62"/>
        <v>190</v>
      </c>
      <c r="V508" s="2" t="s">
        <v>34</v>
      </c>
      <c r="W508" s="10">
        <f t="shared" si="63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 t="shared" si="56"/>
        <v>Randy</v>
      </c>
      <c r="H509" s="6" t="str">
        <f t="shared" si="57"/>
        <v>Ferguson</v>
      </c>
      <c r="I509" s="6" t="str">
        <f t="shared" si="58"/>
        <v>Adelaide</v>
      </c>
      <c r="J509" s="2" t="s">
        <v>297</v>
      </c>
      <c r="K509" s="7" t="str">
        <f>INDEX('Product Details'!$A$2:$D$169, MATCH('Sales Order '!J509,'Product Details'!$B$2:$B$169,0),3)</f>
        <v>Office_Supplies</v>
      </c>
      <c r="L509" s="7" t="str">
        <f>INDEX('Product Details'!$A$2:$D$169, MATCH('Sales Order '!J509,'Product Details'!$B$2:$B$169,0),4)</f>
        <v>Binders</v>
      </c>
      <c r="M509" s="7" t="str">
        <f>INDEX('Product Details'!$A$2:$D$169, MATCH('Sales Order '!J509,'Product Details'!$B$2:$B$169,0),1)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59"/>
        <v>27285</v>
      </c>
      <c r="R509" s="8">
        <f t="shared" si="60"/>
        <v>29180</v>
      </c>
      <c r="S509" s="2">
        <v>24</v>
      </c>
      <c r="T509" s="9">
        <f t="shared" si="61"/>
        <v>29204</v>
      </c>
      <c r="U509" s="9">
        <f t="shared" si="62"/>
        <v>1919</v>
      </c>
      <c r="V509" s="2" t="s">
        <v>64</v>
      </c>
      <c r="W509" s="10">
        <f t="shared" si="63"/>
        <v>7.0000000000000007E-2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 t="shared" si="56"/>
        <v>Jack</v>
      </c>
      <c r="H510" s="6" t="str">
        <f t="shared" si="57"/>
        <v>Lebron</v>
      </c>
      <c r="I510" s="6" t="str">
        <f t="shared" si="58"/>
        <v>Erftstadt</v>
      </c>
      <c r="J510" s="2" t="s">
        <v>539</v>
      </c>
      <c r="K510" s="7" t="str">
        <f>INDEX('Product Details'!$A$2:$D$169, MATCH('Sales Order '!J510,'Product Details'!$B$2:$B$169,0),3)</f>
        <v>Technology</v>
      </c>
      <c r="L510" s="7" t="str">
        <f>INDEX('Product Details'!$A$2:$D$169, MATCH('Sales Order '!J510,'Product Details'!$B$2:$B$169,0),4)</f>
        <v>Copiers</v>
      </c>
      <c r="M510" s="7" t="str">
        <f>INDEX('Product Details'!$A$2:$D$169, MATCH('Sales Order '!J510,'Product Details'!$B$2:$B$169,0),1)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59"/>
        <v>1257</v>
      </c>
      <c r="R510" s="8">
        <f t="shared" si="60"/>
        <v>1358</v>
      </c>
      <c r="S510" s="2">
        <v>36</v>
      </c>
      <c r="T510" s="9">
        <f t="shared" si="61"/>
        <v>1394</v>
      </c>
      <c r="U510" s="9">
        <f t="shared" si="62"/>
        <v>137</v>
      </c>
      <c r="V510" s="2" t="s">
        <v>31</v>
      </c>
      <c r="W510" s="10">
        <f t="shared" si="63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 t="shared" si="56"/>
        <v>Brian</v>
      </c>
      <c r="H511" s="6" t="str">
        <f t="shared" si="57"/>
        <v>Stugart</v>
      </c>
      <c r="I511" s="6" t="str">
        <f t="shared" si="58"/>
        <v>Jakarta</v>
      </c>
      <c r="J511" s="2" t="s">
        <v>962</v>
      </c>
      <c r="K511" s="7" t="str">
        <f>INDEX('Product Details'!$A$2:$D$169, MATCH('Sales Order '!J511,'Product Details'!$B$2:$B$169,0),3)</f>
        <v>Furniture</v>
      </c>
      <c r="L511" s="7" t="str">
        <f>INDEX('Product Details'!$A$2:$D$169, MATCH('Sales Order '!J511,'Product Details'!$B$2:$B$169,0),4)</f>
        <v>Bookcases</v>
      </c>
      <c r="M511" s="7" t="str">
        <f>INDEX('Product Details'!$A$2:$D$169, MATCH('Sales Order '!J511,'Product Details'!$B$2:$B$169,0),1)</f>
        <v>Classic Bookcase, Pine</v>
      </c>
      <c r="N511" s="2">
        <v>93</v>
      </c>
      <c r="O511" s="2">
        <v>86</v>
      </c>
      <c r="P511" s="2">
        <v>4</v>
      </c>
      <c r="Q511" s="8">
        <f t="shared" si="59"/>
        <v>344</v>
      </c>
      <c r="R511" s="8">
        <f t="shared" si="60"/>
        <v>372</v>
      </c>
      <c r="S511" s="2">
        <v>10</v>
      </c>
      <c r="T511" s="9">
        <f t="shared" si="61"/>
        <v>382</v>
      </c>
      <c r="U511" s="9">
        <f t="shared" si="62"/>
        <v>38</v>
      </c>
      <c r="V511" s="2" t="s">
        <v>34</v>
      </c>
      <c r="W511" s="10">
        <f t="shared" si="63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 t="shared" si="56"/>
        <v>Russell</v>
      </c>
      <c r="H512" s="6" t="str">
        <f t="shared" si="57"/>
        <v>Applegate</v>
      </c>
      <c r="I512" s="6" t="str">
        <f t="shared" si="58"/>
        <v>Gorakhpur</v>
      </c>
      <c r="J512" s="2" t="s">
        <v>1013</v>
      </c>
      <c r="K512" s="7" t="str">
        <f>INDEX('Product Details'!$A$2:$D$169, MATCH('Sales Order '!J512,'Product Details'!$B$2:$B$169,0),3)</f>
        <v>Office_Supplies</v>
      </c>
      <c r="L512" s="7" t="str">
        <f>INDEX('Product Details'!$A$2:$D$169, MATCH('Sales Order '!J512,'Product Details'!$B$2:$B$169,0),4)</f>
        <v>Envelopes</v>
      </c>
      <c r="M512" s="7" t="str">
        <f>INDEX('Product Details'!$A$2:$D$169, MATCH('Sales Order '!J512,'Product Details'!$B$2:$B$169,0),1)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59"/>
        <v>1224</v>
      </c>
      <c r="R512" s="8">
        <f t="shared" si="60"/>
        <v>1332</v>
      </c>
      <c r="S512" s="2">
        <v>25</v>
      </c>
      <c r="T512" s="9">
        <f t="shared" si="61"/>
        <v>1357</v>
      </c>
      <c r="U512" s="9">
        <f t="shared" si="62"/>
        <v>133</v>
      </c>
      <c r="V512" s="2" t="s">
        <v>34</v>
      </c>
      <c r="W512" s="10">
        <f t="shared" si="63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 t="shared" si="56"/>
        <v>Lindsay</v>
      </c>
      <c r="H513" s="6" t="str">
        <f t="shared" si="57"/>
        <v>Williams</v>
      </c>
      <c r="I513" s="6" t="str">
        <f t="shared" si="58"/>
        <v>Akola</v>
      </c>
      <c r="J513" s="2" t="s">
        <v>669</v>
      </c>
      <c r="K513" s="7" t="str">
        <f>INDEX('Product Details'!$A$2:$D$169, MATCH('Sales Order '!J513,'Product Details'!$B$2:$B$169,0),3)</f>
        <v>Technology</v>
      </c>
      <c r="L513" s="7" t="str">
        <f>INDEX('Product Details'!$A$2:$D$169, MATCH('Sales Order '!J513,'Product Details'!$B$2:$B$169,0),4)</f>
        <v>Phones</v>
      </c>
      <c r="M513" s="7" t="str">
        <f>INDEX('Product Details'!$A$2:$D$169, MATCH('Sales Order '!J513,'Product Details'!$B$2:$B$169,0),1)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59"/>
        <v>8408</v>
      </c>
      <c r="R513" s="8">
        <f t="shared" si="60"/>
        <v>8996</v>
      </c>
      <c r="S513" s="2">
        <v>23</v>
      </c>
      <c r="T513" s="9">
        <f t="shared" si="61"/>
        <v>9019</v>
      </c>
      <c r="U513" s="9">
        <f t="shared" si="62"/>
        <v>611</v>
      </c>
      <c r="V513" s="2" t="s">
        <v>31</v>
      </c>
      <c r="W513" s="10">
        <f t="shared" si="63"/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 t="shared" si="56"/>
        <v>Brad</v>
      </c>
      <c r="H514" s="6" t="str">
        <f t="shared" si="57"/>
        <v>Thomas</v>
      </c>
      <c r="I514" s="6" t="str">
        <f t="shared" si="58"/>
        <v>Bochum</v>
      </c>
      <c r="J514" s="2" t="s">
        <v>243</v>
      </c>
      <c r="K514" s="7" t="str">
        <f>INDEX('Product Details'!$A$2:$D$169, MATCH('Sales Order '!J514,'Product Details'!$B$2:$B$169,0),3)</f>
        <v>Office_Supplies</v>
      </c>
      <c r="L514" s="7" t="str">
        <f>INDEX('Product Details'!$A$2:$D$169, MATCH('Sales Order '!J514,'Product Details'!$B$2:$B$169,0),4)</f>
        <v>Storage</v>
      </c>
      <c r="M514" s="7" t="str">
        <f>INDEX('Product Details'!$A$2:$D$169, MATCH('Sales Order '!J514,'Product Details'!$B$2:$B$169,0),1)</f>
        <v>Tennsco Double-Tier Lockers</v>
      </c>
      <c r="N514" s="2">
        <v>71</v>
      </c>
      <c r="O514" s="2">
        <v>64</v>
      </c>
      <c r="P514" s="2">
        <v>2</v>
      </c>
      <c r="Q514" s="8">
        <f t="shared" si="59"/>
        <v>128</v>
      </c>
      <c r="R514" s="8">
        <f t="shared" si="60"/>
        <v>142</v>
      </c>
      <c r="S514" s="2">
        <v>10</v>
      </c>
      <c r="T514" s="9">
        <f t="shared" si="61"/>
        <v>152</v>
      </c>
      <c r="U514" s="9">
        <f t="shared" si="62"/>
        <v>24</v>
      </c>
      <c r="V514" s="2" t="s">
        <v>34</v>
      </c>
      <c r="W514" s="10">
        <f t="shared" si="63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 t="shared" si="56"/>
        <v>Harold</v>
      </c>
      <c r="H515" s="6" t="str">
        <f t="shared" si="57"/>
        <v>Dahlen</v>
      </c>
      <c r="I515" s="6" t="str">
        <f t="shared" si="58"/>
        <v>Melbourne</v>
      </c>
      <c r="J515" s="2" t="s">
        <v>297</v>
      </c>
      <c r="K515" s="7" t="str">
        <f>INDEX('Product Details'!$A$2:$D$169, MATCH('Sales Order '!J515,'Product Details'!$B$2:$B$169,0),3)</f>
        <v>Office_Supplies</v>
      </c>
      <c r="L515" s="7" t="str">
        <f>INDEX('Product Details'!$A$2:$D$169, MATCH('Sales Order '!J515,'Product Details'!$B$2:$B$169,0),4)</f>
        <v>Binders</v>
      </c>
      <c r="M515" s="7" t="str">
        <f>INDEX('Product Details'!$A$2:$D$169, MATCH('Sales Order '!J515,'Product Details'!$B$2:$B$169,0),1)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59"/>
        <v>2102</v>
      </c>
      <c r="R515" s="8">
        <f t="shared" si="60"/>
        <v>2249</v>
      </c>
      <c r="S515" s="2">
        <v>43</v>
      </c>
      <c r="T515" s="9">
        <f t="shared" si="61"/>
        <v>2292</v>
      </c>
      <c r="U515" s="9">
        <f t="shared" si="62"/>
        <v>190</v>
      </c>
      <c r="V515" s="2" t="s">
        <v>34</v>
      </c>
      <c r="W515" s="10">
        <f t="shared" si="63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 t="shared" si="56"/>
        <v>Laurel</v>
      </c>
      <c r="H516" s="6" t="str">
        <f t="shared" si="57"/>
        <v>Beltran</v>
      </c>
      <c r="I516" s="6" t="str">
        <f t="shared" si="58"/>
        <v>Melbourne</v>
      </c>
      <c r="J516" s="2" t="s">
        <v>132</v>
      </c>
      <c r="K516" s="7" t="str">
        <f>INDEX('Product Details'!$A$2:$D$169, MATCH('Sales Order '!J516,'Product Details'!$B$2:$B$169,0),3)</f>
        <v>Office_Supplies</v>
      </c>
      <c r="L516" s="7" t="str">
        <f>INDEX('Product Details'!$A$2:$D$169, MATCH('Sales Order '!J516,'Product Details'!$B$2:$B$169,0),4)</f>
        <v>Labels</v>
      </c>
      <c r="M516" s="7" t="str">
        <f>INDEX('Product Details'!$A$2:$D$169, MATCH('Sales Order '!J516,'Product Details'!$B$2:$B$169,0),1)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59"/>
        <v>160</v>
      </c>
      <c r="R516" s="8">
        <f t="shared" si="60"/>
        <v>174</v>
      </c>
      <c r="S516" s="2">
        <v>10</v>
      </c>
      <c r="T516" s="9">
        <f t="shared" si="61"/>
        <v>184</v>
      </c>
      <c r="U516" s="9">
        <f t="shared" si="62"/>
        <v>24</v>
      </c>
      <c r="V516" s="2" t="s">
        <v>31</v>
      </c>
      <c r="W516" s="10">
        <f t="shared" si="63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 t="shared" si="56"/>
        <v>Carol</v>
      </c>
      <c r="H517" s="6" t="str">
        <f t="shared" si="57"/>
        <v>Adams</v>
      </c>
      <c r="I517" s="6" t="str">
        <f t="shared" si="58"/>
        <v>Cairns</v>
      </c>
      <c r="J517" s="2" t="s">
        <v>337</v>
      </c>
      <c r="K517" s="7" t="str">
        <f>INDEX('Product Details'!$A$2:$D$169, MATCH('Sales Order '!J517,'Product Details'!$B$2:$B$169,0),3)</f>
        <v>Technology</v>
      </c>
      <c r="L517" s="7" t="str">
        <f>INDEX('Product Details'!$A$2:$D$169, MATCH('Sales Order '!J517,'Product Details'!$B$2:$B$169,0),4)</f>
        <v>Phones</v>
      </c>
      <c r="M517" s="7" t="str">
        <f>INDEX('Product Details'!$A$2:$D$169, MATCH('Sales Order '!J517,'Product Details'!$B$2:$B$169,0),1)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59"/>
        <v>20211</v>
      </c>
      <c r="R517" s="8">
        <f t="shared" si="60"/>
        <v>21636</v>
      </c>
      <c r="S517" s="2">
        <v>68</v>
      </c>
      <c r="T517" s="9">
        <f t="shared" si="61"/>
        <v>21704</v>
      </c>
      <c r="U517" s="9">
        <f t="shared" si="62"/>
        <v>1493</v>
      </c>
      <c r="V517" s="2" t="s">
        <v>64</v>
      </c>
      <c r="W517" s="10">
        <f t="shared" si="63"/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 t="shared" si="56"/>
        <v>David</v>
      </c>
      <c r="H518" s="6" t="str">
        <f t="shared" si="57"/>
        <v>Smith</v>
      </c>
      <c r="I518" s="6" t="str">
        <f t="shared" si="58"/>
        <v>Surat</v>
      </c>
      <c r="J518" s="2" t="s">
        <v>377</v>
      </c>
      <c r="K518" s="7" t="str">
        <f>INDEX('Product Details'!$A$2:$D$169, MATCH('Sales Order '!J518,'Product Details'!$B$2:$B$169,0),3)</f>
        <v>Furniture</v>
      </c>
      <c r="L518" s="7" t="str">
        <f>INDEX('Product Details'!$A$2:$D$169, MATCH('Sales Order '!J518,'Product Details'!$B$2:$B$169,0),4)</f>
        <v>Tables</v>
      </c>
      <c r="M518" s="7" t="str">
        <f>INDEX('Product Details'!$A$2:$D$169, MATCH('Sales Order '!J518,'Product Details'!$B$2:$B$169,0),1)</f>
        <v>BPI Conference Tables</v>
      </c>
      <c r="N518" s="2">
        <v>173</v>
      </c>
      <c r="O518" s="2">
        <v>155</v>
      </c>
      <c r="P518" s="2">
        <v>14</v>
      </c>
      <c r="Q518" s="8">
        <f t="shared" si="59"/>
        <v>2170</v>
      </c>
      <c r="R518" s="8">
        <f t="shared" si="60"/>
        <v>2422</v>
      </c>
      <c r="S518" s="2">
        <v>30</v>
      </c>
      <c r="T518" s="9">
        <f t="shared" si="61"/>
        <v>2452</v>
      </c>
      <c r="U518" s="9">
        <f t="shared" si="62"/>
        <v>282</v>
      </c>
      <c r="V518" s="2" t="s">
        <v>34</v>
      </c>
      <c r="W518" s="10">
        <f t="shared" si="63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 t="shared" si="56"/>
        <v>Anthony</v>
      </c>
      <c r="H519" s="6" t="str">
        <f t="shared" si="57"/>
        <v>O'Donnell</v>
      </c>
      <c r="I519" s="6" t="str">
        <f t="shared" si="58"/>
        <v>Berlin</v>
      </c>
      <c r="J519" s="2" t="s">
        <v>383</v>
      </c>
      <c r="K519" s="7" t="str">
        <f>INDEX('Product Details'!$A$2:$D$169, MATCH('Sales Order '!J519,'Product Details'!$B$2:$B$169,0),3)</f>
        <v>Office_Supplies</v>
      </c>
      <c r="L519" s="7" t="str">
        <f>INDEX('Product Details'!$A$2:$D$169, MATCH('Sales Order '!J519,'Product Details'!$B$2:$B$169,0),4)</f>
        <v>Storage</v>
      </c>
      <c r="M519" s="7" t="str">
        <f>INDEX('Product Details'!$A$2:$D$169, MATCH('Sales Order '!J519,'Product Details'!$B$2:$B$169,0),1)</f>
        <v>RogeFolders, Single Width</v>
      </c>
      <c r="N519" s="2">
        <v>6701</v>
      </c>
      <c r="O519" s="2">
        <v>6384</v>
      </c>
      <c r="P519" s="2">
        <v>3</v>
      </c>
      <c r="Q519" s="8">
        <f t="shared" si="59"/>
        <v>19152</v>
      </c>
      <c r="R519" s="8">
        <f t="shared" si="60"/>
        <v>20103</v>
      </c>
      <c r="S519" s="2">
        <v>57</v>
      </c>
      <c r="T519" s="9">
        <f t="shared" si="61"/>
        <v>20160</v>
      </c>
      <c r="U519" s="9">
        <f t="shared" si="62"/>
        <v>1008</v>
      </c>
      <c r="V519" s="2" t="s">
        <v>64</v>
      </c>
      <c r="W519" s="10">
        <f t="shared" si="63"/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 t="shared" si="56"/>
        <v>Shui</v>
      </c>
      <c r="H520" s="6" t="str">
        <f t="shared" si="57"/>
        <v>Tom</v>
      </c>
      <c r="I520" s="6" t="str">
        <f t="shared" si="58"/>
        <v>Melbourne</v>
      </c>
      <c r="J520" s="2" t="s">
        <v>1013</v>
      </c>
      <c r="K520" s="7" t="str">
        <f>INDEX('Product Details'!$A$2:$D$169, MATCH('Sales Order '!J520,'Product Details'!$B$2:$B$169,0),3)</f>
        <v>Office_Supplies</v>
      </c>
      <c r="L520" s="7" t="str">
        <f>INDEX('Product Details'!$A$2:$D$169, MATCH('Sales Order '!J520,'Product Details'!$B$2:$B$169,0),4)</f>
        <v>Envelopes</v>
      </c>
      <c r="M520" s="7" t="str">
        <f>INDEX('Product Details'!$A$2:$D$169, MATCH('Sales Order '!J520,'Product Details'!$B$2:$B$169,0),1)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59"/>
        <v>189</v>
      </c>
      <c r="R520" s="8">
        <f t="shared" si="60"/>
        <v>206</v>
      </c>
      <c r="S520" s="2">
        <v>30</v>
      </c>
      <c r="T520" s="9">
        <f t="shared" si="61"/>
        <v>236</v>
      </c>
      <c r="U520" s="9">
        <f t="shared" si="62"/>
        <v>47</v>
      </c>
      <c r="V520" s="2" t="s">
        <v>64</v>
      </c>
      <c r="W520" s="10">
        <f t="shared" si="63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 t="shared" si="56"/>
        <v>Cindy</v>
      </c>
      <c r="H521" s="6" t="str">
        <f t="shared" si="57"/>
        <v>Schnelling</v>
      </c>
      <c r="I521" s="6" t="str">
        <f t="shared" si="58"/>
        <v>Balikpapan</v>
      </c>
      <c r="J521" s="2" t="s">
        <v>523</v>
      </c>
      <c r="K521" s="7" t="str">
        <f>INDEX('Product Details'!$A$2:$D$169, MATCH('Sales Order '!J521,'Product Details'!$B$2:$B$169,0),3)</f>
        <v>Office_Supplies</v>
      </c>
      <c r="L521" s="7" t="str">
        <f>INDEX('Product Details'!$A$2:$D$169, MATCH('Sales Order '!J521,'Product Details'!$B$2:$B$169,0),4)</f>
        <v>Appliances</v>
      </c>
      <c r="M521" s="7" t="str">
        <f>INDEX('Product Details'!$A$2:$D$169, MATCH('Sales Order '!J521,'Product Details'!$B$2:$B$169,0),1)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59"/>
        <v>68056</v>
      </c>
      <c r="R521" s="8">
        <f t="shared" si="60"/>
        <v>72114</v>
      </c>
      <c r="S521" s="2">
        <v>47</v>
      </c>
      <c r="T521" s="9">
        <f t="shared" si="61"/>
        <v>72161</v>
      </c>
      <c r="U521" s="9">
        <f t="shared" si="62"/>
        <v>4105</v>
      </c>
      <c r="V521" s="2" t="s">
        <v>34</v>
      </c>
      <c r="W521" s="10">
        <f t="shared" si="63"/>
        <v>0.09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 t="shared" ref="G522:G585" si="64">VLOOKUP(F522, Customer,2,0)</f>
        <v>Andrew</v>
      </c>
      <c r="H522" s="6" t="str">
        <f t="shared" ref="H522:H585" si="65">VLOOKUP(F522,Customer,3,0)</f>
        <v>Gjertsen</v>
      </c>
      <c r="I522" s="6" t="str">
        <f t="shared" ref="I522:I585" si="66">VLOOKUP(F522,Customer,5,0)</f>
        <v>Hamburg</v>
      </c>
      <c r="J522" s="2" t="s">
        <v>458</v>
      </c>
      <c r="K522" s="7" t="str">
        <f>INDEX('Product Details'!$A$2:$D$169, MATCH('Sales Order '!J522,'Product Details'!$B$2:$B$169,0),3)</f>
        <v>Office_Supplies</v>
      </c>
      <c r="L522" s="7" t="str">
        <f>INDEX('Product Details'!$A$2:$D$169, MATCH('Sales Order '!J522,'Product Details'!$B$2:$B$169,0),4)</f>
        <v>Fasteners</v>
      </c>
      <c r="M522" s="7" t="str">
        <f>INDEX('Product Details'!$A$2:$D$169, MATCH('Sales Order '!J522,'Product Details'!$B$2:$B$169,0),1)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59"/>
        <v>399</v>
      </c>
      <c r="R522" s="8">
        <f t="shared" si="60"/>
        <v>417</v>
      </c>
      <c r="S522" s="2">
        <v>30</v>
      </c>
      <c r="T522" s="9">
        <f t="shared" si="61"/>
        <v>447</v>
      </c>
      <c r="U522" s="9">
        <f t="shared" si="62"/>
        <v>48</v>
      </c>
      <c r="V522" s="2" t="s">
        <v>34</v>
      </c>
      <c r="W522" s="10">
        <f t="shared" si="63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 t="shared" si="64"/>
        <v>Christy</v>
      </c>
      <c r="H523" s="6" t="str">
        <f t="shared" si="65"/>
        <v>Brittain</v>
      </c>
      <c r="I523" s="6" t="str">
        <f t="shared" si="66"/>
        <v>Ajmer</v>
      </c>
      <c r="J523" s="2" t="s">
        <v>387</v>
      </c>
      <c r="K523" s="7" t="str">
        <f>INDEX('Product Details'!$A$2:$D$169, MATCH('Sales Order '!J523,'Product Details'!$B$2:$B$169,0),3)</f>
        <v>Office_Supplies</v>
      </c>
      <c r="L523" s="7" t="str">
        <f>INDEX('Product Details'!$A$2:$D$169, MATCH('Sales Order '!J523,'Product Details'!$B$2:$B$169,0),4)</f>
        <v>Fasteners</v>
      </c>
      <c r="M523" s="7" t="str">
        <f>INDEX('Product Details'!$A$2:$D$169, MATCH('Sales Order '!J523,'Product Details'!$B$2:$B$169,0),1)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67">O523*P523</f>
        <v>13675</v>
      </c>
      <c r="R523" s="8">
        <f t="shared" ref="R523:R586" si="68">N523*P523</f>
        <v>14215</v>
      </c>
      <c r="S523" s="2">
        <v>98</v>
      </c>
      <c r="T523" s="9">
        <f t="shared" ref="T523:T586" si="69">R523+S523</f>
        <v>14313</v>
      </c>
      <c r="U523" s="9">
        <f t="shared" ref="U523:U586" si="70">T523-Q523</f>
        <v>638</v>
      </c>
      <c r="V523" s="2" t="s">
        <v>34</v>
      </c>
      <c r="W523" s="10">
        <f t="shared" ref="W523:W586" si="71">VLOOKUP(T523,$X$1:$Y$7,2,1)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 t="shared" si="64"/>
        <v>Steven</v>
      </c>
      <c r="H524" s="6" t="str">
        <f t="shared" si="65"/>
        <v>Cartwright</v>
      </c>
      <c r="I524" s="6" t="str">
        <f t="shared" si="66"/>
        <v>Newcastle</v>
      </c>
      <c r="J524" s="2" t="s">
        <v>33</v>
      </c>
      <c r="K524" s="7" t="str">
        <f>INDEX('Product Details'!$A$2:$D$169, MATCH('Sales Order '!J524,'Product Details'!$B$2:$B$169,0),3)</f>
        <v>Technology</v>
      </c>
      <c r="L524" s="7" t="str">
        <f>INDEX('Product Details'!$A$2:$D$169, MATCH('Sales Order '!J524,'Product Details'!$B$2:$B$169,0),4)</f>
        <v>Machines</v>
      </c>
      <c r="M524" s="7" t="str">
        <f>INDEX('Product Details'!$A$2:$D$169, MATCH('Sales Order '!J524,'Product Details'!$B$2:$B$169,0),1)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67"/>
        <v>8056</v>
      </c>
      <c r="R524" s="8">
        <f t="shared" si="68"/>
        <v>8620</v>
      </c>
      <c r="S524" s="2">
        <v>34</v>
      </c>
      <c r="T524" s="9">
        <f t="shared" si="69"/>
        <v>8654</v>
      </c>
      <c r="U524" s="9">
        <f t="shared" si="70"/>
        <v>598</v>
      </c>
      <c r="V524" s="2" t="s">
        <v>64</v>
      </c>
      <c r="W524" s="10">
        <f t="shared" si="71"/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 t="shared" si="64"/>
        <v>Stefanie</v>
      </c>
      <c r="H525" s="6" t="str">
        <f t="shared" si="65"/>
        <v>Holloman</v>
      </c>
      <c r="I525" s="6" t="str">
        <f t="shared" si="66"/>
        <v>Durgapur</v>
      </c>
      <c r="J525" s="2" t="s">
        <v>94</v>
      </c>
      <c r="K525" s="7" t="str">
        <f>INDEX('Product Details'!$A$2:$D$169, MATCH('Sales Order '!J525,'Product Details'!$B$2:$B$169,0),3)</f>
        <v>Furniture</v>
      </c>
      <c r="L525" s="7" t="str">
        <f>INDEX('Product Details'!$A$2:$D$169, MATCH('Sales Order '!J525,'Product Details'!$B$2:$B$169,0),4)</f>
        <v>Bookcases</v>
      </c>
      <c r="M525" s="7" t="str">
        <f>INDEX('Product Details'!$A$2:$D$169, MATCH('Sales Order '!J525,'Product Details'!$B$2:$B$169,0),1)</f>
        <v>3-Shelf Cabinet, Mobile</v>
      </c>
      <c r="N525" s="2">
        <v>183</v>
      </c>
      <c r="O525" s="2">
        <v>168</v>
      </c>
      <c r="P525" s="2">
        <v>1</v>
      </c>
      <c r="Q525" s="8">
        <f t="shared" si="67"/>
        <v>168</v>
      </c>
      <c r="R525" s="8">
        <f t="shared" si="68"/>
        <v>183</v>
      </c>
      <c r="S525" s="2">
        <v>30</v>
      </c>
      <c r="T525" s="9">
        <f t="shared" si="69"/>
        <v>213</v>
      </c>
      <c r="U525" s="9">
        <f t="shared" si="70"/>
        <v>45</v>
      </c>
      <c r="V525" s="2" t="s">
        <v>34</v>
      </c>
      <c r="W525" s="10">
        <f t="shared" si="71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 t="shared" si="64"/>
        <v>Max</v>
      </c>
      <c r="H526" s="6" t="str">
        <f t="shared" si="65"/>
        <v>Ludwig</v>
      </c>
      <c r="I526" s="6" t="str">
        <f t="shared" si="66"/>
        <v>Newcastle</v>
      </c>
      <c r="J526" s="2" t="s">
        <v>841</v>
      </c>
      <c r="K526" s="7" t="str">
        <f>INDEX('Product Details'!$A$2:$D$169, MATCH('Sales Order '!J526,'Product Details'!$B$2:$B$169,0),3)</f>
        <v>Office_Supplies</v>
      </c>
      <c r="L526" s="7" t="str">
        <f>INDEX('Product Details'!$A$2:$D$169, MATCH('Sales Order '!J526,'Product Details'!$B$2:$B$169,0),4)</f>
        <v>Envelopes</v>
      </c>
      <c r="M526" s="7" t="str">
        <f>INDEX('Product Details'!$A$2:$D$169, MATCH('Sales Order '!J526,'Product Details'!$B$2:$B$169,0),1)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67"/>
        <v>5244</v>
      </c>
      <c r="R526" s="8">
        <f t="shared" si="68"/>
        <v>5714</v>
      </c>
      <c r="S526" s="2">
        <v>85</v>
      </c>
      <c r="T526" s="9">
        <f t="shared" si="69"/>
        <v>5799</v>
      </c>
      <c r="U526" s="9">
        <f t="shared" si="70"/>
        <v>555</v>
      </c>
      <c r="V526" s="2" t="s">
        <v>64</v>
      </c>
      <c r="W526" s="10">
        <f t="shared" si="71"/>
        <v>0.05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 t="shared" si="64"/>
        <v>Anemone</v>
      </c>
      <c r="H527" s="6" t="str">
        <f t="shared" si="65"/>
        <v>Ratner</v>
      </c>
      <c r="I527" s="6" t="str">
        <f t="shared" si="66"/>
        <v>Pune</v>
      </c>
      <c r="J527" s="2" t="s">
        <v>612</v>
      </c>
      <c r="K527" s="7" t="str">
        <f>INDEX('Product Details'!$A$2:$D$169, MATCH('Sales Order '!J527,'Product Details'!$B$2:$B$169,0),3)</f>
        <v>Technology</v>
      </c>
      <c r="L527" s="7" t="str">
        <f>INDEX('Product Details'!$A$2:$D$169, MATCH('Sales Order '!J527,'Product Details'!$B$2:$B$169,0),4)</f>
        <v>Phones</v>
      </c>
      <c r="M527" s="7" t="str">
        <f>INDEX('Product Details'!$A$2:$D$169, MATCH('Sales Order '!J527,'Product Details'!$B$2:$B$169,0),1)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67"/>
        <v>99111</v>
      </c>
      <c r="R527" s="8">
        <f t="shared" si="68"/>
        <v>106050</v>
      </c>
      <c r="S527" s="2">
        <v>86</v>
      </c>
      <c r="T527" s="9">
        <f t="shared" si="69"/>
        <v>106136</v>
      </c>
      <c r="U527" s="9">
        <f t="shared" si="70"/>
        <v>7025</v>
      </c>
      <c r="V527" s="2" t="s">
        <v>34</v>
      </c>
      <c r="W527" s="10">
        <f t="shared" si="71"/>
        <v>0.12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 t="shared" si="64"/>
        <v>Eugene</v>
      </c>
      <c r="H528" s="6" t="str">
        <f t="shared" si="65"/>
        <v>Hildebrand</v>
      </c>
      <c r="I528" s="6" t="str">
        <f t="shared" si="66"/>
        <v>Coffs Harbour</v>
      </c>
      <c r="J528" s="2" t="s">
        <v>434</v>
      </c>
      <c r="K528" s="7" t="str">
        <f>INDEX('Product Details'!$A$2:$D$169, MATCH('Sales Order '!J528,'Product Details'!$B$2:$B$169,0),3)</f>
        <v>Office_Supplies</v>
      </c>
      <c r="L528" s="7" t="str">
        <f>INDEX('Product Details'!$A$2:$D$169, MATCH('Sales Order '!J528,'Product Details'!$B$2:$B$169,0),4)</f>
        <v>Binders</v>
      </c>
      <c r="M528" s="7" t="str">
        <f>INDEX('Product Details'!$A$2:$D$169, MATCH('Sales Order '!J528,'Product Details'!$B$2:$B$169,0),1)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67"/>
        <v>8300</v>
      </c>
      <c r="R528" s="8">
        <f t="shared" si="68"/>
        <v>8968</v>
      </c>
      <c r="S528" s="2">
        <v>94</v>
      </c>
      <c r="T528" s="9">
        <f t="shared" si="69"/>
        <v>9062</v>
      </c>
      <c r="U528" s="9">
        <f t="shared" si="70"/>
        <v>762</v>
      </c>
      <c r="V528" s="2" t="s">
        <v>34</v>
      </c>
      <c r="W528" s="10">
        <f t="shared" si="71"/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 t="shared" si="64"/>
        <v>Cathy</v>
      </c>
      <c r="H529" s="6" t="str">
        <f t="shared" si="65"/>
        <v>Hwang</v>
      </c>
      <c r="I529" s="6" t="str">
        <f t="shared" si="66"/>
        <v>Trier</v>
      </c>
      <c r="J529" s="2" t="s">
        <v>415</v>
      </c>
      <c r="K529" s="7" t="str">
        <f>INDEX('Product Details'!$A$2:$D$169, MATCH('Sales Order '!J529,'Product Details'!$B$2:$B$169,0),3)</f>
        <v>Furniture</v>
      </c>
      <c r="L529" s="7" t="str">
        <f>INDEX('Product Details'!$A$2:$D$169, MATCH('Sales Order '!J529,'Product Details'!$B$2:$B$169,0),4)</f>
        <v>Furnishings</v>
      </c>
      <c r="M529" s="7" t="str">
        <f>INDEX('Product Details'!$A$2:$D$169, MATCH('Sales Order '!J529,'Product Details'!$B$2:$B$169,0),1)</f>
        <v>-O Clock, Black</v>
      </c>
      <c r="N529" s="2">
        <v>1601</v>
      </c>
      <c r="O529" s="2">
        <v>1510</v>
      </c>
      <c r="P529" s="2">
        <v>11</v>
      </c>
      <c r="Q529" s="8">
        <f t="shared" si="67"/>
        <v>16610</v>
      </c>
      <c r="R529" s="8">
        <f t="shared" si="68"/>
        <v>17611</v>
      </c>
      <c r="S529" s="2">
        <v>83</v>
      </c>
      <c r="T529" s="9">
        <f t="shared" si="69"/>
        <v>17694</v>
      </c>
      <c r="U529" s="9">
        <f t="shared" si="70"/>
        <v>1084</v>
      </c>
      <c r="V529" s="2" t="s">
        <v>64</v>
      </c>
      <c r="W529" s="10">
        <f t="shared" si="71"/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 t="shared" si="64"/>
        <v>Harold</v>
      </c>
      <c r="H530" s="6" t="str">
        <f t="shared" si="65"/>
        <v>Dahlen</v>
      </c>
      <c r="I530" s="6" t="str">
        <f t="shared" si="66"/>
        <v>Jakarta</v>
      </c>
      <c r="J530" s="2" t="s">
        <v>551</v>
      </c>
      <c r="K530" s="7" t="str">
        <f>INDEX('Product Details'!$A$2:$D$169, MATCH('Sales Order '!J530,'Product Details'!$B$2:$B$169,0),3)</f>
        <v>Office_Supplies</v>
      </c>
      <c r="L530" s="7" t="str">
        <f>INDEX('Product Details'!$A$2:$D$169, MATCH('Sales Order '!J530,'Product Details'!$B$2:$B$169,0),4)</f>
        <v>Art</v>
      </c>
      <c r="M530" s="7" t="str">
        <f>INDEX('Product Details'!$A$2:$D$169, MATCH('Sales Order '!J530,'Product Details'!$B$2:$B$169,0),1)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67"/>
        <v>1938</v>
      </c>
      <c r="R530" s="8">
        <f t="shared" si="68"/>
        <v>2073</v>
      </c>
      <c r="S530" s="2">
        <v>83</v>
      </c>
      <c r="T530" s="9">
        <f t="shared" si="69"/>
        <v>2156</v>
      </c>
      <c r="U530" s="9">
        <f t="shared" si="70"/>
        <v>218</v>
      </c>
      <c r="V530" s="2" t="s">
        <v>31</v>
      </c>
      <c r="W530" s="10">
        <f t="shared" si="71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 t="shared" si="64"/>
        <v>Ralph</v>
      </c>
      <c r="H531" s="6" t="str">
        <f t="shared" si="65"/>
        <v>Arnett</v>
      </c>
      <c r="I531" s="6" t="str">
        <f t="shared" si="66"/>
        <v>Jhansi</v>
      </c>
      <c r="J531" s="2" t="s">
        <v>449</v>
      </c>
      <c r="K531" s="7" t="str">
        <f>INDEX('Product Details'!$A$2:$D$169, MATCH('Sales Order '!J531,'Product Details'!$B$2:$B$169,0),3)</f>
        <v>Office_Supplies</v>
      </c>
      <c r="L531" s="7" t="str">
        <f>INDEX('Product Details'!$A$2:$D$169, MATCH('Sales Order '!J531,'Product Details'!$B$2:$B$169,0),4)</f>
        <v>Envelopes</v>
      </c>
      <c r="M531" s="7" t="str">
        <f>INDEX('Product Details'!$A$2:$D$169, MATCH('Sales Order '!J531,'Product Details'!$B$2:$B$169,0),1)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67"/>
        <v>69632</v>
      </c>
      <c r="R531" s="8">
        <f t="shared" si="68"/>
        <v>75898</v>
      </c>
      <c r="S531" s="2">
        <v>68</v>
      </c>
      <c r="T531" s="9">
        <f t="shared" si="69"/>
        <v>75966</v>
      </c>
      <c r="U531" s="9">
        <f t="shared" si="70"/>
        <v>6334</v>
      </c>
      <c r="V531" s="2" t="s">
        <v>34</v>
      </c>
      <c r="W531" s="10">
        <f t="shared" si="71"/>
        <v>0.09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 t="shared" si="64"/>
        <v>Evan</v>
      </c>
      <c r="H532" s="6" t="str">
        <f t="shared" si="65"/>
        <v>Bailliet</v>
      </c>
      <c r="I532" s="6" t="str">
        <f t="shared" si="66"/>
        <v>Sydney</v>
      </c>
      <c r="J532" s="2" t="s">
        <v>235</v>
      </c>
      <c r="K532" s="7" t="str">
        <f>INDEX('Product Details'!$A$2:$D$169, MATCH('Sales Order '!J532,'Product Details'!$B$2:$B$169,0),3)</f>
        <v>Furniture</v>
      </c>
      <c r="L532" s="7" t="str">
        <f>INDEX('Product Details'!$A$2:$D$169, MATCH('Sales Order '!J532,'Product Details'!$B$2:$B$169,0),4)</f>
        <v>Chairs</v>
      </c>
      <c r="M532" s="7" t="str">
        <f>INDEX('Product Details'!$A$2:$D$169, MATCH('Sales Order '!J532,'Product Details'!$B$2:$B$169,0),1)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67"/>
        <v>15346</v>
      </c>
      <c r="R532" s="8">
        <f t="shared" si="68"/>
        <v>16562</v>
      </c>
      <c r="S532" s="2">
        <v>100</v>
      </c>
      <c r="T532" s="9">
        <f t="shared" si="69"/>
        <v>16662</v>
      </c>
      <c r="U532" s="9">
        <f t="shared" si="70"/>
        <v>1316</v>
      </c>
      <c r="V532" s="2" t="s">
        <v>31</v>
      </c>
      <c r="W532" s="10">
        <f t="shared" si="71"/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 t="shared" si="64"/>
        <v>Jessica</v>
      </c>
      <c r="H533" s="6" t="str">
        <f t="shared" si="65"/>
        <v>Myrick</v>
      </c>
      <c r="I533" s="6" t="str">
        <f t="shared" si="66"/>
        <v>Jakarta</v>
      </c>
      <c r="J533" s="2" t="s">
        <v>383</v>
      </c>
      <c r="K533" s="7" t="str">
        <f>INDEX('Product Details'!$A$2:$D$169, MATCH('Sales Order '!J533,'Product Details'!$B$2:$B$169,0),3)</f>
        <v>Office_Supplies</v>
      </c>
      <c r="L533" s="7" t="str">
        <f>INDEX('Product Details'!$A$2:$D$169, MATCH('Sales Order '!J533,'Product Details'!$B$2:$B$169,0),4)</f>
        <v>Storage</v>
      </c>
      <c r="M533" s="7" t="str">
        <f>INDEX('Product Details'!$A$2:$D$169, MATCH('Sales Order '!J533,'Product Details'!$B$2:$B$169,0),1)</f>
        <v>RogeFolders, Single Width</v>
      </c>
      <c r="N533" s="2">
        <v>645</v>
      </c>
      <c r="O533" s="2">
        <v>565</v>
      </c>
      <c r="P533" s="2">
        <v>3</v>
      </c>
      <c r="Q533" s="8">
        <f t="shared" si="67"/>
        <v>1695</v>
      </c>
      <c r="R533" s="8">
        <f t="shared" si="68"/>
        <v>1935</v>
      </c>
      <c r="S533" s="2">
        <v>30</v>
      </c>
      <c r="T533" s="9">
        <f t="shared" si="69"/>
        <v>1965</v>
      </c>
      <c r="U533" s="9">
        <f t="shared" si="70"/>
        <v>270</v>
      </c>
      <c r="V533" s="2" t="s">
        <v>34</v>
      </c>
      <c r="W533" s="10">
        <f t="shared" si="71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 t="shared" si="64"/>
        <v>Steven</v>
      </c>
      <c r="H534" s="6" t="str">
        <f t="shared" si="65"/>
        <v>Cartwright</v>
      </c>
      <c r="I534" s="6" t="str">
        <f t="shared" si="66"/>
        <v>Newcastle</v>
      </c>
      <c r="J534" s="2" t="s">
        <v>314</v>
      </c>
      <c r="K534" s="7" t="str">
        <f>INDEX('Product Details'!$A$2:$D$169, MATCH('Sales Order '!J534,'Product Details'!$B$2:$B$169,0),3)</f>
        <v>Technology</v>
      </c>
      <c r="L534" s="7" t="str">
        <f>INDEX('Product Details'!$A$2:$D$169, MATCH('Sales Order '!J534,'Product Details'!$B$2:$B$169,0),4)</f>
        <v>Copiers</v>
      </c>
      <c r="M534" s="7" t="str">
        <f>INDEX('Product Details'!$A$2:$D$169, MATCH('Sales Order '!J534,'Product Details'!$B$2:$B$169,0),1)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67"/>
        <v>22815</v>
      </c>
      <c r="R534" s="8">
        <f t="shared" si="68"/>
        <v>24160</v>
      </c>
      <c r="S534" s="2">
        <v>53</v>
      </c>
      <c r="T534" s="9">
        <f t="shared" si="69"/>
        <v>24213</v>
      </c>
      <c r="U534" s="9">
        <f t="shared" si="70"/>
        <v>1398</v>
      </c>
      <c r="V534" s="2" t="s">
        <v>64</v>
      </c>
      <c r="W534" s="10">
        <f t="shared" si="71"/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 t="shared" si="64"/>
        <v>Liz</v>
      </c>
      <c r="H535" s="6" t="str">
        <f t="shared" si="65"/>
        <v>Pelletier</v>
      </c>
      <c r="I535" s="6" t="str">
        <f t="shared" si="66"/>
        <v>Zigong</v>
      </c>
      <c r="J535" s="2" t="s">
        <v>349</v>
      </c>
      <c r="K535" s="7" t="str">
        <f>INDEX('Product Details'!$A$2:$D$169, MATCH('Sales Order '!J535,'Product Details'!$B$2:$B$169,0),3)</f>
        <v>Furniture</v>
      </c>
      <c r="L535" s="7" t="str">
        <f>INDEX('Product Details'!$A$2:$D$169, MATCH('Sales Order '!J535,'Product Details'!$B$2:$B$169,0),4)</f>
        <v>Furnishings</v>
      </c>
      <c r="M535" s="7" t="str">
        <f>INDEX('Product Details'!$A$2:$D$169, MATCH('Sales Order '!J535,'Product Details'!$B$2:$B$169,0),1)</f>
        <v>Tenex Door Stop, Durable</v>
      </c>
      <c r="N535" s="2">
        <v>202</v>
      </c>
      <c r="O535" s="2">
        <v>187</v>
      </c>
      <c r="P535" s="2">
        <v>7</v>
      </c>
      <c r="Q535" s="8">
        <f t="shared" si="67"/>
        <v>1309</v>
      </c>
      <c r="R535" s="8">
        <f t="shared" si="68"/>
        <v>1414</v>
      </c>
      <c r="S535" s="2">
        <v>30</v>
      </c>
      <c r="T535" s="9">
        <f t="shared" si="69"/>
        <v>1444</v>
      </c>
      <c r="U535" s="9">
        <f t="shared" si="70"/>
        <v>135</v>
      </c>
      <c r="V535" s="2" t="s">
        <v>64</v>
      </c>
      <c r="W535" s="10">
        <f t="shared" si="71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 t="shared" si="64"/>
        <v>William</v>
      </c>
      <c r="H536" s="6" t="str">
        <f t="shared" si="65"/>
        <v>Brown</v>
      </c>
      <c r="I536" s="6" t="str">
        <f t="shared" si="66"/>
        <v>Denpasar</v>
      </c>
      <c r="J536" s="2" t="s">
        <v>263</v>
      </c>
      <c r="K536" s="7" t="str">
        <f>INDEX('Product Details'!$A$2:$D$169, MATCH('Sales Order '!J536,'Product Details'!$B$2:$B$169,0),3)</f>
        <v>Furniture</v>
      </c>
      <c r="L536" s="7" t="str">
        <f>INDEX('Product Details'!$A$2:$D$169, MATCH('Sales Order '!J536,'Product Details'!$B$2:$B$169,0),4)</f>
        <v>Chairs</v>
      </c>
      <c r="M536" s="7" t="str">
        <f>INDEX('Product Details'!$A$2:$D$169, MATCH('Sales Order '!J536,'Product Details'!$B$2:$B$169,0),1)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67"/>
        <v>645</v>
      </c>
      <c r="R536" s="8">
        <f t="shared" si="68"/>
        <v>710</v>
      </c>
      <c r="S536" s="2">
        <v>30</v>
      </c>
      <c r="T536" s="9">
        <f t="shared" si="69"/>
        <v>740</v>
      </c>
      <c r="U536" s="9">
        <f t="shared" si="70"/>
        <v>95</v>
      </c>
      <c r="V536" s="2" t="s">
        <v>34</v>
      </c>
      <c r="W536" s="10">
        <f t="shared" si="71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 t="shared" si="64"/>
        <v>Aaron</v>
      </c>
      <c r="H537" s="6" t="str">
        <f t="shared" si="65"/>
        <v>Smayling</v>
      </c>
      <c r="I537" s="6" t="str">
        <f t="shared" si="66"/>
        <v>Dresden</v>
      </c>
      <c r="J537" s="2" t="s">
        <v>51</v>
      </c>
      <c r="K537" s="7" t="str">
        <f>INDEX('Product Details'!$A$2:$D$169, MATCH('Sales Order '!J537,'Product Details'!$B$2:$B$169,0),3)</f>
        <v>Technology</v>
      </c>
      <c r="L537" s="7" t="str">
        <f>INDEX('Product Details'!$A$2:$D$169, MATCH('Sales Order '!J537,'Product Details'!$B$2:$B$169,0),4)</f>
        <v>Machines</v>
      </c>
      <c r="M537" s="7" t="str">
        <f>INDEX('Product Details'!$A$2:$D$169, MATCH('Sales Order '!J537,'Product Details'!$B$2:$B$169,0),1)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67"/>
        <v>10570</v>
      </c>
      <c r="R537" s="8">
        <f t="shared" si="68"/>
        <v>11207</v>
      </c>
      <c r="S537" s="2">
        <v>31</v>
      </c>
      <c r="T537" s="9">
        <f t="shared" si="69"/>
        <v>11238</v>
      </c>
      <c r="U537" s="9">
        <f t="shared" si="70"/>
        <v>668</v>
      </c>
      <c r="V537" s="2" t="s">
        <v>64</v>
      </c>
      <c r="W537" s="10">
        <f t="shared" si="71"/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 t="shared" si="64"/>
        <v>Logan</v>
      </c>
      <c r="H538" s="6" t="str">
        <f t="shared" si="65"/>
        <v>Currie</v>
      </c>
      <c r="I538" s="6" t="str">
        <f t="shared" si="66"/>
        <v>Gold Coast</v>
      </c>
      <c r="J538" s="2" t="s">
        <v>504</v>
      </c>
      <c r="K538" s="7" t="str">
        <f>INDEX('Product Details'!$A$2:$D$169, MATCH('Sales Order '!J538,'Product Details'!$B$2:$B$169,0),3)</f>
        <v>Technology</v>
      </c>
      <c r="L538" s="7" t="str">
        <f>INDEX('Product Details'!$A$2:$D$169, MATCH('Sales Order '!J538,'Product Details'!$B$2:$B$169,0),4)</f>
        <v>Machines</v>
      </c>
      <c r="M538" s="7" t="str">
        <f>INDEX('Product Details'!$A$2:$D$169, MATCH('Sales Order '!J538,'Product Details'!$B$2:$B$169,0),1)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67"/>
        <v>15126</v>
      </c>
      <c r="R538" s="8">
        <f t="shared" si="68"/>
        <v>15728</v>
      </c>
      <c r="S538" s="2">
        <v>59</v>
      </c>
      <c r="T538" s="9">
        <f t="shared" si="69"/>
        <v>15787</v>
      </c>
      <c r="U538" s="9">
        <f t="shared" si="70"/>
        <v>661</v>
      </c>
      <c r="V538" s="2" t="s">
        <v>34</v>
      </c>
      <c r="W538" s="10">
        <f t="shared" si="71"/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 t="shared" si="64"/>
        <v>Claudia</v>
      </c>
      <c r="H539" s="6" t="str">
        <f t="shared" si="65"/>
        <v>Bergmann</v>
      </c>
      <c r="I539" s="6" t="str">
        <f t="shared" si="66"/>
        <v>Aschaffenburg</v>
      </c>
      <c r="J539" s="2" t="s">
        <v>1051</v>
      </c>
      <c r="K539" s="7" t="str">
        <f>INDEX('Product Details'!$A$2:$D$169, MATCH('Sales Order '!J539,'Product Details'!$B$2:$B$169,0),3)</f>
        <v>Technology</v>
      </c>
      <c r="L539" s="7" t="str">
        <f>INDEX('Product Details'!$A$2:$D$169, MATCH('Sales Order '!J539,'Product Details'!$B$2:$B$169,0),4)</f>
        <v>Copiers</v>
      </c>
      <c r="M539" s="7" t="str">
        <f>INDEX('Product Details'!$A$2:$D$169, MATCH('Sales Order '!J539,'Product Details'!$B$2:$B$169,0),1)</f>
        <v>Canon Ink, Digital</v>
      </c>
      <c r="N539" s="2">
        <v>6027</v>
      </c>
      <c r="O539" s="2">
        <v>5694</v>
      </c>
      <c r="P539" s="2">
        <v>1</v>
      </c>
      <c r="Q539" s="8">
        <f t="shared" si="67"/>
        <v>5694</v>
      </c>
      <c r="R539" s="8">
        <f t="shared" si="68"/>
        <v>6027</v>
      </c>
      <c r="S539" s="2">
        <v>83</v>
      </c>
      <c r="T539" s="9">
        <f t="shared" si="69"/>
        <v>6110</v>
      </c>
      <c r="U539" s="9">
        <f t="shared" si="70"/>
        <v>416</v>
      </c>
      <c r="V539" s="2" t="s">
        <v>64</v>
      </c>
      <c r="W539" s="10">
        <f t="shared" si="71"/>
        <v>0.05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 t="shared" si="64"/>
        <v>Craig</v>
      </c>
      <c r="H540" s="6" t="str">
        <f t="shared" si="65"/>
        <v>Carreira</v>
      </c>
      <c r="I540" s="6" t="str">
        <f t="shared" si="66"/>
        <v>Worms</v>
      </c>
      <c r="J540" s="2" t="s">
        <v>380</v>
      </c>
      <c r="K540" s="7" t="str">
        <f>INDEX('Product Details'!$A$2:$D$169, MATCH('Sales Order '!J540,'Product Details'!$B$2:$B$169,0),3)</f>
        <v>Office_Supplies</v>
      </c>
      <c r="L540" s="7" t="str">
        <f>INDEX('Product Details'!$A$2:$D$169, MATCH('Sales Order '!J540,'Product Details'!$B$2:$B$169,0),4)</f>
        <v>Fasteners</v>
      </c>
      <c r="M540" s="7" t="str">
        <f>INDEX('Product Details'!$A$2:$D$169, MATCH('Sales Order '!J540,'Product Details'!$B$2:$B$169,0),1)</f>
        <v>Stockwel Thumb Tacks, Metal</v>
      </c>
      <c r="N540" s="2">
        <v>1399</v>
      </c>
      <c r="O540" s="2">
        <v>1333</v>
      </c>
      <c r="P540" s="2">
        <v>2</v>
      </c>
      <c r="Q540" s="8">
        <f t="shared" si="67"/>
        <v>2666</v>
      </c>
      <c r="R540" s="8">
        <f t="shared" si="68"/>
        <v>2798</v>
      </c>
      <c r="S540" s="2">
        <v>37</v>
      </c>
      <c r="T540" s="9">
        <f t="shared" si="69"/>
        <v>2835</v>
      </c>
      <c r="U540" s="9">
        <f t="shared" si="70"/>
        <v>169</v>
      </c>
      <c r="V540" s="2" t="s">
        <v>34</v>
      </c>
      <c r="W540" s="10">
        <f t="shared" si="71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 t="shared" si="64"/>
        <v>Carol</v>
      </c>
      <c r="H541" s="6" t="str">
        <f t="shared" si="65"/>
        <v>Adams</v>
      </c>
      <c r="I541" s="6" t="str">
        <f t="shared" si="66"/>
        <v>Cairns</v>
      </c>
      <c r="J541" s="2" t="s">
        <v>215</v>
      </c>
      <c r="K541" s="7" t="str">
        <f>INDEX('Product Details'!$A$2:$D$169, MATCH('Sales Order '!J541,'Product Details'!$B$2:$B$169,0),3)</f>
        <v>Technology</v>
      </c>
      <c r="L541" s="7" t="str">
        <f>INDEX('Product Details'!$A$2:$D$169, MATCH('Sales Order '!J541,'Product Details'!$B$2:$B$169,0),4)</f>
        <v>Machines</v>
      </c>
      <c r="M541" s="7" t="str">
        <f>INDEX('Product Details'!$A$2:$D$169, MATCH('Sales Order '!J541,'Product Details'!$B$2:$B$169,0),1)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67"/>
        <v>2658</v>
      </c>
      <c r="R541" s="8">
        <f t="shared" si="68"/>
        <v>2844</v>
      </c>
      <c r="S541" s="2">
        <v>43</v>
      </c>
      <c r="T541" s="9">
        <f t="shared" si="69"/>
        <v>2887</v>
      </c>
      <c r="U541" s="9">
        <f t="shared" si="70"/>
        <v>229</v>
      </c>
      <c r="V541" s="2" t="s">
        <v>64</v>
      </c>
      <c r="W541" s="10">
        <f t="shared" si="71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 t="shared" si="64"/>
        <v>Muhammed</v>
      </c>
      <c r="H542" s="6" t="str">
        <f t="shared" si="65"/>
        <v>MacIntyre</v>
      </c>
      <c r="I542" s="6" t="str">
        <f t="shared" si="66"/>
        <v>Lohne</v>
      </c>
      <c r="J542" s="2" t="s">
        <v>117</v>
      </c>
      <c r="K542" s="7" t="str">
        <f>INDEX('Product Details'!$A$2:$D$169, MATCH('Sales Order '!J542,'Product Details'!$B$2:$B$169,0),3)</f>
        <v>Furniture</v>
      </c>
      <c r="L542" s="7" t="str">
        <f>INDEX('Product Details'!$A$2:$D$169, MATCH('Sales Order '!J542,'Product Details'!$B$2:$B$169,0),4)</f>
        <v>Tables</v>
      </c>
      <c r="M542" s="7" t="str">
        <f>INDEX('Product Details'!$A$2:$D$169, MATCH('Sales Order '!J542,'Product Details'!$B$2:$B$169,0),1)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67"/>
        <v>16128</v>
      </c>
      <c r="R542" s="8">
        <f t="shared" si="68"/>
        <v>17094</v>
      </c>
      <c r="S542" s="2">
        <v>92</v>
      </c>
      <c r="T542" s="9">
        <f t="shared" si="69"/>
        <v>17186</v>
      </c>
      <c r="U542" s="9">
        <f t="shared" si="70"/>
        <v>1058</v>
      </c>
      <c r="V542" s="2" t="s">
        <v>34</v>
      </c>
      <c r="W542" s="10">
        <f t="shared" si="71"/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 t="shared" si="64"/>
        <v>Craig</v>
      </c>
      <c r="H543" s="6" t="str">
        <f t="shared" si="65"/>
        <v>Carroll</v>
      </c>
      <c r="I543" s="6" t="str">
        <f t="shared" si="66"/>
        <v>Augsburg</v>
      </c>
      <c r="J543" s="2" t="s">
        <v>539</v>
      </c>
      <c r="K543" s="7" t="str">
        <f>INDEX('Product Details'!$A$2:$D$169, MATCH('Sales Order '!J543,'Product Details'!$B$2:$B$169,0),3)</f>
        <v>Technology</v>
      </c>
      <c r="L543" s="7" t="str">
        <f>INDEX('Product Details'!$A$2:$D$169, MATCH('Sales Order '!J543,'Product Details'!$B$2:$B$169,0),4)</f>
        <v>Copiers</v>
      </c>
      <c r="M543" s="7" t="str">
        <f>INDEX('Product Details'!$A$2:$D$169, MATCH('Sales Order '!J543,'Product Details'!$B$2:$B$169,0),1)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67"/>
        <v>1742</v>
      </c>
      <c r="R543" s="8">
        <f t="shared" si="68"/>
        <v>1845</v>
      </c>
      <c r="S543" s="2">
        <v>24</v>
      </c>
      <c r="T543" s="9">
        <f t="shared" si="69"/>
        <v>1869</v>
      </c>
      <c r="U543" s="9">
        <f t="shared" si="70"/>
        <v>127</v>
      </c>
      <c r="V543" s="2" t="s">
        <v>64</v>
      </c>
      <c r="W543" s="10">
        <f t="shared" si="71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 t="shared" si="64"/>
        <v>Michael</v>
      </c>
      <c r="H544" s="6" t="str">
        <f t="shared" si="65"/>
        <v>Nguyen</v>
      </c>
      <c r="I544" s="6" t="str">
        <f t="shared" si="66"/>
        <v>Berlin</v>
      </c>
      <c r="J544" s="2" t="s">
        <v>263</v>
      </c>
      <c r="K544" s="7" t="str">
        <f>INDEX('Product Details'!$A$2:$D$169, MATCH('Sales Order '!J544,'Product Details'!$B$2:$B$169,0),3)</f>
        <v>Furniture</v>
      </c>
      <c r="L544" s="7" t="str">
        <f>INDEX('Product Details'!$A$2:$D$169, MATCH('Sales Order '!J544,'Product Details'!$B$2:$B$169,0),4)</f>
        <v>Chairs</v>
      </c>
      <c r="M544" s="7" t="str">
        <f>INDEX('Product Details'!$A$2:$D$169, MATCH('Sales Order '!J544,'Product Details'!$B$2:$B$169,0),1)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67"/>
        <v>688</v>
      </c>
      <c r="R544" s="8">
        <f t="shared" si="68"/>
        <v>732</v>
      </c>
      <c r="S544" s="2">
        <v>30</v>
      </c>
      <c r="T544" s="9">
        <f t="shared" si="69"/>
        <v>762</v>
      </c>
      <c r="U544" s="9">
        <f t="shared" si="70"/>
        <v>74</v>
      </c>
      <c r="V544" s="2" t="s">
        <v>34</v>
      </c>
      <c r="W544" s="10">
        <f t="shared" si="71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 t="shared" si="64"/>
        <v>Annie</v>
      </c>
      <c r="H545" s="6" t="str">
        <f t="shared" si="65"/>
        <v>Thurman</v>
      </c>
      <c r="I545" s="6" t="str">
        <f t="shared" si="66"/>
        <v>Sydney</v>
      </c>
      <c r="J545" s="2" t="s">
        <v>97</v>
      </c>
      <c r="K545" s="7" t="str">
        <f>INDEX('Product Details'!$A$2:$D$169, MATCH('Sales Order '!J545,'Product Details'!$B$2:$B$169,0),3)</f>
        <v>Technology</v>
      </c>
      <c r="L545" s="7" t="str">
        <f>INDEX('Product Details'!$A$2:$D$169, MATCH('Sales Order '!J545,'Product Details'!$B$2:$B$169,0),4)</f>
        <v>Machines</v>
      </c>
      <c r="M545" s="7" t="str">
        <f>INDEX('Product Details'!$A$2:$D$169, MATCH('Sales Order '!J545,'Product Details'!$B$2:$B$169,0),1)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67"/>
        <v>16316</v>
      </c>
      <c r="R545" s="8">
        <f t="shared" si="68"/>
        <v>17772</v>
      </c>
      <c r="S545" s="2">
        <v>43</v>
      </c>
      <c r="T545" s="9">
        <f t="shared" si="69"/>
        <v>17815</v>
      </c>
      <c r="U545" s="9">
        <f t="shared" si="70"/>
        <v>1499</v>
      </c>
      <c r="V545" s="2" t="s">
        <v>34</v>
      </c>
      <c r="W545" s="10">
        <f t="shared" si="71"/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 t="shared" si="64"/>
        <v>Scott</v>
      </c>
      <c r="H546" s="6" t="str">
        <f t="shared" si="65"/>
        <v>Cohen</v>
      </c>
      <c r="I546" s="6" t="str">
        <f t="shared" si="66"/>
        <v>Freiburg</v>
      </c>
      <c r="J546" s="2" t="s">
        <v>173</v>
      </c>
      <c r="K546" s="7" t="str">
        <f>INDEX('Product Details'!$A$2:$D$169, MATCH('Sales Order '!J546,'Product Details'!$B$2:$B$169,0),3)</f>
        <v>Office_Supplies</v>
      </c>
      <c r="L546" s="7" t="str">
        <f>INDEX('Product Details'!$A$2:$D$169, MATCH('Sales Order '!J546,'Product Details'!$B$2:$B$169,0),4)</f>
        <v>Fasteners</v>
      </c>
      <c r="M546" s="7" t="str">
        <f>INDEX('Product Details'!$A$2:$D$169, MATCH('Sales Order '!J546,'Product Details'!$B$2:$B$169,0),1)</f>
        <v>OIC Push Pins, Metal</v>
      </c>
      <c r="N546" s="2">
        <v>2681</v>
      </c>
      <c r="O546" s="2">
        <v>2458</v>
      </c>
      <c r="P546" s="2">
        <v>2</v>
      </c>
      <c r="Q546" s="8">
        <f t="shared" si="67"/>
        <v>4916</v>
      </c>
      <c r="R546" s="8">
        <f t="shared" si="68"/>
        <v>5362</v>
      </c>
      <c r="S546" s="2">
        <v>83</v>
      </c>
      <c r="T546" s="9">
        <f t="shared" si="69"/>
        <v>5445</v>
      </c>
      <c r="U546" s="9">
        <f t="shared" si="70"/>
        <v>529</v>
      </c>
      <c r="V546" s="2" t="s">
        <v>34</v>
      </c>
      <c r="W546" s="10">
        <f t="shared" si="71"/>
        <v>0.05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 t="shared" si="64"/>
        <v>Pauline</v>
      </c>
      <c r="H547" s="6" t="str">
        <f t="shared" si="65"/>
        <v>Chand</v>
      </c>
      <c r="I547" s="6" t="str">
        <f t="shared" si="66"/>
        <v>Perth</v>
      </c>
      <c r="J547" s="2" t="s">
        <v>762</v>
      </c>
      <c r="K547" s="7" t="str">
        <f>INDEX('Product Details'!$A$2:$D$169, MATCH('Sales Order '!J547,'Product Details'!$B$2:$B$169,0),3)</f>
        <v>Technology</v>
      </c>
      <c r="L547" s="7" t="str">
        <f>INDEX('Product Details'!$A$2:$D$169, MATCH('Sales Order '!J547,'Product Details'!$B$2:$B$169,0),4)</f>
        <v>Machines</v>
      </c>
      <c r="M547" s="7" t="str">
        <f>INDEX('Product Details'!$A$2:$D$169, MATCH('Sales Order '!J547,'Product Details'!$B$2:$B$169,0),1)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67"/>
        <v>14410</v>
      </c>
      <c r="R547" s="8">
        <f t="shared" si="68"/>
        <v>15540</v>
      </c>
      <c r="S547" s="2">
        <v>76</v>
      </c>
      <c r="T547" s="9">
        <f t="shared" si="69"/>
        <v>15616</v>
      </c>
      <c r="U547" s="9">
        <f t="shared" si="70"/>
        <v>1206</v>
      </c>
      <c r="V547" s="2" t="s">
        <v>64</v>
      </c>
      <c r="W547" s="10">
        <f t="shared" si="71"/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 t="shared" si="64"/>
        <v>Andrew</v>
      </c>
      <c r="H548" s="6" t="str">
        <f t="shared" si="65"/>
        <v>Gjertsen</v>
      </c>
      <c r="I548" s="6" t="str">
        <f t="shared" si="66"/>
        <v>Hamburg</v>
      </c>
      <c r="J548" s="2" t="s">
        <v>342</v>
      </c>
      <c r="K548" s="7" t="str">
        <f>INDEX('Product Details'!$A$2:$D$169, MATCH('Sales Order '!J548,'Product Details'!$B$2:$B$169,0),3)</f>
        <v>Technology</v>
      </c>
      <c r="L548" s="7" t="str">
        <f>INDEX('Product Details'!$A$2:$D$169, MATCH('Sales Order '!J548,'Product Details'!$B$2:$B$169,0),4)</f>
        <v>Copiers</v>
      </c>
      <c r="M548" s="7" t="str">
        <f>INDEX('Product Details'!$A$2:$D$169, MATCH('Sales Order '!J548,'Product Details'!$B$2:$B$169,0),1)</f>
        <v>Brother Wireless Fax, Color</v>
      </c>
      <c r="N548" s="2">
        <v>39095</v>
      </c>
      <c r="O548" s="2">
        <v>35516</v>
      </c>
      <c r="P548" s="2">
        <v>6</v>
      </c>
      <c r="Q548" s="8">
        <f t="shared" si="67"/>
        <v>213096</v>
      </c>
      <c r="R548" s="8">
        <f t="shared" si="68"/>
        <v>234570</v>
      </c>
      <c r="S548" s="2">
        <v>99</v>
      </c>
      <c r="T548" s="9">
        <f t="shared" si="69"/>
        <v>234669</v>
      </c>
      <c r="U548" s="9">
        <f t="shared" si="70"/>
        <v>21573</v>
      </c>
      <c r="V548" s="2" t="s">
        <v>34</v>
      </c>
      <c r="W548" s="10">
        <f t="shared" si="71"/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 t="shared" si="64"/>
        <v>Jennifer</v>
      </c>
      <c r="H549" s="6" t="str">
        <f t="shared" si="65"/>
        <v>Halladay</v>
      </c>
      <c r="I549" s="6" t="str">
        <f t="shared" si="66"/>
        <v>Bielefeld</v>
      </c>
      <c r="J549" s="2" t="s">
        <v>695</v>
      </c>
      <c r="K549" s="7" t="str">
        <f>INDEX('Product Details'!$A$2:$D$169, MATCH('Sales Order '!J549,'Product Details'!$B$2:$B$169,0),3)</f>
        <v>Office_Supplies</v>
      </c>
      <c r="L549" s="7" t="str">
        <f>INDEX('Product Details'!$A$2:$D$169, MATCH('Sales Order '!J549,'Product Details'!$B$2:$B$169,0),4)</f>
        <v>Binders</v>
      </c>
      <c r="M549" s="7" t="str">
        <f>INDEX('Product Details'!$A$2:$D$169, MATCH('Sales Order '!J549,'Product Details'!$B$2:$B$169,0),1)</f>
        <v>Io Binding Machine, Clear</v>
      </c>
      <c r="N549" s="2">
        <v>531</v>
      </c>
      <c r="O549" s="2">
        <v>487</v>
      </c>
      <c r="P549" s="2">
        <v>3</v>
      </c>
      <c r="Q549" s="8">
        <f t="shared" si="67"/>
        <v>1461</v>
      </c>
      <c r="R549" s="8">
        <f t="shared" si="68"/>
        <v>1593</v>
      </c>
      <c r="S549" s="2">
        <v>33</v>
      </c>
      <c r="T549" s="9">
        <f t="shared" si="69"/>
        <v>1626</v>
      </c>
      <c r="U549" s="9">
        <f t="shared" si="70"/>
        <v>165</v>
      </c>
      <c r="V549" s="2" t="s">
        <v>31</v>
      </c>
      <c r="W549" s="10">
        <f t="shared" si="71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 t="shared" si="64"/>
        <v>Duane</v>
      </c>
      <c r="H550" s="6" t="str">
        <f t="shared" si="65"/>
        <v>Benoit</v>
      </c>
      <c r="I550" s="6" t="str">
        <f t="shared" si="66"/>
        <v>Tamworth</v>
      </c>
      <c r="J550" s="2" t="s">
        <v>351</v>
      </c>
      <c r="K550" s="7" t="str">
        <f>INDEX('Product Details'!$A$2:$D$169, MATCH('Sales Order '!J550,'Product Details'!$B$2:$B$169,0),3)</f>
        <v>Furniture</v>
      </c>
      <c r="L550" s="7" t="str">
        <f>INDEX('Product Details'!$A$2:$D$169, MATCH('Sales Order '!J550,'Product Details'!$B$2:$B$169,0),4)</f>
        <v>Tables</v>
      </c>
      <c r="M550" s="7" t="str">
        <f>INDEX('Product Details'!$A$2:$D$169, MATCH('Sales Order '!J550,'Product Details'!$B$2:$B$169,0),1)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67"/>
        <v>1170</v>
      </c>
      <c r="R550" s="8">
        <f t="shared" si="68"/>
        <v>1224</v>
      </c>
      <c r="S550" s="2">
        <v>30</v>
      </c>
      <c r="T550" s="9">
        <f t="shared" si="69"/>
        <v>1254</v>
      </c>
      <c r="U550" s="9">
        <f t="shared" si="70"/>
        <v>84</v>
      </c>
      <c r="V550" s="2" t="s">
        <v>34</v>
      </c>
      <c r="W550" s="10">
        <f t="shared" si="71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 t="shared" si="64"/>
        <v>Troy</v>
      </c>
      <c r="H551" s="6" t="str">
        <f t="shared" si="65"/>
        <v>Staebel</v>
      </c>
      <c r="I551" s="6" t="str">
        <f t="shared" si="66"/>
        <v>Canberra</v>
      </c>
      <c r="J551" s="2" t="s">
        <v>719</v>
      </c>
      <c r="K551" s="7" t="str">
        <f>INDEX('Product Details'!$A$2:$D$169, MATCH('Sales Order '!J551,'Product Details'!$B$2:$B$169,0),3)</f>
        <v>Office_Supplies</v>
      </c>
      <c r="L551" s="7" t="str">
        <f>INDEX('Product Details'!$A$2:$D$169, MATCH('Sales Order '!J551,'Product Details'!$B$2:$B$169,0),4)</f>
        <v>Labels</v>
      </c>
      <c r="M551" s="7" t="str">
        <f>INDEX('Product Details'!$A$2:$D$169, MATCH('Sales Order '!J551,'Product Details'!$B$2:$B$169,0),1)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67"/>
        <v>6438</v>
      </c>
      <c r="R551" s="8">
        <f t="shared" si="68"/>
        <v>6888</v>
      </c>
      <c r="S551" s="2">
        <v>68</v>
      </c>
      <c r="T551" s="9">
        <f t="shared" si="69"/>
        <v>6956</v>
      </c>
      <c r="U551" s="9">
        <f t="shared" si="70"/>
        <v>518</v>
      </c>
      <c r="V551" s="2" t="s">
        <v>34</v>
      </c>
      <c r="W551" s="10">
        <f t="shared" si="71"/>
        <v>0.05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 t="shared" si="64"/>
        <v>Corinna</v>
      </c>
      <c r="H552" s="6" t="str">
        <f t="shared" si="65"/>
        <v>Mitchell</v>
      </c>
      <c r="I552" s="6" t="str">
        <f t="shared" si="66"/>
        <v>Augsburg</v>
      </c>
      <c r="J552" s="2" t="s">
        <v>314</v>
      </c>
      <c r="K552" s="7" t="str">
        <f>INDEX('Product Details'!$A$2:$D$169, MATCH('Sales Order '!J552,'Product Details'!$B$2:$B$169,0),3)</f>
        <v>Technology</v>
      </c>
      <c r="L552" s="7" t="str">
        <f>INDEX('Product Details'!$A$2:$D$169, MATCH('Sales Order '!J552,'Product Details'!$B$2:$B$169,0),4)</f>
        <v>Copiers</v>
      </c>
      <c r="M552" s="7" t="str">
        <f>INDEX('Product Details'!$A$2:$D$169, MATCH('Sales Order '!J552,'Product Details'!$B$2:$B$169,0),1)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67"/>
        <v>4816</v>
      </c>
      <c r="R552" s="8">
        <f t="shared" si="68"/>
        <v>5052</v>
      </c>
      <c r="S552" s="2">
        <v>50</v>
      </c>
      <c r="T552" s="9">
        <f t="shared" si="69"/>
        <v>5102</v>
      </c>
      <c r="U552" s="9">
        <f t="shared" si="70"/>
        <v>286</v>
      </c>
      <c r="V552" s="2" t="s">
        <v>64</v>
      </c>
      <c r="W552" s="10">
        <f t="shared" si="71"/>
        <v>0.05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 t="shared" si="64"/>
        <v>John</v>
      </c>
      <c r="H553" s="6" t="str">
        <f t="shared" si="65"/>
        <v>Lucas</v>
      </c>
      <c r="I553" s="6" t="str">
        <f t="shared" si="66"/>
        <v>Beijing</v>
      </c>
      <c r="J553" s="2" t="s">
        <v>164</v>
      </c>
      <c r="K553" s="7" t="str">
        <f>INDEX('Product Details'!$A$2:$D$169, MATCH('Sales Order '!J553,'Product Details'!$B$2:$B$169,0),3)</f>
        <v>Office_Supplies</v>
      </c>
      <c r="L553" s="7" t="str">
        <f>INDEX('Product Details'!$A$2:$D$169, MATCH('Sales Order '!J553,'Product Details'!$B$2:$B$169,0),4)</f>
        <v>Appliances</v>
      </c>
      <c r="M553" s="7" t="str">
        <f>INDEX('Product Details'!$A$2:$D$169, MATCH('Sales Order '!J553,'Product Details'!$B$2:$B$169,0),1)</f>
        <v>Hamilton Beach Toaster, Black</v>
      </c>
      <c r="N553" s="2">
        <v>998</v>
      </c>
      <c r="O553" s="2">
        <v>931</v>
      </c>
      <c r="P553" s="2">
        <v>4</v>
      </c>
      <c r="Q553" s="8">
        <f t="shared" si="67"/>
        <v>3724</v>
      </c>
      <c r="R553" s="8">
        <f t="shared" si="68"/>
        <v>3992</v>
      </c>
      <c r="S553" s="2">
        <v>91</v>
      </c>
      <c r="T553" s="9">
        <f t="shared" si="69"/>
        <v>4083</v>
      </c>
      <c r="U553" s="9">
        <f t="shared" si="70"/>
        <v>359</v>
      </c>
      <c r="V553" s="2" t="s">
        <v>34</v>
      </c>
      <c r="W553" s="10">
        <f t="shared" si="71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 t="shared" si="64"/>
        <v>Dorothy</v>
      </c>
      <c r="H554" s="6" t="str">
        <f t="shared" si="65"/>
        <v>Badders</v>
      </c>
      <c r="I554" s="6" t="str">
        <f t="shared" si="66"/>
        <v>Nanning</v>
      </c>
      <c r="J554" s="2" t="s">
        <v>836</v>
      </c>
      <c r="K554" s="7" t="str">
        <f>INDEX('Product Details'!$A$2:$D$169, MATCH('Sales Order '!J554,'Product Details'!$B$2:$B$169,0),3)</f>
        <v>Technology</v>
      </c>
      <c r="L554" s="7" t="str">
        <f>INDEX('Product Details'!$A$2:$D$169, MATCH('Sales Order '!J554,'Product Details'!$B$2:$B$169,0),4)</f>
        <v>Copiers</v>
      </c>
      <c r="M554" s="7" t="str">
        <f>INDEX('Product Details'!$A$2:$D$169, MATCH('Sales Order '!J554,'Product Details'!$B$2:$B$169,0),1)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67"/>
        <v>1756</v>
      </c>
      <c r="R554" s="8">
        <f t="shared" si="68"/>
        <v>1860</v>
      </c>
      <c r="S554" s="2">
        <v>52</v>
      </c>
      <c r="T554" s="9">
        <f t="shared" si="69"/>
        <v>1912</v>
      </c>
      <c r="U554" s="9">
        <f t="shared" si="70"/>
        <v>156</v>
      </c>
      <c r="V554" s="2" t="s">
        <v>34</v>
      </c>
      <c r="W554" s="10">
        <f t="shared" si="71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 t="shared" si="64"/>
        <v>Dionis</v>
      </c>
      <c r="H555" s="6" t="str">
        <f t="shared" si="65"/>
        <v>Lloyd</v>
      </c>
      <c r="I555" s="6" t="str">
        <f t="shared" si="66"/>
        <v>Kamarhati</v>
      </c>
      <c r="J555" s="2" t="s">
        <v>106</v>
      </c>
      <c r="K555" s="7" t="str">
        <f>INDEX('Product Details'!$A$2:$D$169, MATCH('Sales Order '!J555,'Product Details'!$B$2:$B$169,0),3)</f>
        <v>Office_Supplies</v>
      </c>
      <c r="L555" s="7" t="str">
        <f>INDEX('Product Details'!$A$2:$D$169, MATCH('Sales Order '!J555,'Product Details'!$B$2:$B$169,0),4)</f>
        <v>Appliances</v>
      </c>
      <c r="M555" s="7" t="str">
        <f>INDEX('Product Details'!$A$2:$D$169, MATCH('Sales Order '!J555,'Product Details'!$B$2:$B$169,0),1)</f>
        <v>Hoover Microwave, Silver</v>
      </c>
      <c r="N555" s="2">
        <v>1222</v>
      </c>
      <c r="O555" s="2">
        <v>1187</v>
      </c>
      <c r="P555" s="2">
        <v>2</v>
      </c>
      <c r="Q555" s="8">
        <f t="shared" si="67"/>
        <v>2374</v>
      </c>
      <c r="R555" s="8">
        <f t="shared" si="68"/>
        <v>2444</v>
      </c>
      <c r="S555" s="2">
        <v>78</v>
      </c>
      <c r="T555" s="9">
        <f t="shared" si="69"/>
        <v>2522</v>
      </c>
      <c r="U555" s="9">
        <f t="shared" si="70"/>
        <v>148</v>
      </c>
      <c r="V555" s="2" t="s">
        <v>34</v>
      </c>
      <c r="W555" s="10">
        <f t="shared" si="71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 t="shared" si="64"/>
        <v>Roland</v>
      </c>
      <c r="H556" s="6" t="str">
        <f t="shared" si="65"/>
        <v>Fjeld</v>
      </c>
      <c r="I556" s="6" t="str">
        <f t="shared" si="66"/>
        <v>Caloundra</v>
      </c>
      <c r="J556" s="2" t="s">
        <v>208</v>
      </c>
      <c r="K556" s="7" t="str">
        <f>INDEX('Product Details'!$A$2:$D$169, MATCH('Sales Order '!J556,'Product Details'!$B$2:$B$169,0),3)</f>
        <v>Office_Supplies</v>
      </c>
      <c r="L556" s="7" t="str">
        <f>INDEX('Product Details'!$A$2:$D$169, MATCH('Sales Order '!J556,'Product Details'!$B$2:$B$169,0),4)</f>
        <v>Labels</v>
      </c>
      <c r="M556" s="7" t="str">
        <f>INDEX('Product Details'!$A$2:$D$169, MATCH('Sales Order '!J556,'Product Details'!$B$2:$B$169,0),1)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67"/>
        <v>7182</v>
      </c>
      <c r="R556" s="8">
        <f t="shared" si="68"/>
        <v>7836</v>
      </c>
      <c r="S556" s="2">
        <v>91</v>
      </c>
      <c r="T556" s="9">
        <f t="shared" si="69"/>
        <v>7927</v>
      </c>
      <c r="U556" s="9">
        <f t="shared" si="70"/>
        <v>745</v>
      </c>
      <c r="V556" s="2" t="s">
        <v>64</v>
      </c>
      <c r="W556" s="10">
        <f t="shared" si="71"/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 t="shared" si="64"/>
        <v>Roland</v>
      </c>
      <c r="H557" s="6" t="str">
        <f t="shared" si="65"/>
        <v>Murray</v>
      </c>
      <c r="I557" s="6" t="str">
        <f t="shared" si="66"/>
        <v>Frankfurt</v>
      </c>
      <c r="J557" s="2" t="s">
        <v>374</v>
      </c>
      <c r="K557" s="7" t="str">
        <f>INDEX('Product Details'!$A$2:$D$169, MATCH('Sales Order '!J557,'Product Details'!$B$2:$B$169,0),3)</f>
        <v>Furniture</v>
      </c>
      <c r="L557" s="7" t="str">
        <f>INDEX('Product Details'!$A$2:$D$169, MATCH('Sales Order '!J557,'Product Details'!$B$2:$B$169,0),4)</f>
        <v>Chairs</v>
      </c>
      <c r="M557" s="7" t="str">
        <f>INDEX('Product Details'!$A$2:$D$169, MATCH('Sales Order '!J557,'Product Details'!$B$2:$B$169,0),1)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67"/>
        <v>400</v>
      </c>
      <c r="R557" s="8">
        <f t="shared" si="68"/>
        <v>436</v>
      </c>
      <c r="S557" s="2">
        <v>65</v>
      </c>
      <c r="T557" s="9">
        <f t="shared" si="69"/>
        <v>501</v>
      </c>
      <c r="U557" s="9">
        <f t="shared" si="70"/>
        <v>101</v>
      </c>
      <c r="V557" s="2" t="s">
        <v>64</v>
      </c>
      <c r="W557" s="10">
        <f t="shared" si="71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 t="shared" si="64"/>
        <v>Ryan</v>
      </c>
      <c r="H558" s="6" t="str">
        <f t="shared" si="65"/>
        <v>Crowe</v>
      </c>
      <c r="I558" s="6" t="str">
        <f t="shared" si="66"/>
        <v>Kanpur</v>
      </c>
      <c r="J558" s="2" t="s">
        <v>539</v>
      </c>
      <c r="K558" s="7" t="str">
        <f>INDEX('Product Details'!$A$2:$D$169, MATCH('Sales Order '!J558,'Product Details'!$B$2:$B$169,0),3)</f>
        <v>Technology</v>
      </c>
      <c r="L558" s="7" t="str">
        <f>INDEX('Product Details'!$A$2:$D$169, MATCH('Sales Order '!J558,'Product Details'!$B$2:$B$169,0),4)</f>
        <v>Copiers</v>
      </c>
      <c r="M558" s="7" t="str">
        <f>INDEX('Product Details'!$A$2:$D$169, MATCH('Sales Order '!J558,'Product Details'!$B$2:$B$169,0),1)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67"/>
        <v>2557</v>
      </c>
      <c r="R558" s="8">
        <f t="shared" si="68"/>
        <v>2790</v>
      </c>
      <c r="S558" s="2">
        <v>52</v>
      </c>
      <c r="T558" s="9">
        <f t="shared" si="69"/>
        <v>2842</v>
      </c>
      <c r="U558" s="9">
        <f t="shared" si="70"/>
        <v>285</v>
      </c>
      <c r="V558" s="2" t="s">
        <v>64</v>
      </c>
      <c r="W558" s="10">
        <f t="shared" si="71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 t="shared" si="64"/>
        <v>Roger</v>
      </c>
      <c r="H559" s="6" t="str">
        <f t="shared" si="65"/>
        <v>Barcio</v>
      </c>
      <c r="I559" s="6" t="str">
        <f t="shared" si="66"/>
        <v>Celle</v>
      </c>
      <c r="J559" s="2" t="s">
        <v>1001</v>
      </c>
      <c r="K559" s="7" t="str">
        <f>INDEX('Product Details'!$A$2:$D$169, MATCH('Sales Order '!J559,'Product Details'!$B$2:$B$169,0),3)</f>
        <v>Office_Supplies</v>
      </c>
      <c r="L559" s="7" t="str">
        <f>INDEX('Product Details'!$A$2:$D$169, MATCH('Sales Order '!J559,'Product Details'!$B$2:$B$169,0),4)</f>
        <v>Art</v>
      </c>
      <c r="M559" s="7" t="str">
        <f>INDEX('Product Details'!$A$2:$D$169, MATCH('Sales Order '!J559,'Product Details'!$B$2:$B$169,0),1)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67"/>
        <v>9645</v>
      </c>
      <c r="R559" s="8">
        <f t="shared" si="68"/>
        <v>10224</v>
      </c>
      <c r="S559" s="2">
        <v>83</v>
      </c>
      <c r="T559" s="9">
        <f t="shared" si="69"/>
        <v>10307</v>
      </c>
      <c r="U559" s="9">
        <f t="shared" si="70"/>
        <v>662</v>
      </c>
      <c r="V559" s="2" t="s">
        <v>34</v>
      </c>
      <c r="W559" s="10">
        <f t="shared" si="71"/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 t="shared" si="64"/>
        <v>Sam</v>
      </c>
      <c r="H560" s="6" t="str">
        <f t="shared" si="65"/>
        <v>Craven</v>
      </c>
      <c r="I560" s="6" t="str">
        <f t="shared" si="66"/>
        <v>Hyderabad</v>
      </c>
      <c r="J560" s="2" t="s">
        <v>5</v>
      </c>
      <c r="K560" s="7" t="str">
        <f>INDEX('Product Details'!$A$2:$D$169, MATCH('Sales Order '!J560,'Product Details'!$B$2:$B$169,0),3)</f>
        <v>Furniture</v>
      </c>
      <c r="L560" s="7" t="str">
        <f>INDEX('Product Details'!$A$2:$D$169, MATCH('Sales Order '!J560,'Product Details'!$B$2:$B$169,0),4)</f>
        <v>Furnishings</v>
      </c>
      <c r="M560" s="7" t="str">
        <f>INDEX('Product Details'!$A$2:$D$169, MATCH('Sales Order '!J560,'Product Details'!$B$2:$B$169,0),1)</f>
        <v>Seth Thomas 13 1/2" Wall Clock</v>
      </c>
      <c r="N560" s="2">
        <v>8878</v>
      </c>
      <c r="O560" s="2">
        <v>7914</v>
      </c>
      <c r="P560" s="2">
        <v>5</v>
      </c>
      <c r="Q560" s="8">
        <f t="shared" si="67"/>
        <v>39570</v>
      </c>
      <c r="R560" s="8">
        <f t="shared" si="68"/>
        <v>44390</v>
      </c>
      <c r="S560" s="2">
        <v>80</v>
      </c>
      <c r="T560" s="9">
        <f t="shared" si="69"/>
        <v>44470</v>
      </c>
      <c r="U560" s="9">
        <f t="shared" si="70"/>
        <v>4900</v>
      </c>
      <c r="V560" s="2" t="s">
        <v>34</v>
      </c>
      <c r="W560" s="10">
        <f t="shared" si="71"/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 t="shared" si="64"/>
        <v>Brendan</v>
      </c>
      <c r="H561" s="6" t="str">
        <f t="shared" si="65"/>
        <v>Murry</v>
      </c>
      <c r="I561" s="6" t="str">
        <f t="shared" si="66"/>
        <v>Schwerin</v>
      </c>
      <c r="J561" s="2" t="s">
        <v>523</v>
      </c>
      <c r="K561" s="7" t="str">
        <f>INDEX('Product Details'!$A$2:$D$169, MATCH('Sales Order '!J561,'Product Details'!$B$2:$B$169,0),3)</f>
        <v>Office_Supplies</v>
      </c>
      <c r="L561" s="7" t="str">
        <f>INDEX('Product Details'!$A$2:$D$169, MATCH('Sales Order '!J561,'Product Details'!$B$2:$B$169,0),4)</f>
        <v>Appliances</v>
      </c>
      <c r="M561" s="7" t="str">
        <f>INDEX('Product Details'!$A$2:$D$169, MATCH('Sales Order '!J561,'Product Details'!$B$2:$B$169,0),1)</f>
        <v>Hamilton Beach Microwave, Red</v>
      </c>
      <c r="N561" s="2">
        <v>1292</v>
      </c>
      <c r="O561" s="2">
        <v>1185</v>
      </c>
      <c r="P561" s="2">
        <v>5</v>
      </c>
      <c r="Q561" s="8">
        <f t="shared" si="67"/>
        <v>5925</v>
      </c>
      <c r="R561" s="8">
        <f t="shared" si="68"/>
        <v>6460</v>
      </c>
      <c r="S561" s="2">
        <v>25</v>
      </c>
      <c r="T561" s="9">
        <f t="shared" si="69"/>
        <v>6485</v>
      </c>
      <c r="U561" s="9">
        <f t="shared" si="70"/>
        <v>560</v>
      </c>
      <c r="V561" s="2" t="s">
        <v>34</v>
      </c>
      <c r="W561" s="10">
        <f t="shared" si="71"/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 t="shared" si="64"/>
        <v>Brian</v>
      </c>
      <c r="H562" s="6" t="str">
        <f t="shared" si="65"/>
        <v>Stugart</v>
      </c>
      <c r="I562" s="6" t="str">
        <f t="shared" si="66"/>
        <v>Jakarta</v>
      </c>
      <c r="J562" s="2" t="s">
        <v>796</v>
      </c>
      <c r="K562" s="7" t="str">
        <f>INDEX('Product Details'!$A$2:$D$169, MATCH('Sales Order '!J562,'Product Details'!$B$2:$B$169,0),3)</f>
        <v>Office_Supplies</v>
      </c>
      <c r="L562" s="7" t="str">
        <f>INDEX('Product Details'!$A$2:$D$169, MATCH('Sales Order '!J562,'Product Details'!$B$2:$B$169,0),4)</f>
        <v>Binders</v>
      </c>
      <c r="M562" s="7" t="str">
        <f>INDEX('Product Details'!$A$2:$D$169, MATCH('Sales Order '!J562,'Product Details'!$B$2:$B$169,0),1)</f>
        <v>Heavy-Duty E-Z-D Binders</v>
      </c>
      <c r="N562" s="2">
        <v>68</v>
      </c>
      <c r="O562" s="2">
        <v>63</v>
      </c>
      <c r="P562" s="2">
        <v>2</v>
      </c>
      <c r="Q562" s="8">
        <f t="shared" si="67"/>
        <v>126</v>
      </c>
      <c r="R562" s="8">
        <f t="shared" si="68"/>
        <v>136</v>
      </c>
      <c r="S562" s="2">
        <v>10</v>
      </c>
      <c r="T562" s="9">
        <f t="shared" si="69"/>
        <v>146</v>
      </c>
      <c r="U562" s="9">
        <f t="shared" si="70"/>
        <v>20</v>
      </c>
      <c r="V562" s="2" t="s">
        <v>31</v>
      </c>
      <c r="W562" s="10">
        <f t="shared" si="71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 t="shared" si="64"/>
        <v>Lindsay</v>
      </c>
      <c r="H563" s="6" t="str">
        <f t="shared" si="65"/>
        <v>Shagiari</v>
      </c>
      <c r="I563" s="6" t="str">
        <f t="shared" si="66"/>
        <v>Canberra</v>
      </c>
      <c r="J563" s="2" t="s">
        <v>442</v>
      </c>
      <c r="K563" s="7" t="str">
        <f>INDEX('Product Details'!$A$2:$D$169, MATCH('Sales Order '!J563,'Product Details'!$B$2:$B$169,0),3)</f>
        <v>Technology</v>
      </c>
      <c r="L563" s="7" t="str">
        <f>INDEX('Product Details'!$A$2:$D$169, MATCH('Sales Order '!J563,'Product Details'!$B$2:$B$169,0),4)</f>
        <v>Phones</v>
      </c>
      <c r="M563" s="7" t="str">
        <f>INDEX('Product Details'!$A$2:$D$169, MATCH('Sales Order '!J563,'Product Details'!$B$2:$B$169,0),1)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67"/>
        <v>166</v>
      </c>
      <c r="R563" s="8">
        <f t="shared" si="68"/>
        <v>179</v>
      </c>
      <c r="S563" s="2">
        <v>30</v>
      </c>
      <c r="T563" s="9">
        <f t="shared" si="69"/>
        <v>209</v>
      </c>
      <c r="U563" s="9">
        <f t="shared" si="70"/>
        <v>43</v>
      </c>
      <c r="V563" s="2" t="s">
        <v>34</v>
      </c>
      <c r="W563" s="10">
        <f t="shared" si="71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 t="shared" si="64"/>
        <v>Rachel</v>
      </c>
      <c r="H564" s="6" t="str">
        <f t="shared" si="65"/>
        <v>Payne</v>
      </c>
      <c r="I564" s="6" t="str">
        <f t="shared" si="66"/>
        <v>Raipur</v>
      </c>
      <c r="J564" s="2" t="s">
        <v>78</v>
      </c>
      <c r="K564" s="7" t="str">
        <f>INDEX('Product Details'!$A$2:$D$169, MATCH('Sales Order '!J564,'Product Details'!$B$2:$B$169,0),3)</f>
        <v>Office_Supplies</v>
      </c>
      <c r="L564" s="7" t="str">
        <f>INDEX('Product Details'!$A$2:$D$169, MATCH('Sales Order '!J564,'Product Details'!$B$2:$B$169,0),4)</f>
        <v>Supplies</v>
      </c>
      <c r="M564" s="7" t="str">
        <f>INDEX('Product Details'!$A$2:$D$169, MATCH('Sales Order '!J564,'Product Details'!$B$2:$B$169,0),1)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67"/>
        <v>32604</v>
      </c>
      <c r="R564" s="8">
        <f t="shared" si="68"/>
        <v>35868</v>
      </c>
      <c r="S564" s="2">
        <v>62</v>
      </c>
      <c r="T564" s="9">
        <f t="shared" si="69"/>
        <v>35930</v>
      </c>
      <c r="U564" s="9">
        <f t="shared" si="70"/>
        <v>3326</v>
      </c>
      <c r="V564" s="2" t="s">
        <v>34</v>
      </c>
      <c r="W564" s="10">
        <f t="shared" si="71"/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 t="shared" si="64"/>
        <v>Harold</v>
      </c>
      <c r="H565" s="6" t="str">
        <f t="shared" si="65"/>
        <v>Pawlan</v>
      </c>
      <c r="I565" s="6" t="str">
        <f t="shared" si="66"/>
        <v>Banda Aceh</v>
      </c>
      <c r="J565" s="2" t="s">
        <v>187</v>
      </c>
      <c r="K565" s="7" t="str">
        <f>INDEX('Product Details'!$A$2:$D$169, MATCH('Sales Order '!J565,'Product Details'!$B$2:$B$169,0),3)</f>
        <v>Technology</v>
      </c>
      <c r="L565" s="7" t="str">
        <f>INDEX('Product Details'!$A$2:$D$169, MATCH('Sales Order '!J565,'Product Details'!$B$2:$B$169,0),4)</f>
        <v>Accessories</v>
      </c>
      <c r="M565" s="7" t="str">
        <f>INDEX('Product Details'!$A$2:$D$169, MATCH('Sales Order '!J565,'Product Details'!$B$2:$B$169,0),1)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67"/>
        <v>10000</v>
      </c>
      <c r="R565" s="8">
        <f t="shared" si="68"/>
        <v>11215</v>
      </c>
      <c r="S565" s="2">
        <v>41</v>
      </c>
      <c r="T565" s="9">
        <f t="shared" si="69"/>
        <v>11256</v>
      </c>
      <c r="U565" s="9">
        <f t="shared" si="70"/>
        <v>1256</v>
      </c>
      <c r="V565" s="2" t="s">
        <v>34</v>
      </c>
      <c r="W565" s="10">
        <f t="shared" si="71"/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 t="shared" si="64"/>
        <v>Fred</v>
      </c>
      <c r="H566" s="6" t="str">
        <f t="shared" si="65"/>
        <v>Wasserman</v>
      </c>
      <c r="I566" s="6" t="str">
        <f t="shared" si="66"/>
        <v>Willich</v>
      </c>
      <c r="J566" s="2" t="s">
        <v>695</v>
      </c>
      <c r="K566" s="7" t="str">
        <f>INDEX('Product Details'!$A$2:$D$169, MATCH('Sales Order '!J566,'Product Details'!$B$2:$B$169,0),3)</f>
        <v>Office_Supplies</v>
      </c>
      <c r="L566" s="7" t="str">
        <f>INDEX('Product Details'!$A$2:$D$169, MATCH('Sales Order '!J566,'Product Details'!$B$2:$B$169,0),4)</f>
        <v>Binders</v>
      </c>
      <c r="M566" s="7" t="str">
        <f>INDEX('Product Details'!$A$2:$D$169, MATCH('Sales Order '!J566,'Product Details'!$B$2:$B$169,0),1)</f>
        <v>Io Binding Machine, Clear</v>
      </c>
      <c r="N566" s="2">
        <v>2205</v>
      </c>
      <c r="O566" s="2">
        <v>2061</v>
      </c>
      <c r="P566" s="2">
        <v>3</v>
      </c>
      <c r="Q566" s="8">
        <f t="shared" si="67"/>
        <v>6183</v>
      </c>
      <c r="R566" s="8">
        <f t="shared" si="68"/>
        <v>6615</v>
      </c>
      <c r="S566" s="2">
        <v>90</v>
      </c>
      <c r="T566" s="9">
        <f t="shared" si="69"/>
        <v>6705</v>
      </c>
      <c r="U566" s="9">
        <f t="shared" si="70"/>
        <v>522</v>
      </c>
      <c r="V566" s="2" t="s">
        <v>34</v>
      </c>
      <c r="W566" s="10">
        <f t="shared" si="71"/>
        <v>0.05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 t="shared" si="64"/>
        <v>Christina</v>
      </c>
      <c r="H567" s="6" t="str">
        <f t="shared" si="65"/>
        <v>VanderZanden</v>
      </c>
      <c r="I567" s="6" t="str">
        <f t="shared" si="66"/>
        <v>Gold Coast</v>
      </c>
      <c r="J567" s="2" t="s">
        <v>539</v>
      </c>
      <c r="K567" s="7" t="str">
        <f>INDEX('Product Details'!$A$2:$D$169, MATCH('Sales Order '!J567,'Product Details'!$B$2:$B$169,0),3)</f>
        <v>Technology</v>
      </c>
      <c r="L567" s="7" t="str">
        <f>INDEX('Product Details'!$A$2:$D$169, MATCH('Sales Order '!J567,'Product Details'!$B$2:$B$169,0),4)</f>
        <v>Copiers</v>
      </c>
      <c r="M567" s="7" t="str">
        <f>INDEX('Product Details'!$A$2:$D$169, MATCH('Sales Order '!J567,'Product Details'!$B$2:$B$169,0),1)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67"/>
        <v>20559</v>
      </c>
      <c r="R567" s="8">
        <f t="shared" si="68"/>
        <v>21371</v>
      </c>
      <c r="S567" s="2">
        <v>32</v>
      </c>
      <c r="T567" s="9">
        <f t="shared" si="69"/>
        <v>21403</v>
      </c>
      <c r="U567" s="9">
        <f t="shared" si="70"/>
        <v>844</v>
      </c>
      <c r="V567" s="2" t="s">
        <v>34</v>
      </c>
      <c r="W567" s="10">
        <f t="shared" si="71"/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 t="shared" si="64"/>
        <v>Ritsa</v>
      </c>
      <c r="H568" s="6" t="str">
        <f t="shared" si="65"/>
        <v>Hightower</v>
      </c>
      <c r="I568" s="6" t="str">
        <f t="shared" si="66"/>
        <v>Datong</v>
      </c>
      <c r="J568" s="2" t="s">
        <v>141</v>
      </c>
      <c r="K568" s="7" t="str">
        <f>INDEX('Product Details'!$A$2:$D$169, MATCH('Sales Order '!J568,'Product Details'!$B$2:$B$169,0),3)</f>
        <v>Furniture</v>
      </c>
      <c r="L568" s="7" t="str">
        <f>INDEX('Product Details'!$A$2:$D$169, MATCH('Sales Order '!J568,'Product Details'!$B$2:$B$169,0),4)</f>
        <v>Chairs</v>
      </c>
      <c r="M568" s="7" t="str">
        <f>INDEX('Product Details'!$A$2:$D$169, MATCH('Sales Order '!J568,'Product Details'!$B$2:$B$169,0),1)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67"/>
        <v>23169</v>
      </c>
      <c r="R568" s="8">
        <f t="shared" si="68"/>
        <v>25995</v>
      </c>
      <c r="S568" s="2">
        <v>52</v>
      </c>
      <c r="T568" s="9">
        <f t="shared" si="69"/>
        <v>26047</v>
      </c>
      <c r="U568" s="9">
        <f t="shared" si="70"/>
        <v>2878</v>
      </c>
      <c r="V568" s="2" t="s">
        <v>64</v>
      </c>
      <c r="W568" s="10">
        <f t="shared" si="71"/>
        <v>7.0000000000000007E-2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 t="shared" si="64"/>
        <v>Jonathan</v>
      </c>
      <c r="H569" s="6" t="str">
        <f t="shared" si="65"/>
        <v>Howell</v>
      </c>
      <c r="I569" s="6" t="str">
        <f t="shared" si="66"/>
        <v>Guangshui</v>
      </c>
      <c r="J569" s="2" t="s">
        <v>402</v>
      </c>
      <c r="K569" s="7" t="str">
        <f>INDEX('Product Details'!$A$2:$D$169, MATCH('Sales Order '!J569,'Product Details'!$B$2:$B$169,0),3)</f>
        <v>Furniture</v>
      </c>
      <c r="L569" s="7" t="str">
        <f>INDEX('Product Details'!$A$2:$D$169, MATCH('Sales Order '!J569,'Product Details'!$B$2:$B$169,0),4)</f>
        <v>Bookcases</v>
      </c>
      <c r="M569" s="7" t="str">
        <f>INDEX('Product Details'!$A$2:$D$169, MATCH('Sales Order '!J569,'Product Details'!$B$2:$B$169,0),1)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67"/>
        <v>16922</v>
      </c>
      <c r="R569" s="8">
        <f t="shared" si="68"/>
        <v>18612</v>
      </c>
      <c r="S569" s="2">
        <v>20</v>
      </c>
      <c r="T569" s="9">
        <f t="shared" si="69"/>
        <v>18632</v>
      </c>
      <c r="U569" s="9">
        <f t="shared" si="70"/>
        <v>1710</v>
      </c>
      <c r="V569" s="2" t="s">
        <v>34</v>
      </c>
      <c r="W569" s="10">
        <f t="shared" si="71"/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 t="shared" si="64"/>
        <v>Dennis</v>
      </c>
      <c r="H570" s="6" t="str">
        <f t="shared" si="65"/>
        <v>Pardue</v>
      </c>
      <c r="I570" s="6" t="str">
        <f t="shared" si="66"/>
        <v>Townsville</v>
      </c>
      <c r="J570" s="2" t="s">
        <v>84</v>
      </c>
      <c r="K570" s="7" t="str">
        <f>INDEX('Product Details'!$A$2:$D$169, MATCH('Sales Order '!J570,'Product Details'!$B$2:$B$169,0),3)</f>
        <v>Furniture</v>
      </c>
      <c r="L570" s="7" t="str">
        <f>INDEX('Product Details'!$A$2:$D$169, MATCH('Sales Order '!J570,'Product Details'!$B$2:$B$169,0),4)</f>
        <v>Chairs</v>
      </c>
      <c r="M570" s="7" t="str">
        <f>INDEX('Product Details'!$A$2:$D$169, MATCH('Sales Order '!J570,'Product Details'!$B$2:$B$169,0),1)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67"/>
        <v>916</v>
      </c>
      <c r="R570" s="8">
        <f t="shared" si="68"/>
        <v>990</v>
      </c>
      <c r="S570" s="2">
        <v>24</v>
      </c>
      <c r="T570" s="9">
        <f t="shared" si="69"/>
        <v>1014</v>
      </c>
      <c r="U570" s="9">
        <f t="shared" si="70"/>
        <v>98</v>
      </c>
      <c r="V570" s="2" t="s">
        <v>34</v>
      </c>
      <c r="W570" s="10">
        <f t="shared" si="71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 t="shared" si="64"/>
        <v>John</v>
      </c>
      <c r="H571" s="6" t="str">
        <f t="shared" si="65"/>
        <v>Lucas</v>
      </c>
      <c r="I571" s="6" t="str">
        <f t="shared" si="66"/>
        <v>Beijing</v>
      </c>
      <c r="J571" s="2" t="s">
        <v>117</v>
      </c>
      <c r="K571" s="7" t="str">
        <f>INDEX('Product Details'!$A$2:$D$169, MATCH('Sales Order '!J571,'Product Details'!$B$2:$B$169,0),3)</f>
        <v>Furniture</v>
      </c>
      <c r="L571" s="7" t="str">
        <f>INDEX('Product Details'!$A$2:$D$169, MATCH('Sales Order '!J571,'Product Details'!$B$2:$B$169,0),4)</f>
        <v>Tables</v>
      </c>
      <c r="M571" s="7" t="str">
        <f>INDEX('Product Details'!$A$2:$D$169, MATCH('Sales Order '!J571,'Product Details'!$B$2:$B$169,0),1)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67"/>
        <v>11538</v>
      </c>
      <c r="R571" s="8">
        <f t="shared" si="68"/>
        <v>12708</v>
      </c>
      <c r="S571" s="2">
        <v>26</v>
      </c>
      <c r="T571" s="9">
        <f t="shared" si="69"/>
        <v>12734</v>
      </c>
      <c r="U571" s="9">
        <f t="shared" si="70"/>
        <v>1196</v>
      </c>
      <c r="V571" s="2" t="s">
        <v>31</v>
      </c>
      <c r="W571" s="10">
        <f t="shared" si="71"/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 t="shared" si="64"/>
        <v>Scott</v>
      </c>
      <c r="H572" s="6" t="str">
        <f t="shared" si="65"/>
        <v>Cohen</v>
      </c>
      <c r="I572" s="6" t="str">
        <f t="shared" si="66"/>
        <v>Freiburg</v>
      </c>
      <c r="J572" s="2" t="s">
        <v>263</v>
      </c>
      <c r="K572" s="7" t="str">
        <f>INDEX('Product Details'!$A$2:$D$169, MATCH('Sales Order '!J572,'Product Details'!$B$2:$B$169,0),3)</f>
        <v>Furniture</v>
      </c>
      <c r="L572" s="7" t="str">
        <f>INDEX('Product Details'!$A$2:$D$169, MATCH('Sales Order '!J572,'Product Details'!$B$2:$B$169,0),4)</f>
        <v>Chairs</v>
      </c>
      <c r="M572" s="7" t="str">
        <f>INDEX('Product Details'!$A$2:$D$169, MATCH('Sales Order '!J572,'Product Details'!$B$2:$B$169,0),1)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67"/>
        <v>399</v>
      </c>
      <c r="R572" s="8">
        <f t="shared" si="68"/>
        <v>417</v>
      </c>
      <c r="S572" s="2">
        <v>30</v>
      </c>
      <c r="T572" s="9">
        <f t="shared" si="69"/>
        <v>447</v>
      </c>
      <c r="U572" s="9">
        <f t="shared" si="70"/>
        <v>48</v>
      </c>
      <c r="V572" s="2" t="s">
        <v>34</v>
      </c>
      <c r="W572" s="10">
        <f t="shared" si="71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 t="shared" si="64"/>
        <v>Tony</v>
      </c>
      <c r="H573" s="6" t="str">
        <f t="shared" si="65"/>
        <v>Sayre</v>
      </c>
      <c r="I573" s="6" t="str">
        <f t="shared" si="66"/>
        <v>Jakarta</v>
      </c>
      <c r="J573" s="2" t="s">
        <v>230</v>
      </c>
      <c r="K573" s="7" t="str">
        <f>INDEX('Product Details'!$A$2:$D$169, MATCH('Sales Order '!J573,'Product Details'!$B$2:$B$169,0),3)</f>
        <v>Office_Supplies</v>
      </c>
      <c r="L573" s="7" t="str">
        <f>INDEX('Product Details'!$A$2:$D$169, MATCH('Sales Order '!J573,'Product Details'!$B$2:$B$169,0),4)</f>
        <v>Paper</v>
      </c>
      <c r="M573" s="7" t="str">
        <f>INDEX('Product Details'!$A$2:$D$169, MATCH('Sales Order '!J573,'Product Details'!$B$2:$B$169,0),1)</f>
        <v>Xerox 1981</v>
      </c>
      <c r="N573" s="2">
        <v>3091</v>
      </c>
      <c r="O573" s="2">
        <v>2889</v>
      </c>
      <c r="P573" s="2">
        <v>4</v>
      </c>
      <c r="Q573" s="8">
        <f t="shared" si="67"/>
        <v>11556</v>
      </c>
      <c r="R573" s="8">
        <f t="shared" si="68"/>
        <v>12364</v>
      </c>
      <c r="S573" s="2">
        <v>40</v>
      </c>
      <c r="T573" s="9">
        <f t="shared" si="69"/>
        <v>12404</v>
      </c>
      <c r="U573" s="9">
        <f t="shared" si="70"/>
        <v>848</v>
      </c>
      <c r="V573" s="2" t="s">
        <v>64</v>
      </c>
      <c r="W573" s="10">
        <f t="shared" si="71"/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 t="shared" si="64"/>
        <v>Duane</v>
      </c>
      <c r="H574" s="6" t="str">
        <f t="shared" si="65"/>
        <v>Benoit</v>
      </c>
      <c r="I574" s="6" t="str">
        <f t="shared" si="66"/>
        <v>Tamworth</v>
      </c>
      <c r="J574" s="2" t="s">
        <v>1051</v>
      </c>
      <c r="K574" s="7" t="str">
        <f>INDEX('Product Details'!$A$2:$D$169, MATCH('Sales Order '!J574,'Product Details'!$B$2:$B$169,0),3)</f>
        <v>Technology</v>
      </c>
      <c r="L574" s="7" t="str">
        <f>INDEX('Product Details'!$A$2:$D$169, MATCH('Sales Order '!J574,'Product Details'!$B$2:$B$169,0),4)</f>
        <v>Copiers</v>
      </c>
      <c r="M574" s="7" t="str">
        <f>INDEX('Product Details'!$A$2:$D$169, MATCH('Sales Order '!J574,'Product Details'!$B$2:$B$169,0),1)</f>
        <v>Canon Ink, Digital</v>
      </c>
      <c r="N574" s="2">
        <v>3145</v>
      </c>
      <c r="O574" s="2">
        <v>3025</v>
      </c>
      <c r="P574" s="2">
        <v>3</v>
      </c>
      <c r="Q574" s="8">
        <f t="shared" si="67"/>
        <v>9075</v>
      </c>
      <c r="R574" s="8">
        <f t="shared" si="68"/>
        <v>9435</v>
      </c>
      <c r="S574" s="2">
        <v>29</v>
      </c>
      <c r="T574" s="9">
        <f t="shared" si="69"/>
        <v>9464</v>
      </c>
      <c r="U574" s="9">
        <f t="shared" si="70"/>
        <v>389</v>
      </c>
      <c r="V574" s="2" t="s">
        <v>34</v>
      </c>
      <c r="W574" s="10">
        <f t="shared" si="71"/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 t="shared" si="64"/>
        <v>Annie</v>
      </c>
      <c r="H575" s="6" t="str">
        <f t="shared" si="65"/>
        <v>Zypern</v>
      </c>
      <c r="I575" s="6" t="str">
        <f t="shared" si="66"/>
        <v>Brisbane</v>
      </c>
      <c r="J575" s="2" t="s">
        <v>235</v>
      </c>
      <c r="K575" s="7" t="str">
        <f>INDEX('Product Details'!$A$2:$D$169, MATCH('Sales Order '!J575,'Product Details'!$B$2:$B$169,0),3)</f>
        <v>Furniture</v>
      </c>
      <c r="L575" s="7" t="str">
        <f>INDEX('Product Details'!$A$2:$D$169, MATCH('Sales Order '!J575,'Product Details'!$B$2:$B$169,0),4)</f>
        <v>Chairs</v>
      </c>
      <c r="M575" s="7" t="str">
        <f>INDEX('Product Details'!$A$2:$D$169, MATCH('Sales Order '!J575,'Product Details'!$B$2:$B$169,0),1)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67"/>
        <v>4420</v>
      </c>
      <c r="R575" s="8">
        <f t="shared" si="68"/>
        <v>4684</v>
      </c>
      <c r="S575" s="2">
        <v>24</v>
      </c>
      <c r="T575" s="9">
        <f t="shared" si="69"/>
        <v>4708</v>
      </c>
      <c r="U575" s="9">
        <f t="shared" si="70"/>
        <v>288</v>
      </c>
      <c r="V575" s="2" t="s">
        <v>64</v>
      </c>
      <c r="W575" s="10">
        <f t="shared" si="71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 t="shared" si="64"/>
        <v>Sara</v>
      </c>
      <c r="H576" s="6" t="str">
        <f t="shared" si="65"/>
        <v>Luxemburg</v>
      </c>
      <c r="I576" s="6" t="str">
        <f t="shared" si="66"/>
        <v>Luoyang</v>
      </c>
      <c r="J576" s="2" t="s">
        <v>389</v>
      </c>
      <c r="K576" s="7" t="str">
        <f>INDEX('Product Details'!$A$2:$D$169, MATCH('Sales Order '!J576,'Product Details'!$B$2:$B$169,0),3)</f>
        <v>Furniture</v>
      </c>
      <c r="L576" s="7" t="str">
        <f>INDEX('Product Details'!$A$2:$D$169, MATCH('Sales Order '!J576,'Product Details'!$B$2:$B$169,0),4)</f>
        <v>Tables</v>
      </c>
      <c r="M576" s="7" t="str">
        <f>INDEX('Product Details'!$A$2:$D$169, MATCH('Sales Order '!J576,'Product Details'!$B$2:$B$169,0),1)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67"/>
        <v>152</v>
      </c>
      <c r="R576" s="8">
        <f t="shared" si="68"/>
        <v>164</v>
      </c>
      <c r="S576" s="2">
        <v>30</v>
      </c>
      <c r="T576" s="9">
        <f t="shared" si="69"/>
        <v>194</v>
      </c>
      <c r="U576" s="9">
        <f t="shared" si="70"/>
        <v>42</v>
      </c>
      <c r="V576" s="2" t="s">
        <v>34</v>
      </c>
      <c r="W576" s="10">
        <f t="shared" si="71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 t="shared" si="64"/>
        <v>Darrin</v>
      </c>
      <c r="H577" s="6" t="str">
        <f t="shared" si="65"/>
        <v>Martin</v>
      </c>
      <c r="I577" s="6" t="str">
        <f t="shared" si="66"/>
        <v>Berlin</v>
      </c>
      <c r="J577" s="2" t="s">
        <v>521</v>
      </c>
      <c r="K577" s="7" t="str">
        <f>INDEX('Product Details'!$A$2:$D$169, MATCH('Sales Order '!J577,'Product Details'!$B$2:$B$169,0),3)</f>
        <v>Office_Supplies</v>
      </c>
      <c r="L577" s="7" t="str">
        <f>INDEX('Product Details'!$A$2:$D$169, MATCH('Sales Order '!J577,'Product Details'!$B$2:$B$169,0),4)</f>
        <v>Fasteners</v>
      </c>
      <c r="M577" s="7" t="str">
        <f>INDEX('Product Details'!$A$2:$D$169, MATCH('Sales Order '!J577,'Product Details'!$B$2:$B$169,0),1)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67"/>
        <v>6480</v>
      </c>
      <c r="R577" s="8">
        <f t="shared" si="68"/>
        <v>6800</v>
      </c>
      <c r="S577" s="2">
        <v>51</v>
      </c>
      <c r="T577" s="9">
        <f t="shared" si="69"/>
        <v>6851</v>
      </c>
      <c r="U577" s="9">
        <f t="shared" si="70"/>
        <v>371</v>
      </c>
      <c r="V577" s="2" t="s">
        <v>64</v>
      </c>
      <c r="W577" s="10">
        <f t="shared" si="71"/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 t="shared" si="64"/>
        <v>Nick</v>
      </c>
      <c r="H578" s="6" t="str">
        <f t="shared" si="65"/>
        <v>Radford</v>
      </c>
      <c r="I578" s="6" t="str">
        <f t="shared" si="66"/>
        <v>Lucknow</v>
      </c>
      <c r="J578" s="2" t="s">
        <v>71</v>
      </c>
      <c r="K578" s="7" t="str">
        <f>INDEX('Product Details'!$A$2:$D$169, MATCH('Sales Order '!J578,'Product Details'!$B$2:$B$169,0),3)</f>
        <v>Furniture</v>
      </c>
      <c r="L578" s="7" t="str">
        <f>INDEX('Product Details'!$A$2:$D$169, MATCH('Sales Order '!J578,'Product Details'!$B$2:$B$169,0),4)</f>
        <v>Furnishings</v>
      </c>
      <c r="M578" s="7" t="str">
        <f>INDEX('Product Details'!$A$2:$D$169, MATCH('Sales Order '!J578,'Product Details'!$B$2:$B$169,0),1)</f>
        <v>-O Stacking Tray, Erganomic</v>
      </c>
      <c r="N578" s="2">
        <v>24662</v>
      </c>
      <c r="O578" s="2">
        <v>23061</v>
      </c>
      <c r="P578" s="2">
        <v>3</v>
      </c>
      <c r="Q578" s="8">
        <f t="shared" si="67"/>
        <v>69183</v>
      </c>
      <c r="R578" s="8">
        <f t="shared" si="68"/>
        <v>73986</v>
      </c>
      <c r="S578" s="2">
        <v>87</v>
      </c>
      <c r="T578" s="9">
        <f t="shared" si="69"/>
        <v>74073</v>
      </c>
      <c r="U578" s="9">
        <f t="shared" si="70"/>
        <v>4890</v>
      </c>
      <c r="V578" s="2" t="s">
        <v>34</v>
      </c>
      <c r="W578" s="10">
        <f t="shared" si="71"/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 t="shared" si="64"/>
        <v>Victoria</v>
      </c>
      <c r="H579" s="6" t="str">
        <f t="shared" si="65"/>
        <v>Brennan</v>
      </c>
      <c r="I579" s="6" t="str">
        <f t="shared" si="66"/>
        <v>Adelaide</v>
      </c>
      <c r="J579" s="2" t="s">
        <v>317</v>
      </c>
      <c r="K579" s="7" t="str">
        <f>INDEX('Product Details'!$A$2:$D$169, MATCH('Sales Order '!J579,'Product Details'!$B$2:$B$169,0),3)</f>
        <v>Technology</v>
      </c>
      <c r="L579" s="7" t="str">
        <f>INDEX('Product Details'!$A$2:$D$169, MATCH('Sales Order '!J579,'Product Details'!$B$2:$B$169,0),4)</f>
        <v>Accessories</v>
      </c>
      <c r="M579" s="7" t="str">
        <f>INDEX('Product Details'!$A$2:$D$169, MATCH('Sales Order '!J579,'Product Details'!$B$2:$B$169,0),1)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67"/>
        <v>630</v>
      </c>
      <c r="R579" s="8">
        <f t="shared" si="68"/>
        <v>672</v>
      </c>
      <c r="S579" s="2">
        <v>34</v>
      </c>
      <c r="T579" s="9">
        <f t="shared" si="69"/>
        <v>706</v>
      </c>
      <c r="U579" s="9">
        <f t="shared" si="70"/>
        <v>76</v>
      </c>
      <c r="V579" s="2" t="s">
        <v>34</v>
      </c>
      <c r="W579" s="10">
        <f t="shared" si="71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 t="shared" si="64"/>
        <v>Hallie</v>
      </c>
      <c r="H580" s="6" t="str">
        <f t="shared" si="65"/>
        <v>Redmond</v>
      </c>
      <c r="I580" s="6" t="str">
        <f t="shared" si="66"/>
        <v>Caloundra</v>
      </c>
      <c r="J580" s="2" t="s">
        <v>54</v>
      </c>
      <c r="K580" s="7" t="str">
        <f>INDEX('Product Details'!$A$2:$D$169, MATCH('Sales Order '!J580,'Product Details'!$B$2:$B$169,0),3)</f>
        <v>Furniture</v>
      </c>
      <c r="L580" s="7" t="str">
        <f>INDEX('Product Details'!$A$2:$D$169, MATCH('Sales Order '!J580,'Product Details'!$B$2:$B$169,0),4)</f>
        <v>Tables</v>
      </c>
      <c r="M580" s="7" t="str">
        <f>INDEX('Product Details'!$A$2:$D$169, MATCH('Sales Order '!J580,'Product Details'!$B$2:$B$169,0),1)</f>
        <v>Wood Table, Rectangular</v>
      </c>
      <c r="N580" s="2">
        <v>142</v>
      </c>
      <c r="O580" s="2">
        <v>129</v>
      </c>
      <c r="P580" s="2">
        <v>2</v>
      </c>
      <c r="Q580" s="8">
        <f t="shared" si="67"/>
        <v>258</v>
      </c>
      <c r="R580" s="8">
        <f t="shared" si="68"/>
        <v>284</v>
      </c>
      <c r="S580" s="2">
        <v>30</v>
      </c>
      <c r="T580" s="9">
        <f t="shared" si="69"/>
        <v>314</v>
      </c>
      <c r="U580" s="9">
        <f t="shared" si="70"/>
        <v>56</v>
      </c>
      <c r="V580" s="2" t="s">
        <v>34</v>
      </c>
      <c r="W580" s="10">
        <f t="shared" si="71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 t="shared" si="64"/>
        <v>Jack</v>
      </c>
      <c r="H581" s="6" t="str">
        <f t="shared" si="65"/>
        <v>O'Briant</v>
      </c>
      <c r="I581" s="6" t="str">
        <f t="shared" si="66"/>
        <v>Jammu</v>
      </c>
      <c r="J581" s="2" t="s">
        <v>752</v>
      </c>
      <c r="K581" s="7" t="str">
        <f>INDEX('Product Details'!$A$2:$D$169, MATCH('Sales Order '!J581,'Product Details'!$B$2:$B$169,0),3)</f>
        <v>Office_Supplies</v>
      </c>
      <c r="L581" s="7" t="str">
        <f>INDEX('Product Details'!$A$2:$D$169, MATCH('Sales Order '!J581,'Product Details'!$B$2:$B$169,0),4)</f>
        <v>Envelopes</v>
      </c>
      <c r="M581" s="7" t="str">
        <f>INDEX('Product Details'!$A$2:$D$169, MATCH('Sales Order '!J581,'Product Details'!$B$2:$B$169,0),1)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67"/>
        <v>2856</v>
      </c>
      <c r="R581" s="8">
        <f t="shared" si="68"/>
        <v>3174</v>
      </c>
      <c r="S581" s="2">
        <v>53</v>
      </c>
      <c r="T581" s="9">
        <f t="shared" si="69"/>
        <v>3227</v>
      </c>
      <c r="U581" s="9">
        <f t="shared" si="70"/>
        <v>371</v>
      </c>
      <c r="V581" s="2" t="s">
        <v>72</v>
      </c>
      <c r="W581" s="10">
        <f t="shared" si="71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 t="shared" si="64"/>
        <v>Anthony</v>
      </c>
      <c r="H582" s="6" t="str">
        <f t="shared" si="65"/>
        <v>O'Donnell</v>
      </c>
      <c r="I582" s="6" t="str">
        <f t="shared" si="66"/>
        <v>Perth</v>
      </c>
      <c r="J582" s="2" t="s">
        <v>497</v>
      </c>
      <c r="K582" s="7" t="str">
        <f>INDEX('Product Details'!$A$2:$D$169, MATCH('Sales Order '!J582,'Product Details'!$B$2:$B$169,0),3)</f>
        <v>Furniture</v>
      </c>
      <c r="L582" s="7" t="str">
        <f>INDEX('Product Details'!$A$2:$D$169, MATCH('Sales Order '!J582,'Product Details'!$B$2:$B$169,0),4)</f>
        <v>Tables</v>
      </c>
      <c r="M582" s="7" t="str">
        <f>INDEX('Product Details'!$A$2:$D$169, MATCH('Sales Order '!J582,'Product Details'!$B$2:$B$169,0),1)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67"/>
        <v>10384</v>
      </c>
      <c r="R582" s="8">
        <f t="shared" si="68"/>
        <v>11316</v>
      </c>
      <c r="S582" s="2">
        <v>44</v>
      </c>
      <c r="T582" s="9">
        <f t="shared" si="69"/>
        <v>11360</v>
      </c>
      <c r="U582" s="9">
        <f t="shared" si="70"/>
        <v>976</v>
      </c>
      <c r="V582" s="2" t="s">
        <v>34</v>
      </c>
      <c r="W582" s="10">
        <f t="shared" si="71"/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 t="shared" si="64"/>
        <v>Helen</v>
      </c>
      <c r="H583" s="6" t="str">
        <f t="shared" si="65"/>
        <v>Abelman</v>
      </c>
      <c r="I583" s="6" t="str">
        <f t="shared" si="66"/>
        <v>Berlin</v>
      </c>
      <c r="J583" s="2" t="s">
        <v>187</v>
      </c>
      <c r="K583" s="7" t="str">
        <f>INDEX('Product Details'!$A$2:$D$169, MATCH('Sales Order '!J583,'Product Details'!$B$2:$B$169,0),3)</f>
        <v>Technology</v>
      </c>
      <c r="L583" s="7" t="str">
        <f>INDEX('Product Details'!$A$2:$D$169, MATCH('Sales Order '!J583,'Product Details'!$B$2:$B$169,0),4)</f>
        <v>Accessories</v>
      </c>
      <c r="M583" s="7" t="str">
        <f>INDEX('Product Details'!$A$2:$D$169, MATCH('Sales Order '!J583,'Product Details'!$B$2:$B$169,0),1)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67"/>
        <v>70812</v>
      </c>
      <c r="R583" s="8">
        <f t="shared" si="68"/>
        <v>72198</v>
      </c>
      <c r="S583" s="2">
        <v>25</v>
      </c>
      <c r="T583" s="9">
        <f t="shared" si="69"/>
        <v>72223</v>
      </c>
      <c r="U583" s="9">
        <f t="shared" si="70"/>
        <v>1411</v>
      </c>
      <c r="V583" s="2" t="s">
        <v>34</v>
      </c>
      <c r="W583" s="10">
        <f t="shared" si="71"/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 t="shared" si="64"/>
        <v>Rachel</v>
      </c>
      <c r="H584" s="6" t="str">
        <f t="shared" si="65"/>
        <v>Payne</v>
      </c>
      <c r="I584" s="6" t="str">
        <f t="shared" si="66"/>
        <v>Raipur</v>
      </c>
      <c r="J584" s="2" t="s">
        <v>161</v>
      </c>
      <c r="K584" s="7" t="str">
        <f>INDEX('Product Details'!$A$2:$D$169, MATCH('Sales Order '!J584,'Product Details'!$B$2:$B$169,0),3)</f>
        <v>Office_Supplies</v>
      </c>
      <c r="L584" s="7" t="str">
        <f>INDEX('Product Details'!$A$2:$D$169, MATCH('Sales Order '!J584,'Product Details'!$B$2:$B$169,0),4)</f>
        <v>Storage</v>
      </c>
      <c r="M584" s="7" t="str">
        <f>INDEX('Product Details'!$A$2:$D$169, MATCH('Sales Order '!J584,'Product Details'!$B$2:$B$169,0),1)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67"/>
        <v>6306</v>
      </c>
      <c r="R584" s="8">
        <f t="shared" si="68"/>
        <v>6747</v>
      </c>
      <c r="S584" s="2">
        <v>41</v>
      </c>
      <c r="T584" s="9">
        <f t="shared" si="69"/>
        <v>6788</v>
      </c>
      <c r="U584" s="9">
        <f t="shared" si="70"/>
        <v>482</v>
      </c>
      <c r="V584" s="2" t="s">
        <v>34</v>
      </c>
      <c r="W584" s="10">
        <f t="shared" si="71"/>
        <v>0.05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 t="shared" si="64"/>
        <v>Steven</v>
      </c>
      <c r="H585" s="6" t="str">
        <f t="shared" si="65"/>
        <v>Cartwright</v>
      </c>
      <c r="I585" s="6" t="str">
        <f t="shared" si="66"/>
        <v>Newcastle</v>
      </c>
      <c r="J585" s="2" t="s">
        <v>444</v>
      </c>
      <c r="K585" s="7" t="str">
        <f>INDEX('Product Details'!$A$2:$D$169, MATCH('Sales Order '!J585,'Product Details'!$B$2:$B$169,0),3)</f>
        <v>Office_Supplies</v>
      </c>
      <c r="L585" s="7" t="str">
        <f>INDEX('Product Details'!$A$2:$D$169, MATCH('Sales Order '!J585,'Product Details'!$B$2:$B$169,0),4)</f>
        <v>Envelopes</v>
      </c>
      <c r="M585" s="7" t="str">
        <f>INDEX('Product Details'!$A$2:$D$169, MATCH('Sales Order '!J585,'Product Details'!$B$2:$B$169,0),1)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67"/>
        <v>268</v>
      </c>
      <c r="R585" s="8">
        <f t="shared" si="68"/>
        <v>284</v>
      </c>
      <c r="S585" s="2">
        <v>30</v>
      </c>
      <c r="T585" s="9">
        <f t="shared" si="69"/>
        <v>314</v>
      </c>
      <c r="U585" s="9">
        <f t="shared" si="70"/>
        <v>46</v>
      </c>
      <c r="V585" s="2" t="s">
        <v>34</v>
      </c>
      <c r="W585" s="10">
        <f t="shared" si="71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 t="shared" ref="G586:G649" si="72">VLOOKUP(F586, Customer,2,0)</f>
        <v>Bryan</v>
      </c>
      <c r="H586" s="6" t="str">
        <f t="shared" ref="H586:H649" si="73">VLOOKUP(F586,Customer,3,0)</f>
        <v>Davis</v>
      </c>
      <c r="I586" s="6" t="str">
        <f t="shared" ref="I586:I649" si="74">VLOOKUP(F586,Customer,5,0)</f>
        <v>Delhi</v>
      </c>
      <c r="J586" s="2" t="s">
        <v>444</v>
      </c>
      <c r="K586" s="7" t="str">
        <f>INDEX('Product Details'!$A$2:$D$169, MATCH('Sales Order '!J586,'Product Details'!$B$2:$B$169,0),3)</f>
        <v>Office_Supplies</v>
      </c>
      <c r="L586" s="7" t="str">
        <f>INDEX('Product Details'!$A$2:$D$169, MATCH('Sales Order '!J586,'Product Details'!$B$2:$B$169,0),4)</f>
        <v>Envelopes</v>
      </c>
      <c r="M586" s="7" t="str">
        <f>INDEX('Product Details'!$A$2:$D$169, MATCH('Sales Order '!J586,'Product Details'!$B$2:$B$169,0),1)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67"/>
        <v>1030</v>
      </c>
      <c r="R586" s="8">
        <f t="shared" si="68"/>
        <v>1103</v>
      </c>
      <c r="S586" s="2">
        <v>45</v>
      </c>
      <c r="T586" s="9">
        <f t="shared" si="69"/>
        <v>1148</v>
      </c>
      <c r="U586" s="9">
        <f t="shared" si="70"/>
        <v>118</v>
      </c>
      <c r="V586" s="2" t="s">
        <v>34</v>
      </c>
      <c r="W586" s="10">
        <f t="shared" si="71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 t="shared" si="72"/>
        <v>Brad</v>
      </c>
      <c r="H587" s="6" t="str">
        <f t="shared" si="73"/>
        <v>Thomas</v>
      </c>
      <c r="I587" s="6" t="str">
        <f t="shared" si="74"/>
        <v>Udaipur</v>
      </c>
      <c r="J587" s="2" t="s">
        <v>362</v>
      </c>
      <c r="K587" s="7" t="str">
        <f>INDEX('Product Details'!$A$2:$D$169, MATCH('Sales Order '!J587,'Product Details'!$B$2:$B$169,0),3)</f>
        <v>Technology</v>
      </c>
      <c r="L587" s="7" t="str">
        <f>INDEX('Product Details'!$A$2:$D$169, MATCH('Sales Order '!J587,'Product Details'!$B$2:$B$169,0),4)</f>
        <v>Machines</v>
      </c>
      <c r="M587" s="7" t="str">
        <f>INDEX('Product Details'!$A$2:$D$169, MATCH('Sales Order '!J587,'Product Details'!$B$2:$B$169,0),1)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75">O587*P587</f>
        <v>16590</v>
      </c>
      <c r="R587" s="8">
        <f t="shared" ref="R587:R650" si="76">N587*P587</f>
        <v>18088</v>
      </c>
      <c r="S587" s="2">
        <v>54</v>
      </c>
      <c r="T587" s="9">
        <f t="shared" ref="T587:T650" si="77">R587+S587</f>
        <v>18142</v>
      </c>
      <c r="U587" s="9">
        <f t="shared" ref="U587:U650" si="78">T587-Q587</f>
        <v>1552</v>
      </c>
      <c r="V587" s="2" t="s">
        <v>34</v>
      </c>
      <c r="W587" s="10">
        <f t="shared" ref="W587:W650" si="79">VLOOKUP(T587,$X$1:$Y$7,2,1)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 t="shared" si="72"/>
        <v>Joy</v>
      </c>
      <c r="H588" s="6" t="str">
        <f t="shared" si="73"/>
        <v>Bell</v>
      </c>
      <c r="I588" s="6" t="str">
        <f t="shared" si="74"/>
        <v>Tongchuan</v>
      </c>
      <c r="J588" s="2" t="s">
        <v>112</v>
      </c>
      <c r="K588" s="7" t="str">
        <f>INDEX('Product Details'!$A$2:$D$169, MATCH('Sales Order '!J588,'Product Details'!$B$2:$B$169,0),3)</f>
        <v>Office_Supplies</v>
      </c>
      <c r="L588" s="7" t="str">
        <f>INDEX('Product Details'!$A$2:$D$169, MATCH('Sales Order '!J588,'Product Details'!$B$2:$B$169,0),4)</f>
        <v>Storage</v>
      </c>
      <c r="M588" s="7" t="str">
        <f>INDEX('Product Details'!$A$2:$D$169, MATCH('Sales Order '!J588,'Product Details'!$B$2:$B$169,0),1)</f>
        <v>Pizazz Global Quick File</v>
      </c>
      <c r="N588" s="2">
        <v>141</v>
      </c>
      <c r="O588" s="2">
        <v>131</v>
      </c>
      <c r="P588" s="2">
        <v>3</v>
      </c>
      <c r="Q588" s="8">
        <f t="shared" si="75"/>
        <v>393</v>
      </c>
      <c r="R588" s="8">
        <f t="shared" si="76"/>
        <v>423</v>
      </c>
      <c r="S588" s="2">
        <v>30</v>
      </c>
      <c r="T588" s="9">
        <f t="shared" si="77"/>
        <v>453</v>
      </c>
      <c r="U588" s="9">
        <f t="shared" si="78"/>
        <v>60</v>
      </c>
      <c r="V588" s="2" t="s">
        <v>64</v>
      </c>
      <c r="W588" s="10">
        <f t="shared" si="7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 t="shared" si="72"/>
        <v>Victoria</v>
      </c>
      <c r="H589" s="6" t="str">
        <f t="shared" si="73"/>
        <v>Brennan</v>
      </c>
      <c r="I589" s="6" t="str">
        <f t="shared" si="74"/>
        <v>Adelaide</v>
      </c>
      <c r="J589" s="2" t="s">
        <v>748</v>
      </c>
      <c r="K589" s="7" t="str">
        <f>INDEX('Product Details'!$A$2:$D$169, MATCH('Sales Order '!J589,'Product Details'!$B$2:$B$169,0),3)</f>
        <v>Office_Supplies</v>
      </c>
      <c r="L589" s="7" t="str">
        <f>INDEX('Product Details'!$A$2:$D$169, MATCH('Sales Order '!J589,'Product Details'!$B$2:$B$169,0),4)</f>
        <v>Storage</v>
      </c>
      <c r="M589" s="7" t="str">
        <f>INDEX('Product Details'!$A$2:$D$169, MATCH('Sales Order '!J589,'Product Details'!$B$2:$B$169,0),1)</f>
        <v>Smead Trays, Wire Frame</v>
      </c>
      <c r="N589" s="2">
        <v>1533</v>
      </c>
      <c r="O589" s="2">
        <v>1406</v>
      </c>
      <c r="P589" s="2">
        <v>3</v>
      </c>
      <c r="Q589" s="8">
        <f t="shared" si="75"/>
        <v>4218</v>
      </c>
      <c r="R589" s="8">
        <f t="shared" si="76"/>
        <v>4599</v>
      </c>
      <c r="S589" s="2">
        <v>51</v>
      </c>
      <c r="T589" s="9">
        <f t="shared" si="77"/>
        <v>4650</v>
      </c>
      <c r="U589" s="9">
        <f t="shared" si="78"/>
        <v>432</v>
      </c>
      <c r="V589" s="2" t="s">
        <v>31</v>
      </c>
      <c r="W589" s="10">
        <f t="shared" si="7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 t="shared" si="72"/>
        <v>Cari</v>
      </c>
      <c r="H590" s="6" t="str">
        <f t="shared" si="73"/>
        <v>Sayre</v>
      </c>
      <c r="I590" s="6" t="str">
        <f t="shared" si="74"/>
        <v>Recklinghausen</v>
      </c>
      <c r="J590" s="2" t="s">
        <v>337</v>
      </c>
      <c r="K590" s="7" t="str">
        <f>INDEX('Product Details'!$A$2:$D$169, MATCH('Sales Order '!J590,'Product Details'!$B$2:$B$169,0),3)</f>
        <v>Technology</v>
      </c>
      <c r="L590" s="7" t="str">
        <f>INDEX('Product Details'!$A$2:$D$169, MATCH('Sales Order '!J590,'Product Details'!$B$2:$B$169,0),4)</f>
        <v>Phones</v>
      </c>
      <c r="M590" s="7" t="str">
        <f>INDEX('Product Details'!$A$2:$D$169, MATCH('Sales Order '!J590,'Product Details'!$B$2:$B$169,0),1)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75"/>
        <v>19974</v>
      </c>
      <c r="R590" s="8">
        <f t="shared" si="76"/>
        <v>21981</v>
      </c>
      <c r="S590" s="2">
        <v>60</v>
      </c>
      <c r="T590" s="9">
        <f t="shared" si="77"/>
        <v>22041</v>
      </c>
      <c r="U590" s="9">
        <f t="shared" si="78"/>
        <v>2067</v>
      </c>
      <c r="V590" s="2" t="s">
        <v>34</v>
      </c>
      <c r="W590" s="10">
        <f t="shared" si="79"/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 t="shared" si="72"/>
        <v>Paul</v>
      </c>
      <c r="H591" s="6" t="str">
        <f t="shared" si="73"/>
        <v>Gonzalez</v>
      </c>
      <c r="I591" s="6" t="str">
        <f t="shared" si="74"/>
        <v>Durgapur</v>
      </c>
      <c r="J591" s="2" t="s">
        <v>700</v>
      </c>
      <c r="K591" s="7" t="str">
        <f>INDEX('Product Details'!$A$2:$D$169, MATCH('Sales Order '!J591,'Product Details'!$B$2:$B$169,0),3)</f>
        <v>Technology</v>
      </c>
      <c r="L591" s="7" t="str">
        <f>INDEX('Product Details'!$A$2:$D$169, MATCH('Sales Order '!J591,'Product Details'!$B$2:$B$169,0),4)</f>
        <v>Accessories</v>
      </c>
      <c r="M591" s="7" t="str">
        <f>INDEX('Product Details'!$A$2:$D$169, MATCH('Sales Order '!J591,'Product Details'!$B$2:$B$169,0),1)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75"/>
        <v>984</v>
      </c>
      <c r="R591" s="8">
        <f t="shared" si="76"/>
        <v>1084</v>
      </c>
      <c r="S591" s="2">
        <v>85</v>
      </c>
      <c r="T591" s="9">
        <f t="shared" si="77"/>
        <v>1169</v>
      </c>
      <c r="U591" s="9">
        <f t="shared" si="78"/>
        <v>185</v>
      </c>
      <c r="V591" s="2" t="s">
        <v>34</v>
      </c>
      <c r="W591" s="10">
        <f t="shared" si="7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 t="shared" si="72"/>
        <v>Christy</v>
      </c>
      <c r="H592" s="6" t="str">
        <f t="shared" si="73"/>
        <v>Brittain</v>
      </c>
      <c r="I592" s="6" t="str">
        <f t="shared" si="74"/>
        <v>Depok</v>
      </c>
      <c r="J592" s="2" t="s">
        <v>612</v>
      </c>
      <c r="K592" s="7" t="str">
        <f>INDEX('Product Details'!$A$2:$D$169, MATCH('Sales Order '!J592,'Product Details'!$B$2:$B$169,0),3)</f>
        <v>Technology</v>
      </c>
      <c r="L592" s="7" t="str">
        <f>INDEX('Product Details'!$A$2:$D$169, MATCH('Sales Order '!J592,'Product Details'!$B$2:$B$169,0),4)</f>
        <v>Phones</v>
      </c>
      <c r="M592" s="7" t="str">
        <f>INDEX('Product Details'!$A$2:$D$169, MATCH('Sales Order '!J592,'Product Details'!$B$2:$B$169,0),1)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75"/>
        <v>612</v>
      </c>
      <c r="R592" s="8">
        <f t="shared" si="76"/>
        <v>666</v>
      </c>
      <c r="S592" s="2">
        <v>70</v>
      </c>
      <c r="T592" s="9">
        <f t="shared" si="77"/>
        <v>736</v>
      </c>
      <c r="U592" s="9">
        <f t="shared" si="78"/>
        <v>124</v>
      </c>
      <c r="V592" s="2" t="s">
        <v>64</v>
      </c>
      <c r="W592" s="10">
        <f t="shared" si="7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 t="shared" si="72"/>
        <v>Christopher</v>
      </c>
      <c r="H593" s="6" t="str">
        <f t="shared" si="73"/>
        <v>Martinez</v>
      </c>
      <c r="I593" s="6" t="str">
        <f t="shared" si="74"/>
        <v>Qingdao</v>
      </c>
      <c r="J593" s="2" t="s">
        <v>39</v>
      </c>
      <c r="K593" s="7" t="str">
        <f>INDEX('Product Details'!$A$2:$D$169, MATCH('Sales Order '!J593,'Product Details'!$B$2:$B$169,0),3)</f>
        <v>Office_Supplies</v>
      </c>
      <c r="L593" s="7" t="str">
        <f>INDEX('Product Details'!$A$2:$D$169, MATCH('Sales Order '!J593,'Product Details'!$B$2:$B$169,0),4)</f>
        <v>Binders</v>
      </c>
      <c r="M593" s="7" t="str">
        <f>INDEX('Product Details'!$A$2:$D$169, MATCH('Sales Order '!J593,'Product Details'!$B$2:$B$169,0),1)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75"/>
        <v>6215</v>
      </c>
      <c r="R593" s="8">
        <f t="shared" si="76"/>
        <v>6337</v>
      </c>
      <c r="S593" s="2">
        <v>51</v>
      </c>
      <c r="T593" s="9">
        <f t="shared" si="77"/>
        <v>6388</v>
      </c>
      <c r="U593" s="9">
        <f t="shared" si="78"/>
        <v>173</v>
      </c>
      <c r="V593" s="2" t="s">
        <v>64</v>
      </c>
      <c r="W593" s="10">
        <f t="shared" si="79"/>
        <v>0.05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 t="shared" si="72"/>
        <v>Tony</v>
      </c>
      <c r="H594" s="6" t="str">
        <f t="shared" si="73"/>
        <v>Sayre</v>
      </c>
      <c r="I594" s="6" t="str">
        <f t="shared" si="74"/>
        <v>Wafangdian</v>
      </c>
      <c r="J594" s="2" t="s">
        <v>191</v>
      </c>
      <c r="K594" s="7" t="str">
        <f>INDEX('Product Details'!$A$2:$D$169, MATCH('Sales Order '!J594,'Product Details'!$B$2:$B$169,0),3)</f>
        <v>Furniture</v>
      </c>
      <c r="L594" s="7" t="str">
        <f>INDEX('Product Details'!$A$2:$D$169, MATCH('Sales Order '!J594,'Product Details'!$B$2:$B$169,0),4)</f>
        <v>Tables</v>
      </c>
      <c r="M594" s="7" t="str">
        <f>INDEX('Product Details'!$A$2:$D$169, MATCH('Sales Order '!J594,'Product Details'!$B$2:$B$169,0),1)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75"/>
        <v>260</v>
      </c>
      <c r="R594" s="8">
        <f t="shared" si="76"/>
        <v>290</v>
      </c>
      <c r="S594" s="2">
        <v>30</v>
      </c>
      <c r="T594" s="9">
        <f t="shared" si="77"/>
        <v>320</v>
      </c>
      <c r="U594" s="9">
        <f t="shared" si="78"/>
        <v>60</v>
      </c>
      <c r="V594" s="2" t="s">
        <v>64</v>
      </c>
      <c r="W594" s="10">
        <f t="shared" si="7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 t="shared" si="72"/>
        <v>Carol</v>
      </c>
      <c r="H595" s="6" t="str">
        <f t="shared" si="73"/>
        <v>Triggs</v>
      </c>
      <c r="I595" s="6" t="str">
        <f t="shared" si="74"/>
        <v>Durgapur</v>
      </c>
      <c r="J595" s="2" t="s">
        <v>962</v>
      </c>
      <c r="K595" s="7" t="str">
        <f>INDEX('Product Details'!$A$2:$D$169, MATCH('Sales Order '!J595,'Product Details'!$B$2:$B$169,0),3)</f>
        <v>Furniture</v>
      </c>
      <c r="L595" s="7" t="str">
        <f>INDEX('Product Details'!$A$2:$D$169, MATCH('Sales Order '!J595,'Product Details'!$B$2:$B$169,0),4)</f>
        <v>Bookcases</v>
      </c>
      <c r="M595" s="7" t="str">
        <f>INDEX('Product Details'!$A$2:$D$169, MATCH('Sales Order '!J595,'Product Details'!$B$2:$B$169,0),1)</f>
        <v>Classic Bookcase, Pine</v>
      </c>
      <c r="N595" s="2">
        <v>4577</v>
      </c>
      <c r="O595" s="2">
        <v>4285</v>
      </c>
      <c r="P595" s="2">
        <v>1</v>
      </c>
      <c r="Q595" s="8">
        <f t="shared" si="75"/>
        <v>4285</v>
      </c>
      <c r="R595" s="8">
        <f t="shared" si="76"/>
        <v>4577</v>
      </c>
      <c r="S595" s="2">
        <v>33</v>
      </c>
      <c r="T595" s="9">
        <f t="shared" si="77"/>
        <v>4610</v>
      </c>
      <c r="U595" s="9">
        <f t="shared" si="78"/>
        <v>325</v>
      </c>
      <c r="V595" s="2" t="s">
        <v>34</v>
      </c>
      <c r="W595" s="10">
        <f t="shared" si="7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 t="shared" si="72"/>
        <v>Kelly</v>
      </c>
      <c r="H596" s="6" t="str">
        <f t="shared" si="73"/>
        <v>Collister</v>
      </c>
      <c r="I596" s="6" t="str">
        <f t="shared" si="74"/>
        <v>Sydney</v>
      </c>
      <c r="J596" s="2" t="s">
        <v>555</v>
      </c>
      <c r="K596" s="7" t="str">
        <f>INDEX('Product Details'!$A$2:$D$169, MATCH('Sales Order '!J596,'Product Details'!$B$2:$B$169,0),3)</f>
        <v>Furniture</v>
      </c>
      <c r="L596" s="7" t="str">
        <f>INDEX('Product Details'!$A$2:$D$169, MATCH('Sales Order '!J596,'Product Details'!$B$2:$B$169,0),4)</f>
        <v>Furnishings</v>
      </c>
      <c r="M596" s="7" t="str">
        <f>INDEX('Product Details'!$A$2:$D$169, MATCH('Sales Order '!J596,'Product Details'!$B$2:$B$169,0),1)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75"/>
        <v>1340</v>
      </c>
      <c r="R596" s="8">
        <f t="shared" si="76"/>
        <v>1420</v>
      </c>
      <c r="S596" s="2">
        <v>30</v>
      </c>
      <c r="T596" s="9">
        <f t="shared" si="77"/>
        <v>1450</v>
      </c>
      <c r="U596" s="9">
        <f t="shared" si="78"/>
        <v>110</v>
      </c>
      <c r="V596" s="2" t="s">
        <v>31</v>
      </c>
      <c r="W596" s="10">
        <f t="shared" si="7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 t="shared" si="72"/>
        <v>Deirdre</v>
      </c>
      <c r="H597" s="6" t="str">
        <f t="shared" si="73"/>
        <v>Greer</v>
      </c>
      <c r="I597" s="6" t="str">
        <f t="shared" si="74"/>
        <v>Perth</v>
      </c>
      <c r="J597" s="2" t="s">
        <v>263</v>
      </c>
      <c r="K597" s="7" t="str">
        <f>INDEX('Product Details'!$A$2:$D$169, MATCH('Sales Order '!J597,'Product Details'!$B$2:$B$169,0),3)</f>
        <v>Furniture</v>
      </c>
      <c r="L597" s="7" t="str">
        <f>INDEX('Product Details'!$A$2:$D$169, MATCH('Sales Order '!J597,'Product Details'!$B$2:$B$169,0),4)</f>
        <v>Chairs</v>
      </c>
      <c r="M597" s="7" t="str">
        <f>INDEX('Product Details'!$A$2:$D$169, MATCH('Sales Order '!J597,'Product Details'!$B$2:$B$169,0),1)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75"/>
        <v>11343</v>
      </c>
      <c r="R597" s="8">
        <f t="shared" si="76"/>
        <v>12366</v>
      </c>
      <c r="S597" s="2">
        <v>41</v>
      </c>
      <c r="T597" s="9">
        <f t="shared" si="77"/>
        <v>12407</v>
      </c>
      <c r="U597" s="9">
        <f t="shared" si="78"/>
        <v>1064</v>
      </c>
      <c r="V597" s="2" t="s">
        <v>64</v>
      </c>
      <c r="W597" s="10">
        <f t="shared" si="79"/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 t="shared" si="72"/>
        <v>Kean</v>
      </c>
      <c r="H598" s="6" t="str">
        <f t="shared" si="73"/>
        <v>Takahito</v>
      </c>
      <c r="I598" s="6" t="str">
        <f t="shared" si="74"/>
        <v>Jakarta</v>
      </c>
      <c r="J598" s="2" t="s">
        <v>387</v>
      </c>
      <c r="K598" s="7" t="str">
        <f>INDEX('Product Details'!$A$2:$D$169, MATCH('Sales Order '!J598,'Product Details'!$B$2:$B$169,0),3)</f>
        <v>Office_Supplies</v>
      </c>
      <c r="L598" s="7" t="str">
        <f>INDEX('Product Details'!$A$2:$D$169, MATCH('Sales Order '!J598,'Product Details'!$B$2:$B$169,0),4)</f>
        <v>Fasteners</v>
      </c>
      <c r="M598" s="7" t="str">
        <f>INDEX('Product Details'!$A$2:$D$169, MATCH('Sales Order '!J598,'Product Details'!$B$2:$B$169,0),1)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75"/>
        <v>945</v>
      </c>
      <c r="R598" s="8">
        <f t="shared" si="76"/>
        <v>1030</v>
      </c>
      <c r="S598" s="2">
        <v>87</v>
      </c>
      <c r="T598" s="9">
        <f t="shared" si="77"/>
        <v>1117</v>
      </c>
      <c r="U598" s="9">
        <f t="shared" si="78"/>
        <v>172</v>
      </c>
      <c r="V598" s="2" t="s">
        <v>64</v>
      </c>
      <c r="W598" s="10">
        <f t="shared" si="7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 t="shared" si="72"/>
        <v>Sara</v>
      </c>
      <c r="H599" s="6" t="str">
        <f t="shared" si="73"/>
        <v>Luxemburg</v>
      </c>
      <c r="I599" s="6" t="str">
        <f t="shared" si="74"/>
        <v>Luoyang</v>
      </c>
      <c r="J599" s="2" t="s">
        <v>90</v>
      </c>
      <c r="K599" s="7" t="str">
        <f>INDEX('Product Details'!$A$2:$D$169, MATCH('Sales Order '!J599,'Product Details'!$B$2:$B$169,0),3)</f>
        <v>Office_Supplies</v>
      </c>
      <c r="L599" s="7" t="str">
        <f>INDEX('Product Details'!$A$2:$D$169, MATCH('Sales Order '!J599,'Product Details'!$B$2:$B$169,0),4)</f>
        <v>Paper</v>
      </c>
      <c r="M599" s="7" t="str">
        <f>INDEX('Product Details'!$A$2:$D$169, MATCH('Sales Order '!J599,'Product Details'!$B$2:$B$169,0),1)</f>
        <v>Xerox 1974</v>
      </c>
      <c r="N599" s="2">
        <v>3224</v>
      </c>
      <c r="O599" s="2">
        <v>2901</v>
      </c>
      <c r="P599" s="2">
        <v>4</v>
      </c>
      <c r="Q599" s="8">
        <f t="shared" si="75"/>
        <v>11604</v>
      </c>
      <c r="R599" s="8">
        <f t="shared" si="76"/>
        <v>12896</v>
      </c>
      <c r="S599" s="2">
        <v>75</v>
      </c>
      <c r="T599" s="9">
        <f t="shared" si="77"/>
        <v>12971</v>
      </c>
      <c r="U599" s="9">
        <f t="shared" si="78"/>
        <v>1367</v>
      </c>
      <c r="V599" s="2" t="s">
        <v>64</v>
      </c>
      <c r="W599" s="10">
        <f t="shared" si="79"/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 t="shared" si="72"/>
        <v>Natalie</v>
      </c>
      <c r="H600" s="6" t="str">
        <f t="shared" si="73"/>
        <v>DeCherney</v>
      </c>
      <c r="I600" s="6" t="str">
        <f t="shared" si="74"/>
        <v>Anqing</v>
      </c>
      <c r="J600" s="2" t="s">
        <v>205</v>
      </c>
      <c r="K600" s="7" t="str">
        <f>INDEX('Product Details'!$A$2:$D$169, MATCH('Sales Order '!J600,'Product Details'!$B$2:$B$169,0),3)</f>
        <v>Office_Supplies</v>
      </c>
      <c r="L600" s="7" t="str">
        <f>INDEX('Product Details'!$A$2:$D$169, MATCH('Sales Order '!J600,'Product Details'!$B$2:$B$169,0),4)</f>
        <v>Labels</v>
      </c>
      <c r="M600" s="7" t="str">
        <f>INDEX('Product Details'!$A$2:$D$169, MATCH('Sales Order '!J600,'Product Details'!$B$2:$B$169,0),1)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75"/>
        <v>20058</v>
      </c>
      <c r="R600" s="8">
        <f t="shared" si="76"/>
        <v>21063</v>
      </c>
      <c r="S600" s="2">
        <v>61</v>
      </c>
      <c r="T600" s="9">
        <f t="shared" si="77"/>
        <v>21124</v>
      </c>
      <c r="U600" s="9">
        <f t="shared" si="78"/>
        <v>1066</v>
      </c>
      <c r="V600" s="2" t="s">
        <v>34</v>
      </c>
      <c r="W600" s="10">
        <f t="shared" si="79"/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 t="shared" si="72"/>
        <v>Ben</v>
      </c>
      <c r="H601" s="6" t="str">
        <f t="shared" si="73"/>
        <v>Wallace</v>
      </c>
      <c r="I601" s="6" t="str">
        <f t="shared" si="74"/>
        <v>Shanghai</v>
      </c>
      <c r="J601" s="2" t="s">
        <v>580</v>
      </c>
      <c r="K601" s="7" t="str">
        <f>INDEX('Product Details'!$A$2:$D$169, MATCH('Sales Order '!J601,'Product Details'!$B$2:$B$169,0),3)</f>
        <v>Office_Supplies</v>
      </c>
      <c r="L601" s="7" t="str">
        <f>INDEX('Product Details'!$A$2:$D$169, MATCH('Sales Order '!J601,'Product Details'!$B$2:$B$169,0),4)</f>
        <v>Storage</v>
      </c>
      <c r="M601" s="7" t="str">
        <f>INDEX('Product Details'!$A$2:$D$169, MATCH('Sales Order '!J601,'Product Details'!$B$2:$B$169,0),1)</f>
        <v>Hanging Personal Folder File</v>
      </c>
      <c r="N601" s="2">
        <v>61</v>
      </c>
      <c r="O601" s="2">
        <v>56</v>
      </c>
      <c r="P601" s="2">
        <v>3</v>
      </c>
      <c r="Q601" s="8">
        <f t="shared" si="75"/>
        <v>168</v>
      </c>
      <c r="R601" s="8">
        <f t="shared" si="76"/>
        <v>183</v>
      </c>
      <c r="S601" s="2">
        <v>10</v>
      </c>
      <c r="T601" s="9">
        <f t="shared" si="77"/>
        <v>193</v>
      </c>
      <c r="U601" s="9">
        <f t="shared" si="78"/>
        <v>25</v>
      </c>
      <c r="V601" s="2" t="s">
        <v>34</v>
      </c>
      <c r="W601" s="10">
        <f t="shared" si="7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 t="shared" si="72"/>
        <v>Troy</v>
      </c>
      <c r="H602" s="6" t="str">
        <f t="shared" si="73"/>
        <v>Blackwell</v>
      </c>
      <c r="I602" s="6" t="str">
        <f t="shared" si="74"/>
        <v>Krefeld</v>
      </c>
      <c r="J602" s="2" t="s">
        <v>442</v>
      </c>
      <c r="K602" s="7" t="str">
        <f>INDEX('Product Details'!$A$2:$D$169, MATCH('Sales Order '!J602,'Product Details'!$B$2:$B$169,0),3)</f>
        <v>Technology</v>
      </c>
      <c r="L602" s="7" t="str">
        <f>INDEX('Product Details'!$A$2:$D$169, MATCH('Sales Order '!J602,'Product Details'!$B$2:$B$169,0),4)</f>
        <v>Phones</v>
      </c>
      <c r="M602" s="7" t="str">
        <f>INDEX('Product Details'!$A$2:$D$169, MATCH('Sales Order '!J602,'Product Details'!$B$2:$B$169,0),1)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75"/>
        <v>770</v>
      </c>
      <c r="R602" s="8">
        <f t="shared" si="76"/>
        <v>809</v>
      </c>
      <c r="S602" s="2">
        <v>46</v>
      </c>
      <c r="T602" s="9">
        <f t="shared" si="77"/>
        <v>855</v>
      </c>
      <c r="U602" s="9">
        <f t="shared" si="78"/>
        <v>85</v>
      </c>
      <c r="V602" s="2" t="s">
        <v>34</v>
      </c>
      <c r="W602" s="10">
        <f t="shared" si="7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 t="shared" si="72"/>
        <v>Shirley</v>
      </c>
      <c r="H603" s="6" t="str">
        <f t="shared" si="73"/>
        <v>Schmidt</v>
      </c>
      <c r="I603" s="6" t="str">
        <f t="shared" si="74"/>
        <v>Bijapur</v>
      </c>
      <c r="J603" s="2" t="s">
        <v>227</v>
      </c>
      <c r="K603" s="7" t="str">
        <f>INDEX('Product Details'!$A$2:$D$169, MATCH('Sales Order '!J603,'Product Details'!$B$2:$B$169,0),3)</f>
        <v>Furniture</v>
      </c>
      <c r="L603" s="7" t="str">
        <f>INDEX('Product Details'!$A$2:$D$169, MATCH('Sales Order '!J603,'Product Details'!$B$2:$B$169,0),4)</f>
        <v>Bookcases</v>
      </c>
      <c r="M603" s="7" t="str">
        <f>INDEX('Product Details'!$A$2:$D$169, MATCH('Sales Order '!J603,'Product Details'!$B$2:$B$169,0),1)</f>
        <v>Classic Bookcase, Traditional</v>
      </c>
      <c r="N603" s="2">
        <v>60</v>
      </c>
      <c r="O603" s="2">
        <v>56</v>
      </c>
      <c r="P603" s="2">
        <v>3</v>
      </c>
      <c r="Q603" s="8">
        <f t="shared" si="75"/>
        <v>168</v>
      </c>
      <c r="R603" s="8">
        <f t="shared" si="76"/>
        <v>180</v>
      </c>
      <c r="S603" s="2">
        <v>10</v>
      </c>
      <c r="T603" s="9">
        <f t="shared" si="77"/>
        <v>190</v>
      </c>
      <c r="U603" s="9">
        <f t="shared" si="78"/>
        <v>22</v>
      </c>
      <c r="V603" s="2" t="s">
        <v>34</v>
      </c>
      <c r="W603" s="10">
        <f t="shared" si="7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 t="shared" si="72"/>
        <v>Benjamin</v>
      </c>
      <c r="H604" s="6" t="str">
        <f t="shared" si="73"/>
        <v>Patterson</v>
      </c>
      <c r="I604" s="6" t="str">
        <f t="shared" si="74"/>
        <v>Wollongong</v>
      </c>
      <c r="J604" s="2" t="s">
        <v>392</v>
      </c>
      <c r="K604" s="7" t="str">
        <f>INDEX('Product Details'!$A$2:$D$169, MATCH('Sales Order '!J604,'Product Details'!$B$2:$B$169,0),3)</f>
        <v>Office_Supplies</v>
      </c>
      <c r="L604" s="7" t="str">
        <f>INDEX('Product Details'!$A$2:$D$169, MATCH('Sales Order '!J604,'Product Details'!$B$2:$B$169,0),4)</f>
        <v>Binders</v>
      </c>
      <c r="M604" s="7" t="str">
        <f>INDEX('Product Details'!$A$2:$D$169, MATCH('Sales Order '!J604,'Product Details'!$B$2:$B$169,0),1)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75"/>
        <v>6545</v>
      </c>
      <c r="R604" s="8">
        <f t="shared" si="76"/>
        <v>7065</v>
      </c>
      <c r="S604" s="2">
        <v>30</v>
      </c>
      <c r="T604" s="9">
        <f t="shared" si="77"/>
        <v>7095</v>
      </c>
      <c r="U604" s="9">
        <f t="shared" si="78"/>
        <v>550</v>
      </c>
      <c r="V604" s="2" t="s">
        <v>31</v>
      </c>
      <c r="W604" s="10">
        <f t="shared" si="79"/>
        <v>0.05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 t="shared" si="72"/>
        <v>Rachel</v>
      </c>
      <c r="H605" s="6" t="str">
        <f t="shared" si="73"/>
        <v>Payne</v>
      </c>
      <c r="I605" s="6" t="str">
        <f t="shared" si="74"/>
        <v>Caloundra</v>
      </c>
      <c r="J605" s="2" t="s">
        <v>246</v>
      </c>
      <c r="K605" s="7" t="str">
        <f>INDEX('Product Details'!$A$2:$D$169, MATCH('Sales Order '!J605,'Product Details'!$B$2:$B$169,0),3)</f>
        <v>Office_Supplies</v>
      </c>
      <c r="L605" s="7" t="str">
        <f>INDEX('Product Details'!$A$2:$D$169, MATCH('Sales Order '!J605,'Product Details'!$B$2:$B$169,0),4)</f>
        <v>Envelopes</v>
      </c>
      <c r="M605" s="7" t="str">
        <f>INDEX('Product Details'!$A$2:$D$169, MATCH('Sales Order '!J605,'Product Details'!$B$2:$B$169,0),1)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75"/>
        <v>11772</v>
      </c>
      <c r="R605" s="8">
        <f t="shared" si="76"/>
        <v>12591</v>
      </c>
      <c r="S605" s="2">
        <v>82</v>
      </c>
      <c r="T605" s="9">
        <f t="shared" si="77"/>
        <v>12673</v>
      </c>
      <c r="U605" s="9">
        <f t="shared" si="78"/>
        <v>901</v>
      </c>
      <c r="V605" s="2" t="s">
        <v>34</v>
      </c>
      <c r="W605" s="10">
        <f t="shared" si="79"/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 t="shared" si="72"/>
        <v>Maureen</v>
      </c>
      <c r="H606" s="6" t="str">
        <f t="shared" si="73"/>
        <v>Fritzler</v>
      </c>
      <c r="I606" s="6" t="str">
        <f t="shared" si="74"/>
        <v>BadenBaden</v>
      </c>
      <c r="J606" s="2" t="s">
        <v>458</v>
      </c>
      <c r="K606" s="7" t="str">
        <f>INDEX('Product Details'!$A$2:$D$169, MATCH('Sales Order '!J606,'Product Details'!$B$2:$B$169,0),3)</f>
        <v>Office_Supplies</v>
      </c>
      <c r="L606" s="7" t="str">
        <f>INDEX('Product Details'!$A$2:$D$169, MATCH('Sales Order '!J606,'Product Details'!$B$2:$B$169,0),4)</f>
        <v>Fasteners</v>
      </c>
      <c r="M606" s="7" t="str">
        <f>INDEX('Product Details'!$A$2:$D$169, MATCH('Sales Order '!J606,'Product Details'!$B$2:$B$169,0),1)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75"/>
        <v>3412</v>
      </c>
      <c r="R606" s="8">
        <f t="shared" si="76"/>
        <v>3580</v>
      </c>
      <c r="S606" s="2">
        <v>33</v>
      </c>
      <c r="T606" s="9">
        <f t="shared" si="77"/>
        <v>3613</v>
      </c>
      <c r="U606" s="9">
        <f t="shared" si="78"/>
        <v>201</v>
      </c>
      <c r="V606" s="2" t="s">
        <v>64</v>
      </c>
      <c r="W606" s="10">
        <f t="shared" si="7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 t="shared" si="72"/>
        <v>Kelly</v>
      </c>
      <c r="H607" s="6" t="str">
        <f t="shared" si="73"/>
        <v>Collister</v>
      </c>
      <c r="I607" s="6" t="str">
        <f t="shared" si="74"/>
        <v>Sydney</v>
      </c>
      <c r="J607" s="2" t="s">
        <v>455</v>
      </c>
      <c r="K607" s="7" t="str">
        <f>INDEX('Product Details'!$A$2:$D$169, MATCH('Sales Order '!J607,'Product Details'!$B$2:$B$169,0),3)</f>
        <v>Office_Supplies</v>
      </c>
      <c r="L607" s="7" t="str">
        <f>INDEX('Product Details'!$A$2:$D$169, MATCH('Sales Order '!J607,'Product Details'!$B$2:$B$169,0),4)</f>
        <v>Paper</v>
      </c>
      <c r="M607" s="7" t="str">
        <f>INDEX('Product Details'!$A$2:$D$169, MATCH('Sales Order '!J607,'Product Details'!$B$2:$B$169,0),1)</f>
        <v>Xerox 1910</v>
      </c>
      <c r="N607" s="2">
        <v>69</v>
      </c>
      <c r="O607" s="2">
        <v>63</v>
      </c>
      <c r="P607" s="2">
        <v>3</v>
      </c>
      <c r="Q607" s="8">
        <f t="shared" si="75"/>
        <v>189</v>
      </c>
      <c r="R607" s="8">
        <f t="shared" si="76"/>
        <v>207</v>
      </c>
      <c r="S607" s="2">
        <v>10</v>
      </c>
      <c r="T607" s="9">
        <f t="shared" si="77"/>
        <v>217</v>
      </c>
      <c r="U607" s="9">
        <f t="shared" si="78"/>
        <v>28</v>
      </c>
      <c r="V607" s="2" t="s">
        <v>64</v>
      </c>
      <c r="W607" s="10">
        <f t="shared" si="7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 t="shared" si="72"/>
        <v>Anthony</v>
      </c>
      <c r="H608" s="6" t="str">
        <f t="shared" si="73"/>
        <v>Rawles</v>
      </c>
      <c r="I608" s="6" t="str">
        <f t="shared" si="74"/>
        <v>Samarinda</v>
      </c>
      <c r="J608" s="2" t="s">
        <v>109</v>
      </c>
      <c r="K608" s="7" t="str">
        <f>INDEX('Product Details'!$A$2:$D$169, MATCH('Sales Order '!J608,'Product Details'!$B$2:$B$169,0),3)</f>
        <v>Furniture</v>
      </c>
      <c r="L608" s="7" t="str">
        <f>INDEX('Product Details'!$A$2:$D$169, MATCH('Sales Order '!J608,'Product Details'!$B$2:$B$169,0),4)</f>
        <v>Bookcases</v>
      </c>
      <c r="M608" s="7" t="str">
        <f>INDEX('Product Details'!$A$2:$D$169, MATCH('Sales Order '!J608,'Product Details'!$B$2:$B$169,0),1)</f>
        <v>4-Shelf Metal Bookcases</v>
      </c>
      <c r="N608" s="2">
        <v>194</v>
      </c>
      <c r="O608" s="2">
        <v>176</v>
      </c>
      <c r="P608" s="2">
        <v>4</v>
      </c>
      <c r="Q608" s="8">
        <f t="shared" si="75"/>
        <v>704</v>
      </c>
      <c r="R608" s="8">
        <f t="shared" si="76"/>
        <v>776</v>
      </c>
      <c r="S608" s="2">
        <v>30</v>
      </c>
      <c r="T608" s="9">
        <f t="shared" si="77"/>
        <v>806</v>
      </c>
      <c r="U608" s="9">
        <f t="shared" si="78"/>
        <v>102</v>
      </c>
      <c r="V608" s="2" t="s">
        <v>34</v>
      </c>
      <c r="W608" s="10">
        <f t="shared" si="7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 t="shared" si="72"/>
        <v>Kelly</v>
      </c>
      <c r="H609" s="6" t="str">
        <f t="shared" si="73"/>
        <v>Williams</v>
      </c>
      <c r="I609" s="6" t="str">
        <f t="shared" si="74"/>
        <v>Palu</v>
      </c>
      <c r="J609" s="2" t="s">
        <v>1143</v>
      </c>
      <c r="K609" s="7" t="str">
        <f>INDEX('Product Details'!$A$2:$D$169, MATCH('Sales Order '!J609,'Product Details'!$B$2:$B$169,0),3)</f>
        <v>Furniture</v>
      </c>
      <c r="L609" s="7" t="str">
        <f>INDEX('Product Details'!$A$2:$D$169, MATCH('Sales Order '!J609,'Product Details'!$B$2:$B$169,0),4)</f>
        <v>Bookcases</v>
      </c>
      <c r="M609" s="7" t="str">
        <f>INDEX('Product Details'!$A$2:$D$169, MATCH('Sales Order '!J609,'Product Details'!$B$2:$B$169,0),1)</f>
        <v>Metal Bookcases, Putty</v>
      </c>
      <c r="N609" s="2">
        <v>1125</v>
      </c>
      <c r="O609" s="2">
        <v>1040</v>
      </c>
      <c r="P609" s="2">
        <v>6</v>
      </c>
      <c r="Q609" s="8">
        <f t="shared" si="75"/>
        <v>6240</v>
      </c>
      <c r="R609" s="8">
        <f t="shared" si="76"/>
        <v>6750</v>
      </c>
      <c r="S609" s="2">
        <v>40</v>
      </c>
      <c r="T609" s="9">
        <f t="shared" si="77"/>
        <v>6790</v>
      </c>
      <c r="U609" s="9">
        <f t="shared" si="78"/>
        <v>550</v>
      </c>
      <c r="V609" s="2" t="s">
        <v>64</v>
      </c>
      <c r="W609" s="10">
        <f t="shared" si="79"/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 t="shared" si="72"/>
        <v>Jessica</v>
      </c>
      <c r="H610" s="6" t="str">
        <f t="shared" si="73"/>
        <v>Myrick</v>
      </c>
      <c r="I610" s="6" t="str">
        <f t="shared" si="74"/>
        <v>Krefeld</v>
      </c>
      <c r="J610" s="2" t="s">
        <v>332</v>
      </c>
      <c r="K610" s="7" t="str">
        <f>INDEX('Product Details'!$A$2:$D$169, MATCH('Sales Order '!J610,'Product Details'!$B$2:$B$169,0),3)</f>
        <v>Technology</v>
      </c>
      <c r="L610" s="7" t="str">
        <f>INDEX('Product Details'!$A$2:$D$169, MATCH('Sales Order '!J610,'Product Details'!$B$2:$B$169,0),4)</f>
        <v>Phones</v>
      </c>
      <c r="M610" s="7" t="str">
        <f>INDEX('Product Details'!$A$2:$D$169, MATCH('Sales Order '!J610,'Product Details'!$B$2:$B$169,0),1)</f>
        <v>Digium D40 VoIP phone</v>
      </c>
      <c r="N610" s="2">
        <v>2271</v>
      </c>
      <c r="O610" s="2">
        <v>2144</v>
      </c>
      <c r="P610" s="2">
        <v>2</v>
      </c>
      <c r="Q610" s="8">
        <f t="shared" si="75"/>
        <v>4288</v>
      </c>
      <c r="R610" s="8">
        <f t="shared" si="76"/>
        <v>4542</v>
      </c>
      <c r="S610" s="2">
        <v>51</v>
      </c>
      <c r="T610" s="9">
        <f t="shared" si="77"/>
        <v>4593</v>
      </c>
      <c r="U610" s="9">
        <f t="shared" si="78"/>
        <v>305</v>
      </c>
      <c r="V610" s="2" t="s">
        <v>34</v>
      </c>
      <c r="W610" s="10">
        <f t="shared" si="7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 t="shared" si="72"/>
        <v>Michelle</v>
      </c>
      <c r="H611" s="6" t="str">
        <f t="shared" si="73"/>
        <v>Arnett</v>
      </c>
      <c r="I611" s="6" t="str">
        <f t="shared" si="74"/>
        <v>Palembang</v>
      </c>
      <c r="J611" s="2" t="s">
        <v>238</v>
      </c>
      <c r="K611" s="7" t="str">
        <f>INDEX('Product Details'!$A$2:$D$169, MATCH('Sales Order '!J611,'Product Details'!$B$2:$B$169,0),3)</f>
        <v>Furniture</v>
      </c>
      <c r="L611" s="7" t="str">
        <f>INDEX('Product Details'!$A$2:$D$169, MATCH('Sales Order '!J611,'Product Details'!$B$2:$B$169,0),4)</f>
        <v>Furnishings</v>
      </c>
      <c r="M611" s="7" t="str">
        <f>INDEX('Product Details'!$A$2:$D$169, MATCH('Sales Order '!J611,'Product Details'!$B$2:$B$169,0),1)</f>
        <v>DAX Solid Wood Frames</v>
      </c>
      <c r="N611" s="2">
        <v>6585</v>
      </c>
      <c r="O611" s="2">
        <v>6105</v>
      </c>
      <c r="P611" s="2">
        <v>6</v>
      </c>
      <c r="Q611" s="8">
        <f t="shared" si="75"/>
        <v>36630</v>
      </c>
      <c r="R611" s="8">
        <f t="shared" si="76"/>
        <v>39510</v>
      </c>
      <c r="S611" s="2">
        <v>25</v>
      </c>
      <c r="T611" s="9">
        <f t="shared" si="77"/>
        <v>39535</v>
      </c>
      <c r="U611" s="9">
        <f t="shared" si="78"/>
        <v>2905</v>
      </c>
      <c r="V611" s="2" t="s">
        <v>34</v>
      </c>
      <c r="W611" s="10">
        <f t="shared" si="79"/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 t="shared" si="72"/>
        <v>Nancy</v>
      </c>
      <c r="H612" s="6" t="str">
        <f t="shared" si="73"/>
        <v>Lomonaco</v>
      </c>
      <c r="I612" s="6" t="str">
        <f t="shared" si="74"/>
        <v>Tengzhou</v>
      </c>
      <c r="J612" s="2" t="s">
        <v>359</v>
      </c>
      <c r="K612" s="7" t="str">
        <f>INDEX('Product Details'!$A$2:$D$169, MATCH('Sales Order '!J612,'Product Details'!$B$2:$B$169,0),3)</f>
        <v>Office_Supplies</v>
      </c>
      <c r="L612" s="7" t="str">
        <f>INDEX('Product Details'!$A$2:$D$169, MATCH('Sales Order '!J612,'Product Details'!$B$2:$B$169,0),4)</f>
        <v>Binders</v>
      </c>
      <c r="M612" s="7" t="str">
        <f>INDEX('Product Details'!$A$2:$D$169, MATCH('Sales Order '!J612,'Product Details'!$B$2:$B$169,0),1)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75"/>
        <v>22776</v>
      </c>
      <c r="R612" s="8">
        <f t="shared" si="76"/>
        <v>24108</v>
      </c>
      <c r="S612" s="2">
        <v>33</v>
      </c>
      <c r="T612" s="9">
        <f t="shared" si="77"/>
        <v>24141</v>
      </c>
      <c r="U612" s="9">
        <f t="shared" si="78"/>
        <v>1365</v>
      </c>
      <c r="V612" s="2" t="s">
        <v>64</v>
      </c>
      <c r="W612" s="10">
        <f t="shared" si="79"/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 t="shared" si="72"/>
        <v>Logan</v>
      </c>
      <c r="H613" s="6" t="str">
        <f t="shared" si="73"/>
        <v>Currie</v>
      </c>
      <c r="I613" s="6" t="str">
        <f t="shared" si="74"/>
        <v>Amravati</v>
      </c>
      <c r="J613" s="2" t="s">
        <v>793</v>
      </c>
      <c r="K613" s="7" t="str">
        <f>INDEX('Product Details'!$A$2:$D$169, MATCH('Sales Order '!J613,'Product Details'!$B$2:$B$169,0),3)</f>
        <v>Office_Supplies</v>
      </c>
      <c r="L613" s="7" t="str">
        <f>INDEX('Product Details'!$A$2:$D$169, MATCH('Sales Order '!J613,'Product Details'!$B$2:$B$169,0),4)</f>
        <v>Fasteners</v>
      </c>
      <c r="M613" s="7" t="str">
        <f>INDEX('Product Details'!$A$2:$D$169, MATCH('Sales Order '!J613,'Product Details'!$B$2:$B$169,0),1)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75"/>
        <v>1294</v>
      </c>
      <c r="R613" s="8">
        <f t="shared" si="76"/>
        <v>1358</v>
      </c>
      <c r="S613" s="2">
        <v>94</v>
      </c>
      <c r="T613" s="9">
        <f t="shared" si="77"/>
        <v>1452</v>
      </c>
      <c r="U613" s="9">
        <f t="shared" si="78"/>
        <v>158</v>
      </c>
      <c r="V613" s="2" t="s">
        <v>34</v>
      </c>
      <c r="W613" s="10">
        <f t="shared" si="7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 t="shared" si="72"/>
        <v>Thais</v>
      </c>
      <c r="H614" s="6" t="str">
        <f t="shared" si="73"/>
        <v>Sissman</v>
      </c>
      <c r="I614" s="6" t="str">
        <f t="shared" si="74"/>
        <v>Essen</v>
      </c>
      <c r="J614" s="2" t="s">
        <v>63</v>
      </c>
      <c r="K614" s="7" t="str">
        <f>INDEX('Product Details'!$A$2:$D$169, MATCH('Sales Order '!J614,'Product Details'!$B$2:$B$169,0),3)</f>
        <v>Office_Supplies</v>
      </c>
      <c r="L614" s="7" t="str">
        <f>INDEX('Product Details'!$A$2:$D$169, MATCH('Sales Order '!J614,'Product Details'!$B$2:$B$169,0),4)</f>
        <v>Envelopes</v>
      </c>
      <c r="M614" s="7" t="str">
        <f>INDEX('Product Details'!$A$2:$D$169, MATCH('Sales Order '!J614,'Product Details'!$B$2:$B$169,0),1)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75"/>
        <v>3030</v>
      </c>
      <c r="R614" s="8">
        <f t="shared" si="76"/>
        <v>3213</v>
      </c>
      <c r="S614" s="2">
        <v>30</v>
      </c>
      <c r="T614" s="9">
        <f t="shared" si="77"/>
        <v>3243</v>
      </c>
      <c r="U614" s="9">
        <f t="shared" si="78"/>
        <v>213</v>
      </c>
      <c r="V614" s="2" t="s">
        <v>34</v>
      </c>
      <c r="W614" s="10">
        <f t="shared" si="7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 t="shared" si="72"/>
        <v>Craig</v>
      </c>
      <c r="H615" s="6" t="str">
        <f t="shared" si="73"/>
        <v>Leslie</v>
      </c>
      <c r="I615" s="6" t="str">
        <f t="shared" si="74"/>
        <v>Wetzlar</v>
      </c>
      <c r="J615" s="2" t="s">
        <v>444</v>
      </c>
      <c r="K615" s="7" t="str">
        <f>INDEX('Product Details'!$A$2:$D$169, MATCH('Sales Order '!J615,'Product Details'!$B$2:$B$169,0),3)</f>
        <v>Office_Supplies</v>
      </c>
      <c r="L615" s="7" t="str">
        <f>INDEX('Product Details'!$A$2:$D$169, MATCH('Sales Order '!J615,'Product Details'!$B$2:$B$169,0),4)</f>
        <v>Envelopes</v>
      </c>
      <c r="M615" s="7" t="str">
        <f>INDEX('Product Details'!$A$2:$D$169, MATCH('Sales Order '!J615,'Product Details'!$B$2:$B$169,0),1)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75"/>
        <v>32648</v>
      </c>
      <c r="R615" s="8">
        <f t="shared" si="76"/>
        <v>34952</v>
      </c>
      <c r="S615" s="2">
        <v>84</v>
      </c>
      <c r="T615" s="9">
        <f t="shared" si="77"/>
        <v>35036</v>
      </c>
      <c r="U615" s="9">
        <f t="shared" si="78"/>
        <v>2388</v>
      </c>
      <c r="V615" s="2" t="s">
        <v>34</v>
      </c>
      <c r="W615" s="10">
        <f t="shared" si="79"/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 t="shared" si="72"/>
        <v>Ralph</v>
      </c>
      <c r="H616" s="6" t="str">
        <f t="shared" si="73"/>
        <v>Arnett</v>
      </c>
      <c r="I616" s="6" t="str">
        <f t="shared" si="74"/>
        <v>Wolfsburg</v>
      </c>
      <c r="J616" s="2" t="s">
        <v>380</v>
      </c>
      <c r="K616" s="7" t="str">
        <f>INDEX('Product Details'!$A$2:$D$169, MATCH('Sales Order '!J616,'Product Details'!$B$2:$B$169,0),3)</f>
        <v>Office_Supplies</v>
      </c>
      <c r="L616" s="7" t="str">
        <f>INDEX('Product Details'!$A$2:$D$169, MATCH('Sales Order '!J616,'Product Details'!$B$2:$B$169,0),4)</f>
        <v>Fasteners</v>
      </c>
      <c r="M616" s="7" t="str">
        <f>INDEX('Product Details'!$A$2:$D$169, MATCH('Sales Order '!J616,'Product Details'!$B$2:$B$169,0),1)</f>
        <v>Stockwel Thumb Tacks, Metal</v>
      </c>
      <c r="N616" s="2">
        <v>100</v>
      </c>
      <c r="O616" s="2">
        <v>95</v>
      </c>
      <c r="P616" s="2">
        <v>1</v>
      </c>
      <c r="Q616" s="8">
        <f t="shared" si="75"/>
        <v>95</v>
      </c>
      <c r="R616" s="8">
        <f t="shared" si="76"/>
        <v>100</v>
      </c>
      <c r="S616" s="2">
        <v>10</v>
      </c>
      <c r="T616" s="9">
        <f t="shared" si="77"/>
        <v>110</v>
      </c>
      <c r="U616" s="9">
        <f t="shared" si="78"/>
        <v>15</v>
      </c>
      <c r="V616" s="2" t="s">
        <v>34</v>
      </c>
      <c r="W616" s="10">
        <f t="shared" si="7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 t="shared" si="72"/>
        <v>Ralph</v>
      </c>
      <c r="H617" s="6" t="str">
        <f t="shared" si="73"/>
        <v>Kennedy</v>
      </c>
      <c r="I617" s="6" t="str">
        <f t="shared" si="74"/>
        <v>Perth</v>
      </c>
      <c r="J617" s="2" t="s">
        <v>5</v>
      </c>
      <c r="K617" s="7" t="str">
        <f>INDEX('Product Details'!$A$2:$D$169, MATCH('Sales Order '!J617,'Product Details'!$B$2:$B$169,0),3)</f>
        <v>Furniture</v>
      </c>
      <c r="L617" s="7" t="str">
        <f>INDEX('Product Details'!$A$2:$D$169, MATCH('Sales Order '!J617,'Product Details'!$B$2:$B$169,0),4)</f>
        <v>Furnishings</v>
      </c>
      <c r="M617" s="7" t="str">
        <f>INDEX('Product Details'!$A$2:$D$169, MATCH('Sales Order '!J617,'Product Details'!$B$2:$B$169,0),1)</f>
        <v>Seth Thomas 13 1/2" Wall Clock</v>
      </c>
      <c r="N617" s="2">
        <v>1482</v>
      </c>
      <c r="O617" s="2">
        <v>1453</v>
      </c>
      <c r="P617" s="2">
        <v>1</v>
      </c>
      <c r="Q617" s="8">
        <f t="shared" si="75"/>
        <v>1453</v>
      </c>
      <c r="R617" s="8">
        <f t="shared" si="76"/>
        <v>1482</v>
      </c>
      <c r="S617" s="2">
        <v>69</v>
      </c>
      <c r="T617" s="9">
        <f t="shared" si="77"/>
        <v>1551</v>
      </c>
      <c r="U617" s="9">
        <f t="shared" si="78"/>
        <v>98</v>
      </c>
      <c r="V617" s="2" t="s">
        <v>34</v>
      </c>
      <c r="W617" s="10">
        <f t="shared" si="7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 t="shared" si="72"/>
        <v>Ryan</v>
      </c>
      <c r="H618" s="6" t="str">
        <f t="shared" si="73"/>
        <v>Crowe</v>
      </c>
      <c r="I618" s="6" t="str">
        <f t="shared" si="74"/>
        <v>Kanpur</v>
      </c>
      <c r="J618" s="2" t="s">
        <v>246</v>
      </c>
      <c r="K618" s="7" t="str">
        <f>INDEX('Product Details'!$A$2:$D$169, MATCH('Sales Order '!J618,'Product Details'!$B$2:$B$169,0),3)</f>
        <v>Office_Supplies</v>
      </c>
      <c r="L618" s="7" t="str">
        <f>INDEX('Product Details'!$A$2:$D$169, MATCH('Sales Order '!J618,'Product Details'!$B$2:$B$169,0),4)</f>
        <v>Envelopes</v>
      </c>
      <c r="M618" s="7" t="str">
        <f>INDEX('Product Details'!$A$2:$D$169, MATCH('Sales Order '!J618,'Product Details'!$B$2:$B$169,0),1)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75"/>
        <v>790</v>
      </c>
      <c r="R618" s="8">
        <f t="shared" si="76"/>
        <v>875</v>
      </c>
      <c r="S618" s="2">
        <v>30</v>
      </c>
      <c r="T618" s="9">
        <f t="shared" si="77"/>
        <v>905</v>
      </c>
      <c r="U618" s="9">
        <f t="shared" si="78"/>
        <v>115</v>
      </c>
      <c r="V618" s="2" t="s">
        <v>34</v>
      </c>
      <c r="W618" s="10">
        <f t="shared" si="7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 t="shared" si="72"/>
        <v>Muhammed</v>
      </c>
      <c r="H619" s="6" t="str">
        <f t="shared" si="73"/>
        <v>Lee</v>
      </c>
      <c r="I619" s="6" t="str">
        <f t="shared" si="74"/>
        <v>Nellore</v>
      </c>
      <c r="J619" s="2" t="s">
        <v>515</v>
      </c>
      <c r="K619" s="7" t="str">
        <f>INDEX('Product Details'!$A$2:$D$169, MATCH('Sales Order '!J619,'Product Details'!$B$2:$B$169,0),3)</f>
        <v>Technology</v>
      </c>
      <c r="L619" s="7" t="str">
        <f>INDEX('Product Details'!$A$2:$D$169, MATCH('Sales Order '!J619,'Product Details'!$B$2:$B$169,0),4)</f>
        <v>Accessories</v>
      </c>
      <c r="M619" s="7" t="str">
        <f>INDEX('Product Details'!$A$2:$D$169, MATCH('Sales Order '!J619,'Product Details'!$B$2:$B$169,0),1)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75"/>
        <v>8530</v>
      </c>
      <c r="R619" s="8">
        <f t="shared" si="76"/>
        <v>8950</v>
      </c>
      <c r="S619" s="2">
        <v>92</v>
      </c>
      <c r="T619" s="9">
        <f t="shared" si="77"/>
        <v>9042</v>
      </c>
      <c r="U619" s="9">
        <f t="shared" si="78"/>
        <v>512</v>
      </c>
      <c r="V619" s="2" t="s">
        <v>34</v>
      </c>
      <c r="W619" s="10">
        <f t="shared" si="79"/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 t="shared" si="72"/>
        <v>Jason</v>
      </c>
      <c r="H620" s="6" t="str">
        <f t="shared" si="73"/>
        <v>Gross</v>
      </c>
      <c r="I620" s="6" t="str">
        <f t="shared" si="74"/>
        <v>Sydney</v>
      </c>
      <c r="J620" s="2" t="s">
        <v>173</v>
      </c>
      <c r="K620" s="7" t="str">
        <f>INDEX('Product Details'!$A$2:$D$169, MATCH('Sales Order '!J620,'Product Details'!$B$2:$B$169,0),3)</f>
        <v>Office_Supplies</v>
      </c>
      <c r="L620" s="7" t="str">
        <f>INDEX('Product Details'!$A$2:$D$169, MATCH('Sales Order '!J620,'Product Details'!$B$2:$B$169,0),4)</f>
        <v>Fasteners</v>
      </c>
      <c r="M620" s="7" t="str">
        <f>INDEX('Product Details'!$A$2:$D$169, MATCH('Sales Order '!J620,'Product Details'!$B$2:$B$169,0),1)</f>
        <v>OIC Push Pins, Metal</v>
      </c>
      <c r="N620" s="2">
        <v>139</v>
      </c>
      <c r="O620" s="2">
        <v>130</v>
      </c>
      <c r="P620" s="2">
        <v>4</v>
      </c>
      <c r="Q620" s="8">
        <f t="shared" si="75"/>
        <v>520</v>
      </c>
      <c r="R620" s="8">
        <f t="shared" si="76"/>
        <v>556</v>
      </c>
      <c r="S620" s="2">
        <v>30</v>
      </c>
      <c r="T620" s="9">
        <f t="shared" si="77"/>
        <v>586</v>
      </c>
      <c r="U620" s="9">
        <f t="shared" si="78"/>
        <v>66</v>
      </c>
      <c r="V620" s="2" t="s">
        <v>34</v>
      </c>
      <c r="W620" s="10">
        <f t="shared" si="7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 t="shared" si="72"/>
        <v>Dianna</v>
      </c>
      <c r="H621" s="6" t="str">
        <f t="shared" si="73"/>
        <v>Wilson</v>
      </c>
      <c r="I621" s="6" t="str">
        <f t="shared" si="74"/>
        <v>Gold Coast</v>
      </c>
      <c r="J621" s="2" t="s">
        <v>695</v>
      </c>
      <c r="K621" s="7" t="str">
        <f>INDEX('Product Details'!$A$2:$D$169, MATCH('Sales Order '!J621,'Product Details'!$B$2:$B$169,0),3)</f>
        <v>Office_Supplies</v>
      </c>
      <c r="L621" s="7" t="str">
        <f>INDEX('Product Details'!$A$2:$D$169, MATCH('Sales Order '!J621,'Product Details'!$B$2:$B$169,0),4)</f>
        <v>Binders</v>
      </c>
      <c r="M621" s="7" t="str">
        <f>INDEX('Product Details'!$A$2:$D$169, MATCH('Sales Order '!J621,'Product Details'!$B$2:$B$169,0),1)</f>
        <v>Io Binding Machine, Clear</v>
      </c>
      <c r="N621" s="2">
        <v>5836</v>
      </c>
      <c r="O621" s="2">
        <v>5457</v>
      </c>
      <c r="P621" s="2">
        <v>4</v>
      </c>
      <c r="Q621" s="8">
        <f t="shared" si="75"/>
        <v>21828</v>
      </c>
      <c r="R621" s="8">
        <f t="shared" si="76"/>
        <v>23344</v>
      </c>
      <c r="S621" s="2">
        <v>51</v>
      </c>
      <c r="T621" s="9">
        <f t="shared" si="77"/>
        <v>23395</v>
      </c>
      <c r="U621" s="9">
        <f t="shared" si="78"/>
        <v>1567</v>
      </c>
      <c r="V621" s="2" t="s">
        <v>34</v>
      </c>
      <c r="W621" s="10">
        <f t="shared" si="79"/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 t="shared" si="72"/>
        <v>Patrick</v>
      </c>
      <c r="H622" s="6" t="str">
        <f t="shared" si="73"/>
        <v>Bzostek</v>
      </c>
      <c r="I622" s="6" t="str">
        <f t="shared" si="74"/>
        <v>Brisbane</v>
      </c>
      <c r="J622" s="2" t="s">
        <v>161</v>
      </c>
      <c r="K622" s="7" t="str">
        <f>INDEX('Product Details'!$A$2:$D$169, MATCH('Sales Order '!J622,'Product Details'!$B$2:$B$169,0),3)</f>
        <v>Office_Supplies</v>
      </c>
      <c r="L622" s="7" t="str">
        <f>INDEX('Product Details'!$A$2:$D$169, MATCH('Sales Order '!J622,'Product Details'!$B$2:$B$169,0),4)</f>
        <v>Storage</v>
      </c>
      <c r="M622" s="7" t="str">
        <f>INDEX('Product Details'!$A$2:$D$169, MATCH('Sales Order '!J622,'Product Details'!$B$2:$B$169,0),1)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75"/>
        <v>12969</v>
      </c>
      <c r="R622" s="8">
        <f t="shared" si="76"/>
        <v>14142</v>
      </c>
      <c r="S622" s="2">
        <v>84</v>
      </c>
      <c r="T622" s="9">
        <f t="shared" si="77"/>
        <v>14226</v>
      </c>
      <c r="U622" s="9">
        <f t="shared" si="78"/>
        <v>1257</v>
      </c>
      <c r="V622" s="2" t="s">
        <v>34</v>
      </c>
      <c r="W622" s="10">
        <f t="shared" si="79"/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 t="shared" si="72"/>
        <v>Brooke</v>
      </c>
      <c r="H623" s="6" t="str">
        <f t="shared" si="73"/>
        <v>Gillingham</v>
      </c>
      <c r="I623" s="6" t="str">
        <f t="shared" si="74"/>
        <v>Weimar</v>
      </c>
      <c r="J623" s="2" t="s">
        <v>138</v>
      </c>
      <c r="K623" s="7" t="str">
        <f>INDEX('Product Details'!$A$2:$D$169, MATCH('Sales Order '!J623,'Product Details'!$B$2:$B$169,0),3)</f>
        <v>Office_Supplies</v>
      </c>
      <c r="L623" s="7" t="str">
        <f>INDEX('Product Details'!$A$2:$D$169, MATCH('Sales Order '!J623,'Product Details'!$B$2:$B$169,0),4)</f>
        <v>Supplies</v>
      </c>
      <c r="M623" s="7" t="str">
        <f>INDEX('Product Details'!$A$2:$D$169, MATCH('Sales Order '!J623,'Product Details'!$B$2:$B$169,0),1)</f>
        <v>Stiletto Box Cutter, Steel</v>
      </c>
      <c r="N623" s="2">
        <v>37949</v>
      </c>
      <c r="O623" s="2">
        <v>34816</v>
      </c>
      <c r="P623" s="2">
        <v>7</v>
      </c>
      <c r="Q623" s="8">
        <f t="shared" si="75"/>
        <v>243712</v>
      </c>
      <c r="R623" s="8">
        <f t="shared" si="76"/>
        <v>265643</v>
      </c>
      <c r="S623" s="2">
        <v>64</v>
      </c>
      <c r="T623" s="9">
        <f t="shared" si="77"/>
        <v>265707</v>
      </c>
      <c r="U623" s="9">
        <f t="shared" si="78"/>
        <v>21995</v>
      </c>
      <c r="V623" s="2" t="s">
        <v>34</v>
      </c>
      <c r="W623" s="10">
        <f t="shared" si="79"/>
        <v>0.15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 t="shared" si="72"/>
        <v>Paul</v>
      </c>
      <c r="H624" s="6" t="str">
        <f t="shared" si="73"/>
        <v>Gonzalez</v>
      </c>
      <c r="I624" s="6" t="str">
        <f t="shared" si="74"/>
        <v>Durgapur</v>
      </c>
      <c r="J624" s="2" t="s">
        <v>1051</v>
      </c>
      <c r="K624" s="7" t="str">
        <f>INDEX('Product Details'!$A$2:$D$169, MATCH('Sales Order '!J624,'Product Details'!$B$2:$B$169,0),3)</f>
        <v>Technology</v>
      </c>
      <c r="L624" s="7" t="str">
        <f>INDEX('Product Details'!$A$2:$D$169, MATCH('Sales Order '!J624,'Product Details'!$B$2:$B$169,0),4)</f>
        <v>Copiers</v>
      </c>
      <c r="M624" s="7" t="str">
        <f>INDEX('Product Details'!$A$2:$D$169, MATCH('Sales Order '!J624,'Product Details'!$B$2:$B$169,0),1)</f>
        <v>Canon Ink, Digital</v>
      </c>
      <c r="N624" s="2">
        <v>1441</v>
      </c>
      <c r="O624" s="2">
        <v>1360</v>
      </c>
      <c r="P624" s="2">
        <v>4</v>
      </c>
      <c r="Q624" s="8">
        <f t="shared" si="75"/>
        <v>5440</v>
      </c>
      <c r="R624" s="8">
        <f t="shared" si="76"/>
        <v>5764</v>
      </c>
      <c r="S624" s="2">
        <v>78</v>
      </c>
      <c r="T624" s="9">
        <f t="shared" si="77"/>
        <v>5842</v>
      </c>
      <c r="U624" s="9">
        <f t="shared" si="78"/>
        <v>402</v>
      </c>
      <c r="V624" s="2" t="s">
        <v>64</v>
      </c>
      <c r="W624" s="10">
        <f t="shared" si="79"/>
        <v>0.05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 t="shared" si="72"/>
        <v>Sally</v>
      </c>
      <c r="H625" s="6" t="str">
        <f t="shared" si="73"/>
        <v>Knutson</v>
      </c>
      <c r="I625" s="6" t="str">
        <f t="shared" si="74"/>
        <v>CastropRauxel</v>
      </c>
      <c r="J625" s="2" t="s">
        <v>479</v>
      </c>
      <c r="K625" s="7" t="str">
        <f>INDEX('Product Details'!$A$2:$D$169, MATCH('Sales Order '!J625,'Product Details'!$B$2:$B$169,0),3)</f>
        <v>Furniture</v>
      </c>
      <c r="L625" s="7" t="str">
        <f>INDEX('Product Details'!$A$2:$D$169, MATCH('Sales Order '!J625,'Product Details'!$B$2:$B$169,0),4)</f>
        <v>Chairs</v>
      </c>
      <c r="M625" s="7" t="str">
        <f>INDEX('Product Details'!$A$2:$D$169, MATCH('Sales Order '!J625,'Product Details'!$B$2:$B$169,0),1)</f>
        <v>High-Back Leather Manager's Chair</v>
      </c>
      <c r="N625" s="2">
        <v>82</v>
      </c>
      <c r="O625" s="2">
        <v>79</v>
      </c>
      <c r="P625" s="2">
        <v>3</v>
      </c>
      <c r="Q625" s="8">
        <f t="shared" si="75"/>
        <v>237</v>
      </c>
      <c r="R625" s="8">
        <f t="shared" si="76"/>
        <v>246</v>
      </c>
      <c r="S625" s="2">
        <v>10</v>
      </c>
      <c r="T625" s="9">
        <f t="shared" si="77"/>
        <v>256</v>
      </c>
      <c r="U625" s="9">
        <f t="shared" si="78"/>
        <v>19</v>
      </c>
      <c r="V625" s="2" t="s">
        <v>34</v>
      </c>
      <c r="W625" s="10">
        <f t="shared" si="7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 t="shared" si="72"/>
        <v>Don</v>
      </c>
      <c r="H626" s="6" t="str">
        <f t="shared" si="73"/>
        <v>Weiss</v>
      </c>
      <c r="I626" s="6" t="str">
        <f t="shared" si="74"/>
        <v>Sydney</v>
      </c>
      <c r="J626" s="2" t="s">
        <v>212</v>
      </c>
      <c r="K626" s="7" t="str">
        <f>INDEX('Product Details'!$A$2:$D$169, MATCH('Sales Order '!J626,'Product Details'!$B$2:$B$169,0),3)</f>
        <v>Furniture</v>
      </c>
      <c r="L626" s="7" t="str">
        <f>INDEX('Product Details'!$A$2:$D$169, MATCH('Sales Order '!J626,'Product Details'!$B$2:$B$169,0),4)</f>
        <v>Bookcases</v>
      </c>
      <c r="M626" s="7" t="str">
        <f>INDEX('Product Details'!$A$2:$D$169, MATCH('Sales Order '!J626,'Product Details'!$B$2:$B$169,0),1)</f>
        <v>Library with Doors, Metal</v>
      </c>
      <c r="N626" s="2">
        <v>60</v>
      </c>
      <c r="O626" s="2">
        <v>58</v>
      </c>
      <c r="P626" s="2">
        <v>4</v>
      </c>
      <c r="Q626" s="8">
        <f t="shared" si="75"/>
        <v>232</v>
      </c>
      <c r="R626" s="8">
        <f t="shared" si="76"/>
        <v>240</v>
      </c>
      <c r="S626" s="2">
        <v>10</v>
      </c>
      <c r="T626" s="9">
        <f t="shared" si="77"/>
        <v>250</v>
      </c>
      <c r="U626" s="9">
        <f t="shared" si="78"/>
        <v>18</v>
      </c>
      <c r="V626" s="2" t="s">
        <v>34</v>
      </c>
      <c r="W626" s="10">
        <f t="shared" si="7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 t="shared" si="72"/>
        <v>Laurel</v>
      </c>
      <c r="H627" s="6" t="str">
        <f t="shared" si="73"/>
        <v>Elliston</v>
      </c>
      <c r="I627" s="6" t="str">
        <f t="shared" si="74"/>
        <v>Tasikmalaya</v>
      </c>
      <c r="J627" s="2" t="s">
        <v>1168</v>
      </c>
      <c r="K627" s="7" t="str">
        <f>INDEX('Product Details'!$A$2:$D$169, MATCH('Sales Order '!J627,'Product Details'!$B$2:$B$169,0),3)</f>
        <v>Office_Supplies</v>
      </c>
      <c r="L627" s="7" t="str">
        <f>INDEX('Product Details'!$A$2:$D$169, MATCH('Sales Order '!J627,'Product Details'!$B$2:$B$169,0),4)</f>
        <v>Supplies</v>
      </c>
      <c r="M627" s="7" t="str">
        <f>INDEX('Product Details'!$A$2:$D$169, MATCH('Sales Order '!J627,'Product Details'!$B$2:$B$169,0),1)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75"/>
        <v>49742</v>
      </c>
      <c r="R627" s="8">
        <f t="shared" si="76"/>
        <v>52738</v>
      </c>
      <c r="S627" s="2">
        <v>63</v>
      </c>
      <c r="T627" s="9">
        <f t="shared" si="77"/>
        <v>52801</v>
      </c>
      <c r="U627" s="9">
        <f t="shared" si="78"/>
        <v>3059</v>
      </c>
      <c r="V627" s="2" t="s">
        <v>34</v>
      </c>
      <c r="W627" s="10">
        <f t="shared" si="79"/>
        <v>0.09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 t="shared" si="72"/>
        <v>Kristina</v>
      </c>
      <c r="H628" s="6" t="str">
        <f t="shared" si="73"/>
        <v>Nunn</v>
      </c>
      <c r="I628" s="6" t="str">
        <f t="shared" si="74"/>
        <v>Sydney</v>
      </c>
      <c r="J628" s="2" t="s">
        <v>144</v>
      </c>
      <c r="K628" s="7" t="str">
        <f>INDEX('Product Details'!$A$2:$D$169, MATCH('Sales Order '!J628,'Product Details'!$B$2:$B$169,0),3)</f>
        <v>Office_Supplies</v>
      </c>
      <c r="L628" s="7" t="str">
        <f>INDEX('Product Details'!$A$2:$D$169, MATCH('Sales Order '!J628,'Product Details'!$B$2:$B$169,0),4)</f>
        <v>Binders</v>
      </c>
      <c r="M628" s="7" t="str">
        <f>INDEX('Product Details'!$A$2:$D$169, MATCH('Sales Order '!J628,'Product Details'!$B$2:$B$169,0),1)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75"/>
        <v>23169</v>
      </c>
      <c r="R628" s="8">
        <f t="shared" si="76"/>
        <v>25995</v>
      </c>
      <c r="S628" s="2">
        <v>20</v>
      </c>
      <c r="T628" s="9">
        <f t="shared" si="77"/>
        <v>26015</v>
      </c>
      <c r="U628" s="9">
        <f t="shared" si="78"/>
        <v>2846</v>
      </c>
      <c r="V628" s="2" t="s">
        <v>34</v>
      </c>
      <c r="W628" s="10">
        <f t="shared" si="79"/>
        <v>7.0000000000000007E-2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 t="shared" si="72"/>
        <v>Mark</v>
      </c>
      <c r="H629" s="6" t="str">
        <f t="shared" si="73"/>
        <v>Cousins</v>
      </c>
      <c r="I629" s="6" t="str">
        <f t="shared" si="74"/>
        <v>Karimnagar</v>
      </c>
      <c r="J629" s="2" t="s">
        <v>112</v>
      </c>
      <c r="K629" s="7" t="str">
        <f>INDEX('Product Details'!$A$2:$D$169, MATCH('Sales Order '!J629,'Product Details'!$B$2:$B$169,0),3)</f>
        <v>Office_Supplies</v>
      </c>
      <c r="L629" s="7" t="str">
        <f>INDEX('Product Details'!$A$2:$D$169, MATCH('Sales Order '!J629,'Product Details'!$B$2:$B$169,0),4)</f>
        <v>Storage</v>
      </c>
      <c r="M629" s="7" t="str">
        <f>INDEX('Product Details'!$A$2:$D$169, MATCH('Sales Order '!J629,'Product Details'!$B$2:$B$169,0),1)</f>
        <v>Pizazz Global Quick File</v>
      </c>
      <c r="N629" s="2">
        <v>7534</v>
      </c>
      <c r="O629" s="2">
        <v>7106</v>
      </c>
      <c r="P629" s="2">
        <v>2</v>
      </c>
      <c r="Q629" s="8">
        <f t="shared" si="75"/>
        <v>14212</v>
      </c>
      <c r="R629" s="8">
        <f t="shared" si="76"/>
        <v>15068</v>
      </c>
      <c r="S629" s="2">
        <v>93</v>
      </c>
      <c r="T629" s="9">
        <f t="shared" si="77"/>
        <v>15161</v>
      </c>
      <c r="U629" s="9">
        <f t="shared" si="78"/>
        <v>949</v>
      </c>
      <c r="V629" s="2" t="s">
        <v>34</v>
      </c>
      <c r="W629" s="10">
        <f t="shared" si="79"/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 t="shared" si="72"/>
        <v>Mark</v>
      </c>
      <c r="H630" s="6" t="str">
        <f t="shared" si="73"/>
        <v>Packer</v>
      </c>
      <c r="I630" s="6" t="str">
        <f t="shared" si="74"/>
        <v>Perth</v>
      </c>
      <c r="J630" s="2" t="s">
        <v>281</v>
      </c>
      <c r="K630" s="7" t="str">
        <f>INDEX('Product Details'!$A$2:$D$169, MATCH('Sales Order '!J630,'Product Details'!$B$2:$B$169,0),3)</f>
        <v>Furniture</v>
      </c>
      <c r="L630" s="7" t="str">
        <f>INDEX('Product Details'!$A$2:$D$169, MATCH('Sales Order '!J630,'Product Details'!$B$2:$B$169,0),4)</f>
        <v>Chairs</v>
      </c>
      <c r="M630" s="7" t="str">
        <f>INDEX('Product Details'!$A$2:$D$169, MATCH('Sales Order '!J630,'Product Details'!$B$2:$B$169,0),1)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75"/>
        <v>170</v>
      </c>
      <c r="R630" s="8">
        <f t="shared" si="76"/>
        <v>191</v>
      </c>
      <c r="S630" s="2">
        <v>30</v>
      </c>
      <c r="T630" s="9">
        <f t="shared" si="77"/>
        <v>221</v>
      </c>
      <c r="U630" s="9">
        <f t="shared" si="78"/>
        <v>51</v>
      </c>
      <c r="V630" s="2" t="s">
        <v>34</v>
      </c>
      <c r="W630" s="10">
        <f t="shared" si="7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 t="shared" si="72"/>
        <v>John</v>
      </c>
      <c r="H631" s="6" t="str">
        <f t="shared" si="73"/>
        <v>Huston</v>
      </c>
      <c r="I631" s="6" t="str">
        <f t="shared" si="74"/>
        <v>Jena</v>
      </c>
      <c r="J631" s="2" t="s">
        <v>1174</v>
      </c>
      <c r="K631" s="7" t="str">
        <f>INDEX('Product Details'!$A$2:$D$169, MATCH('Sales Order '!J631,'Product Details'!$B$2:$B$169,0),3)</f>
        <v>Office_Supplies</v>
      </c>
      <c r="L631" s="7" t="str">
        <f>INDEX('Product Details'!$A$2:$D$169, MATCH('Sales Order '!J631,'Product Details'!$B$2:$B$169,0),4)</f>
        <v>Storage</v>
      </c>
      <c r="M631" s="7" t="str">
        <f>INDEX('Product Details'!$A$2:$D$169, MATCH('Sales Order '!J631,'Product Details'!$B$2:$B$169,0),1)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75"/>
        <v>865</v>
      </c>
      <c r="R631" s="8">
        <f t="shared" si="76"/>
        <v>965</v>
      </c>
      <c r="S631" s="2">
        <v>30</v>
      </c>
      <c r="T631" s="9">
        <f t="shared" si="77"/>
        <v>995</v>
      </c>
      <c r="U631" s="9">
        <f t="shared" si="78"/>
        <v>130</v>
      </c>
      <c r="V631" s="2" t="s">
        <v>64</v>
      </c>
      <c r="W631" s="10">
        <f t="shared" si="7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 t="shared" si="72"/>
        <v>Patrick</v>
      </c>
      <c r="H632" s="6" t="str">
        <f t="shared" si="73"/>
        <v>Bzostek</v>
      </c>
      <c r="I632" s="6" t="str">
        <f t="shared" si="74"/>
        <v>Brisbane</v>
      </c>
      <c r="J632" s="2" t="s">
        <v>135</v>
      </c>
      <c r="K632" s="7" t="e">
        <f>INDEX('Product Details'!$A$2:$D$169, MATCH('Sales Order '!J632,'Product Details'!$B$2:$B$169,0),3)</f>
        <v>#N/A</v>
      </c>
      <c r="L632" s="7" t="e">
        <f>INDEX('Product Details'!$A$2:$D$169, MATCH('Sales Order '!J632,'Product Details'!$B$2:$B$169,0),4)</f>
        <v>#N/A</v>
      </c>
      <c r="M632" s="7" t="e">
        <f>INDEX('Product Details'!$A$2:$D$169, MATCH('Sales Order '!J632,'Product Details'!$B$2:$B$169,0),1)</f>
        <v>#N/A</v>
      </c>
      <c r="N632" s="2">
        <v>2540</v>
      </c>
      <c r="O632" s="2">
        <v>2397</v>
      </c>
      <c r="P632" s="2">
        <v>1</v>
      </c>
      <c r="Q632" s="8">
        <f t="shared" si="75"/>
        <v>2397</v>
      </c>
      <c r="R632" s="8">
        <f t="shared" si="76"/>
        <v>2540</v>
      </c>
      <c r="S632" s="2">
        <v>84</v>
      </c>
      <c r="T632" s="9">
        <f t="shared" si="77"/>
        <v>2624</v>
      </c>
      <c r="U632" s="9">
        <f t="shared" si="78"/>
        <v>227</v>
      </c>
      <c r="V632" s="2" t="s">
        <v>34</v>
      </c>
      <c r="W632" s="10">
        <f t="shared" si="7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 t="shared" si="72"/>
        <v>Olvera</v>
      </c>
      <c r="H633" s="6" t="str">
        <f t="shared" si="73"/>
        <v>Toch</v>
      </c>
      <c r="I633" s="6" t="str">
        <f t="shared" si="74"/>
        <v>Neubrandenburg</v>
      </c>
      <c r="J633" s="2" t="s">
        <v>106</v>
      </c>
      <c r="K633" s="7" t="str">
        <f>INDEX('Product Details'!$A$2:$D$169, MATCH('Sales Order '!J633,'Product Details'!$B$2:$B$169,0),3)</f>
        <v>Office_Supplies</v>
      </c>
      <c r="L633" s="7" t="str">
        <f>INDEX('Product Details'!$A$2:$D$169, MATCH('Sales Order '!J633,'Product Details'!$B$2:$B$169,0),4)</f>
        <v>Appliances</v>
      </c>
      <c r="M633" s="7" t="str">
        <f>INDEX('Product Details'!$A$2:$D$169, MATCH('Sales Order '!J633,'Product Details'!$B$2:$B$169,0),1)</f>
        <v>Hoover Microwave, Silver</v>
      </c>
      <c r="N633" s="2">
        <v>6520</v>
      </c>
      <c r="O633" s="2">
        <v>5985</v>
      </c>
      <c r="P633" s="2">
        <v>4</v>
      </c>
      <c r="Q633" s="8">
        <f t="shared" si="75"/>
        <v>23940</v>
      </c>
      <c r="R633" s="8">
        <f t="shared" si="76"/>
        <v>26080</v>
      </c>
      <c r="S633" s="2">
        <v>36</v>
      </c>
      <c r="T633" s="9">
        <f t="shared" si="77"/>
        <v>26116</v>
      </c>
      <c r="U633" s="9">
        <f t="shared" si="78"/>
        <v>2176</v>
      </c>
      <c r="V633" s="2" t="s">
        <v>34</v>
      </c>
      <c r="W633" s="10">
        <f t="shared" si="79"/>
        <v>7.0000000000000007E-2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 t="shared" si="72"/>
        <v>Nick</v>
      </c>
      <c r="H634" s="6" t="str">
        <f t="shared" si="73"/>
        <v>Radford</v>
      </c>
      <c r="I634" s="6" t="str">
        <f t="shared" si="74"/>
        <v>Lucknow</v>
      </c>
      <c r="J634" s="2" t="s">
        <v>243</v>
      </c>
      <c r="K634" s="7" t="str">
        <f>INDEX('Product Details'!$A$2:$D$169, MATCH('Sales Order '!J634,'Product Details'!$B$2:$B$169,0),3)</f>
        <v>Office_Supplies</v>
      </c>
      <c r="L634" s="7" t="str">
        <f>INDEX('Product Details'!$A$2:$D$169, MATCH('Sales Order '!J634,'Product Details'!$B$2:$B$169,0),4)</f>
        <v>Storage</v>
      </c>
      <c r="M634" s="7" t="str">
        <f>INDEX('Product Details'!$A$2:$D$169, MATCH('Sales Order '!J634,'Product Details'!$B$2:$B$169,0),1)</f>
        <v>Tennsco Double-Tier Lockers</v>
      </c>
      <c r="N634" s="2">
        <v>162</v>
      </c>
      <c r="O634" s="2">
        <v>148</v>
      </c>
      <c r="P634" s="2">
        <v>2</v>
      </c>
      <c r="Q634" s="8">
        <f t="shared" si="75"/>
        <v>296</v>
      </c>
      <c r="R634" s="8">
        <f t="shared" si="76"/>
        <v>324</v>
      </c>
      <c r="S634" s="2">
        <v>30</v>
      </c>
      <c r="T634" s="9">
        <f t="shared" si="77"/>
        <v>354</v>
      </c>
      <c r="U634" s="9">
        <f t="shared" si="78"/>
        <v>58</v>
      </c>
      <c r="V634" s="2" t="s">
        <v>34</v>
      </c>
      <c r="W634" s="10">
        <f t="shared" si="7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 t="shared" si="72"/>
        <v>Bill</v>
      </c>
      <c r="H635" s="6" t="str">
        <f t="shared" si="73"/>
        <v>Shonely</v>
      </c>
      <c r="I635" s="6" t="str">
        <f t="shared" si="74"/>
        <v>Jinjiang</v>
      </c>
      <c r="J635" s="2" t="s">
        <v>497</v>
      </c>
      <c r="K635" s="7" t="str">
        <f>INDEX('Product Details'!$A$2:$D$169, MATCH('Sales Order '!J635,'Product Details'!$B$2:$B$169,0),3)</f>
        <v>Furniture</v>
      </c>
      <c r="L635" s="7" t="str">
        <f>INDEX('Product Details'!$A$2:$D$169, MATCH('Sales Order '!J635,'Product Details'!$B$2:$B$169,0),4)</f>
        <v>Tables</v>
      </c>
      <c r="M635" s="7" t="str">
        <f>INDEX('Product Details'!$A$2:$D$169, MATCH('Sales Order '!J635,'Product Details'!$B$2:$B$169,0),1)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75"/>
        <v>3146</v>
      </c>
      <c r="R635" s="8">
        <f t="shared" si="76"/>
        <v>3270</v>
      </c>
      <c r="S635" s="2">
        <v>57</v>
      </c>
      <c r="T635" s="9">
        <f t="shared" si="77"/>
        <v>3327</v>
      </c>
      <c r="U635" s="9">
        <f t="shared" si="78"/>
        <v>181</v>
      </c>
      <c r="V635" s="2" t="s">
        <v>64</v>
      </c>
      <c r="W635" s="10">
        <f t="shared" si="7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 t="shared" si="72"/>
        <v>Olvera</v>
      </c>
      <c r="H636" s="6" t="str">
        <f t="shared" si="73"/>
        <v>Toch</v>
      </c>
      <c r="I636" s="6" t="str">
        <f t="shared" si="74"/>
        <v>Wollongong</v>
      </c>
      <c r="J636" s="2" t="s">
        <v>256</v>
      </c>
      <c r="K636" s="7" t="str">
        <f>INDEX('Product Details'!$A$2:$D$169, MATCH('Sales Order '!J636,'Product Details'!$B$2:$B$169,0),3)</f>
        <v>Office_Supplies</v>
      </c>
      <c r="L636" s="7" t="str">
        <f>INDEX('Product Details'!$A$2:$D$169, MATCH('Sales Order '!J636,'Product Details'!$B$2:$B$169,0),4)</f>
        <v>Supplies</v>
      </c>
      <c r="M636" s="7" t="str">
        <f>INDEX('Product Details'!$A$2:$D$169, MATCH('Sales Order '!J636,'Product Details'!$B$2:$B$169,0),1)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75"/>
        <v>2884</v>
      </c>
      <c r="R636" s="8">
        <f t="shared" si="76"/>
        <v>3238</v>
      </c>
      <c r="S636" s="2">
        <v>96</v>
      </c>
      <c r="T636" s="9">
        <f t="shared" si="77"/>
        <v>3334</v>
      </c>
      <c r="U636" s="9">
        <f t="shared" si="78"/>
        <v>450</v>
      </c>
      <c r="V636" s="2" t="s">
        <v>64</v>
      </c>
      <c r="W636" s="10">
        <f t="shared" si="7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 t="shared" si="72"/>
        <v>Michael</v>
      </c>
      <c r="H637" s="6" t="str">
        <f t="shared" si="73"/>
        <v>Moore</v>
      </c>
      <c r="I637" s="6" t="str">
        <f t="shared" si="74"/>
        <v>Vadodara</v>
      </c>
      <c r="J637" s="2" t="s">
        <v>578</v>
      </c>
      <c r="K637" s="7" t="str">
        <f>INDEX('Product Details'!$A$2:$D$169, MATCH('Sales Order '!J637,'Product Details'!$B$2:$B$169,0),3)</f>
        <v>Office_Supplies</v>
      </c>
      <c r="L637" s="7" t="str">
        <f>INDEX('Product Details'!$A$2:$D$169, MATCH('Sales Order '!J637,'Product Details'!$B$2:$B$169,0),4)</f>
        <v>Envelopes</v>
      </c>
      <c r="M637" s="7" t="str">
        <f>INDEX('Product Details'!$A$2:$D$169, MATCH('Sales Order '!J637,'Product Details'!$B$2:$B$169,0),1)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75"/>
        <v>352</v>
      </c>
      <c r="R637" s="8">
        <f t="shared" si="76"/>
        <v>398</v>
      </c>
      <c r="S637" s="2">
        <v>30</v>
      </c>
      <c r="T637" s="9">
        <f t="shared" si="77"/>
        <v>428</v>
      </c>
      <c r="U637" s="9">
        <f t="shared" si="78"/>
        <v>76</v>
      </c>
      <c r="V637" s="2" t="s">
        <v>34</v>
      </c>
      <c r="W637" s="10">
        <f t="shared" si="7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 t="shared" si="72"/>
        <v>Roger</v>
      </c>
      <c r="H638" s="6" t="str">
        <f t="shared" si="73"/>
        <v>Barcio</v>
      </c>
      <c r="I638" s="6" t="str">
        <f t="shared" si="74"/>
        <v>Bremen</v>
      </c>
      <c r="J638" s="2" t="s">
        <v>1185</v>
      </c>
      <c r="K638" s="7" t="str">
        <f>INDEX('Product Details'!$A$2:$D$169, MATCH('Sales Order '!J638,'Product Details'!$B$2:$B$169,0),3)</f>
        <v>Office_Supplies</v>
      </c>
      <c r="L638" s="7" t="str">
        <f>INDEX('Product Details'!$A$2:$D$169, MATCH('Sales Order '!J638,'Product Details'!$B$2:$B$169,0),4)</f>
        <v>Envelopes</v>
      </c>
      <c r="M638" s="7" t="str">
        <f>INDEX('Product Details'!$A$2:$D$169, MATCH('Sales Order '!J638,'Product Details'!$B$2:$B$169,0),1)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75"/>
        <v>73</v>
      </c>
      <c r="R638" s="8">
        <f t="shared" si="76"/>
        <v>77</v>
      </c>
      <c r="S638" s="2">
        <v>10</v>
      </c>
      <c r="T638" s="9">
        <f t="shared" si="77"/>
        <v>87</v>
      </c>
      <c r="U638" s="9">
        <f t="shared" si="78"/>
        <v>14</v>
      </c>
      <c r="V638" s="2" t="s">
        <v>34</v>
      </c>
      <c r="W638" s="10">
        <f t="shared" si="7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 t="shared" si="72"/>
        <v>Victor</v>
      </c>
      <c r="H639" s="6" t="str">
        <f t="shared" si="73"/>
        <v>Preis</v>
      </c>
      <c r="I639" s="6" t="str">
        <f t="shared" si="74"/>
        <v>Melbourne</v>
      </c>
      <c r="J639" s="2" t="s">
        <v>187</v>
      </c>
      <c r="K639" s="7" t="str">
        <f>INDEX('Product Details'!$A$2:$D$169, MATCH('Sales Order '!J639,'Product Details'!$B$2:$B$169,0),3)</f>
        <v>Technology</v>
      </c>
      <c r="L639" s="7" t="str">
        <f>INDEX('Product Details'!$A$2:$D$169, MATCH('Sales Order '!J639,'Product Details'!$B$2:$B$169,0),4)</f>
        <v>Accessories</v>
      </c>
      <c r="M639" s="7" t="str">
        <f>INDEX('Product Details'!$A$2:$D$169, MATCH('Sales Order '!J639,'Product Details'!$B$2:$B$169,0),1)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75"/>
        <v>150</v>
      </c>
      <c r="R639" s="8">
        <f t="shared" si="76"/>
        <v>158</v>
      </c>
      <c r="S639" s="2">
        <v>10</v>
      </c>
      <c r="T639" s="9">
        <f t="shared" si="77"/>
        <v>168</v>
      </c>
      <c r="U639" s="9">
        <f t="shared" si="78"/>
        <v>18</v>
      </c>
      <c r="V639" s="2" t="s">
        <v>64</v>
      </c>
      <c r="W639" s="10">
        <f t="shared" si="7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 t="shared" si="72"/>
        <v>Stewart</v>
      </c>
      <c r="H640" s="6" t="str">
        <f t="shared" si="73"/>
        <v>Visinsky</v>
      </c>
      <c r="I640" s="6" t="str">
        <f t="shared" si="74"/>
        <v>Shenyang</v>
      </c>
      <c r="J640" s="2" t="s">
        <v>33</v>
      </c>
      <c r="K640" s="7" t="str">
        <f>INDEX('Product Details'!$A$2:$D$169, MATCH('Sales Order '!J640,'Product Details'!$B$2:$B$169,0),3)</f>
        <v>Technology</v>
      </c>
      <c r="L640" s="7" t="str">
        <f>INDEX('Product Details'!$A$2:$D$169, MATCH('Sales Order '!J640,'Product Details'!$B$2:$B$169,0),4)</f>
        <v>Machines</v>
      </c>
      <c r="M640" s="7" t="str">
        <f>INDEX('Product Details'!$A$2:$D$169, MATCH('Sales Order '!J640,'Product Details'!$B$2:$B$169,0),1)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75"/>
        <v>26632</v>
      </c>
      <c r="R640" s="8">
        <f t="shared" si="76"/>
        <v>29308</v>
      </c>
      <c r="S640" s="2">
        <v>43</v>
      </c>
      <c r="T640" s="9">
        <f t="shared" si="77"/>
        <v>29351</v>
      </c>
      <c r="U640" s="9">
        <f t="shared" si="78"/>
        <v>2719</v>
      </c>
      <c r="V640" s="2" t="s">
        <v>34</v>
      </c>
      <c r="W640" s="10">
        <f t="shared" si="79"/>
        <v>7.0000000000000007E-2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 t="shared" si="72"/>
        <v>Duane</v>
      </c>
      <c r="H641" s="6" t="str">
        <f t="shared" si="73"/>
        <v>Benoit</v>
      </c>
      <c r="I641" s="6" t="str">
        <f t="shared" si="74"/>
        <v>Tamworth</v>
      </c>
      <c r="J641" s="2" t="s">
        <v>87</v>
      </c>
      <c r="K641" s="7" t="str">
        <f>INDEX('Product Details'!$A$2:$D$169, MATCH('Sales Order '!J641,'Product Details'!$B$2:$B$169,0),3)</f>
        <v>Office_Supplies</v>
      </c>
      <c r="L641" s="7" t="str">
        <f>INDEX('Product Details'!$A$2:$D$169, MATCH('Sales Order '!J641,'Product Details'!$B$2:$B$169,0),4)</f>
        <v>Storage</v>
      </c>
      <c r="M641" s="7" t="str">
        <f>INDEX('Product Details'!$A$2:$D$169, MATCH('Sales Order '!J641,'Product Details'!$B$2:$B$169,0),1)</f>
        <v>Fellowes Shelving, Wire Frame</v>
      </c>
      <c r="N641" s="2">
        <v>1528</v>
      </c>
      <c r="O641" s="2">
        <v>1348</v>
      </c>
      <c r="P641" s="2">
        <v>4</v>
      </c>
      <c r="Q641" s="8">
        <f t="shared" si="75"/>
        <v>5392</v>
      </c>
      <c r="R641" s="8">
        <f t="shared" si="76"/>
        <v>6112</v>
      </c>
      <c r="S641" s="2">
        <v>35</v>
      </c>
      <c r="T641" s="9">
        <f t="shared" si="77"/>
        <v>6147</v>
      </c>
      <c r="U641" s="9">
        <f t="shared" si="78"/>
        <v>755</v>
      </c>
      <c r="V641" s="2" t="s">
        <v>34</v>
      </c>
      <c r="W641" s="10">
        <f t="shared" si="79"/>
        <v>0.05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 t="shared" si="72"/>
        <v>Dionis</v>
      </c>
      <c r="H642" s="6" t="str">
        <f t="shared" si="73"/>
        <v>Lloyd</v>
      </c>
      <c r="I642" s="6" t="str">
        <f t="shared" si="74"/>
        <v>Kamarhati</v>
      </c>
      <c r="J642" s="2" t="s">
        <v>449</v>
      </c>
      <c r="K642" s="7" t="str">
        <f>INDEX('Product Details'!$A$2:$D$169, MATCH('Sales Order '!J642,'Product Details'!$B$2:$B$169,0),3)</f>
        <v>Office_Supplies</v>
      </c>
      <c r="L642" s="7" t="str">
        <f>INDEX('Product Details'!$A$2:$D$169, MATCH('Sales Order '!J642,'Product Details'!$B$2:$B$169,0),4)</f>
        <v>Envelopes</v>
      </c>
      <c r="M642" s="7" t="str">
        <f>INDEX('Product Details'!$A$2:$D$169, MATCH('Sales Order '!J642,'Product Details'!$B$2:$B$169,0),1)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75"/>
        <v>45432</v>
      </c>
      <c r="R642" s="8">
        <f t="shared" si="76"/>
        <v>48156</v>
      </c>
      <c r="S642" s="2">
        <v>54</v>
      </c>
      <c r="T642" s="9">
        <f t="shared" si="77"/>
        <v>48210</v>
      </c>
      <c r="U642" s="9">
        <f t="shared" si="78"/>
        <v>2778</v>
      </c>
      <c r="V642" s="2" t="s">
        <v>34</v>
      </c>
      <c r="W642" s="10">
        <f t="shared" si="79"/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 t="shared" si="72"/>
        <v>Claudia</v>
      </c>
      <c r="H643" s="6" t="str">
        <f t="shared" si="73"/>
        <v>Bergmann</v>
      </c>
      <c r="I643" s="6" t="str">
        <f t="shared" si="74"/>
        <v>Aschaffenburg</v>
      </c>
      <c r="J643" s="2" t="s">
        <v>332</v>
      </c>
      <c r="K643" s="7" t="str">
        <f>INDEX('Product Details'!$A$2:$D$169, MATCH('Sales Order '!J643,'Product Details'!$B$2:$B$169,0),3)</f>
        <v>Technology</v>
      </c>
      <c r="L643" s="7" t="str">
        <f>INDEX('Product Details'!$A$2:$D$169, MATCH('Sales Order '!J643,'Product Details'!$B$2:$B$169,0),4)</f>
        <v>Phones</v>
      </c>
      <c r="M643" s="7" t="str">
        <f>INDEX('Product Details'!$A$2:$D$169, MATCH('Sales Order '!J643,'Product Details'!$B$2:$B$169,0),1)</f>
        <v>Digium D40 VoIP phone</v>
      </c>
      <c r="N643" s="2">
        <v>2697</v>
      </c>
      <c r="O643" s="2">
        <v>2498</v>
      </c>
      <c r="P643" s="2">
        <v>3</v>
      </c>
      <c r="Q643" s="8">
        <f t="shared" si="75"/>
        <v>7494</v>
      </c>
      <c r="R643" s="8">
        <f t="shared" si="76"/>
        <v>8091</v>
      </c>
      <c r="S643" s="2">
        <v>41</v>
      </c>
      <c r="T643" s="9">
        <f t="shared" si="77"/>
        <v>8132</v>
      </c>
      <c r="U643" s="9">
        <f t="shared" si="78"/>
        <v>638</v>
      </c>
      <c r="V643" s="2" t="s">
        <v>64</v>
      </c>
      <c r="W643" s="10">
        <f t="shared" si="79"/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 t="shared" si="72"/>
        <v>Laurel</v>
      </c>
      <c r="H644" s="6" t="str">
        <f t="shared" si="73"/>
        <v>Workman</v>
      </c>
      <c r="I644" s="6" t="str">
        <f t="shared" si="74"/>
        <v>Dongguan</v>
      </c>
      <c r="J644" s="2" t="s">
        <v>227</v>
      </c>
      <c r="K644" s="7" t="str">
        <f>INDEX('Product Details'!$A$2:$D$169, MATCH('Sales Order '!J644,'Product Details'!$B$2:$B$169,0),3)</f>
        <v>Furniture</v>
      </c>
      <c r="L644" s="7" t="str">
        <f>INDEX('Product Details'!$A$2:$D$169, MATCH('Sales Order '!J644,'Product Details'!$B$2:$B$169,0),4)</f>
        <v>Bookcases</v>
      </c>
      <c r="M644" s="7" t="str">
        <f>INDEX('Product Details'!$A$2:$D$169, MATCH('Sales Order '!J644,'Product Details'!$B$2:$B$169,0),1)</f>
        <v>Classic Bookcase, Traditional</v>
      </c>
      <c r="N644" s="2">
        <v>6087</v>
      </c>
      <c r="O644" s="2">
        <v>5808</v>
      </c>
      <c r="P644" s="2">
        <v>2</v>
      </c>
      <c r="Q644" s="8">
        <f t="shared" si="75"/>
        <v>11616</v>
      </c>
      <c r="R644" s="8">
        <f t="shared" si="76"/>
        <v>12174</v>
      </c>
      <c r="S644" s="2">
        <v>75</v>
      </c>
      <c r="T644" s="9">
        <f t="shared" si="77"/>
        <v>12249</v>
      </c>
      <c r="U644" s="9">
        <f t="shared" si="78"/>
        <v>633</v>
      </c>
      <c r="V644" s="2" t="s">
        <v>64</v>
      </c>
      <c r="W644" s="10">
        <f t="shared" si="79"/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 t="shared" si="72"/>
        <v>Michael</v>
      </c>
      <c r="H645" s="6" t="str">
        <f t="shared" si="73"/>
        <v>Chen</v>
      </c>
      <c r="I645" s="6" t="str">
        <f t="shared" si="74"/>
        <v>Jakarta</v>
      </c>
      <c r="J645" s="2" t="s">
        <v>793</v>
      </c>
      <c r="K645" s="7" t="str">
        <f>INDEX('Product Details'!$A$2:$D$169, MATCH('Sales Order '!J645,'Product Details'!$B$2:$B$169,0),3)</f>
        <v>Office_Supplies</v>
      </c>
      <c r="L645" s="7" t="str">
        <f>INDEX('Product Details'!$A$2:$D$169, MATCH('Sales Order '!J645,'Product Details'!$B$2:$B$169,0),4)</f>
        <v>Fasteners</v>
      </c>
      <c r="M645" s="7" t="str">
        <f>INDEX('Product Details'!$A$2:$D$169, MATCH('Sales Order '!J645,'Product Details'!$B$2:$B$169,0),1)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75"/>
        <v>139</v>
      </c>
      <c r="R645" s="8">
        <f t="shared" si="76"/>
        <v>151</v>
      </c>
      <c r="S645" s="2">
        <v>30</v>
      </c>
      <c r="T645" s="9">
        <f t="shared" si="77"/>
        <v>181</v>
      </c>
      <c r="U645" s="9">
        <f t="shared" si="78"/>
        <v>42</v>
      </c>
      <c r="V645" s="2" t="s">
        <v>34</v>
      </c>
      <c r="W645" s="10">
        <f t="shared" si="7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 t="shared" si="72"/>
        <v>Craig</v>
      </c>
      <c r="H646" s="6" t="str">
        <f t="shared" si="73"/>
        <v>Carroll</v>
      </c>
      <c r="I646" s="6" t="str">
        <f t="shared" si="74"/>
        <v>Suzhou</v>
      </c>
      <c r="J646" s="2" t="s">
        <v>314</v>
      </c>
      <c r="K646" s="7" t="str">
        <f>INDEX('Product Details'!$A$2:$D$169, MATCH('Sales Order '!J646,'Product Details'!$B$2:$B$169,0),3)</f>
        <v>Technology</v>
      </c>
      <c r="L646" s="7" t="str">
        <f>INDEX('Product Details'!$A$2:$D$169, MATCH('Sales Order '!J646,'Product Details'!$B$2:$B$169,0),4)</f>
        <v>Copiers</v>
      </c>
      <c r="M646" s="7" t="str">
        <f>INDEX('Product Details'!$A$2:$D$169, MATCH('Sales Order '!J646,'Product Details'!$B$2:$B$169,0),1)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75"/>
        <v>12044</v>
      </c>
      <c r="R646" s="8">
        <f t="shared" si="76"/>
        <v>12768</v>
      </c>
      <c r="S646" s="2">
        <v>50</v>
      </c>
      <c r="T646" s="9">
        <f t="shared" si="77"/>
        <v>12818</v>
      </c>
      <c r="U646" s="9">
        <f t="shared" si="78"/>
        <v>774</v>
      </c>
      <c r="V646" s="2" t="s">
        <v>31</v>
      </c>
      <c r="W646" s="10">
        <f t="shared" si="79"/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 t="shared" si="72"/>
        <v>Troy</v>
      </c>
      <c r="H647" s="6" t="str">
        <f t="shared" si="73"/>
        <v>Staebel</v>
      </c>
      <c r="I647" s="6" t="str">
        <f t="shared" si="74"/>
        <v>Canberra</v>
      </c>
      <c r="J647" s="2" t="s">
        <v>707</v>
      </c>
      <c r="K647" s="7" t="str">
        <f>INDEX('Product Details'!$A$2:$D$169, MATCH('Sales Order '!J647,'Product Details'!$B$2:$B$169,0),3)</f>
        <v>Office_Supplies</v>
      </c>
      <c r="L647" s="7" t="str">
        <f>INDEX('Product Details'!$A$2:$D$169, MATCH('Sales Order '!J647,'Product Details'!$B$2:$B$169,0),4)</f>
        <v>Supplies</v>
      </c>
      <c r="M647" s="7" t="str">
        <f>INDEX('Product Details'!$A$2:$D$169, MATCH('Sales Order '!J647,'Product Details'!$B$2:$B$169,0),1)</f>
        <v>Stiletto Ruler, High Speed</v>
      </c>
      <c r="N647" s="2">
        <v>6664</v>
      </c>
      <c r="O647" s="2">
        <v>6473</v>
      </c>
      <c r="P647" s="2">
        <v>2</v>
      </c>
      <c r="Q647" s="8">
        <f t="shared" si="75"/>
        <v>12946</v>
      </c>
      <c r="R647" s="8">
        <f t="shared" si="76"/>
        <v>13328</v>
      </c>
      <c r="S647" s="2">
        <v>38</v>
      </c>
      <c r="T647" s="9">
        <f t="shared" si="77"/>
        <v>13366</v>
      </c>
      <c r="U647" s="9">
        <f t="shared" si="78"/>
        <v>420</v>
      </c>
      <c r="V647" s="2" t="s">
        <v>34</v>
      </c>
      <c r="W647" s="10">
        <f t="shared" si="79"/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 t="shared" si="72"/>
        <v>Sheri</v>
      </c>
      <c r="H648" s="6" t="str">
        <f t="shared" si="73"/>
        <v>Gordon</v>
      </c>
      <c r="I648" s="6" t="str">
        <f t="shared" si="74"/>
        <v>Bogor</v>
      </c>
      <c r="J648" s="2" t="s">
        <v>164</v>
      </c>
      <c r="K648" s="7" t="str">
        <f>INDEX('Product Details'!$A$2:$D$169, MATCH('Sales Order '!J648,'Product Details'!$B$2:$B$169,0),3)</f>
        <v>Office_Supplies</v>
      </c>
      <c r="L648" s="7" t="str">
        <f>INDEX('Product Details'!$A$2:$D$169, MATCH('Sales Order '!J648,'Product Details'!$B$2:$B$169,0),4)</f>
        <v>Appliances</v>
      </c>
      <c r="M648" s="7" t="str">
        <f>INDEX('Product Details'!$A$2:$D$169, MATCH('Sales Order '!J648,'Product Details'!$B$2:$B$169,0),1)</f>
        <v>Hamilton Beach Toaster, Black</v>
      </c>
      <c r="N648" s="2">
        <v>1925</v>
      </c>
      <c r="O648" s="2">
        <v>1834</v>
      </c>
      <c r="P648" s="2">
        <v>2</v>
      </c>
      <c r="Q648" s="8">
        <f t="shared" si="75"/>
        <v>3668</v>
      </c>
      <c r="R648" s="8">
        <f t="shared" si="76"/>
        <v>3850</v>
      </c>
      <c r="S648" s="2">
        <v>75</v>
      </c>
      <c r="T648" s="9">
        <f t="shared" si="77"/>
        <v>3925</v>
      </c>
      <c r="U648" s="9">
        <f t="shared" si="78"/>
        <v>257</v>
      </c>
      <c r="V648" s="2" t="s">
        <v>34</v>
      </c>
      <c r="W648" s="10">
        <f t="shared" si="7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 t="shared" si="72"/>
        <v>Rick</v>
      </c>
      <c r="H649" s="6" t="str">
        <f t="shared" si="73"/>
        <v>Reed</v>
      </c>
      <c r="I649" s="6" t="str">
        <f t="shared" si="74"/>
        <v>Lucknow</v>
      </c>
      <c r="J649" s="2" t="s">
        <v>623</v>
      </c>
      <c r="K649" s="7" t="str">
        <f>INDEX('Product Details'!$A$2:$D$169, MATCH('Sales Order '!J649,'Product Details'!$B$2:$B$169,0),3)</f>
        <v>Office_Supplies</v>
      </c>
      <c r="L649" s="7" t="str">
        <f>INDEX('Product Details'!$A$2:$D$169, MATCH('Sales Order '!J649,'Product Details'!$B$2:$B$169,0),4)</f>
        <v>Storage</v>
      </c>
      <c r="M649" s="7" t="str">
        <f>INDEX('Product Details'!$A$2:$D$169, MATCH('Sales Order '!J649,'Product Details'!$B$2:$B$169,0),1)</f>
        <v>RogeFile Cart, Single Width</v>
      </c>
      <c r="N649" s="2">
        <v>6585</v>
      </c>
      <c r="O649" s="2">
        <v>6105</v>
      </c>
      <c r="P649" s="2">
        <v>3</v>
      </c>
      <c r="Q649" s="8">
        <f t="shared" si="75"/>
        <v>18315</v>
      </c>
      <c r="R649" s="8">
        <f t="shared" si="76"/>
        <v>19755</v>
      </c>
      <c r="S649" s="2">
        <v>72</v>
      </c>
      <c r="T649" s="9">
        <f t="shared" si="77"/>
        <v>19827</v>
      </c>
      <c r="U649" s="9">
        <f t="shared" si="78"/>
        <v>1512</v>
      </c>
      <c r="V649" s="2" t="s">
        <v>31</v>
      </c>
      <c r="W649" s="10">
        <f t="shared" si="79"/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 t="shared" ref="G650:G713" si="80">VLOOKUP(F650, Customer,2,0)</f>
        <v>Bryan</v>
      </c>
      <c r="H650" s="6" t="str">
        <f t="shared" ref="H650:H713" si="81">VLOOKUP(F650,Customer,3,0)</f>
        <v>Spruell</v>
      </c>
      <c r="I650" s="6" t="str">
        <f t="shared" ref="I650:I713" si="82">VLOOKUP(F650,Customer,5,0)</f>
        <v>Bekasi</v>
      </c>
      <c r="J650" s="2" t="s">
        <v>695</v>
      </c>
      <c r="K650" s="7" t="str">
        <f>INDEX('Product Details'!$A$2:$D$169, MATCH('Sales Order '!J650,'Product Details'!$B$2:$B$169,0),3)</f>
        <v>Office_Supplies</v>
      </c>
      <c r="L650" s="7" t="str">
        <f>INDEX('Product Details'!$A$2:$D$169, MATCH('Sales Order '!J650,'Product Details'!$B$2:$B$169,0),4)</f>
        <v>Binders</v>
      </c>
      <c r="M650" s="7" t="str">
        <f>INDEX('Product Details'!$A$2:$D$169, MATCH('Sales Order '!J650,'Product Details'!$B$2:$B$169,0),1)</f>
        <v>Io Binding Machine, Clear</v>
      </c>
      <c r="N650" s="2">
        <v>2088</v>
      </c>
      <c r="O650" s="2">
        <v>1970</v>
      </c>
      <c r="P650" s="2">
        <v>7</v>
      </c>
      <c r="Q650" s="8">
        <f t="shared" si="75"/>
        <v>13790</v>
      </c>
      <c r="R650" s="8">
        <f t="shared" si="76"/>
        <v>14616</v>
      </c>
      <c r="S650" s="2">
        <v>91</v>
      </c>
      <c r="T650" s="9">
        <f t="shared" si="77"/>
        <v>14707</v>
      </c>
      <c r="U650" s="9">
        <f t="shared" si="78"/>
        <v>917</v>
      </c>
      <c r="V650" s="2" t="s">
        <v>34</v>
      </c>
      <c r="W650" s="10">
        <f t="shared" si="79"/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 t="shared" si="80"/>
        <v>John</v>
      </c>
      <c r="H651" s="6" t="str">
        <f t="shared" si="81"/>
        <v>Lucas</v>
      </c>
      <c r="I651" s="6" t="str">
        <f t="shared" si="82"/>
        <v>Beijing</v>
      </c>
      <c r="J651" s="2" t="s">
        <v>633</v>
      </c>
      <c r="K651" s="7" t="str">
        <f>INDEX('Product Details'!$A$2:$D$169, MATCH('Sales Order '!J651,'Product Details'!$B$2:$B$169,0),3)</f>
        <v>Office_Supplies</v>
      </c>
      <c r="L651" s="7" t="str">
        <f>INDEX('Product Details'!$A$2:$D$169, MATCH('Sales Order '!J651,'Product Details'!$B$2:$B$169,0),4)</f>
        <v>Appliances</v>
      </c>
      <c r="M651" s="7" t="str">
        <f>INDEX('Product Details'!$A$2:$D$169, MATCH('Sales Order '!J651,'Product Details'!$B$2:$B$169,0),1)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83">O651*P651</f>
        <v>15428</v>
      </c>
      <c r="R651" s="8">
        <f t="shared" ref="R651:R714" si="84">N651*P651</f>
        <v>16984</v>
      </c>
      <c r="S651" s="2">
        <v>76</v>
      </c>
      <c r="T651" s="9">
        <f t="shared" ref="T651:T714" si="85">R651+S651</f>
        <v>17060</v>
      </c>
      <c r="U651" s="9">
        <f t="shared" ref="U651:U714" si="86">T651-Q651</f>
        <v>1632</v>
      </c>
      <c r="V651" s="2" t="s">
        <v>31</v>
      </c>
      <c r="W651" s="10">
        <f t="shared" ref="W651:W714" si="87">VLOOKUP(T651,$X$1:$Y$7,2,1)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 t="shared" si="80"/>
        <v>Cathy</v>
      </c>
      <c r="H652" s="6" t="str">
        <f t="shared" si="81"/>
        <v>Hwang</v>
      </c>
      <c r="I652" s="6" t="str">
        <f t="shared" si="82"/>
        <v>Trier</v>
      </c>
      <c r="J652" s="2" t="s">
        <v>63</v>
      </c>
      <c r="K652" s="7" t="str">
        <f>INDEX('Product Details'!$A$2:$D$169, MATCH('Sales Order '!J652,'Product Details'!$B$2:$B$169,0),3)</f>
        <v>Office_Supplies</v>
      </c>
      <c r="L652" s="7" t="str">
        <f>INDEX('Product Details'!$A$2:$D$169, MATCH('Sales Order '!J652,'Product Details'!$B$2:$B$169,0),4)</f>
        <v>Envelopes</v>
      </c>
      <c r="M652" s="7" t="str">
        <f>INDEX('Product Details'!$A$2:$D$169, MATCH('Sales Order '!J652,'Product Details'!$B$2:$B$169,0),1)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83"/>
        <v>252</v>
      </c>
      <c r="R652" s="8">
        <f t="shared" si="84"/>
        <v>272</v>
      </c>
      <c r="S652" s="2">
        <v>10</v>
      </c>
      <c r="T652" s="9">
        <f t="shared" si="85"/>
        <v>282</v>
      </c>
      <c r="U652" s="9">
        <f t="shared" si="86"/>
        <v>30</v>
      </c>
      <c r="V652" s="2" t="s">
        <v>64</v>
      </c>
      <c r="W652" s="10">
        <f t="shared" si="87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 t="shared" si="80"/>
        <v>Mike</v>
      </c>
      <c r="H653" s="6" t="str">
        <f t="shared" si="81"/>
        <v>Gockenbach</v>
      </c>
      <c r="I653" s="6" t="str">
        <f t="shared" si="82"/>
        <v>Caloundra</v>
      </c>
      <c r="J653" s="2" t="s">
        <v>78</v>
      </c>
      <c r="K653" s="7" t="str">
        <f>INDEX('Product Details'!$A$2:$D$169, MATCH('Sales Order '!J653,'Product Details'!$B$2:$B$169,0),3)</f>
        <v>Office_Supplies</v>
      </c>
      <c r="L653" s="7" t="str">
        <f>INDEX('Product Details'!$A$2:$D$169, MATCH('Sales Order '!J653,'Product Details'!$B$2:$B$169,0),4)</f>
        <v>Supplies</v>
      </c>
      <c r="M653" s="7" t="str">
        <f>INDEX('Product Details'!$A$2:$D$169, MATCH('Sales Order '!J653,'Product Details'!$B$2:$B$169,0),1)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83"/>
        <v>9824</v>
      </c>
      <c r="R653" s="8">
        <f t="shared" si="84"/>
        <v>10204</v>
      </c>
      <c r="S653" s="2">
        <v>51</v>
      </c>
      <c r="T653" s="9">
        <f t="shared" si="85"/>
        <v>10255</v>
      </c>
      <c r="U653" s="9">
        <f t="shared" si="86"/>
        <v>431</v>
      </c>
      <c r="V653" s="2" t="s">
        <v>34</v>
      </c>
      <c r="W653" s="10">
        <f t="shared" si="87"/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 t="shared" si="80"/>
        <v>Debra</v>
      </c>
      <c r="H654" s="6" t="str">
        <f t="shared" si="81"/>
        <v>Catini</v>
      </c>
      <c r="I654" s="6" t="str">
        <f t="shared" si="82"/>
        <v>Zhengzhou</v>
      </c>
      <c r="J654" s="2" t="s">
        <v>90</v>
      </c>
      <c r="K654" s="7" t="str">
        <f>INDEX('Product Details'!$A$2:$D$169, MATCH('Sales Order '!J654,'Product Details'!$B$2:$B$169,0),3)</f>
        <v>Office_Supplies</v>
      </c>
      <c r="L654" s="7" t="str">
        <f>INDEX('Product Details'!$A$2:$D$169, MATCH('Sales Order '!J654,'Product Details'!$B$2:$B$169,0),4)</f>
        <v>Paper</v>
      </c>
      <c r="M654" s="7" t="str">
        <f>INDEX('Product Details'!$A$2:$D$169, MATCH('Sales Order '!J654,'Product Details'!$B$2:$B$169,0),1)</f>
        <v>Xerox 1974</v>
      </c>
      <c r="N654" s="2">
        <v>2759</v>
      </c>
      <c r="O654" s="2">
        <v>2628</v>
      </c>
      <c r="P654" s="2">
        <v>4</v>
      </c>
      <c r="Q654" s="8">
        <f t="shared" si="83"/>
        <v>10512</v>
      </c>
      <c r="R654" s="8">
        <f t="shared" si="84"/>
        <v>11036</v>
      </c>
      <c r="S654" s="2">
        <v>52</v>
      </c>
      <c r="T654" s="9">
        <f t="shared" si="85"/>
        <v>11088</v>
      </c>
      <c r="U654" s="9">
        <f t="shared" si="86"/>
        <v>576</v>
      </c>
      <c r="V654" s="2" t="s">
        <v>34</v>
      </c>
      <c r="W654" s="10">
        <f t="shared" si="87"/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 t="shared" si="80"/>
        <v>Philip</v>
      </c>
      <c r="H655" s="6" t="str">
        <f t="shared" si="81"/>
        <v>Fox</v>
      </c>
      <c r="I655" s="6" t="str">
        <f t="shared" si="82"/>
        <v>Mount Isa</v>
      </c>
      <c r="J655" s="2" t="s">
        <v>479</v>
      </c>
      <c r="K655" s="7" t="str">
        <f>INDEX('Product Details'!$A$2:$D$169, MATCH('Sales Order '!J655,'Product Details'!$B$2:$B$169,0),3)</f>
        <v>Furniture</v>
      </c>
      <c r="L655" s="7" t="str">
        <f>INDEX('Product Details'!$A$2:$D$169, MATCH('Sales Order '!J655,'Product Details'!$B$2:$B$169,0),4)</f>
        <v>Chairs</v>
      </c>
      <c r="M655" s="7" t="str">
        <f>INDEX('Product Details'!$A$2:$D$169, MATCH('Sales Order '!J655,'Product Details'!$B$2:$B$169,0),1)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83"/>
        <v>3020</v>
      </c>
      <c r="R655" s="8">
        <f t="shared" si="84"/>
        <v>3202</v>
      </c>
      <c r="S655" s="2">
        <v>21</v>
      </c>
      <c r="T655" s="9">
        <f t="shared" si="85"/>
        <v>3223</v>
      </c>
      <c r="U655" s="9">
        <f t="shared" si="86"/>
        <v>203</v>
      </c>
      <c r="V655" s="2" t="s">
        <v>34</v>
      </c>
      <c r="W655" s="10">
        <f t="shared" si="87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 t="shared" si="80"/>
        <v>Robert</v>
      </c>
      <c r="H656" s="6" t="str">
        <f t="shared" si="81"/>
        <v>Dilbeck</v>
      </c>
      <c r="I656" s="6" t="str">
        <f t="shared" si="82"/>
        <v>Bihar Sharif</v>
      </c>
      <c r="J656" s="2" t="s">
        <v>417</v>
      </c>
      <c r="K656" s="7" t="str">
        <f>INDEX('Product Details'!$A$2:$D$169, MATCH('Sales Order '!J656,'Product Details'!$B$2:$B$169,0),3)</f>
        <v>Technology</v>
      </c>
      <c r="L656" s="7" t="str">
        <f>INDEX('Product Details'!$A$2:$D$169, MATCH('Sales Order '!J656,'Product Details'!$B$2:$B$169,0),4)</f>
        <v>Phones</v>
      </c>
      <c r="M656" s="7" t="str">
        <f>INDEX('Product Details'!$A$2:$D$169, MATCH('Sales Order '!J656,'Product Details'!$B$2:$B$169,0),1)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83"/>
        <v>2060</v>
      </c>
      <c r="R656" s="8">
        <f t="shared" si="84"/>
        <v>2206</v>
      </c>
      <c r="S656" s="2">
        <v>29</v>
      </c>
      <c r="T656" s="9">
        <f t="shared" si="85"/>
        <v>2235</v>
      </c>
      <c r="U656" s="9">
        <f t="shared" si="86"/>
        <v>175</v>
      </c>
      <c r="V656" s="2" t="s">
        <v>64</v>
      </c>
      <c r="W656" s="10">
        <f t="shared" si="87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 t="shared" si="80"/>
        <v>Jason</v>
      </c>
      <c r="H657" s="6" t="str">
        <f t="shared" si="81"/>
        <v>Gross</v>
      </c>
      <c r="I657" s="6" t="str">
        <f t="shared" si="82"/>
        <v>Sydney</v>
      </c>
      <c r="J657" s="2" t="s">
        <v>1013</v>
      </c>
      <c r="K657" s="7" t="str">
        <f>INDEX('Product Details'!$A$2:$D$169, MATCH('Sales Order '!J657,'Product Details'!$B$2:$B$169,0),3)</f>
        <v>Office_Supplies</v>
      </c>
      <c r="L657" s="7" t="str">
        <f>INDEX('Product Details'!$A$2:$D$169, MATCH('Sales Order '!J657,'Product Details'!$B$2:$B$169,0),4)</f>
        <v>Envelopes</v>
      </c>
      <c r="M657" s="7" t="str">
        <f>INDEX('Product Details'!$A$2:$D$169, MATCH('Sales Order '!J657,'Product Details'!$B$2:$B$169,0),1)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83"/>
        <v>3172</v>
      </c>
      <c r="R657" s="8">
        <f t="shared" si="84"/>
        <v>3300</v>
      </c>
      <c r="S657" s="2">
        <v>88</v>
      </c>
      <c r="T657" s="9">
        <f t="shared" si="85"/>
        <v>3388</v>
      </c>
      <c r="U657" s="9">
        <f t="shared" si="86"/>
        <v>216</v>
      </c>
      <c r="V657" s="2" t="s">
        <v>34</v>
      </c>
      <c r="W657" s="10">
        <f t="shared" si="87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 t="shared" si="80"/>
        <v>Debra</v>
      </c>
      <c r="H658" s="6" t="str">
        <f t="shared" si="81"/>
        <v>Catini</v>
      </c>
      <c r="I658" s="6" t="str">
        <f t="shared" si="82"/>
        <v>Brisbane</v>
      </c>
      <c r="J658" s="2" t="s">
        <v>235</v>
      </c>
      <c r="K658" s="7" t="str">
        <f>INDEX('Product Details'!$A$2:$D$169, MATCH('Sales Order '!J658,'Product Details'!$B$2:$B$169,0),3)</f>
        <v>Furniture</v>
      </c>
      <c r="L658" s="7" t="str">
        <f>INDEX('Product Details'!$A$2:$D$169, MATCH('Sales Order '!J658,'Product Details'!$B$2:$B$169,0),4)</f>
        <v>Chairs</v>
      </c>
      <c r="M658" s="7" t="str">
        <f>INDEX('Product Details'!$A$2:$D$169, MATCH('Sales Order '!J658,'Product Details'!$B$2:$B$169,0),1)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83"/>
        <v>798</v>
      </c>
      <c r="R658" s="8">
        <f t="shared" si="84"/>
        <v>834</v>
      </c>
      <c r="S658" s="2">
        <v>30</v>
      </c>
      <c r="T658" s="9">
        <f t="shared" si="85"/>
        <v>864</v>
      </c>
      <c r="U658" s="9">
        <f t="shared" si="86"/>
        <v>66</v>
      </c>
      <c r="V658" s="2" t="s">
        <v>34</v>
      </c>
      <c r="W658" s="10">
        <f t="shared" si="87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 t="shared" si="80"/>
        <v>Stefanie</v>
      </c>
      <c r="H659" s="6" t="str">
        <f t="shared" si="81"/>
        <v>Holloman</v>
      </c>
      <c r="I659" s="6" t="str">
        <f t="shared" si="82"/>
        <v>Geraldton</v>
      </c>
      <c r="J659" s="2" t="s">
        <v>504</v>
      </c>
      <c r="K659" s="7" t="str">
        <f>INDEX('Product Details'!$A$2:$D$169, MATCH('Sales Order '!J659,'Product Details'!$B$2:$B$169,0),3)</f>
        <v>Technology</v>
      </c>
      <c r="L659" s="7" t="str">
        <f>INDEX('Product Details'!$A$2:$D$169, MATCH('Sales Order '!J659,'Product Details'!$B$2:$B$169,0),4)</f>
        <v>Machines</v>
      </c>
      <c r="M659" s="7" t="str">
        <f>INDEX('Product Details'!$A$2:$D$169, MATCH('Sales Order '!J659,'Product Details'!$B$2:$B$169,0),1)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83"/>
        <v>1375</v>
      </c>
      <c r="R659" s="8">
        <f t="shared" si="84"/>
        <v>1574</v>
      </c>
      <c r="S659" s="2">
        <v>37</v>
      </c>
      <c r="T659" s="9">
        <f t="shared" si="85"/>
        <v>1611</v>
      </c>
      <c r="U659" s="9">
        <f t="shared" si="86"/>
        <v>236</v>
      </c>
      <c r="V659" s="2" t="s">
        <v>64</v>
      </c>
      <c r="W659" s="10">
        <f t="shared" si="87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 t="shared" si="80"/>
        <v>Michael</v>
      </c>
      <c r="H660" s="6" t="str">
        <f t="shared" si="81"/>
        <v>Moore</v>
      </c>
      <c r="I660" s="6" t="str">
        <f t="shared" si="82"/>
        <v>Vadodara</v>
      </c>
      <c r="J660" s="2" t="s">
        <v>420</v>
      </c>
      <c r="K660" s="7" t="str">
        <f>INDEX('Product Details'!$A$2:$D$169, MATCH('Sales Order '!J660,'Product Details'!$B$2:$B$169,0),3)</f>
        <v>Office_Supplies</v>
      </c>
      <c r="L660" s="7" t="str">
        <f>INDEX('Product Details'!$A$2:$D$169, MATCH('Sales Order '!J660,'Product Details'!$B$2:$B$169,0),4)</f>
        <v>Labels</v>
      </c>
      <c r="M660" s="7" t="str">
        <f>INDEX('Product Details'!$A$2:$D$169, MATCH('Sales Order '!J660,'Product Details'!$B$2:$B$169,0),1)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83"/>
        <v>10452</v>
      </c>
      <c r="R660" s="8">
        <f t="shared" si="84"/>
        <v>11070</v>
      </c>
      <c r="S660" s="2">
        <v>79</v>
      </c>
      <c r="T660" s="9">
        <f t="shared" si="85"/>
        <v>11149</v>
      </c>
      <c r="U660" s="9">
        <f t="shared" si="86"/>
        <v>697</v>
      </c>
      <c r="V660" s="2" t="s">
        <v>34</v>
      </c>
      <c r="W660" s="10">
        <f t="shared" si="87"/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 t="shared" si="80"/>
        <v>Benjamin</v>
      </c>
      <c r="H661" s="6" t="str">
        <f t="shared" si="81"/>
        <v>Patterson</v>
      </c>
      <c r="I661" s="6" t="str">
        <f t="shared" si="82"/>
        <v>Wollongong</v>
      </c>
      <c r="J661" s="2" t="s">
        <v>230</v>
      </c>
      <c r="K661" s="7" t="str">
        <f>INDEX('Product Details'!$A$2:$D$169, MATCH('Sales Order '!J661,'Product Details'!$B$2:$B$169,0),3)</f>
        <v>Office_Supplies</v>
      </c>
      <c r="L661" s="7" t="str">
        <f>INDEX('Product Details'!$A$2:$D$169, MATCH('Sales Order '!J661,'Product Details'!$B$2:$B$169,0),4)</f>
        <v>Paper</v>
      </c>
      <c r="M661" s="7" t="str">
        <f>INDEX('Product Details'!$A$2:$D$169, MATCH('Sales Order '!J661,'Product Details'!$B$2:$B$169,0),1)</f>
        <v>Xerox 1981</v>
      </c>
      <c r="N661" s="2">
        <v>4784</v>
      </c>
      <c r="O661" s="2">
        <v>4518</v>
      </c>
      <c r="P661" s="2">
        <v>3</v>
      </c>
      <c r="Q661" s="8">
        <f t="shared" si="83"/>
        <v>13554</v>
      </c>
      <c r="R661" s="8">
        <f t="shared" si="84"/>
        <v>14352</v>
      </c>
      <c r="S661" s="2">
        <v>79</v>
      </c>
      <c r="T661" s="9">
        <f t="shared" si="85"/>
        <v>14431</v>
      </c>
      <c r="U661" s="9">
        <f t="shared" si="86"/>
        <v>877</v>
      </c>
      <c r="V661" s="2" t="s">
        <v>34</v>
      </c>
      <c r="W661" s="10">
        <f t="shared" si="87"/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 t="shared" si="80"/>
        <v>Stuart</v>
      </c>
      <c r="H662" s="6" t="str">
        <f t="shared" si="81"/>
        <v>Calhoun</v>
      </c>
      <c r="I662" s="6" t="str">
        <f t="shared" si="82"/>
        <v>Bochum</v>
      </c>
      <c r="J662" s="2" t="s">
        <v>1185</v>
      </c>
      <c r="K662" s="7" t="str">
        <f>INDEX('Product Details'!$A$2:$D$169, MATCH('Sales Order '!J662,'Product Details'!$B$2:$B$169,0),3)</f>
        <v>Office_Supplies</v>
      </c>
      <c r="L662" s="7" t="str">
        <f>INDEX('Product Details'!$A$2:$D$169, MATCH('Sales Order '!J662,'Product Details'!$B$2:$B$169,0),4)</f>
        <v>Envelopes</v>
      </c>
      <c r="M662" s="7" t="str">
        <f>INDEX('Product Details'!$A$2:$D$169, MATCH('Sales Order '!J662,'Product Details'!$B$2:$B$169,0),1)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83"/>
        <v>5327</v>
      </c>
      <c r="R662" s="8">
        <f t="shared" si="84"/>
        <v>5803</v>
      </c>
      <c r="S662" s="2">
        <v>29</v>
      </c>
      <c r="T662" s="9">
        <f t="shared" si="85"/>
        <v>5832</v>
      </c>
      <c r="U662" s="9">
        <f t="shared" si="86"/>
        <v>505</v>
      </c>
      <c r="V662" s="2" t="s">
        <v>31</v>
      </c>
      <c r="W662" s="10">
        <f t="shared" si="87"/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 t="shared" si="80"/>
        <v>Don</v>
      </c>
      <c r="H663" s="6" t="str">
        <f t="shared" si="81"/>
        <v>Weiss</v>
      </c>
      <c r="I663" s="6" t="str">
        <f t="shared" si="82"/>
        <v>Sydney</v>
      </c>
      <c r="J663" s="2" t="s">
        <v>302</v>
      </c>
      <c r="K663" s="7" t="str">
        <f>INDEX('Product Details'!$A$2:$D$169, MATCH('Sales Order '!J663,'Product Details'!$B$2:$B$169,0),3)</f>
        <v>Technology</v>
      </c>
      <c r="L663" s="7" t="str">
        <f>INDEX('Product Details'!$A$2:$D$169, MATCH('Sales Order '!J663,'Product Details'!$B$2:$B$169,0),4)</f>
        <v>Machines</v>
      </c>
      <c r="M663" s="7" t="str">
        <f>INDEX('Product Details'!$A$2:$D$169, MATCH('Sales Order '!J663,'Product Details'!$B$2:$B$169,0),1)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83"/>
        <v>39991</v>
      </c>
      <c r="R663" s="8">
        <f t="shared" si="84"/>
        <v>41174</v>
      </c>
      <c r="S663" s="2">
        <v>58</v>
      </c>
      <c r="T663" s="9">
        <f t="shared" si="85"/>
        <v>41232</v>
      </c>
      <c r="U663" s="9">
        <f t="shared" si="86"/>
        <v>1241</v>
      </c>
      <c r="V663" s="2" t="s">
        <v>64</v>
      </c>
      <c r="W663" s="10">
        <f t="shared" si="87"/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 t="shared" si="80"/>
        <v>Greg</v>
      </c>
      <c r="H664" s="6" t="str">
        <f t="shared" si="81"/>
        <v>Tran</v>
      </c>
      <c r="I664" s="6" t="str">
        <f t="shared" si="82"/>
        <v>Recklinghausen</v>
      </c>
      <c r="J664" s="2" t="s">
        <v>362</v>
      </c>
      <c r="K664" s="7" t="str">
        <f>INDEX('Product Details'!$A$2:$D$169, MATCH('Sales Order '!J664,'Product Details'!$B$2:$B$169,0),3)</f>
        <v>Technology</v>
      </c>
      <c r="L664" s="7" t="str">
        <f>INDEX('Product Details'!$A$2:$D$169, MATCH('Sales Order '!J664,'Product Details'!$B$2:$B$169,0),4)</f>
        <v>Machines</v>
      </c>
      <c r="M664" s="7" t="str">
        <f>INDEX('Product Details'!$A$2:$D$169, MATCH('Sales Order '!J664,'Product Details'!$B$2:$B$169,0),1)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83"/>
        <v>146</v>
      </c>
      <c r="R664" s="8">
        <f t="shared" si="84"/>
        <v>154</v>
      </c>
      <c r="S664" s="2">
        <v>10</v>
      </c>
      <c r="T664" s="9">
        <f t="shared" si="85"/>
        <v>164</v>
      </c>
      <c r="U664" s="9">
        <f t="shared" si="86"/>
        <v>18</v>
      </c>
      <c r="V664" s="2" t="s">
        <v>31</v>
      </c>
      <c r="W664" s="10">
        <f t="shared" si="87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 t="shared" si="80"/>
        <v>Vivek</v>
      </c>
      <c r="H665" s="6" t="str">
        <f t="shared" si="81"/>
        <v>Grady</v>
      </c>
      <c r="I665" s="6" t="str">
        <f t="shared" si="82"/>
        <v>Shantou</v>
      </c>
      <c r="J665" s="2" t="s">
        <v>546</v>
      </c>
      <c r="K665" s="7" t="str">
        <f>INDEX('Product Details'!$A$2:$D$169, MATCH('Sales Order '!J665,'Product Details'!$B$2:$B$169,0),3)</f>
        <v>Technology</v>
      </c>
      <c r="L665" s="7" t="str">
        <f>INDEX('Product Details'!$A$2:$D$169, MATCH('Sales Order '!J665,'Product Details'!$B$2:$B$169,0),4)</f>
        <v>Copiers</v>
      </c>
      <c r="M665" s="7" t="str">
        <f>INDEX('Product Details'!$A$2:$D$169, MATCH('Sales Order '!J665,'Product Details'!$B$2:$B$169,0),1)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83"/>
        <v>6346</v>
      </c>
      <c r="R665" s="8">
        <f t="shared" si="84"/>
        <v>6598</v>
      </c>
      <c r="S665" s="2">
        <v>91</v>
      </c>
      <c r="T665" s="9">
        <f t="shared" si="85"/>
        <v>6689</v>
      </c>
      <c r="U665" s="9">
        <f t="shared" si="86"/>
        <v>343</v>
      </c>
      <c r="V665" s="2" t="s">
        <v>34</v>
      </c>
      <c r="W665" s="10">
        <f t="shared" si="87"/>
        <v>0.05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 t="shared" si="80"/>
        <v>Cari</v>
      </c>
      <c r="H666" s="6" t="str">
        <f t="shared" si="81"/>
        <v>Sayre</v>
      </c>
      <c r="I666" s="6" t="str">
        <f t="shared" si="82"/>
        <v>Recklinghausen</v>
      </c>
      <c r="J666" s="2" t="s">
        <v>144</v>
      </c>
      <c r="K666" s="7" t="str">
        <f>INDEX('Product Details'!$A$2:$D$169, MATCH('Sales Order '!J666,'Product Details'!$B$2:$B$169,0),3)</f>
        <v>Office_Supplies</v>
      </c>
      <c r="L666" s="7" t="str">
        <f>INDEX('Product Details'!$A$2:$D$169, MATCH('Sales Order '!J666,'Product Details'!$B$2:$B$169,0),4)</f>
        <v>Binders</v>
      </c>
      <c r="M666" s="7" t="str">
        <f>INDEX('Product Details'!$A$2:$D$169, MATCH('Sales Order '!J666,'Product Details'!$B$2:$B$169,0),1)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83"/>
        <v>2304</v>
      </c>
      <c r="R666" s="8">
        <f t="shared" si="84"/>
        <v>2656</v>
      </c>
      <c r="S666" s="2">
        <v>45</v>
      </c>
      <c r="T666" s="9">
        <f t="shared" si="85"/>
        <v>2701</v>
      </c>
      <c r="U666" s="9">
        <f t="shared" si="86"/>
        <v>397</v>
      </c>
      <c r="V666" s="2" t="s">
        <v>34</v>
      </c>
      <c r="W666" s="10">
        <f t="shared" si="87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 t="shared" si="80"/>
        <v>Liz</v>
      </c>
      <c r="H667" s="6" t="str">
        <f t="shared" si="81"/>
        <v>Pelletier</v>
      </c>
      <c r="I667" s="6" t="str">
        <f t="shared" si="82"/>
        <v>Zigong</v>
      </c>
      <c r="J667" s="2" t="s">
        <v>1225</v>
      </c>
      <c r="K667" s="7" t="str">
        <f>INDEX('Product Details'!$A$2:$D$169, MATCH('Sales Order '!J667,'Product Details'!$B$2:$B$169,0),3)</f>
        <v>Office_Supplies</v>
      </c>
      <c r="L667" s="7" t="str">
        <f>INDEX('Product Details'!$A$2:$D$169, MATCH('Sales Order '!J667,'Product Details'!$B$2:$B$169,0),4)</f>
        <v>Labels</v>
      </c>
      <c r="M667" s="7" t="str">
        <f>INDEX('Product Details'!$A$2:$D$169, MATCH('Sales Order '!J667,'Product Details'!$B$2:$B$169,0),1)</f>
        <v>Aver 510</v>
      </c>
      <c r="N667" s="2">
        <v>139</v>
      </c>
      <c r="O667" s="2">
        <v>130</v>
      </c>
      <c r="P667" s="2">
        <v>7</v>
      </c>
      <c r="Q667" s="8">
        <f t="shared" si="83"/>
        <v>910</v>
      </c>
      <c r="R667" s="8">
        <f t="shared" si="84"/>
        <v>973</v>
      </c>
      <c r="S667" s="2">
        <v>30</v>
      </c>
      <c r="T667" s="9">
        <f t="shared" si="85"/>
        <v>1003</v>
      </c>
      <c r="U667" s="9">
        <f t="shared" si="86"/>
        <v>93</v>
      </c>
      <c r="V667" s="2" t="s">
        <v>64</v>
      </c>
      <c r="W667" s="10">
        <f t="shared" si="87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 t="shared" si="80"/>
        <v>Bill</v>
      </c>
      <c r="H668" s="6" t="str">
        <f t="shared" si="81"/>
        <v>Donatelli</v>
      </c>
      <c r="I668" s="6" t="str">
        <f t="shared" si="82"/>
        <v>Kamarhati</v>
      </c>
      <c r="J668" s="2" t="s">
        <v>106</v>
      </c>
      <c r="K668" s="7" t="str">
        <f>INDEX('Product Details'!$A$2:$D$169, MATCH('Sales Order '!J668,'Product Details'!$B$2:$B$169,0),3)</f>
        <v>Office_Supplies</v>
      </c>
      <c r="L668" s="7" t="str">
        <f>INDEX('Product Details'!$A$2:$D$169, MATCH('Sales Order '!J668,'Product Details'!$B$2:$B$169,0),4)</f>
        <v>Appliances</v>
      </c>
      <c r="M668" s="7" t="str">
        <f>INDEX('Product Details'!$A$2:$D$169, MATCH('Sales Order '!J668,'Product Details'!$B$2:$B$169,0),1)</f>
        <v>Hoover Microwave, Silver</v>
      </c>
      <c r="N668" s="2">
        <v>2466</v>
      </c>
      <c r="O668" s="2">
        <v>2350</v>
      </c>
      <c r="P668" s="2">
        <v>3</v>
      </c>
      <c r="Q668" s="8">
        <f t="shared" si="83"/>
        <v>7050</v>
      </c>
      <c r="R668" s="8">
        <f t="shared" si="84"/>
        <v>7398</v>
      </c>
      <c r="S668" s="2">
        <v>38</v>
      </c>
      <c r="T668" s="9">
        <f t="shared" si="85"/>
        <v>7436</v>
      </c>
      <c r="U668" s="9">
        <f t="shared" si="86"/>
        <v>386</v>
      </c>
      <c r="V668" s="2" t="s">
        <v>34</v>
      </c>
      <c r="W668" s="10">
        <f t="shared" si="87"/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 t="shared" si="80"/>
        <v>Roland</v>
      </c>
      <c r="H669" s="6" t="str">
        <f t="shared" si="81"/>
        <v>Murray</v>
      </c>
      <c r="I669" s="6" t="str">
        <f t="shared" si="82"/>
        <v>Frankfurt</v>
      </c>
      <c r="J669" s="2" t="s">
        <v>617</v>
      </c>
      <c r="K669" s="7" t="str">
        <f>INDEX('Product Details'!$A$2:$D$169, MATCH('Sales Order '!J669,'Product Details'!$B$2:$B$169,0),3)</f>
        <v>Office_Supplies</v>
      </c>
      <c r="L669" s="7" t="str">
        <f>INDEX('Product Details'!$A$2:$D$169, MATCH('Sales Order '!J669,'Product Details'!$B$2:$B$169,0),4)</f>
        <v>Binders</v>
      </c>
      <c r="M669" s="7" t="str">
        <f>INDEX('Product Details'!$A$2:$D$169, MATCH('Sales Order '!J669,'Product Details'!$B$2:$B$169,0),1)</f>
        <v>JM Magazine Binder</v>
      </c>
      <c r="N669" s="2">
        <v>6717</v>
      </c>
      <c r="O669" s="2">
        <v>6288</v>
      </c>
      <c r="P669" s="2">
        <v>3</v>
      </c>
      <c r="Q669" s="8">
        <f t="shared" si="83"/>
        <v>18864</v>
      </c>
      <c r="R669" s="8">
        <f t="shared" si="84"/>
        <v>20151</v>
      </c>
      <c r="S669" s="2">
        <v>44</v>
      </c>
      <c r="T669" s="9">
        <f t="shared" si="85"/>
        <v>20195</v>
      </c>
      <c r="U669" s="9">
        <f t="shared" si="86"/>
        <v>1331</v>
      </c>
      <c r="V669" s="2" t="s">
        <v>31</v>
      </c>
      <c r="W669" s="10">
        <f t="shared" si="87"/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 t="shared" si="80"/>
        <v>Steven</v>
      </c>
      <c r="H670" s="6" t="str">
        <f t="shared" si="81"/>
        <v>Cartwright</v>
      </c>
      <c r="I670" s="6" t="str">
        <f t="shared" si="82"/>
        <v>Newcastle</v>
      </c>
      <c r="J670" s="2" t="s">
        <v>46</v>
      </c>
      <c r="K670" s="7" t="str">
        <f>INDEX('Product Details'!$A$2:$D$169, MATCH('Sales Order '!J670,'Product Details'!$B$2:$B$169,0),3)</f>
        <v>Technology</v>
      </c>
      <c r="L670" s="7" t="str">
        <f>INDEX('Product Details'!$A$2:$D$169, MATCH('Sales Order '!J670,'Product Details'!$B$2:$B$169,0),4)</f>
        <v>Machines</v>
      </c>
      <c r="M670" s="7" t="str">
        <f>INDEX('Product Details'!$A$2:$D$169, MATCH('Sales Order '!J670,'Product Details'!$B$2:$B$169,0),1)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83"/>
        <v>88891</v>
      </c>
      <c r="R670" s="8">
        <f t="shared" si="84"/>
        <v>95161</v>
      </c>
      <c r="S670" s="2">
        <v>27</v>
      </c>
      <c r="T670" s="9">
        <f t="shared" si="85"/>
        <v>95188</v>
      </c>
      <c r="U670" s="9">
        <f t="shared" si="86"/>
        <v>6297</v>
      </c>
      <c r="V670" s="2" t="s">
        <v>34</v>
      </c>
      <c r="W670" s="10">
        <f t="shared" si="87"/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 t="shared" si="80"/>
        <v>Paul</v>
      </c>
      <c r="H671" s="6" t="str">
        <f t="shared" si="81"/>
        <v>Gonzalez</v>
      </c>
      <c r="I671" s="6" t="str">
        <f t="shared" si="82"/>
        <v>Durgapur</v>
      </c>
      <c r="J671" s="2" t="s">
        <v>194</v>
      </c>
      <c r="K671" s="7" t="str">
        <f>INDEX('Product Details'!$A$2:$D$169, MATCH('Sales Order '!J671,'Product Details'!$B$2:$B$169,0),3)</f>
        <v>Office_Supplies</v>
      </c>
      <c r="L671" s="7" t="str">
        <f>INDEX('Product Details'!$A$2:$D$169, MATCH('Sales Order '!J671,'Product Details'!$B$2:$B$169,0),4)</f>
        <v>Art</v>
      </c>
      <c r="M671" s="7" t="str">
        <f>INDEX('Product Details'!$A$2:$D$169, MATCH('Sales Order '!J671,'Product Details'!$B$2:$B$169,0),1)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83"/>
        <v>386</v>
      </c>
      <c r="R671" s="8">
        <f t="shared" si="84"/>
        <v>420</v>
      </c>
      <c r="S671" s="2">
        <v>23</v>
      </c>
      <c r="T671" s="9">
        <f t="shared" si="85"/>
        <v>443</v>
      </c>
      <c r="U671" s="9">
        <f t="shared" si="86"/>
        <v>57</v>
      </c>
      <c r="V671" s="2" t="s">
        <v>34</v>
      </c>
      <c r="W671" s="10">
        <f t="shared" si="87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 t="shared" si="80"/>
        <v>Shirley</v>
      </c>
      <c r="H672" s="6" t="str">
        <f t="shared" si="81"/>
        <v>Jackson</v>
      </c>
      <c r="I672" s="6" t="str">
        <f t="shared" si="82"/>
        <v>Gold Coast</v>
      </c>
      <c r="J672" s="2" t="s">
        <v>1013</v>
      </c>
      <c r="K672" s="7" t="str">
        <f>INDEX('Product Details'!$A$2:$D$169, MATCH('Sales Order '!J672,'Product Details'!$B$2:$B$169,0),3)</f>
        <v>Office_Supplies</v>
      </c>
      <c r="L672" s="7" t="str">
        <f>INDEX('Product Details'!$A$2:$D$169, MATCH('Sales Order '!J672,'Product Details'!$B$2:$B$169,0),4)</f>
        <v>Envelopes</v>
      </c>
      <c r="M672" s="7" t="str">
        <f>INDEX('Product Details'!$A$2:$D$169, MATCH('Sales Order '!J672,'Product Details'!$B$2:$B$169,0),1)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83"/>
        <v>5677</v>
      </c>
      <c r="R672" s="8">
        <f t="shared" si="84"/>
        <v>6012</v>
      </c>
      <c r="S672" s="2">
        <v>44</v>
      </c>
      <c r="T672" s="9">
        <f t="shared" si="85"/>
        <v>6056</v>
      </c>
      <c r="U672" s="9">
        <f t="shared" si="86"/>
        <v>379</v>
      </c>
      <c r="V672" s="2" t="s">
        <v>34</v>
      </c>
      <c r="W672" s="10">
        <f t="shared" si="87"/>
        <v>0.05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 t="shared" si="80"/>
        <v>Liz</v>
      </c>
      <c r="H673" s="6" t="str">
        <f t="shared" si="81"/>
        <v>Carlisle</v>
      </c>
      <c r="I673" s="6" t="str">
        <f t="shared" si="82"/>
        <v>Luoyang</v>
      </c>
      <c r="J673" s="2" t="s">
        <v>719</v>
      </c>
      <c r="K673" s="7" t="str">
        <f>INDEX('Product Details'!$A$2:$D$169, MATCH('Sales Order '!J673,'Product Details'!$B$2:$B$169,0),3)</f>
        <v>Office_Supplies</v>
      </c>
      <c r="L673" s="7" t="str">
        <f>INDEX('Product Details'!$A$2:$D$169, MATCH('Sales Order '!J673,'Product Details'!$B$2:$B$169,0),4)</f>
        <v>Labels</v>
      </c>
      <c r="M673" s="7" t="str">
        <f>INDEX('Product Details'!$A$2:$D$169, MATCH('Sales Order '!J673,'Product Details'!$B$2:$B$169,0),1)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83"/>
        <v>1573</v>
      </c>
      <c r="R673" s="8">
        <f t="shared" si="84"/>
        <v>1635</v>
      </c>
      <c r="S673" s="2">
        <v>52</v>
      </c>
      <c r="T673" s="9">
        <f t="shared" si="85"/>
        <v>1687</v>
      </c>
      <c r="U673" s="9">
        <f t="shared" si="86"/>
        <v>114</v>
      </c>
      <c r="V673" s="2" t="s">
        <v>64</v>
      </c>
      <c r="W673" s="10">
        <f t="shared" si="87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 t="shared" si="80"/>
        <v>Michelle</v>
      </c>
      <c r="H674" s="6" t="str">
        <f t="shared" si="81"/>
        <v>Arnett</v>
      </c>
      <c r="I674" s="6" t="str">
        <f t="shared" si="82"/>
        <v>Yancheng</v>
      </c>
      <c r="J674" s="2" t="s">
        <v>253</v>
      </c>
      <c r="K674" s="7" t="str">
        <f>INDEX('Product Details'!$A$2:$D$169, MATCH('Sales Order '!J674,'Product Details'!$B$2:$B$169,0),3)</f>
        <v>Office_Supplies</v>
      </c>
      <c r="L674" s="7" t="str">
        <f>INDEX('Product Details'!$A$2:$D$169, MATCH('Sales Order '!J674,'Product Details'!$B$2:$B$169,0),4)</f>
        <v>Binders</v>
      </c>
      <c r="M674" s="7" t="str">
        <f>INDEX('Product Details'!$A$2:$D$169, MATCH('Sales Order '!J674,'Product Details'!$B$2:$B$169,0),1)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83"/>
        <v>53004</v>
      </c>
      <c r="R674" s="8">
        <f t="shared" si="84"/>
        <v>56182</v>
      </c>
      <c r="S674" s="2">
        <v>86</v>
      </c>
      <c r="T674" s="9">
        <f t="shared" si="85"/>
        <v>56268</v>
      </c>
      <c r="U674" s="9">
        <f t="shared" si="86"/>
        <v>3264</v>
      </c>
      <c r="V674" s="2" t="s">
        <v>31</v>
      </c>
      <c r="W674" s="10">
        <f t="shared" si="87"/>
        <v>0.09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 t="shared" si="80"/>
        <v>Keith</v>
      </c>
      <c r="H675" s="6" t="str">
        <f t="shared" si="81"/>
        <v>Herrera</v>
      </c>
      <c r="I675" s="6" t="str">
        <f t="shared" si="82"/>
        <v>Jakarta</v>
      </c>
      <c r="J675" s="2" t="s">
        <v>580</v>
      </c>
      <c r="K675" s="7" t="str">
        <f>INDEX('Product Details'!$A$2:$D$169, MATCH('Sales Order '!J675,'Product Details'!$B$2:$B$169,0),3)</f>
        <v>Office_Supplies</v>
      </c>
      <c r="L675" s="7" t="str">
        <f>INDEX('Product Details'!$A$2:$D$169, MATCH('Sales Order '!J675,'Product Details'!$B$2:$B$169,0),4)</f>
        <v>Storage</v>
      </c>
      <c r="M675" s="7" t="str">
        <f>INDEX('Product Details'!$A$2:$D$169, MATCH('Sales Order '!J675,'Product Details'!$B$2:$B$169,0),1)</f>
        <v>Hanging Personal Folder File</v>
      </c>
      <c r="N675" s="2">
        <v>1246</v>
      </c>
      <c r="O675" s="2">
        <v>1164</v>
      </c>
      <c r="P675" s="2">
        <v>1</v>
      </c>
      <c r="Q675" s="8">
        <f t="shared" si="83"/>
        <v>1164</v>
      </c>
      <c r="R675" s="8">
        <f t="shared" si="84"/>
        <v>1246</v>
      </c>
      <c r="S675" s="2">
        <v>85</v>
      </c>
      <c r="T675" s="9">
        <f t="shared" si="85"/>
        <v>1331</v>
      </c>
      <c r="U675" s="9">
        <f t="shared" si="86"/>
        <v>167</v>
      </c>
      <c r="V675" s="2" t="s">
        <v>64</v>
      </c>
      <c r="W675" s="10">
        <f t="shared" si="87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 t="shared" si="80"/>
        <v>Shui</v>
      </c>
      <c r="H676" s="6" t="str">
        <f t="shared" si="81"/>
        <v>Tom</v>
      </c>
      <c r="I676" s="6" t="str">
        <f t="shared" si="82"/>
        <v>Melbourne</v>
      </c>
      <c r="J676" s="2" t="s">
        <v>497</v>
      </c>
      <c r="K676" s="7" t="str">
        <f>INDEX('Product Details'!$A$2:$D$169, MATCH('Sales Order '!J676,'Product Details'!$B$2:$B$169,0),3)</f>
        <v>Furniture</v>
      </c>
      <c r="L676" s="7" t="str">
        <f>INDEX('Product Details'!$A$2:$D$169, MATCH('Sales Order '!J676,'Product Details'!$B$2:$B$169,0),4)</f>
        <v>Tables</v>
      </c>
      <c r="M676" s="7" t="str">
        <f>INDEX('Product Details'!$A$2:$D$169, MATCH('Sales Order '!J676,'Product Details'!$B$2:$B$169,0),1)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83"/>
        <v>12915</v>
      </c>
      <c r="R676" s="8">
        <f t="shared" si="84"/>
        <v>14370</v>
      </c>
      <c r="S676" s="2">
        <v>96</v>
      </c>
      <c r="T676" s="9">
        <f t="shared" si="85"/>
        <v>14466</v>
      </c>
      <c r="U676" s="9">
        <f t="shared" si="86"/>
        <v>1551</v>
      </c>
      <c r="V676" s="2" t="s">
        <v>34</v>
      </c>
      <c r="W676" s="10">
        <f t="shared" si="87"/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 t="shared" si="80"/>
        <v>Benjamin</v>
      </c>
      <c r="H677" s="6" t="str">
        <f t="shared" si="81"/>
        <v>Patterson</v>
      </c>
      <c r="I677" s="6" t="str">
        <f t="shared" si="82"/>
        <v>Wollongong</v>
      </c>
      <c r="J677" s="2" t="s">
        <v>612</v>
      </c>
      <c r="K677" s="7" t="str">
        <f>INDEX('Product Details'!$A$2:$D$169, MATCH('Sales Order '!J677,'Product Details'!$B$2:$B$169,0),3)</f>
        <v>Technology</v>
      </c>
      <c r="L677" s="7" t="str">
        <f>INDEX('Product Details'!$A$2:$D$169, MATCH('Sales Order '!J677,'Product Details'!$B$2:$B$169,0),4)</f>
        <v>Phones</v>
      </c>
      <c r="M677" s="7" t="str">
        <f>INDEX('Product Details'!$A$2:$D$169, MATCH('Sales Order '!J677,'Product Details'!$B$2:$B$169,0),1)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83"/>
        <v>4728</v>
      </c>
      <c r="R677" s="8">
        <f t="shared" si="84"/>
        <v>4962</v>
      </c>
      <c r="S677" s="2">
        <v>62</v>
      </c>
      <c r="T677" s="9">
        <f t="shared" si="85"/>
        <v>5024</v>
      </c>
      <c r="U677" s="9">
        <f t="shared" si="86"/>
        <v>296</v>
      </c>
      <c r="V677" s="2" t="s">
        <v>34</v>
      </c>
      <c r="W677" s="10">
        <f t="shared" si="87"/>
        <v>0.05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 t="shared" si="80"/>
        <v>John</v>
      </c>
      <c r="H678" s="6" t="str">
        <f t="shared" si="81"/>
        <v>Huston</v>
      </c>
      <c r="I678" s="6" t="str">
        <f t="shared" si="82"/>
        <v>Jena</v>
      </c>
      <c r="J678" s="2" t="s">
        <v>523</v>
      </c>
      <c r="K678" s="7" t="str">
        <f>INDEX('Product Details'!$A$2:$D$169, MATCH('Sales Order '!J678,'Product Details'!$B$2:$B$169,0),3)</f>
        <v>Office_Supplies</v>
      </c>
      <c r="L678" s="7" t="str">
        <f>INDEX('Product Details'!$A$2:$D$169, MATCH('Sales Order '!J678,'Product Details'!$B$2:$B$169,0),4)</f>
        <v>Appliances</v>
      </c>
      <c r="M678" s="7" t="str">
        <f>INDEX('Product Details'!$A$2:$D$169, MATCH('Sales Order '!J678,'Product Details'!$B$2:$B$169,0),1)</f>
        <v>Hamilton Beach Microwave, Red</v>
      </c>
      <c r="N678" s="2">
        <v>827</v>
      </c>
      <c r="O678" s="2">
        <v>788</v>
      </c>
      <c r="P678" s="2">
        <v>4</v>
      </c>
      <c r="Q678" s="8">
        <f t="shared" si="83"/>
        <v>3152</v>
      </c>
      <c r="R678" s="8">
        <f t="shared" si="84"/>
        <v>3308</v>
      </c>
      <c r="S678" s="2">
        <v>68</v>
      </c>
      <c r="T678" s="9">
        <f t="shared" si="85"/>
        <v>3376</v>
      </c>
      <c r="U678" s="9">
        <f t="shared" si="86"/>
        <v>224</v>
      </c>
      <c r="V678" s="2" t="s">
        <v>31</v>
      </c>
      <c r="W678" s="10">
        <f t="shared" si="87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 t="shared" si="80"/>
        <v>Anthony</v>
      </c>
      <c r="H679" s="6" t="str">
        <f t="shared" si="81"/>
        <v>Garverick</v>
      </c>
      <c r="I679" s="6" t="str">
        <f t="shared" si="82"/>
        <v>Delhi</v>
      </c>
      <c r="J679" s="2" t="s">
        <v>695</v>
      </c>
      <c r="K679" s="7" t="str">
        <f>INDEX('Product Details'!$A$2:$D$169, MATCH('Sales Order '!J679,'Product Details'!$B$2:$B$169,0),3)</f>
        <v>Office_Supplies</v>
      </c>
      <c r="L679" s="7" t="str">
        <f>INDEX('Product Details'!$A$2:$D$169, MATCH('Sales Order '!J679,'Product Details'!$B$2:$B$169,0),4)</f>
        <v>Binders</v>
      </c>
      <c r="M679" s="7" t="str">
        <f>INDEX('Product Details'!$A$2:$D$169, MATCH('Sales Order '!J679,'Product Details'!$B$2:$B$169,0),1)</f>
        <v>Io Binding Machine, Clear</v>
      </c>
      <c r="N679" s="2">
        <v>3224</v>
      </c>
      <c r="O679" s="2">
        <v>2901</v>
      </c>
      <c r="P679" s="2">
        <v>2</v>
      </c>
      <c r="Q679" s="8">
        <f t="shared" si="83"/>
        <v>5802</v>
      </c>
      <c r="R679" s="8">
        <f t="shared" si="84"/>
        <v>6448</v>
      </c>
      <c r="S679" s="2">
        <v>57</v>
      </c>
      <c r="T679" s="9">
        <f t="shared" si="85"/>
        <v>6505</v>
      </c>
      <c r="U679" s="9">
        <f t="shared" si="86"/>
        <v>703</v>
      </c>
      <c r="V679" s="2" t="s">
        <v>34</v>
      </c>
      <c r="W679" s="10">
        <f t="shared" si="87"/>
        <v>0.05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 t="shared" si="80"/>
        <v>Deanra</v>
      </c>
      <c r="H680" s="6" t="str">
        <f t="shared" si="81"/>
        <v>Eno</v>
      </c>
      <c r="I680" s="6" t="str">
        <f t="shared" si="82"/>
        <v>Langen</v>
      </c>
      <c r="J680" s="2" t="s">
        <v>129</v>
      </c>
      <c r="K680" s="7" t="str">
        <f>INDEX('Product Details'!$A$2:$D$169, MATCH('Sales Order '!J680,'Product Details'!$B$2:$B$169,0),3)</f>
        <v>Furniture</v>
      </c>
      <c r="L680" s="7" t="str">
        <f>INDEX('Product Details'!$A$2:$D$169, MATCH('Sales Order '!J680,'Product Details'!$B$2:$B$169,0),4)</f>
        <v>Tables</v>
      </c>
      <c r="M680" s="7" t="str">
        <f>INDEX('Product Details'!$A$2:$D$169, MATCH('Sales Order '!J680,'Product Details'!$B$2:$B$169,0),1)</f>
        <v>Computer Table, Adjustable Height</v>
      </c>
      <c r="N680" s="2">
        <v>62</v>
      </c>
      <c r="O680" s="2">
        <v>58</v>
      </c>
      <c r="P680" s="2">
        <v>2</v>
      </c>
      <c r="Q680" s="8">
        <f t="shared" si="83"/>
        <v>116</v>
      </c>
      <c r="R680" s="8">
        <f t="shared" si="84"/>
        <v>124</v>
      </c>
      <c r="S680" s="2">
        <v>10</v>
      </c>
      <c r="T680" s="9">
        <f t="shared" si="85"/>
        <v>134</v>
      </c>
      <c r="U680" s="9">
        <f t="shared" si="86"/>
        <v>18</v>
      </c>
      <c r="V680" s="2" t="s">
        <v>34</v>
      </c>
      <c r="W680" s="10">
        <f t="shared" si="87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 t="shared" si="80"/>
        <v>Christopher</v>
      </c>
      <c r="H681" s="6" t="str">
        <f t="shared" si="81"/>
        <v>Martinez</v>
      </c>
      <c r="I681" s="6" t="str">
        <f t="shared" si="82"/>
        <v>Qingdao</v>
      </c>
      <c r="J681" s="2" t="s">
        <v>194</v>
      </c>
      <c r="K681" s="7" t="str">
        <f>INDEX('Product Details'!$A$2:$D$169, MATCH('Sales Order '!J681,'Product Details'!$B$2:$B$169,0),3)</f>
        <v>Office_Supplies</v>
      </c>
      <c r="L681" s="7" t="str">
        <f>INDEX('Product Details'!$A$2:$D$169, MATCH('Sales Order '!J681,'Product Details'!$B$2:$B$169,0),4)</f>
        <v>Art</v>
      </c>
      <c r="M681" s="7" t="str">
        <f>INDEX('Product Details'!$A$2:$D$169, MATCH('Sales Order '!J681,'Product Details'!$B$2:$B$169,0),1)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83"/>
        <v>15768</v>
      </c>
      <c r="R681" s="8">
        <f t="shared" si="84"/>
        <v>16554</v>
      </c>
      <c r="S681" s="2">
        <v>67</v>
      </c>
      <c r="T681" s="9">
        <f t="shared" si="85"/>
        <v>16621</v>
      </c>
      <c r="U681" s="9">
        <f t="shared" si="86"/>
        <v>853</v>
      </c>
      <c r="V681" s="2" t="s">
        <v>34</v>
      </c>
      <c r="W681" s="10">
        <f t="shared" si="87"/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 t="shared" si="80"/>
        <v>Victoria</v>
      </c>
      <c r="H682" s="6" t="str">
        <f t="shared" si="81"/>
        <v>Pisteka</v>
      </c>
      <c r="I682" s="6" t="str">
        <f t="shared" si="82"/>
        <v>Bokaro</v>
      </c>
      <c r="J682" s="2" t="s">
        <v>515</v>
      </c>
      <c r="K682" s="7" t="str">
        <f>INDEX('Product Details'!$A$2:$D$169, MATCH('Sales Order '!J682,'Product Details'!$B$2:$B$169,0),3)</f>
        <v>Technology</v>
      </c>
      <c r="L682" s="7" t="str">
        <f>INDEX('Product Details'!$A$2:$D$169, MATCH('Sales Order '!J682,'Product Details'!$B$2:$B$169,0),4)</f>
        <v>Accessories</v>
      </c>
      <c r="M682" s="7" t="str">
        <f>INDEX('Product Details'!$A$2:$D$169, MATCH('Sales Order '!J682,'Product Details'!$B$2:$B$169,0),1)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83"/>
        <v>14795</v>
      </c>
      <c r="R682" s="8">
        <f t="shared" si="84"/>
        <v>16280</v>
      </c>
      <c r="S682" s="2">
        <v>34</v>
      </c>
      <c r="T682" s="9">
        <f t="shared" si="85"/>
        <v>16314</v>
      </c>
      <c r="U682" s="9">
        <f t="shared" si="86"/>
        <v>1519</v>
      </c>
      <c r="V682" s="2" t="s">
        <v>72</v>
      </c>
      <c r="W682" s="10">
        <f t="shared" si="87"/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 t="shared" si="80"/>
        <v>Brooke</v>
      </c>
      <c r="H683" s="6" t="str">
        <f t="shared" si="81"/>
        <v>Gillingham</v>
      </c>
      <c r="I683" s="6" t="str">
        <f t="shared" si="82"/>
        <v>Weimar</v>
      </c>
      <c r="J683" s="2" t="s">
        <v>103</v>
      </c>
      <c r="K683" s="7" t="str">
        <f>INDEX('Product Details'!$A$2:$D$169, MATCH('Sales Order '!J683,'Product Details'!$B$2:$B$169,0),3)</f>
        <v>Technology</v>
      </c>
      <c r="L683" s="7" t="str">
        <f>INDEX('Product Details'!$A$2:$D$169, MATCH('Sales Order '!J683,'Product Details'!$B$2:$B$169,0),4)</f>
        <v>Phones</v>
      </c>
      <c r="M683" s="7" t="str">
        <f>INDEX('Product Details'!$A$2:$D$169, MATCH('Sales Order '!J683,'Product Details'!$B$2:$B$169,0),1)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83"/>
        <v>190</v>
      </c>
      <c r="R683" s="8">
        <f t="shared" si="84"/>
        <v>200</v>
      </c>
      <c r="S683" s="2">
        <v>10</v>
      </c>
      <c r="T683" s="9">
        <f t="shared" si="85"/>
        <v>210</v>
      </c>
      <c r="U683" s="9">
        <f t="shared" si="86"/>
        <v>20</v>
      </c>
      <c r="V683" s="2" t="s">
        <v>64</v>
      </c>
      <c r="W683" s="10">
        <f t="shared" si="87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 t="shared" si="80"/>
        <v>Troy</v>
      </c>
      <c r="H684" s="6" t="str">
        <f t="shared" si="81"/>
        <v>Staebel</v>
      </c>
      <c r="I684" s="6" t="str">
        <f t="shared" si="82"/>
        <v>Canberra</v>
      </c>
      <c r="J684" s="2" t="s">
        <v>555</v>
      </c>
      <c r="K684" s="7" t="str">
        <f>INDEX('Product Details'!$A$2:$D$169, MATCH('Sales Order '!J684,'Product Details'!$B$2:$B$169,0),3)</f>
        <v>Furniture</v>
      </c>
      <c r="L684" s="7" t="str">
        <f>INDEX('Product Details'!$A$2:$D$169, MATCH('Sales Order '!J684,'Product Details'!$B$2:$B$169,0),4)</f>
        <v>Furnishings</v>
      </c>
      <c r="M684" s="7" t="str">
        <f>INDEX('Product Details'!$A$2:$D$169, MATCH('Sales Order '!J684,'Product Details'!$B$2:$B$169,0),1)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83"/>
        <v>116</v>
      </c>
      <c r="R684" s="8">
        <f t="shared" si="84"/>
        <v>126</v>
      </c>
      <c r="S684" s="2">
        <v>10</v>
      </c>
      <c r="T684" s="9">
        <f t="shared" si="85"/>
        <v>136</v>
      </c>
      <c r="U684" s="9">
        <f t="shared" si="86"/>
        <v>20</v>
      </c>
      <c r="V684" s="2" t="s">
        <v>34</v>
      </c>
      <c r="W684" s="10">
        <f t="shared" si="87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 t="shared" si="80"/>
        <v>Erica</v>
      </c>
      <c r="H685" s="6" t="str">
        <f t="shared" si="81"/>
        <v>Hackney</v>
      </c>
      <c r="I685" s="6" t="str">
        <f t="shared" si="82"/>
        <v>Perth</v>
      </c>
      <c r="J685" s="2" t="s">
        <v>215</v>
      </c>
      <c r="K685" s="7" t="str">
        <f>INDEX('Product Details'!$A$2:$D$169, MATCH('Sales Order '!J685,'Product Details'!$B$2:$B$169,0),3)</f>
        <v>Technology</v>
      </c>
      <c r="L685" s="7" t="str">
        <f>INDEX('Product Details'!$A$2:$D$169, MATCH('Sales Order '!J685,'Product Details'!$B$2:$B$169,0),4)</f>
        <v>Machines</v>
      </c>
      <c r="M685" s="7" t="str">
        <f>INDEX('Product Details'!$A$2:$D$169, MATCH('Sales Order '!J685,'Product Details'!$B$2:$B$169,0),1)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83"/>
        <v>20888</v>
      </c>
      <c r="R685" s="8">
        <f t="shared" si="84"/>
        <v>22568</v>
      </c>
      <c r="S685" s="2">
        <v>52</v>
      </c>
      <c r="T685" s="9">
        <f t="shared" si="85"/>
        <v>22620</v>
      </c>
      <c r="U685" s="9">
        <f t="shared" si="86"/>
        <v>1732</v>
      </c>
      <c r="V685" s="2" t="s">
        <v>31</v>
      </c>
      <c r="W685" s="10">
        <f t="shared" si="87"/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 t="shared" si="80"/>
        <v>Jack</v>
      </c>
      <c r="H686" s="6" t="str">
        <f t="shared" si="81"/>
        <v>Lebron</v>
      </c>
      <c r="I686" s="6" t="str">
        <f t="shared" si="82"/>
        <v>Bremen</v>
      </c>
      <c r="J686" s="2" t="s">
        <v>387</v>
      </c>
      <c r="K686" s="7" t="str">
        <f>INDEX('Product Details'!$A$2:$D$169, MATCH('Sales Order '!J686,'Product Details'!$B$2:$B$169,0),3)</f>
        <v>Office_Supplies</v>
      </c>
      <c r="L686" s="7" t="str">
        <f>INDEX('Product Details'!$A$2:$D$169, MATCH('Sales Order '!J686,'Product Details'!$B$2:$B$169,0),4)</f>
        <v>Fasteners</v>
      </c>
      <c r="M686" s="7" t="str">
        <f>INDEX('Product Details'!$A$2:$D$169, MATCH('Sales Order '!J686,'Product Details'!$B$2:$B$169,0),1)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83"/>
        <v>4284</v>
      </c>
      <c r="R686" s="8">
        <f t="shared" si="84"/>
        <v>4761</v>
      </c>
      <c r="S686" s="2">
        <v>76</v>
      </c>
      <c r="T686" s="9">
        <f t="shared" si="85"/>
        <v>4837</v>
      </c>
      <c r="U686" s="9">
        <f t="shared" si="86"/>
        <v>553</v>
      </c>
      <c r="V686" s="2" t="s">
        <v>34</v>
      </c>
      <c r="W686" s="10">
        <f t="shared" si="87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 t="shared" si="80"/>
        <v>Darren</v>
      </c>
      <c r="H687" s="6" t="str">
        <f t="shared" si="81"/>
        <v>Budd</v>
      </c>
      <c r="I687" s="6" t="str">
        <f t="shared" si="82"/>
        <v>Perth</v>
      </c>
      <c r="J687" s="2" t="s">
        <v>317</v>
      </c>
      <c r="K687" s="7" t="str">
        <f>INDEX('Product Details'!$A$2:$D$169, MATCH('Sales Order '!J687,'Product Details'!$B$2:$B$169,0),3)</f>
        <v>Technology</v>
      </c>
      <c r="L687" s="7" t="str">
        <f>INDEX('Product Details'!$A$2:$D$169, MATCH('Sales Order '!J687,'Product Details'!$B$2:$B$169,0),4)</f>
        <v>Accessories</v>
      </c>
      <c r="M687" s="7" t="str">
        <f>INDEX('Product Details'!$A$2:$D$169, MATCH('Sales Order '!J687,'Product Details'!$B$2:$B$169,0),1)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83"/>
        <v>2206</v>
      </c>
      <c r="R687" s="8">
        <f t="shared" si="84"/>
        <v>2338</v>
      </c>
      <c r="S687" s="2">
        <v>26</v>
      </c>
      <c r="T687" s="9">
        <f t="shared" si="85"/>
        <v>2364</v>
      </c>
      <c r="U687" s="9">
        <f t="shared" si="86"/>
        <v>158</v>
      </c>
      <c r="V687" s="2" t="s">
        <v>64</v>
      </c>
      <c r="W687" s="10">
        <f t="shared" si="87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 t="shared" si="80"/>
        <v>Lindsay</v>
      </c>
      <c r="H688" s="6" t="str">
        <f t="shared" si="81"/>
        <v>Shagiari</v>
      </c>
      <c r="I688" s="6" t="str">
        <f t="shared" si="82"/>
        <v>Canberra</v>
      </c>
      <c r="J688" s="2" t="s">
        <v>623</v>
      </c>
      <c r="K688" s="7" t="str">
        <f>INDEX('Product Details'!$A$2:$D$169, MATCH('Sales Order '!J688,'Product Details'!$B$2:$B$169,0),3)</f>
        <v>Office_Supplies</v>
      </c>
      <c r="L688" s="7" t="str">
        <f>INDEX('Product Details'!$A$2:$D$169, MATCH('Sales Order '!J688,'Product Details'!$B$2:$B$169,0),4)</f>
        <v>Storage</v>
      </c>
      <c r="M688" s="7" t="str">
        <f>INDEX('Product Details'!$A$2:$D$169, MATCH('Sales Order '!J688,'Product Details'!$B$2:$B$169,0),1)</f>
        <v>RogeFile Cart, Single Width</v>
      </c>
      <c r="N688" s="2">
        <v>1721</v>
      </c>
      <c r="O688" s="2">
        <v>1640</v>
      </c>
      <c r="P688" s="2">
        <v>3</v>
      </c>
      <c r="Q688" s="8">
        <f t="shared" si="83"/>
        <v>4920</v>
      </c>
      <c r="R688" s="8">
        <f t="shared" si="84"/>
        <v>5163</v>
      </c>
      <c r="S688" s="2">
        <v>89</v>
      </c>
      <c r="T688" s="9">
        <f t="shared" si="85"/>
        <v>5252</v>
      </c>
      <c r="U688" s="9">
        <f t="shared" si="86"/>
        <v>332</v>
      </c>
      <c r="V688" s="2" t="s">
        <v>34</v>
      </c>
      <c r="W688" s="10">
        <f t="shared" si="87"/>
        <v>0.05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 t="shared" si="80"/>
        <v>Helen</v>
      </c>
      <c r="H689" s="6" t="str">
        <f t="shared" si="81"/>
        <v>Abelman</v>
      </c>
      <c r="I689" s="6" t="str">
        <f t="shared" si="82"/>
        <v>Berlin</v>
      </c>
      <c r="J689" s="2" t="s">
        <v>33</v>
      </c>
      <c r="K689" s="7" t="str">
        <f>INDEX('Product Details'!$A$2:$D$169, MATCH('Sales Order '!J689,'Product Details'!$B$2:$B$169,0),3)</f>
        <v>Technology</v>
      </c>
      <c r="L689" s="7" t="str">
        <f>INDEX('Product Details'!$A$2:$D$169, MATCH('Sales Order '!J689,'Product Details'!$B$2:$B$169,0),4)</f>
        <v>Machines</v>
      </c>
      <c r="M689" s="7" t="str">
        <f>INDEX('Product Details'!$A$2:$D$169, MATCH('Sales Order '!J689,'Product Details'!$B$2:$B$169,0),1)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83"/>
        <v>6808</v>
      </c>
      <c r="R689" s="8">
        <f t="shared" si="84"/>
        <v>6936</v>
      </c>
      <c r="S689" s="2">
        <v>89</v>
      </c>
      <c r="T689" s="9">
        <f t="shared" si="85"/>
        <v>7025</v>
      </c>
      <c r="U689" s="9">
        <f t="shared" si="86"/>
        <v>217</v>
      </c>
      <c r="V689" s="2" t="s">
        <v>64</v>
      </c>
      <c r="W689" s="10">
        <f t="shared" si="87"/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 t="shared" si="80"/>
        <v>Lisa</v>
      </c>
      <c r="H690" s="6" t="str">
        <f t="shared" si="81"/>
        <v>Ryan</v>
      </c>
      <c r="I690" s="6" t="str">
        <f t="shared" si="82"/>
        <v>Townsville</v>
      </c>
      <c r="J690" s="2" t="s">
        <v>702</v>
      </c>
      <c r="K690" s="7" t="str">
        <f>INDEX('Product Details'!$A$2:$D$169, MATCH('Sales Order '!J690,'Product Details'!$B$2:$B$169,0),3)</f>
        <v>Furniture</v>
      </c>
      <c r="L690" s="7" t="str">
        <f>INDEX('Product Details'!$A$2:$D$169, MATCH('Sales Order '!J690,'Product Details'!$B$2:$B$169,0),4)</f>
        <v>Tables</v>
      </c>
      <c r="M690" s="7" t="str">
        <f>INDEX('Product Details'!$A$2:$D$169, MATCH('Sales Order '!J690,'Product Details'!$B$2:$B$169,0),1)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83"/>
        <v>28992</v>
      </c>
      <c r="R690" s="8">
        <f t="shared" si="84"/>
        <v>30436</v>
      </c>
      <c r="S690" s="2">
        <v>27</v>
      </c>
      <c r="T690" s="9">
        <f t="shared" si="85"/>
        <v>30463</v>
      </c>
      <c r="U690" s="9">
        <f t="shared" si="86"/>
        <v>1471</v>
      </c>
      <c r="V690" s="2" t="s">
        <v>31</v>
      </c>
      <c r="W690" s="10">
        <f t="shared" si="87"/>
        <v>7.0000000000000007E-2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 t="shared" si="80"/>
        <v>Eileen</v>
      </c>
      <c r="H691" s="6" t="str">
        <f t="shared" si="81"/>
        <v>Kiefer</v>
      </c>
      <c r="I691" s="6" t="str">
        <f t="shared" si="82"/>
        <v>Hamm</v>
      </c>
      <c r="J691" s="2" t="s">
        <v>144</v>
      </c>
      <c r="K691" s="7" t="str">
        <f>INDEX('Product Details'!$A$2:$D$169, MATCH('Sales Order '!J691,'Product Details'!$B$2:$B$169,0),3)</f>
        <v>Office_Supplies</v>
      </c>
      <c r="L691" s="7" t="str">
        <f>INDEX('Product Details'!$A$2:$D$169, MATCH('Sales Order '!J691,'Product Details'!$B$2:$B$169,0),4)</f>
        <v>Binders</v>
      </c>
      <c r="M691" s="7" t="str">
        <f>INDEX('Product Details'!$A$2:$D$169, MATCH('Sales Order '!J691,'Product Details'!$B$2:$B$169,0),1)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83"/>
        <v>2272</v>
      </c>
      <c r="R691" s="8">
        <f t="shared" si="84"/>
        <v>2362</v>
      </c>
      <c r="S691" s="2">
        <v>70</v>
      </c>
      <c r="T691" s="9">
        <f t="shared" si="85"/>
        <v>2432</v>
      </c>
      <c r="U691" s="9">
        <f t="shared" si="86"/>
        <v>160</v>
      </c>
      <c r="V691" s="2" t="s">
        <v>34</v>
      </c>
      <c r="W691" s="10">
        <f t="shared" si="87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 t="shared" si="80"/>
        <v>Liz</v>
      </c>
      <c r="H692" s="6" t="str">
        <f t="shared" si="81"/>
        <v>Pelletier</v>
      </c>
      <c r="I692" s="6" t="str">
        <f t="shared" si="82"/>
        <v>Zigong</v>
      </c>
      <c r="J692" s="2" t="s">
        <v>227</v>
      </c>
      <c r="K692" s="7" t="str">
        <f>INDEX('Product Details'!$A$2:$D$169, MATCH('Sales Order '!J692,'Product Details'!$B$2:$B$169,0),3)</f>
        <v>Furniture</v>
      </c>
      <c r="L692" s="7" t="str">
        <f>INDEX('Product Details'!$A$2:$D$169, MATCH('Sales Order '!J692,'Product Details'!$B$2:$B$169,0),4)</f>
        <v>Bookcases</v>
      </c>
      <c r="M692" s="7" t="str">
        <f>INDEX('Product Details'!$A$2:$D$169, MATCH('Sales Order '!J692,'Product Details'!$B$2:$B$169,0),1)</f>
        <v>Classic Bookcase, Traditional</v>
      </c>
      <c r="N692" s="2">
        <v>1585</v>
      </c>
      <c r="O692" s="2">
        <v>1495</v>
      </c>
      <c r="P692" s="2">
        <v>6</v>
      </c>
      <c r="Q692" s="8">
        <f t="shared" si="83"/>
        <v>8970</v>
      </c>
      <c r="R692" s="8">
        <f t="shared" si="84"/>
        <v>9510</v>
      </c>
      <c r="S692" s="2">
        <v>47</v>
      </c>
      <c r="T692" s="9">
        <f t="shared" si="85"/>
        <v>9557</v>
      </c>
      <c r="U692" s="9">
        <f t="shared" si="86"/>
        <v>587</v>
      </c>
      <c r="V692" s="2" t="s">
        <v>34</v>
      </c>
      <c r="W692" s="10">
        <f t="shared" si="87"/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 t="shared" si="80"/>
        <v>Neil</v>
      </c>
      <c r="H693" s="6" t="str">
        <f t="shared" si="81"/>
        <v>Franzšsisch</v>
      </c>
      <c r="I693" s="6" t="str">
        <f t="shared" si="82"/>
        <v>Mount Isa</v>
      </c>
      <c r="J693" s="2" t="s">
        <v>253</v>
      </c>
      <c r="K693" s="7" t="str">
        <f>INDEX('Product Details'!$A$2:$D$169, MATCH('Sales Order '!J693,'Product Details'!$B$2:$B$169,0),3)</f>
        <v>Office_Supplies</v>
      </c>
      <c r="L693" s="7" t="str">
        <f>INDEX('Product Details'!$A$2:$D$169, MATCH('Sales Order '!J693,'Product Details'!$B$2:$B$169,0),4)</f>
        <v>Binders</v>
      </c>
      <c r="M693" s="7" t="str">
        <f>INDEX('Product Details'!$A$2:$D$169, MATCH('Sales Order '!J693,'Product Details'!$B$2:$B$169,0),1)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83"/>
        <v>2425</v>
      </c>
      <c r="R693" s="8">
        <f t="shared" si="84"/>
        <v>2644</v>
      </c>
      <c r="S693" s="2">
        <v>24</v>
      </c>
      <c r="T693" s="9">
        <f t="shared" si="85"/>
        <v>2668</v>
      </c>
      <c r="U693" s="9">
        <f t="shared" si="86"/>
        <v>243</v>
      </c>
      <c r="V693" s="2" t="s">
        <v>34</v>
      </c>
      <c r="W693" s="10">
        <f t="shared" si="87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 t="shared" si="80"/>
        <v>Michelle</v>
      </c>
      <c r="H694" s="6" t="str">
        <f t="shared" si="81"/>
        <v>Tran</v>
      </c>
      <c r="I694" s="6" t="str">
        <f t="shared" si="82"/>
        <v>Mount Gambier</v>
      </c>
      <c r="J694" s="2" t="s">
        <v>402</v>
      </c>
      <c r="K694" s="7" t="str">
        <f>INDEX('Product Details'!$A$2:$D$169, MATCH('Sales Order '!J694,'Product Details'!$B$2:$B$169,0),3)</f>
        <v>Furniture</v>
      </c>
      <c r="L694" s="7" t="str">
        <f>INDEX('Product Details'!$A$2:$D$169, MATCH('Sales Order '!J694,'Product Details'!$B$2:$B$169,0),4)</f>
        <v>Bookcases</v>
      </c>
      <c r="M694" s="7" t="str">
        <f>INDEX('Product Details'!$A$2:$D$169, MATCH('Sales Order '!J694,'Product Details'!$B$2:$B$169,0),1)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83"/>
        <v>1209</v>
      </c>
      <c r="R694" s="8">
        <f t="shared" si="84"/>
        <v>1332</v>
      </c>
      <c r="S694" s="2">
        <v>63</v>
      </c>
      <c r="T694" s="9">
        <f t="shared" si="85"/>
        <v>1395</v>
      </c>
      <c r="U694" s="9">
        <f t="shared" si="86"/>
        <v>186</v>
      </c>
      <c r="V694" s="2" t="s">
        <v>64</v>
      </c>
      <c r="W694" s="10">
        <f t="shared" si="87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 t="shared" si="80"/>
        <v>Craig</v>
      </c>
      <c r="H695" s="6" t="str">
        <f t="shared" si="81"/>
        <v>Carroll</v>
      </c>
      <c r="I695" s="6" t="str">
        <f t="shared" si="82"/>
        <v>Augsburg</v>
      </c>
      <c r="J695" s="2" t="s">
        <v>374</v>
      </c>
      <c r="K695" s="7" t="str">
        <f>INDEX('Product Details'!$A$2:$D$169, MATCH('Sales Order '!J695,'Product Details'!$B$2:$B$169,0),3)</f>
        <v>Furniture</v>
      </c>
      <c r="L695" s="7" t="str">
        <f>INDEX('Product Details'!$A$2:$D$169, MATCH('Sales Order '!J695,'Product Details'!$B$2:$B$169,0),4)</f>
        <v>Chairs</v>
      </c>
      <c r="M695" s="7" t="str">
        <f>INDEX('Product Details'!$A$2:$D$169, MATCH('Sales Order '!J695,'Product Details'!$B$2:$B$169,0),1)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83"/>
        <v>345</v>
      </c>
      <c r="R695" s="8">
        <f t="shared" si="84"/>
        <v>384</v>
      </c>
      <c r="S695" s="2">
        <v>30</v>
      </c>
      <c r="T695" s="9">
        <f t="shared" si="85"/>
        <v>414</v>
      </c>
      <c r="U695" s="9">
        <f t="shared" si="86"/>
        <v>69</v>
      </c>
      <c r="V695" s="2" t="s">
        <v>34</v>
      </c>
      <c r="W695" s="10">
        <f t="shared" si="87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 t="shared" si="80"/>
        <v>Tom</v>
      </c>
      <c r="H696" s="6" t="str">
        <f t="shared" si="81"/>
        <v>Stivers</v>
      </c>
      <c r="I696" s="6" t="str">
        <f t="shared" si="82"/>
        <v>Guangzhou</v>
      </c>
      <c r="J696" s="2" t="s">
        <v>256</v>
      </c>
      <c r="K696" s="7" t="str">
        <f>INDEX('Product Details'!$A$2:$D$169, MATCH('Sales Order '!J696,'Product Details'!$B$2:$B$169,0),3)</f>
        <v>Office_Supplies</v>
      </c>
      <c r="L696" s="7" t="str">
        <f>INDEX('Product Details'!$A$2:$D$169, MATCH('Sales Order '!J696,'Product Details'!$B$2:$B$169,0),4)</f>
        <v>Supplies</v>
      </c>
      <c r="M696" s="7" t="str">
        <f>INDEX('Product Details'!$A$2:$D$169, MATCH('Sales Order '!J696,'Product Details'!$B$2:$B$169,0),1)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83"/>
        <v>1360</v>
      </c>
      <c r="R696" s="8">
        <f t="shared" si="84"/>
        <v>1441</v>
      </c>
      <c r="S696" s="2">
        <v>22</v>
      </c>
      <c r="T696" s="9">
        <f t="shared" si="85"/>
        <v>1463</v>
      </c>
      <c r="U696" s="9">
        <f t="shared" si="86"/>
        <v>103</v>
      </c>
      <c r="V696" s="2" t="s">
        <v>31</v>
      </c>
      <c r="W696" s="10">
        <f t="shared" si="87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 t="shared" si="80"/>
        <v>Heather</v>
      </c>
      <c r="H697" s="6" t="str">
        <f t="shared" si="81"/>
        <v>Kirkland</v>
      </c>
      <c r="I697" s="6" t="str">
        <f t="shared" si="82"/>
        <v>Luoyang</v>
      </c>
      <c r="J697" s="2" t="s">
        <v>707</v>
      </c>
      <c r="K697" s="7" t="str">
        <f>INDEX('Product Details'!$A$2:$D$169, MATCH('Sales Order '!J697,'Product Details'!$B$2:$B$169,0),3)</f>
        <v>Office_Supplies</v>
      </c>
      <c r="L697" s="7" t="str">
        <f>INDEX('Product Details'!$A$2:$D$169, MATCH('Sales Order '!J697,'Product Details'!$B$2:$B$169,0),4)</f>
        <v>Supplies</v>
      </c>
      <c r="M697" s="7" t="str">
        <f>INDEX('Product Details'!$A$2:$D$169, MATCH('Sales Order '!J697,'Product Details'!$B$2:$B$169,0),1)</f>
        <v>Stiletto Ruler, High Speed</v>
      </c>
      <c r="N697" s="2">
        <v>2501</v>
      </c>
      <c r="O697" s="2">
        <v>2361</v>
      </c>
      <c r="P697" s="2">
        <v>2</v>
      </c>
      <c r="Q697" s="8">
        <f t="shared" si="83"/>
        <v>4722</v>
      </c>
      <c r="R697" s="8">
        <f t="shared" si="84"/>
        <v>5002</v>
      </c>
      <c r="S697" s="2">
        <v>42</v>
      </c>
      <c r="T697" s="9">
        <f t="shared" si="85"/>
        <v>5044</v>
      </c>
      <c r="U697" s="9">
        <f t="shared" si="86"/>
        <v>322</v>
      </c>
      <c r="V697" s="2" t="s">
        <v>34</v>
      </c>
      <c r="W697" s="10">
        <f t="shared" si="87"/>
        <v>0.05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 t="shared" si="80"/>
        <v>Robert</v>
      </c>
      <c r="H698" s="6" t="str">
        <f t="shared" si="81"/>
        <v>Waldorf</v>
      </c>
      <c r="I698" s="6" t="str">
        <f t="shared" si="82"/>
        <v>Emden</v>
      </c>
      <c r="J698" s="2" t="s">
        <v>444</v>
      </c>
      <c r="K698" s="7" t="str">
        <f>INDEX('Product Details'!$A$2:$D$169, MATCH('Sales Order '!J698,'Product Details'!$B$2:$B$169,0),3)</f>
        <v>Office_Supplies</v>
      </c>
      <c r="L698" s="7" t="str">
        <f>INDEX('Product Details'!$A$2:$D$169, MATCH('Sales Order '!J698,'Product Details'!$B$2:$B$169,0),4)</f>
        <v>Envelopes</v>
      </c>
      <c r="M698" s="7" t="str">
        <f>INDEX('Product Details'!$A$2:$D$169, MATCH('Sales Order '!J698,'Product Details'!$B$2:$B$169,0),1)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83"/>
        <v>42384</v>
      </c>
      <c r="R698" s="8">
        <f t="shared" si="84"/>
        <v>45738</v>
      </c>
      <c r="S698" s="2">
        <v>91</v>
      </c>
      <c r="T698" s="9">
        <f t="shared" si="85"/>
        <v>45829</v>
      </c>
      <c r="U698" s="9">
        <f t="shared" si="86"/>
        <v>3445</v>
      </c>
      <c r="V698" s="2" t="s">
        <v>34</v>
      </c>
      <c r="W698" s="10">
        <f t="shared" si="87"/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 t="shared" si="80"/>
        <v>Fred</v>
      </c>
      <c r="H699" s="6" t="str">
        <f t="shared" si="81"/>
        <v>Hopkins</v>
      </c>
      <c r="I699" s="6" t="str">
        <f t="shared" si="82"/>
        <v>Sydney</v>
      </c>
      <c r="J699" s="2" t="s">
        <v>894</v>
      </c>
      <c r="K699" s="7" t="str">
        <f>INDEX('Product Details'!$A$2:$D$169, MATCH('Sales Order '!J699,'Product Details'!$B$2:$B$169,0),3)</f>
        <v>Technology</v>
      </c>
      <c r="L699" s="7" t="str">
        <f>INDEX('Product Details'!$A$2:$D$169, MATCH('Sales Order '!J699,'Product Details'!$B$2:$B$169,0),4)</f>
        <v>Machines</v>
      </c>
      <c r="M699" s="7" t="str">
        <f>INDEX('Product Details'!$A$2:$D$169, MATCH('Sales Order '!J699,'Product Details'!$B$2:$B$169,0),1)</f>
        <v>Card Printer, Red</v>
      </c>
      <c r="N699" s="2">
        <v>2503</v>
      </c>
      <c r="O699" s="2">
        <v>2454</v>
      </c>
      <c r="P699" s="2">
        <v>1</v>
      </c>
      <c r="Q699" s="8">
        <f t="shared" si="83"/>
        <v>2454</v>
      </c>
      <c r="R699" s="8">
        <f t="shared" si="84"/>
        <v>2503</v>
      </c>
      <c r="S699" s="2">
        <v>81</v>
      </c>
      <c r="T699" s="9">
        <f t="shared" si="85"/>
        <v>2584</v>
      </c>
      <c r="U699" s="9">
        <f t="shared" si="86"/>
        <v>130</v>
      </c>
      <c r="V699" s="2" t="s">
        <v>34</v>
      </c>
      <c r="W699" s="10">
        <f t="shared" si="87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 t="shared" si="80"/>
        <v>Jim</v>
      </c>
      <c r="H700" s="6" t="str">
        <f t="shared" si="81"/>
        <v>Epp</v>
      </c>
      <c r="I700" s="6" t="str">
        <f t="shared" si="82"/>
        <v>Jingmen</v>
      </c>
      <c r="J700" s="2" t="s">
        <v>444</v>
      </c>
      <c r="K700" s="7" t="str">
        <f>INDEX('Product Details'!$A$2:$D$169, MATCH('Sales Order '!J700,'Product Details'!$B$2:$B$169,0),3)</f>
        <v>Office_Supplies</v>
      </c>
      <c r="L700" s="7" t="str">
        <f>INDEX('Product Details'!$A$2:$D$169, MATCH('Sales Order '!J700,'Product Details'!$B$2:$B$169,0),4)</f>
        <v>Envelopes</v>
      </c>
      <c r="M700" s="7" t="str">
        <f>INDEX('Product Details'!$A$2:$D$169, MATCH('Sales Order '!J700,'Product Details'!$B$2:$B$169,0),1)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83"/>
        <v>14319</v>
      </c>
      <c r="R700" s="8">
        <f t="shared" si="84"/>
        <v>15174</v>
      </c>
      <c r="S700" s="2">
        <v>29</v>
      </c>
      <c r="T700" s="9">
        <f t="shared" si="85"/>
        <v>15203</v>
      </c>
      <c r="U700" s="9">
        <f t="shared" si="86"/>
        <v>884</v>
      </c>
      <c r="V700" s="2" t="s">
        <v>34</v>
      </c>
      <c r="W700" s="10">
        <f t="shared" si="87"/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 t="shared" si="80"/>
        <v>Thais</v>
      </c>
      <c r="H701" s="6" t="str">
        <f t="shared" si="81"/>
        <v>Sissman</v>
      </c>
      <c r="I701" s="6" t="str">
        <f t="shared" si="82"/>
        <v>Essen</v>
      </c>
      <c r="J701" s="2" t="s">
        <v>314</v>
      </c>
      <c r="K701" s="7" t="str">
        <f>INDEX('Product Details'!$A$2:$D$169, MATCH('Sales Order '!J701,'Product Details'!$B$2:$B$169,0),3)</f>
        <v>Technology</v>
      </c>
      <c r="L701" s="7" t="str">
        <f>INDEX('Product Details'!$A$2:$D$169, MATCH('Sales Order '!J701,'Product Details'!$B$2:$B$169,0),4)</f>
        <v>Copiers</v>
      </c>
      <c r="M701" s="7" t="str">
        <f>INDEX('Product Details'!$A$2:$D$169, MATCH('Sales Order '!J701,'Product Details'!$B$2:$B$169,0),1)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83"/>
        <v>14280</v>
      </c>
      <c r="R701" s="8">
        <f t="shared" si="84"/>
        <v>15288</v>
      </c>
      <c r="S701" s="2">
        <v>48</v>
      </c>
      <c r="T701" s="9">
        <f t="shared" si="85"/>
        <v>15336</v>
      </c>
      <c r="U701" s="9">
        <f t="shared" si="86"/>
        <v>1056</v>
      </c>
      <c r="V701" s="2" t="s">
        <v>64</v>
      </c>
      <c r="W701" s="10">
        <f t="shared" si="87"/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 t="shared" si="80"/>
        <v>Harry</v>
      </c>
      <c r="H702" s="6" t="str">
        <f t="shared" si="81"/>
        <v>Marie</v>
      </c>
      <c r="I702" s="6" t="str">
        <f t="shared" si="82"/>
        <v>Mataram</v>
      </c>
      <c r="J702" s="2" t="s">
        <v>436</v>
      </c>
      <c r="K702" s="7" t="str">
        <f>INDEX('Product Details'!$A$2:$D$169, MATCH('Sales Order '!J702,'Product Details'!$B$2:$B$169,0),3)</f>
        <v>Technology</v>
      </c>
      <c r="L702" s="7" t="str">
        <f>INDEX('Product Details'!$A$2:$D$169, MATCH('Sales Order '!J702,'Product Details'!$B$2:$B$169,0),4)</f>
        <v>Accessories</v>
      </c>
      <c r="M702" s="7" t="str">
        <f>INDEX('Product Details'!$A$2:$D$169, MATCH('Sales Order '!J702,'Product Details'!$B$2:$B$169,0),1)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83"/>
        <v>664</v>
      </c>
      <c r="R702" s="8">
        <f t="shared" si="84"/>
        <v>716</v>
      </c>
      <c r="S702" s="2">
        <v>30</v>
      </c>
      <c r="T702" s="9">
        <f t="shared" si="85"/>
        <v>746</v>
      </c>
      <c r="U702" s="9">
        <f t="shared" si="86"/>
        <v>82</v>
      </c>
      <c r="V702" s="2" t="s">
        <v>34</v>
      </c>
      <c r="W702" s="10">
        <f t="shared" si="87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 t="shared" si="80"/>
        <v>Thomas</v>
      </c>
      <c r="H703" s="6" t="str">
        <f t="shared" si="81"/>
        <v>Boland</v>
      </c>
      <c r="I703" s="6" t="str">
        <f t="shared" si="82"/>
        <v>Surabaya</v>
      </c>
      <c r="J703" s="2" t="s">
        <v>5</v>
      </c>
      <c r="K703" s="7" t="str">
        <f>INDEX('Product Details'!$A$2:$D$169, MATCH('Sales Order '!J703,'Product Details'!$B$2:$B$169,0),3)</f>
        <v>Furniture</v>
      </c>
      <c r="L703" s="7" t="str">
        <f>INDEX('Product Details'!$A$2:$D$169, MATCH('Sales Order '!J703,'Product Details'!$B$2:$B$169,0),4)</f>
        <v>Furnishings</v>
      </c>
      <c r="M703" s="7" t="str">
        <f>INDEX('Product Details'!$A$2:$D$169, MATCH('Sales Order '!J703,'Product Details'!$B$2:$B$169,0),1)</f>
        <v>Seth Thomas 13 1/2" Wall Clock</v>
      </c>
      <c r="N703" s="2">
        <v>1048</v>
      </c>
      <c r="O703" s="2">
        <v>979</v>
      </c>
      <c r="P703" s="2">
        <v>11</v>
      </c>
      <c r="Q703" s="8">
        <f t="shared" si="83"/>
        <v>10769</v>
      </c>
      <c r="R703" s="8">
        <f t="shared" si="84"/>
        <v>11528</v>
      </c>
      <c r="S703" s="2">
        <v>61</v>
      </c>
      <c r="T703" s="9">
        <f t="shared" si="85"/>
        <v>11589</v>
      </c>
      <c r="U703" s="9">
        <f t="shared" si="86"/>
        <v>820</v>
      </c>
      <c r="V703" s="2" t="s">
        <v>34</v>
      </c>
      <c r="W703" s="10">
        <f t="shared" si="87"/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 t="shared" si="80"/>
        <v>Sarah</v>
      </c>
      <c r="H704" s="6" t="str">
        <f t="shared" si="81"/>
        <v>Bern</v>
      </c>
      <c r="I704" s="6" t="str">
        <f t="shared" si="82"/>
        <v>Wollongong</v>
      </c>
      <c r="J704" s="2" t="s">
        <v>349</v>
      </c>
      <c r="K704" s="7" t="str">
        <f>INDEX('Product Details'!$A$2:$D$169, MATCH('Sales Order '!J704,'Product Details'!$B$2:$B$169,0),3)</f>
        <v>Furniture</v>
      </c>
      <c r="L704" s="7" t="str">
        <f>INDEX('Product Details'!$A$2:$D$169, MATCH('Sales Order '!J704,'Product Details'!$B$2:$B$169,0),4)</f>
        <v>Furnishings</v>
      </c>
      <c r="M704" s="7" t="str">
        <f>INDEX('Product Details'!$A$2:$D$169, MATCH('Sales Order '!J704,'Product Details'!$B$2:$B$169,0),1)</f>
        <v>Tenex Door Stop, Durable</v>
      </c>
      <c r="N704" s="2">
        <v>167</v>
      </c>
      <c r="O704" s="2">
        <v>152</v>
      </c>
      <c r="P704" s="2">
        <v>1</v>
      </c>
      <c r="Q704" s="8">
        <f t="shared" si="83"/>
        <v>152</v>
      </c>
      <c r="R704" s="8">
        <f t="shared" si="84"/>
        <v>167</v>
      </c>
      <c r="S704" s="2">
        <v>30</v>
      </c>
      <c r="T704" s="9">
        <f t="shared" si="85"/>
        <v>197</v>
      </c>
      <c r="U704" s="9">
        <f t="shared" si="86"/>
        <v>45</v>
      </c>
      <c r="V704" s="2" t="s">
        <v>31</v>
      </c>
      <c r="W704" s="10">
        <f t="shared" si="87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 t="shared" si="80"/>
        <v>Joel</v>
      </c>
      <c r="H705" s="6" t="str">
        <f t="shared" si="81"/>
        <v>Eaton</v>
      </c>
      <c r="I705" s="6" t="str">
        <f t="shared" si="82"/>
        <v>Nuremberg</v>
      </c>
      <c r="J705" s="2" t="s">
        <v>311</v>
      </c>
      <c r="K705" s="7" t="str">
        <f>INDEX('Product Details'!$A$2:$D$169, MATCH('Sales Order '!J705,'Product Details'!$B$2:$B$169,0),3)</f>
        <v>Technology</v>
      </c>
      <c r="L705" s="7" t="str">
        <f>INDEX('Product Details'!$A$2:$D$169, MATCH('Sales Order '!J705,'Product Details'!$B$2:$B$169,0),4)</f>
        <v>Copiers</v>
      </c>
      <c r="M705" s="7" t="str">
        <f>INDEX('Product Details'!$A$2:$D$169, MATCH('Sales Order '!J705,'Product Details'!$B$2:$B$169,0),1)</f>
        <v>Brother Wireless Fax, Laser</v>
      </c>
      <c r="N705" s="2">
        <v>2759</v>
      </c>
      <c r="O705" s="2">
        <v>2628</v>
      </c>
      <c r="P705" s="2">
        <v>13</v>
      </c>
      <c r="Q705" s="8">
        <f t="shared" si="83"/>
        <v>34164</v>
      </c>
      <c r="R705" s="8">
        <f t="shared" si="84"/>
        <v>35867</v>
      </c>
      <c r="S705" s="2">
        <v>33</v>
      </c>
      <c r="T705" s="9">
        <f t="shared" si="85"/>
        <v>35900</v>
      </c>
      <c r="U705" s="9">
        <f t="shared" si="86"/>
        <v>1736</v>
      </c>
      <c r="V705" s="2" t="s">
        <v>34</v>
      </c>
      <c r="W705" s="10">
        <f t="shared" si="87"/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 t="shared" si="80"/>
        <v>Alan</v>
      </c>
      <c r="H706" s="6" t="str">
        <f t="shared" si="81"/>
        <v>Schoenberger</v>
      </c>
      <c r="I706" s="6" t="str">
        <f t="shared" si="82"/>
        <v>Anshan</v>
      </c>
      <c r="J706" s="2" t="s">
        <v>151</v>
      </c>
      <c r="K706" s="7" t="str">
        <f>INDEX('Product Details'!$A$2:$D$169, MATCH('Sales Order '!J706,'Product Details'!$B$2:$B$169,0),3)</f>
        <v>Office_Supplies</v>
      </c>
      <c r="L706" s="7" t="str">
        <f>INDEX('Product Details'!$A$2:$D$169, MATCH('Sales Order '!J706,'Product Details'!$B$2:$B$169,0),4)</f>
        <v>Appliances</v>
      </c>
      <c r="M706" s="7" t="str">
        <f>INDEX('Product Details'!$A$2:$D$169, MATCH('Sales Order '!J706,'Product Details'!$B$2:$B$169,0),1)</f>
        <v>KitchenAid Refrigerator, Red</v>
      </c>
      <c r="N706" s="2">
        <v>8160</v>
      </c>
      <c r="O706" s="2">
        <v>7475</v>
      </c>
      <c r="P706" s="2">
        <v>2</v>
      </c>
      <c r="Q706" s="8">
        <f t="shared" si="83"/>
        <v>14950</v>
      </c>
      <c r="R706" s="8">
        <f t="shared" si="84"/>
        <v>16320</v>
      </c>
      <c r="S706" s="2">
        <v>71</v>
      </c>
      <c r="T706" s="9">
        <f t="shared" si="85"/>
        <v>16391</v>
      </c>
      <c r="U706" s="9">
        <f t="shared" si="86"/>
        <v>1441</v>
      </c>
      <c r="V706" s="2" t="s">
        <v>31</v>
      </c>
      <c r="W706" s="10">
        <f t="shared" si="87"/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 t="shared" si="80"/>
        <v>Duane</v>
      </c>
      <c r="H707" s="6" t="str">
        <f t="shared" si="81"/>
        <v>Huffman</v>
      </c>
      <c r="I707" s="6" t="str">
        <f t="shared" si="82"/>
        <v>Jakarta</v>
      </c>
      <c r="J707" s="2" t="s">
        <v>405</v>
      </c>
      <c r="K707" s="7" t="str">
        <f>INDEX('Product Details'!$A$2:$D$169, MATCH('Sales Order '!J707,'Product Details'!$B$2:$B$169,0),3)</f>
        <v>Furniture</v>
      </c>
      <c r="L707" s="7" t="str">
        <f>INDEX('Product Details'!$A$2:$D$169, MATCH('Sales Order '!J707,'Product Details'!$B$2:$B$169,0),4)</f>
        <v>Furnishings</v>
      </c>
      <c r="M707" s="7" t="str">
        <f>INDEX('Product Details'!$A$2:$D$169, MATCH('Sales Order '!J707,'Product Details'!$B$2:$B$169,0),1)</f>
        <v>-O Photo Frame, Black</v>
      </c>
      <c r="N707" s="2">
        <v>82</v>
      </c>
      <c r="O707" s="2">
        <v>79</v>
      </c>
      <c r="P707" s="2">
        <v>2</v>
      </c>
      <c r="Q707" s="8">
        <f t="shared" si="83"/>
        <v>158</v>
      </c>
      <c r="R707" s="8">
        <f t="shared" si="84"/>
        <v>164</v>
      </c>
      <c r="S707" s="2">
        <v>10</v>
      </c>
      <c r="T707" s="9">
        <f t="shared" si="85"/>
        <v>174</v>
      </c>
      <c r="U707" s="9">
        <f t="shared" si="86"/>
        <v>16</v>
      </c>
      <c r="V707" s="2" t="s">
        <v>34</v>
      </c>
      <c r="W707" s="10">
        <f t="shared" si="87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 t="shared" si="80"/>
        <v>Tracy</v>
      </c>
      <c r="H708" s="6" t="str">
        <f t="shared" si="81"/>
        <v>Blumstein</v>
      </c>
      <c r="I708" s="6" t="str">
        <f t="shared" si="82"/>
        <v>Guangzhou</v>
      </c>
      <c r="J708" s="2" t="s">
        <v>623</v>
      </c>
      <c r="K708" s="7" t="str">
        <f>INDEX('Product Details'!$A$2:$D$169, MATCH('Sales Order '!J708,'Product Details'!$B$2:$B$169,0),3)</f>
        <v>Office_Supplies</v>
      </c>
      <c r="L708" s="7" t="str">
        <f>INDEX('Product Details'!$A$2:$D$169, MATCH('Sales Order '!J708,'Product Details'!$B$2:$B$169,0),4)</f>
        <v>Storage</v>
      </c>
      <c r="M708" s="7" t="str">
        <f>INDEX('Product Details'!$A$2:$D$169, MATCH('Sales Order '!J708,'Product Details'!$B$2:$B$169,0),1)</f>
        <v>RogeFile Cart, Single Width</v>
      </c>
      <c r="N708" s="2">
        <v>1601</v>
      </c>
      <c r="O708" s="2">
        <v>1510</v>
      </c>
      <c r="P708" s="2">
        <v>3</v>
      </c>
      <c r="Q708" s="8">
        <f t="shared" si="83"/>
        <v>4530</v>
      </c>
      <c r="R708" s="8">
        <f t="shared" si="84"/>
        <v>4803</v>
      </c>
      <c r="S708" s="2">
        <v>96</v>
      </c>
      <c r="T708" s="9">
        <f t="shared" si="85"/>
        <v>4899</v>
      </c>
      <c r="U708" s="9">
        <f t="shared" si="86"/>
        <v>369</v>
      </c>
      <c r="V708" s="2" t="s">
        <v>34</v>
      </c>
      <c r="W708" s="10">
        <f t="shared" si="87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 t="shared" si="80"/>
        <v>Thea</v>
      </c>
      <c r="H709" s="6" t="str">
        <f t="shared" si="81"/>
        <v>Hudgings</v>
      </c>
      <c r="I709" s="6" t="str">
        <f t="shared" si="82"/>
        <v>Anshan</v>
      </c>
      <c r="J709" s="2" t="s">
        <v>100</v>
      </c>
      <c r="K709" s="7" t="str">
        <f>INDEX('Product Details'!$A$2:$D$169, MATCH('Sales Order '!J709,'Product Details'!$B$2:$B$169,0),3)</f>
        <v>Office_Supplies</v>
      </c>
      <c r="L709" s="7" t="str">
        <f>INDEX('Product Details'!$A$2:$D$169, MATCH('Sales Order '!J709,'Product Details'!$B$2:$B$169,0),4)</f>
        <v>Art</v>
      </c>
      <c r="M709" s="7" t="str">
        <f>INDEX('Product Details'!$A$2:$D$169, MATCH('Sales Order '!J709,'Product Details'!$B$2:$B$169,0),1)</f>
        <v>Newell 34</v>
      </c>
      <c r="N709" s="2">
        <v>81</v>
      </c>
      <c r="O709" s="2">
        <v>77</v>
      </c>
      <c r="P709" s="2">
        <v>1</v>
      </c>
      <c r="Q709" s="8">
        <f t="shared" si="83"/>
        <v>77</v>
      </c>
      <c r="R709" s="8">
        <f t="shared" si="84"/>
        <v>81</v>
      </c>
      <c r="S709" s="2">
        <v>10</v>
      </c>
      <c r="T709" s="9">
        <f t="shared" si="85"/>
        <v>91</v>
      </c>
      <c r="U709" s="9">
        <f t="shared" si="86"/>
        <v>14</v>
      </c>
      <c r="V709" s="2" t="s">
        <v>34</v>
      </c>
      <c r="W709" s="10">
        <f t="shared" si="87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 t="shared" si="80"/>
        <v>Bruce</v>
      </c>
      <c r="H710" s="6" t="str">
        <f t="shared" si="81"/>
        <v>Geld</v>
      </c>
      <c r="I710" s="6" t="str">
        <f t="shared" si="82"/>
        <v>Wollongong</v>
      </c>
      <c r="J710" s="2" t="s">
        <v>793</v>
      </c>
      <c r="K710" s="7" t="str">
        <f>INDEX('Product Details'!$A$2:$D$169, MATCH('Sales Order '!J710,'Product Details'!$B$2:$B$169,0),3)</f>
        <v>Office_Supplies</v>
      </c>
      <c r="L710" s="7" t="str">
        <f>INDEX('Product Details'!$A$2:$D$169, MATCH('Sales Order '!J710,'Product Details'!$B$2:$B$169,0),4)</f>
        <v>Fasteners</v>
      </c>
      <c r="M710" s="7" t="str">
        <f>INDEX('Product Details'!$A$2:$D$169, MATCH('Sales Order '!J710,'Product Details'!$B$2:$B$169,0),1)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83"/>
        <v>2080</v>
      </c>
      <c r="R710" s="8">
        <f t="shared" si="84"/>
        <v>2250</v>
      </c>
      <c r="S710" s="2">
        <v>76</v>
      </c>
      <c r="T710" s="9">
        <f t="shared" si="85"/>
        <v>2326</v>
      </c>
      <c r="U710" s="9">
        <f t="shared" si="86"/>
        <v>246</v>
      </c>
      <c r="V710" s="2" t="s">
        <v>64</v>
      </c>
      <c r="W710" s="10">
        <f t="shared" si="87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 t="shared" si="80"/>
        <v>Art</v>
      </c>
      <c r="H711" s="6" t="str">
        <f t="shared" si="81"/>
        <v>Foster</v>
      </c>
      <c r="I711" s="6" t="str">
        <f t="shared" si="82"/>
        <v>Devonport</v>
      </c>
      <c r="J711" s="2" t="s">
        <v>427</v>
      </c>
      <c r="K711" s="7" t="str">
        <f>INDEX('Product Details'!$A$2:$D$169, MATCH('Sales Order '!J711,'Product Details'!$B$2:$B$169,0),3)</f>
        <v>Office_Supplies</v>
      </c>
      <c r="L711" s="7" t="str">
        <f>INDEX('Product Details'!$A$2:$D$169, MATCH('Sales Order '!J711,'Product Details'!$B$2:$B$169,0),4)</f>
        <v>Storage</v>
      </c>
      <c r="M711" s="7" t="str">
        <f>INDEX('Product Details'!$A$2:$D$169, MATCH('Sales Order '!J711,'Product Details'!$B$2:$B$169,0),1)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83"/>
        <v>17307</v>
      </c>
      <c r="R711" s="8">
        <f t="shared" si="84"/>
        <v>19062</v>
      </c>
      <c r="S711" s="2">
        <v>58</v>
      </c>
      <c r="T711" s="9">
        <f t="shared" si="85"/>
        <v>19120</v>
      </c>
      <c r="U711" s="9">
        <f t="shared" si="86"/>
        <v>1813</v>
      </c>
      <c r="V711" s="2" t="s">
        <v>34</v>
      </c>
      <c r="W711" s="10">
        <f t="shared" si="87"/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 t="shared" si="80"/>
        <v>Mike</v>
      </c>
      <c r="H712" s="6" t="str">
        <f t="shared" si="81"/>
        <v>Vittorini</v>
      </c>
      <c r="I712" s="6" t="str">
        <f t="shared" si="82"/>
        <v>Naihati</v>
      </c>
      <c r="J712" s="2" t="s">
        <v>362</v>
      </c>
      <c r="K712" s="7" t="str">
        <f>INDEX('Product Details'!$A$2:$D$169, MATCH('Sales Order '!J712,'Product Details'!$B$2:$B$169,0),3)</f>
        <v>Technology</v>
      </c>
      <c r="L712" s="7" t="str">
        <f>INDEX('Product Details'!$A$2:$D$169, MATCH('Sales Order '!J712,'Product Details'!$B$2:$B$169,0),4)</f>
        <v>Machines</v>
      </c>
      <c r="M712" s="7" t="str">
        <f>INDEX('Product Details'!$A$2:$D$169, MATCH('Sales Order '!J712,'Product Details'!$B$2:$B$169,0),1)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83"/>
        <v>3412</v>
      </c>
      <c r="R712" s="8">
        <f t="shared" si="84"/>
        <v>3580</v>
      </c>
      <c r="S712" s="2">
        <v>86</v>
      </c>
      <c r="T712" s="9">
        <f t="shared" si="85"/>
        <v>3666</v>
      </c>
      <c r="U712" s="9">
        <f t="shared" si="86"/>
        <v>254</v>
      </c>
      <c r="V712" s="2" t="s">
        <v>31</v>
      </c>
      <c r="W712" s="10">
        <f t="shared" si="87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 t="shared" si="80"/>
        <v>Dean</v>
      </c>
      <c r="H713" s="6" t="str">
        <f t="shared" si="81"/>
        <v>Katz</v>
      </c>
      <c r="I713" s="6" t="str">
        <f t="shared" si="82"/>
        <v>Changzhou</v>
      </c>
      <c r="J713" s="2" t="s">
        <v>1174</v>
      </c>
      <c r="K713" s="7" t="str">
        <f>INDEX('Product Details'!$A$2:$D$169, MATCH('Sales Order '!J713,'Product Details'!$B$2:$B$169,0),3)</f>
        <v>Office_Supplies</v>
      </c>
      <c r="L713" s="7" t="str">
        <f>INDEX('Product Details'!$A$2:$D$169, MATCH('Sales Order '!J713,'Product Details'!$B$2:$B$169,0),4)</f>
        <v>Storage</v>
      </c>
      <c r="M713" s="7" t="str">
        <f>INDEX('Product Details'!$A$2:$D$169, MATCH('Sales Order '!J713,'Product Details'!$B$2:$B$169,0),1)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83"/>
        <v>1492</v>
      </c>
      <c r="R713" s="8">
        <f t="shared" si="84"/>
        <v>1610</v>
      </c>
      <c r="S713" s="2">
        <v>28</v>
      </c>
      <c r="T713" s="9">
        <f t="shared" si="85"/>
        <v>1638</v>
      </c>
      <c r="U713" s="9">
        <f t="shared" si="86"/>
        <v>146</v>
      </c>
      <c r="V713" s="2" t="s">
        <v>34</v>
      </c>
      <c r="W713" s="10">
        <f t="shared" si="87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 t="shared" ref="G714:G777" si="88">VLOOKUP(F714, Customer,2,0)</f>
        <v>Jeremy</v>
      </c>
      <c r="H714" s="6" t="str">
        <f t="shared" ref="H714:H777" si="89">VLOOKUP(F714,Customer,3,0)</f>
        <v>Ellison</v>
      </c>
      <c r="I714" s="6" t="str">
        <f t="shared" ref="I714:I777" si="90">VLOOKUP(F714,Customer,5,0)</f>
        <v>Faridabad</v>
      </c>
      <c r="J714" s="2" t="s">
        <v>1001</v>
      </c>
      <c r="K714" s="7" t="str">
        <f>INDEX('Product Details'!$A$2:$D$169, MATCH('Sales Order '!J714,'Product Details'!$B$2:$B$169,0),3)</f>
        <v>Office_Supplies</v>
      </c>
      <c r="L714" s="7" t="str">
        <f>INDEX('Product Details'!$A$2:$D$169, MATCH('Sales Order '!J714,'Product Details'!$B$2:$B$169,0),4)</f>
        <v>Art</v>
      </c>
      <c r="M714" s="7" t="str">
        <f>INDEX('Product Details'!$A$2:$D$169, MATCH('Sales Order '!J714,'Product Details'!$B$2:$B$169,0),1)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83"/>
        <v>85</v>
      </c>
      <c r="R714" s="8">
        <f t="shared" si="84"/>
        <v>92</v>
      </c>
      <c r="S714" s="2">
        <v>10</v>
      </c>
      <c r="T714" s="9">
        <f t="shared" si="85"/>
        <v>102</v>
      </c>
      <c r="U714" s="9">
        <f t="shared" si="86"/>
        <v>17</v>
      </c>
      <c r="V714" s="2" t="s">
        <v>34</v>
      </c>
      <c r="W714" s="10">
        <f t="shared" si="87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 t="shared" si="88"/>
        <v>Jessica</v>
      </c>
      <c r="H715" s="6" t="str">
        <f t="shared" si="89"/>
        <v>Myrick</v>
      </c>
      <c r="I715" s="6" t="str">
        <f t="shared" si="90"/>
        <v>Jakarta</v>
      </c>
      <c r="J715" s="2" t="s">
        <v>578</v>
      </c>
      <c r="K715" s="7" t="str">
        <f>INDEX('Product Details'!$A$2:$D$169, MATCH('Sales Order '!J715,'Product Details'!$B$2:$B$169,0),3)</f>
        <v>Office_Supplies</v>
      </c>
      <c r="L715" s="7" t="str">
        <f>INDEX('Product Details'!$A$2:$D$169, MATCH('Sales Order '!J715,'Product Details'!$B$2:$B$169,0),4)</f>
        <v>Envelopes</v>
      </c>
      <c r="M715" s="7" t="str">
        <f>INDEX('Product Details'!$A$2:$D$169, MATCH('Sales Order '!J715,'Product Details'!$B$2:$B$169,0),1)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91">O715*P715</f>
        <v>3146</v>
      </c>
      <c r="R715" s="8">
        <f t="shared" ref="R715:R778" si="92">N715*P715</f>
        <v>3270</v>
      </c>
      <c r="S715" s="2">
        <v>39</v>
      </c>
      <c r="T715" s="9">
        <f t="shared" ref="T715:T778" si="93">R715+S715</f>
        <v>3309</v>
      </c>
      <c r="U715" s="9">
        <f t="shared" ref="U715:U778" si="94">T715-Q715</f>
        <v>163</v>
      </c>
      <c r="V715" s="2" t="s">
        <v>64</v>
      </c>
      <c r="W715" s="10">
        <f t="shared" ref="W715:W778" si="95">VLOOKUP(T715,$X$1:$Y$7,2,1)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 t="shared" si="88"/>
        <v>Maureen</v>
      </c>
      <c r="H716" s="6" t="str">
        <f t="shared" si="89"/>
        <v>Gastineau</v>
      </c>
      <c r="I716" s="6" t="str">
        <f t="shared" si="90"/>
        <v>Melton</v>
      </c>
      <c r="J716" s="2" t="s">
        <v>57</v>
      </c>
      <c r="K716" s="7" t="str">
        <f>INDEX('Product Details'!$A$2:$D$169, MATCH('Sales Order '!J716,'Product Details'!$B$2:$B$169,0),3)</f>
        <v>Technology</v>
      </c>
      <c r="L716" s="7" t="str">
        <f>INDEX('Product Details'!$A$2:$D$169, MATCH('Sales Order '!J716,'Product Details'!$B$2:$B$169,0),4)</f>
        <v>Accessories</v>
      </c>
      <c r="M716" s="7" t="str">
        <f>INDEX('Product Details'!$A$2:$D$169, MATCH('Sales Order '!J716,'Product Details'!$B$2:$B$169,0),1)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91"/>
        <v>6364</v>
      </c>
      <c r="R716" s="8">
        <f t="shared" si="92"/>
        <v>6744</v>
      </c>
      <c r="S716" s="2">
        <v>35</v>
      </c>
      <c r="T716" s="9">
        <f t="shared" si="93"/>
        <v>6779</v>
      </c>
      <c r="U716" s="9">
        <f t="shared" si="94"/>
        <v>415</v>
      </c>
      <c r="V716" s="2" t="s">
        <v>34</v>
      </c>
      <c r="W716" s="10">
        <f t="shared" si="95"/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 t="shared" si="88"/>
        <v>Anthony</v>
      </c>
      <c r="H717" s="6" t="str">
        <f t="shared" si="89"/>
        <v>Garverick</v>
      </c>
      <c r="I717" s="6" t="str">
        <f t="shared" si="90"/>
        <v>Delhi</v>
      </c>
      <c r="J717" s="2" t="s">
        <v>1143</v>
      </c>
      <c r="K717" s="7" t="str">
        <f>INDEX('Product Details'!$A$2:$D$169, MATCH('Sales Order '!J717,'Product Details'!$B$2:$B$169,0),3)</f>
        <v>Furniture</v>
      </c>
      <c r="L717" s="7" t="str">
        <f>INDEX('Product Details'!$A$2:$D$169, MATCH('Sales Order '!J717,'Product Details'!$B$2:$B$169,0),4)</f>
        <v>Bookcases</v>
      </c>
      <c r="M717" s="7" t="str">
        <f>INDEX('Product Details'!$A$2:$D$169, MATCH('Sales Order '!J717,'Product Details'!$B$2:$B$169,0),1)</f>
        <v>Metal Bookcases, Putty</v>
      </c>
      <c r="N717" s="2">
        <v>1623</v>
      </c>
      <c r="O717" s="2">
        <v>1546</v>
      </c>
      <c r="P717" s="2">
        <v>5</v>
      </c>
      <c r="Q717" s="8">
        <f t="shared" si="91"/>
        <v>7730</v>
      </c>
      <c r="R717" s="8">
        <f t="shared" si="92"/>
        <v>8115</v>
      </c>
      <c r="S717" s="2">
        <v>99</v>
      </c>
      <c r="T717" s="9">
        <f t="shared" si="93"/>
        <v>8214</v>
      </c>
      <c r="U717" s="9">
        <f t="shared" si="94"/>
        <v>484</v>
      </c>
      <c r="V717" s="2" t="s">
        <v>34</v>
      </c>
      <c r="W717" s="10">
        <f t="shared" si="95"/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 t="shared" si="88"/>
        <v>Debra</v>
      </c>
      <c r="H718" s="6" t="str">
        <f t="shared" si="89"/>
        <v>Catini</v>
      </c>
      <c r="I718" s="6" t="str">
        <f t="shared" si="90"/>
        <v>Zhengzhou</v>
      </c>
      <c r="J718" s="2" t="s">
        <v>796</v>
      </c>
      <c r="K718" s="7" t="str">
        <f>INDEX('Product Details'!$A$2:$D$169, MATCH('Sales Order '!J718,'Product Details'!$B$2:$B$169,0),3)</f>
        <v>Office_Supplies</v>
      </c>
      <c r="L718" s="7" t="str">
        <f>INDEX('Product Details'!$A$2:$D$169, MATCH('Sales Order '!J718,'Product Details'!$B$2:$B$169,0),4)</f>
        <v>Binders</v>
      </c>
      <c r="M718" s="7" t="str">
        <f>INDEX('Product Details'!$A$2:$D$169, MATCH('Sales Order '!J718,'Product Details'!$B$2:$B$169,0),1)</f>
        <v>Heavy-Duty E-Z-D Binders</v>
      </c>
      <c r="N718" s="2">
        <v>199</v>
      </c>
      <c r="O718" s="2">
        <v>176</v>
      </c>
      <c r="P718" s="2">
        <v>1</v>
      </c>
      <c r="Q718" s="8">
        <f t="shared" si="91"/>
        <v>176</v>
      </c>
      <c r="R718" s="8">
        <f t="shared" si="92"/>
        <v>199</v>
      </c>
      <c r="S718" s="2">
        <v>30</v>
      </c>
      <c r="T718" s="9">
        <f t="shared" si="93"/>
        <v>229</v>
      </c>
      <c r="U718" s="9">
        <f t="shared" si="94"/>
        <v>53</v>
      </c>
      <c r="V718" s="2" t="s">
        <v>34</v>
      </c>
      <c r="W718" s="10">
        <f t="shared" si="95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 t="shared" si="88"/>
        <v>Valerie</v>
      </c>
      <c r="H719" s="6" t="str">
        <f t="shared" si="89"/>
        <v>Takahito</v>
      </c>
      <c r="I719" s="6" t="str">
        <f t="shared" si="90"/>
        <v>Surat</v>
      </c>
      <c r="J719" s="2" t="s">
        <v>359</v>
      </c>
      <c r="K719" s="7" t="str">
        <f>INDEX('Product Details'!$A$2:$D$169, MATCH('Sales Order '!J719,'Product Details'!$B$2:$B$169,0),3)</f>
        <v>Office_Supplies</v>
      </c>
      <c r="L719" s="7" t="str">
        <f>INDEX('Product Details'!$A$2:$D$169, MATCH('Sales Order '!J719,'Product Details'!$B$2:$B$169,0),4)</f>
        <v>Binders</v>
      </c>
      <c r="M719" s="7" t="str">
        <f>INDEX('Product Details'!$A$2:$D$169, MATCH('Sales Order '!J719,'Product Details'!$B$2:$B$169,0),1)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91"/>
        <v>1050</v>
      </c>
      <c r="R719" s="8">
        <f t="shared" si="92"/>
        <v>1120</v>
      </c>
      <c r="S719" s="2">
        <v>41</v>
      </c>
      <c r="T719" s="9">
        <f t="shared" si="93"/>
        <v>1161</v>
      </c>
      <c r="U719" s="9">
        <f t="shared" si="94"/>
        <v>111</v>
      </c>
      <c r="V719" s="2" t="s">
        <v>34</v>
      </c>
      <c r="W719" s="10">
        <f t="shared" si="95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 t="shared" si="88"/>
        <v>Julia</v>
      </c>
      <c r="H720" s="6" t="str">
        <f t="shared" si="89"/>
        <v>Dunbar</v>
      </c>
      <c r="I720" s="6" t="str">
        <f t="shared" si="90"/>
        <v>Melbourne</v>
      </c>
      <c r="J720" s="2" t="s">
        <v>374</v>
      </c>
      <c r="K720" s="7" t="str">
        <f>INDEX('Product Details'!$A$2:$D$169, MATCH('Sales Order '!J720,'Product Details'!$B$2:$B$169,0),3)</f>
        <v>Furniture</v>
      </c>
      <c r="L720" s="7" t="str">
        <f>INDEX('Product Details'!$A$2:$D$169, MATCH('Sales Order '!J720,'Product Details'!$B$2:$B$169,0),4)</f>
        <v>Chairs</v>
      </c>
      <c r="M720" s="7" t="str">
        <f>INDEX('Product Details'!$A$2:$D$169, MATCH('Sales Order '!J720,'Product Details'!$B$2:$B$169,0),1)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91"/>
        <v>31444</v>
      </c>
      <c r="R720" s="8">
        <f t="shared" si="92"/>
        <v>33922</v>
      </c>
      <c r="S720" s="2">
        <v>86</v>
      </c>
      <c r="T720" s="9">
        <f t="shared" si="93"/>
        <v>34008</v>
      </c>
      <c r="U720" s="9">
        <f t="shared" si="94"/>
        <v>2564</v>
      </c>
      <c r="V720" s="2" t="s">
        <v>34</v>
      </c>
      <c r="W720" s="10">
        <f t="shared" si="95"/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 t="shared" si="88"/>
        <v>Ralph</v>
      </c>
      <c r="H721" s="6" t="str">
        <f t="shared" si="89"/>
        <v>Kennedy</v>
      </c>
      <c r="I721" s="6" t="str">
        <f t="shared" si="90"/>
        <v>Bundaberg</v>
      </c>
      <c r="J721" s="2" t="s">
        <v>377</v>
      </c>
      <c r="K721" s="7" t="str">
        <f>INDEX('Product Details'!$A$2:$D$169, MATCH('Sales Order '!J721,'Product Details'!$B$2:$B$169,0),3)</f>
        <v>Furniture</v>
      </c>
      <c r="L721" s="7" t="str">
        <f>INDEX('Product Details'!$A$2:$D$169, MATCH('Sales Order '!J721,'Product Details'!$B$2:$B$169,0),4)</f>
        <v>Tables</v>
      </c>
      <c r="M721" s="7" t="str">
        <f>INDEX('Product Details'!$A$2:$D$169, MATCH('Sales Order '!J721,'Product Details'!$B$2:$B$169,0),1)</f>
        <v>BPI Conference Tables</v>
      </c>
      <c r="N721" s="2">
        <v>1845</v>
      </c>
      <c r="O721" s="2">
        <v>1742</v>
      </c>
      <c r="P721" s="2">
        <v>2</v>
      </c>
      <c r="Q721" s="8">
        <f t="shared" si="91"/>
        <v>3484</v>
      </c>
      <c r="R721" s="8">
        <f t="shared" si="92"/>
        <v>3690</v>
      </c>
      <c r="S721" s="2">
        <v>92</v>
      </c>
      <c r="T721" s="9">
        <f t="shared" si="93"/>
        <v>3782</v>
      </c>
      <c r="U721" s="9">
        <f t="shared" si="94"/>
        <v>298</v>
      </c>
      <c r="V721" s="2" t="s">
        <v>31</v>
      </c>
      <c r="W721" s="10">
        <f t="shared" si="95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 t="shared" si="88"/>
        <v>Patricia</v>
      </c>
      <c r="H722" s="6" t="str">
        <f t="shared" si="89"/>
        <v>Hirasaki</v>
      </c>
      <c r="I722" s="6" t="str">
        <f t="shared" si="90"/>
        <v>Pimpri</v>
      </c>
      <c r="J722" s="2" t="s">
        <v>539</v>
      </c>
      <c r="K722" s="7" t="str">
        <f>INDEX('Product Details'!$A$2:$D$169, MATCH('Sales Order '!J722,'Product Details'!$B$2:$B$169,0),3)</f>
        <v>Technology</v>
      </c>
      <c r="L722" s="7" t="str">
        <f>INDEX('Product Details'!$A$2:$D$169, MATCH('Sales Order '!J722,'Product Details'!$B$2:$B$169,0),4)</f>
        <v>Copiers</v>
      </c>
      <c r="M722" s="7" t="str">
        <f>INDEX('Product Details'!$A$2:$D$169, MATCH('Sales Order '!J722,'Product Details'!$B$2:$B$169,0),1)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91"/>
        <v>6475</v>
      </c>
      <c r="R722" s="8">
        <f t="shared" si="92"/>
        <v>6925</v>
      </c>
      <c r="S722" s="2">
        <v>25</v>
      </c>
      <c r="T722" s="9">
        <f t="shared" si="93"/>
        <v>6950</v>
      </c>
      <c r="U722" s="9">
        <f t="shared" si="94"/>
        <v>475</v>
      </c>
      <c r="V722" s="2" t="s">
        <v>64</v>
      </c>
      <c r="W722" s="10">
        <f t="shared" si="95"/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 t="shared" si="88"/>
        <v>Steve</v>
      </c>
      <c r="H723" s="6" t="str">
        <f t="shared" si="89"/>
        <v>Carroll</v>
      </c>
      <c r="I723" s="6" t="str">
        <f t="shared" si="90"/>
        <v>Qingdao</v>
      </c>
      <c r="J723" s="2" t="s">
        <v>765</v>
      </c>
      <c r="K723" s="7" t="str">
        <f>INDEX('Product Details'!$A$2:$D$169, MATCH('Sales Order '!J723,'Product Details'!$B$2:$B$169,0),3)</f>
        <v>Furniture</v>
      </c>
      <c r="L723" s="7" t="str">
        <f>INDEX('Product Details'!$A$2:$D$169, MATCH('Sales Order '!J723,'Product Details'!$B$2:$B$169,0),4)</f>
        <v>Tables</v>
      </c>
      <c r="M723" s="7" t="str">
        <f>INDEX('Product Details'!$A$2:$D$169, MATCH('Sales Order '!J723,'Product Details'!$B$2:$B$169,0),1)</f>
        <v>Racetrack Conference Tables</v>
      </c>
      <c r="N723" s="2">
        <v>1169</v>
      </c>
      <c r="O723" s="2">
        <v>1072</v>
      </c>
      <c r="P723" s="2">
        <v>2</v>
      </c>
      <c r="Q723" s="8">
        <f t="shared" si="91"/>
        <v>2144</v>
      </c>
      <c r="R723" s="8">
        <f t="shared" si="92"/>
        <v>2338</v>
      </c>
      <c r="S723" s="2">
        <v>41</v>
      </c>
      <c r="T723" s="9">
        <f t="shared" si="93"/>
        <v>2379</v>
      </c>
      <c r="U723" s="9">
        <f t="shared" si="94"/>
        <v>235</v>
      </c>
      <c r="V723" s="2" t="s">
        <v>64</v>
      </c>
      <c r="W723" s="10">
        <f t="shared" si="95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 t="shared" si="88"/>
        <v>Paul</v>
      </c>
      <c r="H724" s="6" t="str">
        <f t="shared" si="89"/>
        <v>Gonzalez</v>
      </c>
      <c r="I724" s="6" t="str">
        <f t="shared" si="90"/>
        <v>Durgapur</v>
      </c>
      <c r="J724" s="2" t="s">
        <v>533</v>
      </c>
      <c r="K724" s="7" t="str">
        <f>INDEX('Product Details'!$A$2:$D$169, MATCH('Sales Order '!J724,'Product Details'!$B$2:$B$169,0),3)</f>
        <v>Office_Supplies</v>
      </c>
      <c r="L724" s="7" t="str">
        <f>INDEX('Product Details'!$A$2:$D$169, MATCH('Sales Order '!J724,'Product Details'!$B$2:$B$169,0),4)</f>
        <v>Supplies</v>
      </c>
      <c r="M724" s="7" t="str">
        <f>INDEX('Product Details'!$A$2:$D$169, MATCH('Sales Order '!J724,'Product Details'!$B$2:$B$169,0),1)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91"/>
        <v>448</v>
      </c>
      <c r="R724" s="8">
        <f t="shared" si="92"/>
        <v>497</v>
      </c>
      <c r="S724" s="2">
        <v>10</v>
      </c>
      <c r="T724" s="9">
        <f t="shared" si="93"/>
        <v>507</v>
      </c>
      <c r="U724" s="9">
        <f t="shared" si="94"/>
        <v>59</v>
      </c>
      <c r="V724" s="2" t="s">
        <v>64</v>
      </c>
      <c r="W724" s="10">
        <f t="shared" si="95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 t="shared" si="88"/>
        <v>Mick</v>
      </c>
      <c r="H725" s="6" t="str">
        <f t="shared" si="89"/>
        <v>Brown</v>
      </c>
      <c r="I725" s="6" t="str">
        <f t="shared" si="90"/>
        <v>Frankfurt</v>
      </c>
      <c r="J725" s="2" t="s">
        <v>533</v>
      </c>
      <c r="K725" s="7" t="str">
        <f>INDEX('Product Details'!$A$2:$D$169, MATCH('Sales Order '!J725,'Product Details'!$B$2:$B$169,0),3)</f>
        <v>Office_Supplies</v>
      </c>
      <c r="L725" s="7" t="str">
        <f>INDEX('Product Details'!$A$2:$D$169, MATCH('Sales Order '!J725,'Product Details'!$B$2:$B$169,0),4)</f>
        <v>Supplies</v>
      </c>
      <c r="M725" s="7" t="str">
        <f>INDEX('Product Details'!$A$2:$D$169, MATCH('Sales Order '!J725,'Product Details'!$B$2:$B$169,0),1)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91"/>
        <v>399</v>
      </c>
      <c r="R725" s="8">
        <f t="shared" si="92"/>
        <v>417</v>
      </c>
      <c r="S725" s="2">
        <v>30</v>
      </c>
      <c r="T725" s="9">
        <f t="shared" si="93"/>
        <v>447</v>
      </c>
      <c r="U725" s="9">
        <f t="shared" si="94"/>
        <v>48</v>
      </c>
      <c r="V725" s="2" t="s">
        <v>64</v>
      </c>
      <c r="W725" s="10">
        <f t="shared" si="95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 t="shared" si="88"/>
        <v>Hunter</v>
      </c>
      <c r="H726" s="6" t="str">
        <f t="shared" si="89"/>
        <v>Glantz</v>
      </c>
      <c r="I726" s="6" t="str">
        <f t="shared" si="90"/>
        <v>Panihati</v>
      </c>
      <c r="J726" s="2" t="s">
        <v>106</v>
      </c>
      <c r="K726" s="7" t="str">
        <f>INDEX('Product Details'!$A$2:$D$169, MATCH('Sales Order '!J726,'Product Details'!$B$2:$B$169,0),3)</f>
        <v>Office_Supplies</v>
      </c>
      <c r="L726" s="7" t="str">
        <f>INDEX('Product Details'!$A$2:$D$169, MATCH('Sales Order '!J726,'Product Details'!$B$2:$B$169,0),4)</f>
        <v>Appliances</v>
      </c>
      <c r="M726" s="7" t="str">
        <f>INDEX('Product Details'!$A$2:$D$169, MATCH('Sales Order '!J726,'Product Details'!$B$2:$B$169,0),1)</f>
        <v>Hoover Microwave, Silver</v>
      </c>
      <c r="N726" s="2">
        <v>224</v>
      </c>
      <c r="O726" s="2">
        <v>210</v>
      </c>
      <c r="P726" s="2">
        <v>1</v>
      </c>
      <c r="Q726" s="8">
        <f t="shared" si="91"/>
        <v>210</v>
      </c>
      <c r="R726" s="8">
        <f t="shared" si="92"/>
        <v>224</v>
      </c>
      <c r="S726" s="2">
        <v>97</v>
      </c>
      <c r="T726" s="9">
        <f t="shared" si="93"/>
        <v>321</v>
      </c>
      <c r="U726" s="9">
        <f t="shared" si="94"/>
        <v>111</v>
      </c>
      <c r="V726" s="2" t="s">
        <v>64</v>
      </c>
      <c r="W726" s="10">
        <f t="shared" si="95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 t="shared" si="88"/>
        <v>Logan</v>
      </c>
      <c r="H727" s="6" t="str">
        <f t="shared" si="89"/>
        <v>Currie</v>
      </c>
      <c r="I727" s="6" t="str">
        <f t="shared" si="90"/>
        <v>Anshan</v>
      </c>
      <c r="J727" s="2" t="s">
        <v>274</v>
      </c>
      <c r="K727" s="7" t="str">
        <f>INDEX('Product Details'!$A$2:$D$169, MATCH('Sales Order '!J727,'Product Details'!$B$2:$B$169,0),3)</f>
        <v>Furniture</v>
      </c>
      <c r="L727" s="7" t="str">
        <f>INDEX('Product Details'!$A$2:$D$169, MATCH('Sales Order '!J727,'Product Details'!$B$2:$B$169,0),4)</f>
        <v>Tables</v>
      </c>
      <c r="M727" s="7" t="str">
        <f>INDEX('Product Details'!$A$2:$D$169, MATCH('Sales Order '!J727,'Product Details'!$B$2:$B$169,0),1)</f>
        <v>Coffee Table, Adjustable Height</v>
      </c>
      <c r="N727" s="2">
        <v>279</v>
      </c>
      <c r="O727" s="2">
        <v>254</v>
      </c>
      <c r="P727" s="2">
        <v>4</v>
      </c>
      <c r="Q727" s="8">
        <f t="shared" si="91"/>
        <v>1016</v>
      </c>
      <c r="R727" s="8">
        <f t="shared" si="92"/>
        <v>1116</v>
      </c>
      <c r="S727" s="2">
        <v>78</v>
      </c>
      <c r="T727" s="9">
        <f t="shared" si="93"/>
        <v>1194</v>
      </c>
      <c r="U727" s="9">
        <f t="shared" si="94"/>
        <v>178</v>
      </c>
      <c r="V727" s="2" t="s">
        <v>64</v>
      </c>
      <c r="W727" s="10">
        <f t="shared" si="95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 t="shared" si="88"/>
        <v>Dianna</v>
      </c>
      <c r="H728" s="6" t="str">
        <f t="shared" si="89"/>
        <v>Vittorini</v>
      </c>
      <c r="I728" s="6" t="str">
        <f t="shared" si="90"/>
        <v>Gold Coast</v>
      </c>
      <c r="J728" s="2" t="s">
        <v>235</v>
      </c>
      <c r="K728" s="7" t="str">
        <f>INDEX('Product Details'!$A$2:$D$169, MATCH('Sales Order '!J728,'Product Details'!$B$2:$B$169,0),3)</f>
        <v>Furniture</v>
      </c>
      <c r="L728" s="7" t="str">
        <f>INDEX('Product Details'!$A$2:$D$169, MATCH('Sales Order '!J728,'Product Details'!$B$2:$B$169,0),4)</f>
        <v>Chairs</v>
      </c>
      <c r="M728" s="7" t="str">
        <f>INDEX('Product Details'!$A$2:$D$169, MATCH('Sales Order '!J728,'Product Details'!$B$2:$B$169,0),1)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91"/>
        <v>22495</v>
      </c>
      <c r="R728" s="8">
        <f t="shared" si="92"/>
        <v>24520</v>
      </c>
      <c r="S728" s="2">
        <v>82</v>
      </c>
      <c r="T728" s="9">
        <f t="shared" si="93"/>
        <v>24602</v>
      </c>
      <c r="U728" s="9">
        <f t="shared" si="94"/>
        <v>2107</v>
      </c>
      <c r="V728" s="2" t="s">
        <v>34</v>
      </c>
      <c r="W728" s="10">
        <f t="shared" si="95"/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 t="shared" si="88"/>
        <v>Tom</v>
      </c>
      <c r="H729" s="6" t="str">
        <f t="shared" si="89"/>
        <v>Boeckenhauer</v>
      </c>
      <c r="I729" s="6" t="str">
        <f t="shared" si="90"/>
        <v>Neunkirchen</v>
      </c>
      <c r="J729" s="2" t="s">
        <v>205</v>
      </c>
      <c r="K729" s="7" t="str">
        <f>INDEX('Product Details'!$A$2:$D$169, MATCH('Sales Order '!J729,'Product Details'!$B$2:$B$169,0),3)</f>
        <v>Office_Supplies</v>
      </c>
      <c r="L729" s="7" t="str">
        <f>INDEX('Product Details'!$A$2:$D$169, MATCH('Sales Order '!J729,'Product Details'!$B$2:$B$169,0),4)</f>
        <v>Labels</v>
      </c>
      <c r="M729" s="7" t="str">
        <f>INDEX('Product Details'!$A$2:$D$169, MATCH('Sales Order '!J729,'Product Details'!$B$2:$B$169,0),1)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91"/>
        <v>258</v>
      </c>
      <c r="R729" s="8">
        <f t="shared" si="92"/>
        <v>270</v>
      </c>
      <c r="S729" s="2">
        <v>30</v>
      </c>
      <c r="T729" s="9">
        <f t="shared" si="93"/>
        <v>300</v>
      </c>
      <c r="U729" s="9">
        <f t="shared" si="94"/>
        <v>42</v>
      </c>
      <c r="V729" s="2" t="s">
        <v>34</v>
      </c>
      <c r="W729" s="10">
        <f t="shared" si="95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 t="shared" si="88"/>
        <v>Dana</v>
      </c>
      <c r="H730" s="6" t="str">
        <f t="shared" si="89"/>
        <v>Kaydos</v>
      </c>
      <c r="I730" s="6" t="str">
        <f t="shared" si="90"/>
        <v>Nagercoil</v>
      </c>
      <c r="J730" s="2" t="s">
        <v>467</v>
      </c>
      <c r="K730" s="7" t="str">
        <f>INDEX('Product Details'!$A$2:$D$169, MATCH('Sales Order '!J730,'Product Details'!$B$2:$B$169,0),3)</f>
        <v>Technology</v>
      </c>
      <c r="L730" s="7" t="str">
        <f>INDEX('Product Details'!$A$2:$D$169, MATCH('Sales Order '!J730,'Product Details'!$B$2:$B$169,0),4)</f>
        <v>Phones</v>
      </c>
      <c r="M730" s="7" t="str">
        <f>INDEX('Product Details'!$A$2:$D$169, MATCH('Sales Order '!J730,'Product Details'!$B$2:$B$169,0),1)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91"/>
        <v>1908</v>
      </c>
      <c r="R730" s="8">
        <f t="shared" si="92"/>
        <v>2080</v>
      </c>
      <c r="S730" s="2">
        <v>67</v>
      </c>
      <c r="T730" s="9">
        <f t="shared" si="93"/>
        <v>2147</v>
      </c>
      <c r="U730" s="9">
        <f t="shared" si="94"/>
        <v>239</v>
      </c>
      <c r="V730" s="2" t="s">
        <v>34</v>
      </c>
      <c r="W730" s="10">
        <f t="shared" si="95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 t="shared" si="88"/>
        <v>Alex</v>
      </c>
      <c r="H731" s="6" t="str">
        <f t="shared" si="89"/>
        <v>Avila</v>
      </c>
      <c r="I731" s="6" t="str">
        <f t="shared" si="90"/>
        <v>Newcastle</v>
      </c>
      <c r="J731" s="2" t="s">
        <v>1174</v>
      </c>
      <c r="K731" s="7" t="str">
        <f>INDEX('Product Details'!$A$2:$D$169, MATCH('Sales Order '!J731,'Product Details'!$B$2:$B$169,0),3)</f>
        <v>Office_Supplies</v>
      </c>
      <c r="L731" s="7" t="str">
        <f>INDEX('Product Details'!$A$2:$D$169, MATCH('Sales Order '!J731,'Product Details'!$B$2:$B$169,0),4)</f>
        <v>Storage</v>
      </c>
      <c r="M731" s="7" t="str">
        <f>INDEX('Product Details'!$A$2:$D$169, MATCH('Sales Order '!J731,'Product Details'!$B$2:$B$169,0),1)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91"/>
        <v>3846</v>
      </c>
      <c r="R731" s="8">
        <f t="shared" si="92"/>
        <v>3996</v>
      </c>
      <c r="S731" s="2">
        <v>30</v>
      </c>
      <c r="T731" s="9">
        <f t="shared" si="93"/>
        <v>4026</v>
      </c>
      <c r="U731" s="9">
        <f t="shared" si="94"/>
        <v>180</v>
      </c>
      <c r="V731" s="2" t="s">
        <v>64</v>
      </c>
      <c r="W731" s="10">
        <f t="shared" si="95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 t="shared" si="88"/>
        <v>Nancy</v>
      </c>
      <c r="H732" s="6" t="str">
        <f t="shared" si="89"/>
        <v>Lomonaco</v>
      </c>
      <c r="I732" s="6" t="str">
        <f t="shared" si="90"/>
        <v>Tengzhou</v>
      </c>
      <c r="J732" s="2" t="s">
        <v>57</v>
      </c>
      <c r="K732" s="7" t="str">
        <f>INDEX('Product Details'!$A$2:$D$169, MATCH('Sales Order '!J732,'Product Details'!$B$2:$B$169,0),3)</f>
        <v>Technology</v>
      </c>
      <c r="L732" s="7" t="str">
        <f>INDEX('Product Details'!$A$2:$D$169, MATCH('Sales Order '!J732,'Product Details'!$B$2:$B$169,0),4)</f>
        <v>Accessories</v>
      </c>
      <c r="M732" s="7" t="str">
        <f>INDEX('Product Details'!$A$2:$D$169, MATCH('Sales Order '!J732,'Product Details'!$B$2:$B$169,0),1)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91"/>
        <v>8570</v>
      </c>
      <c r="R732" s="8">
        <f t="shared" si="92"/>
        <v>9154</v>
      </c>
      <c r="S732" s="2">
        <v>20</v>
      </c>
      <c r="T732" s="9">
        <f t="shared" si="93"/>
        <v>9174</v>
      </c>
      <c r="U732" s="9">
        <f t="shared" si="94"/>
        <v>604</v>
      </c>
      <c r="V732" s="2" t="s">
        <v>34</v>
      </c>
      <c r="W732" s="10">
        <f t="shared" si="95"/>
        <v>0.05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 t="shared" si="88"/>
        <v>Mick</v>
      </c>
      <c r="H733" s="6" t="str">
        <f t="shared" si="89"/>
        <v>Brown</v>
      </c>
      <c r="I733" s="6" t="str">
        <f t="shared" si="90"/>
        <v>Shenzhen</v>
      </c>
      <c r="J733" s="2" t="s">
        <v>39</v>
      </c>
      <c r="K733" s="7" t="str">
        <f>INDEX('Product Details'!$A$2:$D$169, MATCH('Sales Order '!J733,'Product Details'!$B$2:$B$169,0),3)</f>
        <v>Office_Supplies</v>
      </c>
      <c r="L733" s="7" t="str">
        <f>INDEX('Product Details'!$A$2:$D$169, MATCH('Sales Order '!J733,'Product Details'!$B$2:$B$169,0),4)</f>
        <v>Binders</v>
      </c>
      <c r="M733" s="7" t="str">
        <f>INDEX('Product Details'!$A$2:$D$169, MATCH('Sales Order '!J733,'Product Details'!$B$2:$B$169,0),1)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91"/>
        <v>480</v>
      </c>
      <c r="R733" s="8">
        <f t="shared" si="92"/>
        <v>507</v>
      </c>
      <c r="S733" s="2">
        <v>30</v>
      </c>
      <c r="T733" s="9">
        <f t="shared" si="93"/>
        <v>537</v>
      </c>
      <c r="U733" s="9">
        <f t="shared" si="94"/>
        <v>57</v>
      </c>
      <c r="V733" s="2" t="s">
        <v>64</v>
      </c>
      <c r="W733" s="10">
        <f t="shared" si="95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 t="shared" si="88"/>
        <v>Yana</v>
      </c>
      <c r="H734" s="6" t="str">
        <f t="shared" si="89"/>
        <v>Sorensen</v>
      </c>
      <c r="I734" s="6" t="str">
        <f t="shared" si="90"/>
        <v>Hangzhou</v>
      </c>
      <c r="J734" s="2" t="s">
        <v>1051</v>
      </c>
      <c r="K734" s="7" t="str">
        <f>INDEX('Product Details'!$A$2:$D$169, MATCH('Sales Order '!J734,'Product Details'!$B$2:$B$169,0),3)</f>
        <v>Technology</v>
      </c>
      <c r="L734" s="7" t="str">
        <f>INDEX('Product Details'!$A$2:$D$169, MATCH('Sales Order '!J734,'Product Details'!$B$2:$B$169,0),4)</f>
        <v>Copiers</v>
      </c>
      <c r="M734" s="7" t="str">
        <f>INDEX('Product Details'!$A$2:$D$169, MATCH('Sales Order '!J734,'Product Details'!$B$2:$B$169,0),1)</f>
        <v>Canon Ink, Digital</v>
      </c>
      <c r="N734" s="2">
        <v>27691</v>
      </c>
      <c r="O734" s="2">
        <v>25616</v>
      </c>
      <c r="P734" s="2">
        <v>5</v>
      </c>
      <c r="Q734" s="8">
        <f t="shared" si="91"/>
        <v>128080</v>
      </c>
      <c r="R734" s="8">
        <f t="shared" si="92"/>
        <v>138455</v>
      </c>
      <c r="S734" s="2">
        <v>57</v>
      </c>
      <c r="T734" s="9">
        <f t="shared" si="93"/>
        <v>138512</v>
      </c>
      <c r="U734" s="9">
        <f t="shared" si="94"/>
        <v>10432</v>
      </c>
      <c r="V734" s="2" t="s">
        <v>72</v>
      </c>
      <c r="W734" s="10">
        <f t="shared" si="95"/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 t="shared" si="88"/>
        <v>Lindsay</v>
      </c>
      <c r="H735" s="6" t="str">
        <f t="shared" si="89"/>
        <v>Castell</v>
      </c>
      <c r="I735" s="6" t="str">
        <f t="shared" si="90"/>
        <v>Depok</v>
      </c>
      <c r="J735" s="2" t="s">
        <v>51</v>
      </c>
      <c r="K735" s="7" t="str">
        <f>INDEX('Product Details'!$A$2:$D$169, MATCH('Sales Order '!J735,'Product Details'!$B$2:$B$169,0),3)</f>
        <v>Technology</v>
      </c>
      <c r="L735" s="7" t="str">
        <f>INDEX('Product Details'!$A$2:$D$169, MATCH('Sales Order '!J735,'Product Details'!$B$2:$B$169,0),4)</f>
        <v>Machines</v>
      </c>
      <c r="M735" s="7" t="str">
        <f>INDEX('Product Details'!$A$2:$D$169, MATCH('Sales Order '!J735,'Product Details'!$B$2:$B$169,0),1)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91"/>
        <v>76848</v>
      </c>
      <c r="R735" s="8">
        <f t="shared" si="92"/>
        <v>83073</v>
      </c>
      <c r="S735" s="2">
        <v>97</v>
      </c>
      <c r="T735" s="9">
        <f t="shared" si="93"/>
        <v>83170</v>
      </c>
      <c r="U735" s="9">
        <f t="shared" si="94"/>
        <v>6322</v>
      </c>
      <c r="V735" s="2" t="s">
        <v>34</v>
      </c>
      <c r="W735" s="10">
        <f t="shared" si="95"/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 t="shared" si="88"/>
        <v>Philip</v>
      </c>
      <c r="H736" s="6" t="str">
        <f t="shared" si="89"/>
        <v>Fox</v>
      </c>
      <c r="I736" s="6" t="str">
        <f t="shared" si="90"/>
        <v>Remscheid</v>
      </c>
      <c r="J736" s="2" t="s">
        <v>132</v>
      </c>
      <c r="K736" s="7" t="str">
        <f>INDEX('Product Details'!$A$2:$D$169, MATCH('Sales Order '!J736,'Product Details'!$B$2:$B$169,0),3)</f>
        <v>Office_Supplies</v>
      </c>
      <c r="L736" s="7" t="str">
        <f>INDEX('Product Details'!$A$2:$D$169, MATCH('Sales Order '!J736,'Product Details'!$B$2:$B$169,0),4)</f>
        <v>Labels</v>
      </c>
      <c r="M736" s="7" t="str">
        <f>INDEX('Product Details'!$A$2:$D$169, MATCH('Sales Order '!J736,'Product Details'!$B$2:$B$169,0),1)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91"/>
        <v>522</v>
      </c>
      <c r="R736" s="8">
        <f t="shared" si="92"/>
        <v>555</v>
      </c>
      <c r="S736" s="2">
        <v>30</v>
      </c>
      <c r="T736" s="9">
        <f t="shared" si="93"/>
        <v>585</v>
      </c>
      <c r="U736" s="9">
        <f t="shared" si="94"/>
        <v>63</v>
      </c>
      <c r="V736" s="2" t="s">
        <v>34</v>
      </c>
      <c r="W736" s="10">
        <f t="shared" si="95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 t="shared" si="88"/>
        <v>Vivek</v>
      </c>
      <c r="H737" s="6" t="str">
        <f t="shared" si="89"/>
        <v>Gonzalez</v>
      </c>
      <c r="I737" s="6" t="str">
        <f t="shared" si="90"/>
        <v>Nanyang</v>
      </c>
      <c r="J737" s="2" t="s">
        <v>54</v>
      </c>
      <c r="K737" s="7" t="str">
        <f>INDEX('Product Details'!$A$2:$D$169, MATCH('Sales Order '!J737,'Product Details'!$B$2:$B$169,0),3)</f>
        <v>Furniture</v>
      </c>
      <c r="L737" s="7" t="str">
        <f>INDEX('Product Details'!$A$2:$D$169, MATCH('Sales Order '!J737,'Product Details'!$B$2:$B$169,0),4)</f>
        <v>Tables</v>
      </c>
      <c r="M737" s="7" t="str">
        <f>INDEX('Product Details'!$A$2:$D$169, MATCH('Sales Order '!J737,'Product Details'!$B$2:$B$169,0),1)</f>
        <v>Wood Table, Rectangular</v>
      </c>
      <c r="N737" s="2">
        <v>1637</v>
      </c>
      <c r="O737" s="2">
        <v>1532</v>
      </c>
      <c r="P737" s="2">
        <v>1</v>
      </c>
      <c r="Q737" s="8">
        <f t="shared" si="91"/>
        <v>1532</v>
      </c>
      <c r="R737" s="8">
        <f t="shared" si="92"/>
        <v>1637</v>
      </c>
      <c r="S737" s="2">
        <v>75</v>
      </c>
      <c r="T737" s="9">
        <f t="shared" si="93"/>
        <v>1712</v>
      </c>
      <c r="U737" s="9">
        <f t="shared" si="94"/>
        <v>180</v>
      </c>
      <c r="V737" s="2" t="s">
        <v>31</v>
      </c>
      <c r="W737" s="10">
        <f t="shared" si="95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 t="shared" si="88"/>
        <v>Susan</v>
      </c>
      <c r="H738" s="6" t="str">
        <f t="shared" si="89"/>
        <v>Pistek</v>
      </c>
      <c r="I738" s="6" t="str">
        <f t="shared" si="90"/>
        <v>Padang</v>
      </c>
      <c r="J738" s="2" t="s">
        <v>197</v>
      </c>
      <c r="K738" s="7" t="str">
        <f>INDEX('Product Details'!$A$2:$D$169, MATCH('Sales Order '!J738,'Product Details'!$B$2:$B$169,0),3)</f>
        <v>Office_Supplies</v>
      </c>
      <c r="L738" s="7" t="str">
        <f>INDEX('Product Details'!$A$2:$D$169, MATCH('Sales Order '!J738,'Product Details'!$B$2:$B$169,0),4)</f>
        <v>Labels</v>
      </c>
      <c r="M738" s="7" t="str">
        <f>INDEX('Product Details'!$A$2:$D$169, MATCH('Sales Order '!J738,'Product Details'!$B$2:$B$169,0),1)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91"/>
        <v>2932</v>
      </c>
      <c r="R738" s="8">
        <f t="shared" si="92"/>
        <v>3138</v>
      </c>
      <c r="S738" s="2">
        <v>95</v>
      </c>
      <c r="T738" s="9">
        <f t="shared" si="93"/>
        <v>3233</v>
      </c>
      <c r="U738" s="9">
        <f t="shared" si="94"/>
        <v>301</v>
      </c>
      <c r="V738" s="2" t="s">
        <v>34</v>
      </c>
      <c r="W738" s="10">
        <f t="shared" si="95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 t="shared" si="88"/>
        <v>Dionis</v>
      </c>
      <c r="H739" s="6" t="str">
        <f t="shared" si="89"/>
        <v>Lloyd</v>
      </c>
      <c r="I739" s="6" t="str">
        <f t="shared" si="90"/>
        <v>Kamarhati</v>
      </c>
      <c r="J739" s="2" t="s">
        <v>317</v>
      </c>
      <c r="K739" s="7" t="str">
        <f>INDEX('Product Details'!$A$2:$D$169, MATCH('Sales Order '!J739,'Product Details'!$B$2:$B$169,0),3)</f>
        <v>Technology</v>
      </c>
      <c r="L739" s="7" t="str">
        <f>INDEX('Product Details'!$A$2:$D$169, MATCH('Sales Order '!J739,'Product Details'!$B$2:$B$169,0),4)</f>
        <v>Accessories</v>
      </c>
      <c r="M739" s="7" t="str">
        <f>INDEX('Product Details'!$A$2:$D$169, MATCH('Sales Order '!J739,'Product Details'!$B$2:$B$169,0),1)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91"/>
        <v>374</v>
      </c>
      <c r="R739" s="8">
        <f t="shared" si="92"/>
        <v>416</v>
      </c>
      <c r="S739" s="2">
        <v>85</v>
      </c>
      <c r="T739" s="9">
        <f t="shared" si="93"/>
        <v>501</v>
      </c>
      <c r="U739" s="9">
        <f t="shared" si="94"/>
        <v>127</v>
      </c>
      <c r="V739" s="2" t="s">
        <v>34</v>
      </c>
      <c r="W739" s="10">
        <f t="shared" si="95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 t="shared" si="88"/>
        <v>Debra</v>
      </c>
      <c r="H740" s="6" t="str">
        <f t="shared" si="89"/>
        <v>Catini</v>
      </c>
      <c r="I740" s="6" t="str">
        <f t="shared" si="90"/>
        <v>Brisbane</v>
      </c>
      <c r="J740" s="2" t="s">
        <v>67</v>
      </c>
      <c r="K740" s="7" t="str">
        <f>INDEX('Product Details'!$A$2:$D$169, MATCH('Sales Order '!J740,'Product Details'!$B$2:$B$169,0),3)</f>
        <v>Furniture</v>
      </c>
      <c r="L740" s="7" t="str">
        <f>INDEX('Product Details'!$A$2:$D$169, MATCH('Sales Order '!J740,'Product Details'!$B$2:$B$169,0),4)</f>
        <v>Bookcases</v>
      </c>
      <c r="M740" s="7" t="str">
        <f>INDEX('Product Details'!$A$2:$D$169, MATCH('Sales Order '!J740,'Product Details'!$B$2:$B$169,0),1)</f>
        <v>Corner Shelving, Traditional</v>
      </c>
      <c r="N740" s="2">
        <v>1017</v>
      </c>
      <c r="O740" s="2">
        <v>950</v>
      </c>
      <c r="P740" s="2">
        <v>2</v>
      </c>
      <c r="Q740" s="8">
        <f t="shared" si="91"/>
        <v>1900</v>
      </c>
      <c r="R740" s="8">
        <f t="shared" si="92"/>
        <v>2034</v>
      </c>
      <c r="S740" s="2">
        <v>80</v>
      </c>
      <c r="T740" s="9">
        <f t="shared" si="93"/>
        <v>2114</v>
      </c>
      <c r="U740" s="9">
        <f t="shared" si="94"/>
        <v>214</v>
      </c>
      <c r="V740" s="2" t="s">
        <v>34</v>
      </c>
      <c r="W740" s="10">
        <f t="shared" si="95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 t="shared" si="88"/>
        <v>Tamara</v>
      </c>
      <c r="H741" s="6" t="str">
        <f t="shared" si="89"/>
        <v>Willingham</v>
      </c>
      <c r="I741" s="6" t="str">
        <f t="shared" si="90"/>
        <v>Sindelfingen</v>
      </c>
      <c r="J741" s="2" t="s">
        <v>78</v>
      </c>
      <c r="K741" s="7" t="str">
        <f>INDEX('Product Details'!$A$2:$D$169, MATCH('Sales Order '!J741,'Product Details'!$B$2:$B$169,0),3)</f>
        <v>Office_Supplies</v>
      </c>
      <c r="L741" s="7" t="str">
        <f>INDEX('Product Details'!$A$2:$D$169, MATCH('Sales Order '!J741,'Product Details'!$B$2:$B$169,0),4)</f>
        <v>Supplies</v>
      </c>
      <c r="M741" s="7" t="str">
        <f>INDEX('Product Details'!$A$2:$D$169, MATCH('Sales Order '!J741,'Product Details'!$B$2:$B$169,0),1)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91"/>
        <v>19974</v>
      </c>
      <c r="R741" s="8">
        <f t="shared" si="92"/>
        <v>21981</v>
      </c>
      <c r="S741" s="2">
        <v>91</v>
      </c>
      <c r="T741" s="9">
        <f t="shared" si="93"/>
        <v>22072</v>
      </c>
      <c r="U741" s="9">
        <f t="shared" si="94"/>
        <v>2098</v>
      </c>
      <c r="V741" s="2" t="s">
        <v>34</v>
      </c>
      <c r="W741" s="10">
        <f t="shared" si="95"/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 t="shared" si="88"/>
        <v>Thomas</v>
      </c>
      <c r="H742" s="6" t="str">
        <f t="shared" si="89"/>
        <v>Boland</v>
      </c>
      <c r="I742" s="6" t="str">
        <f t="shared" si="90"/>
        <v>Surabaya</v>
      </c>
      <c r="J742" s="2" t="s">
        <v>156</v>
      </c>
      <c r="K742" s="7" t="str">
        <f>INDEX('Product Details'!$A$2:$D$169, MATCH('Sales Order '!J742,'Product Details'!$B$2:$B$169,0),3)</f>
        <v>Office_Supplies</v>
      </c>
      <c r="L742" s="7" t="str">
        <f>INDEX('Product Details'!$A$2:$D$169, MATCH('Sales Order '!J742,'Product Details'!$B$2:$B$169,0),4)</f>
        <v>Envelopes</v>
      </c>
      <c r="M742" s="7" t="str">
        <f>INDEX('Product Details'!$A$2:$D$169, MATCH('Sales Order '!J742,'Product Details'!$B$2:$B$169,0),1)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91"/>
        <v>11960</v>
      </c>
      <c r="R742" s="8">
        <f t="shared" si="92"/>
        <v>12680</v>
      </c>
      <c r="S742" s="2">
        <v>100</v>
      </c>
      <c r="T742" s="9">
        <f t="shared" si="93"/>
        <v>12780</v>
      </c>
      <c r="U742" s="9">
        <f t="shared" si="94"/>
        <v>820</v>
      </c>
      <c r="V742" s="2" t="s">
        <v>34</v>
      </c>
      <c r="W742" s="10">
        <f t="shared" si="95"/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 t="shared" si="88"/>
        <v>Robert</v>
      </c>
      <c r="H743" s="6" t="str">
        <f t="shared" si="89"/>
        <v>Dilbeck</v>
      </c>
      <c r="I743" s="6" t="str">
        <f t="shared" si="90"/>
        <v>Bihar Sharif</v>
      </c>
      <c r="J743" s="2" t="s">
        <v>371</v>
      </c>
      <c r="K743" s="7" t="str">
        <f>INDEX('Product Details'!$A$2:$D$169, MATCH('Sales Order '!J743,'Product Details'!$B$2:$B$169,0),3)</f>
        <v>Furniture</v>
      </c>
      <c r="L743" s="7" t="str">
        <f>INDEX('Product Details'!$A$2:$D$169, MATCH('Sales Order '!J743,'Product Details'!$B$2:$B$169,0),4)</f>
        <v>Bookcases</v>
      </c>
      <c r="M743" s="7" t="str">
        <f>INDEX('Product Details'!$A$2:$D$169, MATCH('Sales Order '!J743,'Product Details'!$B$2:$B$169,0),1)</f>
        <v>3-Shelf Cabinet, Traditional</v>
      </c>
      <c r="N743" s="2">
        <v>405</v>
      </c>
      <c r="O743" s="2">
        <v>381</v>
      </c>
      <c r="P743" s="2">
        <v>2</v>
      </c>
      <c r="Q743" s="8">
        <f t="shared" si="91"/>
        <v>762</v>
      </c>
      <c r="R743" s="8">
        <f t="shared" si="92"/>
        <v>810</v>
      </c>
      <c r="S743" s="2">
        <v>35</v>
      </c>
      <c r="T743" s="9">
        <f t="shared" si="93"/>
        <v>845</v>
      </c>
      <c r="U743" s="9">
        <f t="shared" si="94"/>
        <v>83</v>
      </c>
      <c r="V743" s="2" t="s">
        <v>31</v>
      </c>
      <c r="W743" s="10">
        <f t="shared" si="95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 t="shared" si="88"/>
        <v>Patrick</v>
      </c>
      <c r="H744" s="6" t="str">
        <f t="shared" si="89"/>
        <v>Bzostek</v>
      </c>
      <c r="I744" s="6" t="str">
        <f t="shared" si="90"/>
        <v>Brisbane</v>
      </c>
      <c r="J744" s="2" t="s">
        <v>173</v>
      </c>
      <c r="K744" s="7" t="str">
        <f>INDEX('Product Details'!$A$2:$D$169, MATCH('Sales Order '!J744,'Product Details'!$B$2:$B$169,0),3)</f>
        <v>Office_Supplies</v>
      </c>
      <c r="L744" s="7" t="str">
        <f>INDEX('Product Details'!$A$2:$D$169, MATCH('Sales Order '!J744,'Product Details'!$B$2:$B$169,0),4)</f>
        <v>Fasteners</v>
      </c>
      <c r="M744" s="7" t="str">
        <f>INDEX('Product Details'!$A$2:$D$169, MATCH('Sales Order '!J744,'Product Details'!$B$2:$B$169,0),1)</f>
        <v>OIC Push Pins, Metal</v>
      </c>
      <c r="N744" s="2">
        <v>1809</v>
      </c>
      <c r="O744" s="2">
        <v>1691</v>
      </c>
      <c r="P744" s="2">
        <v>6</v>
      </c>
      <c r="Q744" s="8">
        <f t="shared" si="91"/>
        <v>10146</v>
      </c>
      <c r="R744" s="8">
        <f t="shared" si="92"/>
        <v>10854</v>
      </c>
      <c r="S744" s="2">
        <v>61</v>
      </c>
      <c r="T744" s="9">
        <f t="shared" si="93"/>
        <v>10915</v>
      </c>
      <c r="U744" s="9">
        <f t="shared" si="94"/>
        <v>769</v>
      </c>
      <c r="V744" s="2" t="s">
        <v>34</v>
      </c>
      <c r="W744" s="10">
        <f t="shared" si="95"/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 t="shared" si="88"/>
        <v>Harold</v>
      </c>
      <c r="H745" s="6" t="str">
        <f t="shared" si="89"/>
        <v>Dahlen</v>
      </c>
      <c r="I745" s="6" t="str">
        <f t="shared" si="90"/>
        <v>Jakarta</v>
      </c>
      <c r="J745" s="2" t="s">
        <v>1174</v>
      </c>
      <c r="K745" s="7" t="str">
        <f>INDEX('Product Details'!$A$2:$D$169, MATCH('Sales Order '!J745,'Product Details'!$B$2:$B$169,0),3)</f>
        <v>Office_Supplies</v>
      </c>
      <c r="L745" s="7" t="str">
        <f>INDEX('Product Details'!$A$2:$D$169, MATCH('Sales Order '!J745,'Product Details'!$B$2:$B$169,0),4)</f>
        <v>Storage</v>
      </c>
      <c r="M745" s="7" t="str">
        <f>INDEX('Product Details'!$A$2:$D$169, MATCH('Sales Order '!J745,'Product Details'!$B$2:$B$169,0),1)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91"/>
        <v>3062</v>
      </c>
      <c r="R745" s="8">
        <f t="shared" si="92"/>
        <v>3152</v>
      </c>
      <c r="S745" s="2">
        <v>63</v>
      </c>
      <c r="T745" s="9">
        <f t="shared" si="93"/>
        <v>3215</v>
      </c>
      <c r="U745" s="9">
        <f t="shared" si="94"/>
        <v>153</v>
      </c>
      <c r="V745" s="2" t="s">
        <v>31</v>
      </c>
      <c r="W745" s="10">
        <f t="shared" si="95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 t="shared" si="88"/>
        <v>John</v>
      </c>
      <c r="H746" s="6" t="str">
        <f t="shared" si="89"/>
        <v>Huston</v>
      </c>
      <c r="I746" s="6" t="str">
        <f t="shared" si="90"/>
        <v>Jena</v>
      </c>
      <c r="J746" s="2" t="s">
        <v>87</v>
      </c>
      <c r="K746" s="7" t="str">
        <f>INDEX('Product Details'!$A$2:$D$169, MATCH('Sales Order '!J746,'Product Details'!$B$2:$B$169,0),3)</f>
        <v>Office_Supplies</v>
      </c>
      <c r="L746" s="7" t="str">
        <f>INDEX('Product Details'!$A$2:$D$169, MATCH('Sales Order '!J746,'Product Details'!$B$2:$B$169,0),4)</f>
        <v>Storage</v>
      </c>
      <c r="M746" s="7" t="str">
        <f>INDEX('Product Details'!$A$2:$D$169, MATCH('Sales Order '!J746,'Product Details'!$B$2:$B$169,0),1)</f>
        <v>Fellowes Shelving, Wire Frame</v>
      </c>
      <c r="N746" s="2">
        <v>1574</v>
      </c>
      <c r="O746" s="2">
        <v>1458</v>
      </c>
      <c r="P746" s="2">
        <v>1</v>
      </c>
      <c r="Q746" s="8">
        <f t="shared" si="91"/>
        <v>1458</v>
      </c>
      <c r="R746" s="8">
        <f t="shared" si="92"/>
        <v>1574</v>
      </c>
      <c r="S746" s="2">
        <v>88</v>
      </c>
      <c r="T746" s="9">
        <f t="shared" si="93"/>
        <v>1662</v>
      </c>
      <c r="U746" s="9">
        <f t="shared" si="94"/>
        <v>204</v>
      </c>
      <c r="V746" s="2" t="s">
        <v>31</v>
      </c>
      <c r="W746" s="10">
        <f t="shared" si="95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 t="shared" si="88"/>
        <v>Michael</v>
      </c>
      <c r="H747" s="6" t="str">
        <f t="shared" si="89"/>
        <v>Moore</v>
      </c>
      <c r="I747" s="6" t="str">
        <f t="shared" si="90"/>
        <v>Geelong</v>
      </c>
      <c r="J747" s="2" t="s">
        <v>42</v>
      </c>
      <c r="K747" s="7" t="str">
        <f>INDEX('Product Details'!$A$2:$D$169, MATCH('Sales Order '!J747,'Product Details'!$B$2:$B$169,0),3)</f>
        <v>Office_Supplies</v>
      </c>
      <c r="L747" s="7" t="str">
        <f>INDEX('Product Details'!$A$2:$D$169, MATCH('Sales Order '!J747,'Product Details'!$B$2:$B$169,0),4)</f>
        <v>Supplies</v>
      </c>
      <c r="M747" s="7" t="str">
        <f>INDEX('Product Details'!$A$2:$D$169, MATCH('Sales Order '!J747,'Product Details'!$B$2:$B$169,0),1)</f>
        <v>Stiletto Box Cutter, Easy Grip</v>
      </c>
      <c r="N747" s="2">
        <v>809</v>
      </c>
      <c r="O747" s="2">
        <v>770</v>
      </c>
      <c r="P747" s="2">
        <v>7</v>
      </c>
      <c r="Q747" s="8">
        <f t="shared" si="91"/>
        <v>5390</v>
      </c>
      <c r="R747" s="8">
        <f t="shared" si="92"/>
        <v>5663</v>
      </c>
      <c r="S747" s="2">
        <v>28</v>
      </c>
      <c r="T747" s="9">
        <f t="shared" si="93"/>
        <v>5691</v>
      </c>
      <c r="U747" s="9">
        <f t="shared" si="94"/>
        <v>301</v>
      </c>
      <c r="V747" s="2" t="s">
        <v>64</v>
      </c>
      <c r="W747" s="10">
        <f t="shared" si="95"/>
        <v>0.05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 t="shared" si="88"/>
        <v>Eileen</v>
      </c>
      <c r="H748" s="6" t="str">
        <f t="shared" si="89"/>
        <v>Kiefer</v>
      </c>
      <c r="I748" s="6" t="str">
        <f t="shared" si="90"/>
        <v>Hamm</v>
      </c>
      <c r="J748" s="2" t="s">
        <v>332</v>
      </c>
      <c r="K748" s="7" t="str">
        <f>INDEX('Product Details'!$A$2:$D$169, MATCH('Sales Order '!J748,'Product Details'!$B$2:$B$169,0),3)</f>
        <v>Technology</v>
      </c>
      <c r="L748" s="7" t="str">
        <f>INDEX('Product Details'!$A$2:$D$169, MATCH('Sales Order '!J748,'Product Details'!$B$2:$B$169,0),4)</f>
        <v>Phones</v>
      </c>
      <c r="M748" s="7" t="str">
        <f>INDEX('Product Details'!$A$2:$D$169, MATCH('Sales Order '!J748,'Product Details'!$B$2:$B$169,0),1)</f>
        <v>Digium D40 VoIP phone</v>
      </c>
      <c r="N748" s="2">
        <v>2151</v>
      </c>
      <c r="O748" s="2">
        <v>2009</v>
      </c>
      <c r="P748" s="2">
        <v>4</v>
      </c>
      <c r="Q748" s="8">
        <f t="shared" si="91"/>
        <v>8036</v>
      </c>
      <c r="R748" s="8">
        <f t="shared" si="92"/>
        <v>8604</v>
      </c>
      <c r="S748" s="2">
        <v>30</v>
      </c>
      <c r="T748" s="9">
        <f t="shared" si="93"/>
        <v>8634</v>
      </c>
      <c r="U748" s="9">
        <f t="shared" si="94"/>
        <v>598</v>
      </c>
      <c r="V748" s="2" t="s">
        <v>34</v>
      </c>
      <c r="W748" s="10">
        <f t="shared" si="95"/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 t="shared" si="88"/>
        <v>Natalie</v>
      </c>
      <c r="H749" s="6" t="str">
        <f t="shared" si="89"/>
        <v>Webber</v>
      </c>
      <c r="I749" s="6" t="str">
        <f t="shared" si="90"/>
        <v>Ningbo</v>
      </c>
      <c r="J749" s="2" t="s">
        <v>1051</v>
      </c>
      <c r="K749" s="7" t="str">
        <f>INDEX('Product Details'!$A$2:$D$169, MATCH('Sales Order '!J749,'Product Details'!$B$2:$B$169,0),3)</f>
        <v>Technology</v>
      </c>
      <c r="L749" s="7" t="str">
        <f>INDEX('Product Details'!$A$2:$D$169, MATCH('Sales Order '!J749,'Product Details'!$B$2:$B$169,0),4)</f>
        <v>Copiers</v>
      </c>
      <c r="M749" s="7" t="str">
        <f>INDEX('Product Details'!$A$2:$D$169, MATCH('Sales Order '!J749,'Product Details'!$B$2:$B$169,0),1)</f>
        <v>Canon Ink, Digital</v>
      </c>
      <c r="N749" s="2">
        <v>199</v>
      </c>
      <c r="O749" s="2">
        <v>176</v>
      </c>
      <c r="P749" s="2">
        <v>7</v>
      </c>
      <c r="Q749" s="8">
        <f t="shared" si="91"/>
        <v>1232</v>
      </c>
      <c r="R749" s="8">
        <f t="shared" si="92"/>
        <v>1393</v>
      </c>
      <c r="S749" s="2">
        <v>30</v>
      </c>
      <c r="T749" s="9">
        <f t="shared" si="93"/>
        <v>1423</v>
      </c>
      <c r="U749" s="9">
        <f t="shared" si="94"/>
        <v>191</v>
      </c>
      <c r="V749" s="2" t="s">
        <v>31</v>
      </c>
      <c r="W749" s="10">
        <f t="shared" si="95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 t="shared" si="88"/>
        <v>Troy</v>
      </c>
      <c r="H750" s="6" t="str">
        <f t="shared" si="89"/>
        <v>Blackwell</v>
      </c>
      <c r="I750" s="6" t="str">
        <f t="shared" si="90"/>
        <v>Krefeld</v>
      </c>
      <c r="J750" s="2" t="s">
        <v>700</v>
      </c>
      <c r="K750" s="7" t="str">
        <f>INDEX('Product Details'!$A$2:$D$169, MATCH('Sales Order '!J750,'Product Details'!$B$2:$B$169,0),3)</f>
        <v>Technology</v>
      </c>
      <c r="L750" s="7" t="str">
        <f>INDEX('Product Details'!$A$2:$D$169, MATCH('Sales Order '!J750,'Product Details'!$B$2:$B$169,0),4)</f>
        <v>Accessories</v>
      </c>
      <c r="M750" s="7" t="str">
        <f>INDEX('Product Details'!$A$2:$D$169, MATCH('Sales Order '!J750,'Product Details'!$B$2:$B$169,0),1)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91"/>
        <v>27918</v>
      </c>
      <c r="R750" s="8">
        <f t="shared" si="92"/>
        <v>30186</v>
      </c>
      <c r="S750" s="2">
        <v>91</v>
      </c>
      <c r="T750" s="9">
        <f t="shared" si="93"/>
        <v>30277</v>
      </c>
      <c r="U750" s="9">
        <f t="shared" si="94"/>
        <v>2359</v>
      </c>
      <c r="V750" s="2" t="s">
        <v>34</v>
      </c>
      <c r="W750" s="10">
        <f t="shared" si="95"/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 t="shared" si="88"/>
        <v>Kristen</v>
      </c>
      <c r="H751" s="6" t="str">
        <f t="shared" si="89"/>
        <v>Hastings</v>
      </c>
      <c r="I751" s="6" t="str">
        <f t="shared" si="90"/>
        <v>Shihezi</v>
      </c>
      <c r="J751" s="2" t="s">
        <v>752</v>
      </c>
      <c r="K751" s="7" t="str">
        <f>INDEX('Product Details'!$A$2:$D$169, MATCH('Sales Order '!J751,'Product Details'!$B$2:$B$169,0),3)</f>
        <v>Office_Supplies</v>
      </c>
      <c r="L751" s="7" t="str">
        <f>INDEX('Product Details'!$A$2:$D$169, MATCH('Sales Order '!J751,'Product Details'!$B$2:$B$169,0),4)</f>
        <v>Envelopes</v>
      </c>
      <c r="M751" s="7" t="str">
        <f>INDEX('Product Details'!$A$2:$D$169, MATCH('Sales Order '!J751,'Product Details'!$B$2:$B$169,0),1)</f>
        <v>Jiffy Clasp Envelope, Set of 50</v>
      </c>
      <c r="N751" s="2">
        <v>914</v>
      </c>
      <c r="O751" s="2">
        <v>830</v>
      </c>
      <c r="P751" s="2">
        <v>2</v>
      </c>
      <c r="Q751" s="8">
        <f t="shared" si="91"/>
        <v>1660</v>
      </c>
      <c r="R751" s="8">
        <f t="shared" si="92"/>
        <v>1828</v>
      </c>
      <c r="S751" s="2">
        <v>83</v>
      </c>
      <c r="T751" s="9">
        <f t="shared" si="93"/>
        <v>1911</v>
      </c>
      <c r="U751" s="9">
        <f t="shared" si="94"/>
        <v>251</v>
      </c>
      <c r="V751" s="2" t="s">
        <v>34</v>
      </c>
      <c r="W751" s="10">
        <f t="shared" si="95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 t="shared" si="88"/>
        <v>Carl</v>
      </c>
      <c r="H752" s="6" t="str">
        <f t="shared" si="89"/>
        <v>Weiss</v>
      </c>
      <c r="I752" s="6" t="str">
        <f t="shared" si="90"/>
        <v>Delhi</v>
      </c>
      <c r="J752" s="2" t="s">
        <v>294</v>
      </c>
      <c r="K752" s="7" t="str">
        <f>INDEX('Product Details'!$A$2:$D$169, MATCH('Sales Order '!J752,'Product Details'!$B$2:$B$169,0),3)</f>
        <v>Furniture</v>
      </c>
      <c r="L752" s="7" t="str">
        <f>INDEX('Product Details'!$A$2:$D$169, MATCH('Sales Order '!J752,'Product Details'!$B$2:$B$169,0),4)</f>
        <v>Bookcases</v>
      </c>
      <c r="M752" s="7" t="str">
        <f>INDEX('Product Details'!$A$2:$D$169, MATCH('Sales Order '!J752,'Product Details'!$B$2:$B$169,0),1)</f>
        <v>Floating Shelf Set, Mobile</v>
      </c>
      <c r="N752" s="2">
        <v>474</v>
      </c>
      <c r="O752" s="2">
        <v>443</v>
      </c>
      <c r="P752" s="2">
        <v>6</v>
      </c>
      <c r="Q752" s="8">
        <f t="shared" si="91"/>
        <v>2658</v>
      </c>
      <c r="R752" s="8">
        <f t="shared" si="92"/>
        <v>2844</v>
      </c>
      <c r="S752" s="2">
        <v>91</v>
      </c>
      <c r="T752" s="9">
        <f t="shared" si="93"/>
        <v>2935</v>
      </c>
      <c r="U752" s="9">
        <f t="shared" si="94"/>
        <v>277</v>
      </c>
      <c r="V752" s="2" t="s">
        <v>34</v>
      </c>
      <c r="W752" s="10">
        <f t="shared" si="95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 t="shared" si="88"/>
        <v>Ritsa</v>
      </c>
      <c r="H753" s="6" t="str">
        <f t="shared" si="89"/>
        <v>Hightower</v>
      </c>
      <c r="I753" s="6" t="str">
        <f t="shared" si="90"/>
        <v>Hamburg</v>
      </c>
      <c r="J753" s="2" t="s">
        <v>33</v>
      </c>
      <c r="K753" s="7" t="str">
        <f>INDEX('Product Details'!$A$2:$D$169, MATCH('Sales Order '!J753,'Product Details'!$B$2:$B$169,0),3)</f>
        <v>Technology</v>
      </c>
      <c r="L753" s="7" t="str">
        <f>INDEX('Product Details'!$A$2:$D$169, MATCH('Sales Order '!J753,'Product Details'!$B$2:$B$169,0),4)</f>
        <v>Machines</v>
      </c>
      <c r="M753" s="7" t="str">
        <f>INDEX('Product Details'!$A$2:$D$169, MATCH('Sales Order '!J753,'Product Details'!$B$2:$B$169,0),1)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91"/>
        <v>54945</v>
      </c>
      <c r="R753" s="8">
        <f t="shared" si="92"/>
        <v>59265</v>
      </c>
      <c r="S753" s="2">
        <v>52</v>
      </c>
      <c r="T753" s="9">
        <f t="shared" si="93"/>
        <v>59317</v>
      </c>
      <c r="U753" s="9">
        <f t="shared" si="94"/>
        <v>4372</v>
      </c>
      <c r="V753" s="2" t="s">
        <v>34</v>
      </c>
      <c r="W753" s="10">
        <f t="shared" si="95"/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 t="shared" si="88"/>
        <v>Ryan</v>
      </c>
      <c r="H754" s="6" t="str">
        <f t="shared" si="89"/>
        <v>Akin</v>
      </c>
      <c r="I754" s="6" t="str">
        <f t="shared" si="90"/>
        <v>Bayreuth</v>
      </c>
      <c r="J754" s="2" t="s">
        <v>669</v>
      </c>
      <c r="K754" s="7" t="str">
        <f>INDEX('Product Details'!$A$2:$D$169, MATCH('Sales Order '!J754,'Product Details'!$B$2:$B$169,0),3)</f>
        <v>Technology</v>
      </c>
      <c r="L754" s="7" t="str">
        <f>INDEX('Product Details'!$A$2:$D$169, MATCH('Sales Order '!J754,'Product Details'!$B$2:$B$169,0),4)</f>
        <v>Phones</v>
      </c>
      <c r="M754" s="7" t="str">
        <f>INDEX('Product Details'!$A$2:$D$169, MATCH('Sales Order '!J754,'Product Details'!$B$2:$B$169,0),1)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91"/>
        <v>399</v>
      </c>
      <c r="R754" s="8">
        <f t="shared" si="92"/>
        <v>417</v>
      </c>
      <c r="S754" s="2">
        <v>30</v>
      </c>
      <c r="T754" s="9">
        <f t="shared" si="93"/>
        <v>447</v>
      </c>
      <c r="U754" s="9">
        <f t="shared" si="94"/>
        <v>48</v>
      </c>
      <c r="V754" s="2" t="s">
        <v>34</v>
      </c>
      <c r="W754" s="10">
        <f t="shared" si="95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 t="shared" si="88"/>
        <v>Julia</v>
      </c>
      <c r="H755" s="6" t="str">
        <f t="shared" si="89"/>
        <v>Barnett</v>
      </c>
      <c r="I755" s="6" t="str">
        <f t="shared" si="90"/>
        <v>Zhuhai</v>
      </c>
      <c r="J755" s="2" t="s">
        <v>449</v>
      </c>
      <c r="K755" s="7" t="str">
        <f>INDEX('Product Details'!$A$2:$D$169, MATCH('Sales Order '!J755,'Product Details'!$B$2:$B$169,0),3)</f>
        <v>Office_Supplies</v>
      </c>
      <c r="L755" s="7" t="str">
        <f>INDEX('Product Details'!$A$2:$D$169, MATCH('Sales Order '!J755,'Product Details'!$B$2:$B$169,0),4)</f>
        <v>Envelopes</v>
      </c>
      <c r="M755" s="7" t="str">
        <f>INDEX('Product Details'!$A$2:$D$169, MATCH('Sales Order '!J755,'Product Details'!$B$2:$B$169,0),1)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91"/>
        <v>10696</v>
      </c>
      <c r="R755" s="8">
        <f t="shared" si="92"/>
        <v>11232</v>
      </c>
      <c r="S755" s="2">
        <v>47</v>
      </c>
      <c r="T755" s="9">
        <f t="shared" si="93"/>
        <v>11279</v>
      </c>
      <c r="U755" s="9">
        <f t="shared" si="94"/>
        <v>583</v>
      </c>
      <c r="V755" s="2" t="s">
        <v>64</v>
      </c>
      <c r="W755" s="10">
        <f t="shared" si="95"/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 t="shared" si="88"/>
        <v>Toby</v>
      </c>
      <c r="H756" s="6" t="str">
        <f t="shared" si="89"/>
        <v>Swindell</v>
      </c>
      <c r="I756" s="6" t="str">
        <f t="shared" si="90"/>
        <v>Ninghai</v>
      </c>
      <c r="J756" s="2" t="s">
        <v>633</v>
      </c>
      <c r="K756" s="7" t="str">
        <f>INDEX('Product Details'!$A$2:$D$169, MATCH('Sales Order '!J756,'Product Details'!$B$2:$B$169,0),3)</f>
        <v>Office_Supplies</v>
      </c>
      <c r="L756" s="7" t="str">
        <f>INDEX('Product Details'!$A$2:$D$169, MATCH('Sales Order '!J756,'Product Details'!$B$2:$B$169,0),4)</f>
        <v>Appliances</v>
      </c>
      <c r="M756" s="7" t="str">
        <f>INDEX('Product Details'!$A$2:$D$169, MATCH('Sales Order '!J756,'Product Details'!$B$2:$B$169,0),1)</f>
        <v>Cuisinart Toaster, Silver</v>
      </c>
      <c r="N756" s="2">
        <v>2907</v>
      </c>
      <c r="O756" s="2">
        <v>2667</v>
      </c>
      <c r="P756" s="2">
        <v>3</v>
      </c>
      <c r="Q756" s="8">
        <f t="shared" si="91"/>
        <v>8001</v>
      </c>
      <c r="R756" s="8">
        <f t="shared" si="92"/>
        <v>8721</v>
      </c>
      <c r="S756" s="2">
        <v>59</v>
      </c>
      <c r="T756" s="9">
        <f t="shared" si="93"/>
        <v>8780</v>
      </c>
      <c r="U756" s="9">
        <f t="shared" si="94"/>
        <v>779</v>
      </c>
      <c r="V756" s="2" t="s">
        <v>64</v>
      </c>
      <c r="W756" s="10">
        <f t="shared" si="95"/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 t="shared" si="88"/>
        <v>Trudy</v>
      </c>
      <c r="H757" s="6" t="str">
        <f t="shared" si="89"/>
        <v>Glocke</v>
      </c>
      <c r="I757" s="6" t="str">
        <f t="shared" si="90"/>
        <v>Huaiyin</v>
      </c>
      <c r="J757" s="2" t="s">
        <v>243</v>
      </c>
      <c r="K757" s="7" t="str">
        <f>INDEX('Product Details'!$A$2:$D$169, MATCH('Sales Order '!J757,'Product Details'!$B$2:$B$169,0),3)</f>
        <v>Office_Supplies</v>
      </c>
      <c r="L757" s="7" t="str">
        <f>INDEX('Product Details'!$A$2:$D$169, MATCH('Sales Order '!J757,'Product Details'!$B$2:$B$169,0),4)</f>
        <v>Storage</v>
      </c>
      <c r="M757" s="7" t="str">
        <f>INDEX('Product Details'!$A$2:$D$169, MATCH('Sales Order '!J757,'Product Details'!$B$2:$B$169,0),1)</f>
        <v>Tennsco Double-Tier Lockers</v>
      </c>
      <c r="N757" s="2">
        <v>851</v>
      </c>
      <c r="O757" s="2">
        <v>773</v>
      </c>
      <c r="P757" s="2">
        <v>6</v>
      </c>
      <c r="Q757" s="8">
        <f t="shared" si="91"/>
        <v>4638</v>
      </c>
      <c r="R757" s="8">
        <f t="shared" si="92"/>
        <v>5106</v>
      </c>
      <c r="S757" s="2">
        <v>62</v>
      </c>
      <c r="T757" s="9">
        <f t="shared" si="93"/>
        <v>5168</v>
      </c>
      <c r="U757" s="9">
        <f t="shared" si="94"/>
        <v>530</v>
      </c>
      <c r="V757" s="2" t="s">
        <v>34</v>
      </c>
      <c r="W757" s="10">
        <f t="shared" si="95"/>
        <v>0.05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 t="shared" si="88"/>
        <v>Stuart</v>
      </c>
      <c r="H758" s="6" t="str">
        <f t="shared" si="89"/>
        <v>Van</v>
      </c>
      <c r="I758" s="6" t="str">
        <f t="shared" si="90"/>
        <v>Hobart</v>
      </c>
      <c r="J758" s="2" t="s">
        <v>100</v>
      </c>
      <c r="K758" s="7" t="str">
        <f>INDEX('Product Details'!$A$2:$D$169, MATCH('Sales Order '!J758,'Product Details'!$B$2:$B$169,0),3)</f>
        <v>Office_Supplies</v>
      </c>
      <c r="L758" s="7" t="str">
        <f>INDEX('Product Details'!$A$2:$D$169, MATCH('Sales Order '!J758,'Product Details'!$B$2:$B$169,0),4)</f>
        <v>Art</v>
      </c>
      <c r="M758" s="7" t="str">
        <f>INDEX('Product Details'!$A$2:$D$169, MATCH('Sales Order '!J758,'Product Details'!$B$2:$B$169,0),1)</f>
        <v>Newell 34</v>
      </c>
      <c r="N758" s="2">
        <v>2222</v>
      </c>
      <c r="O758" s="2">
        <v>2081</v>
      </c>
      <c r="P758" s="2">
        <v>4</v>
      </c>
      <c r="Q758" s="8">
        <f t="shared" si="91"/>
        <v>8324</v>
      </c>
      <c r="R758" s="8">
        <f t="shared" si="92"/>
        <v>8888</v>
      </c>
      <c r="S758" s="2">
        <v>88</v>
      </c>
      <c r="T758" s="9">
        <f t="shared" si="93"/>
        <v>8976</v>
      </c>
      <c r="U758" s="9">
        <f t="shared" si="94"/>
        <v>652</v>
      </c>
      <c r="V758" s="2" t="s">
        <v>31</v>
      </c>
      <c r="W758" s="10">
        <f t="shared" si="95"/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 t="shared" si="88"/>
        <v>Tom</v>
      </c>
      <c r="H759" s="6" t="str">
        <f t="shared" si="89"/>
        <v>Zandusky</v>
      </c>
      <c r="I759" s="6" t="str">
        <f t="shared" si="90"/>
        <v>Hobart</v>
      </c>
      <c r="J759" s="2" t="s">
        <v>243</v>
      </c>
      <c r="K759" s="7" t="str">
        <f>INDEX('Product Details'!$A$2:$D$169, MATCH('Sales Order '!J759,'Product Details'!$B$2:$B$169,0),3)</f>
        <v>Office_Supplies</v>
      </c>
      <c r="L759" s="7" t="str">
        <f>INDEX('Product Details'!$A$2:$D$169, MATCH('Sales Order '!J759,'Product Details'!$B$2:$B$169,0),4)</f>
        <v>Storage</v>
      </c>
      <c r="M759" s="7" t="str">
        <f>INDEX('Product Details'!$A$2:$D$169, MATCH('Sales Order '!J759,'Product Details'!$B$2:$B$169,0),1)</f>
        <v>Tennsco Double-Tier Lockers</v>
      </c>
      <c r="N759" s="2">
        <v>6274</v>
      </c>
      <c r="O759" s="2">
        <v>6093</v>
      </c>
      <c r="P759" s="2">
        <v>4</v>
      </c>
      <c r="Q759" s="8">
        <f t="shared" si="91"/>
        <v>24372</v>
      </c>
      <c r="R759" s="8">
        <f t="shared" si="92"/>
        <v>25096</v>
      </c>
      <c r="S759" s="2">
        <v>77</v>
      </c>
      <c r="T759" s="9">
        <f t="shared" si="93"/>
        <v>25173</v>
      </c>
      <c r="U759" s="9">
        <f t="shared" si="94"/>
        <v>801</v>
      </c>
      <c r="V759" s="2" t="s">
        <v>31</v>
      </c>
      <c r="W759" s="10">
        <f t="shared" si="95"/>
        <v>7.0000000000000007E-2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 t="shared" si="88"/>
        <v>Dennis</v>
      </c>
      <c r="H760" s="6" t="str">
        <f t="shared" si="89"/>
        <v>Pardue</v>
      </c>
      <c r="I760" s="6" t="str">
        <f t="shared" si="90"/>
        <v>Wollongong</v>
      </c>
      <c r="J760" s="2" t="s">
        <v>63</v>
      </c>
      <c r="K760" s="7" t="str">
        <f>INDEX('Product Details'!$A$2:$D$169, MATCH('Sales Order '!J760,'Product Details'!$B$2:$B$169,0),3)</f>
        <v>Office_Supplies</v>
      </c>
      <c r="L760" s="7" t="str">
        <f>INDEX('Product Details'!$A$2:$D$169, MATCH('Sales Order '!J760,'Product Details'!$B$2:$B$169,0),4)</f>
        <v>Envelopes</v>
      </c>
      <c r="M760" s="7" t="str">
        <f>INDEX('Product Details'!$A$2:$D$169, MATCH('Sales Order '!J760,'Product Details'!$B$2:$B$169,0),1)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91"/>
        <v>31508</v>
      </c>
      <c r="R760" s="8">
        <f t="shared" si="92"/>
        <v>35008</v>
      </c>
      <c r="S760" s="2">
        <v>20</v>
      </c>
      <c r="T760" s="9">
        <f t="shared" si="93"/>
        <v>35028</v>
      </c>
      <c r="U760" s="9">
        <f t="shared" si="94"/>
        <v>3520</v>
      </c>
      <c r="V760" s="2" t="s">
        <v>64</v>
      </c>
      <c r="W760" s="10">
        <f t="shared" si="95"/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 t="shared" si="88"/>
        <v>Barry</v>
      </c>
      <c r="H761" s="6" t="str">
        <f t="shared" si="89"/>
        <v>Franzšsisch</v>
      </c>
      <c r="I761" s="6" t="str">
        <f t="shared" si="90"/>
        <v>Canberra</v>
      </c>
      <c r="J761" s="2" t="s">
        <v>351</v>
      </c>
      <c r="K761" s="7" t="str">
        <f>INDEX('Product Details'!$A$2:$D$169, MATCH('Sales Order '!J761,'Product Details'!$B$2:$B$169,0),3)</f>
        <v>Furniture</v>
      </c>
      <c r="L761" s="7" t="str">
        <f>INDEX('Product Details'!$A$2:$D$169, MATCH('Sales Order '!J761,'Product Details'!$B$2:$B$169,0),4)</f>
        <v>Tables</v>
      </c>
      <c r="M761" s="7" t="str">
        <f>INDEX('Product Details'!$A$2:$D$169, MATCH('Sales Order '!J761,'Product Details'!$B$2:$B$169,0),1)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91"/>
        <v>348</v>
      </c>
      <c r="R761" s="8">
        <f t="shared" si="92"/>
        <v>384</v>
      </c>
      <c r="S761" s="2">
        <v>10</v>
      </c>
      <c r="T761" s="9">
        <f t="shared" si="93"/>
        <v>394</v>
      </c>
      <c r="U761" s="9">
        <f t="shared" si="94"/>
        <v>46</v>
      </c>
      <c r="V761" s="2" t="s">
        <v>34</v>
      </c>
      <c r="W761" s="10">
        <f t="shared" si="95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 t="shared" si="88"/>
        <v>Bruce</v>
      </c>
      <c r="H762" s="6" t="str">
        <f t="shared" si="89"/>
        <v>Geld</v>
      </c>
      <c r="I762" s="6" t="str">
        <f t="shared" si="90"/>
        <v>Wollongong</v>
      </c>
      <c r="J762" s="2" t="s">
        <v>436</v>
      </c>
      <c r="K762" s="7" t="str">
        <f>INDEX('Product Details'!$A$2:$D$169, MATCH('Sales Order '!J762,'Product Details'!$B$2:$B$169,0),3)</f>
        <v>Technology</v>
      </c>
      <c r="L762" s="7" t="str">
        <f>INDEX('Product Details'!$A$2:$D$169, MATCH('Sales Order '!J762,'Product Details'!$B$2:$B$169,0),4)</f>
        <v>Accessories</v>
      </c>
      <c r="M762" s="7" t="str">
        <f>INDEX('Product Details'!$A$2:$D$169, MATCH('Sales Order '!J762,'Product Details'!$B$2:$B$169,0),1)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91"/>
        <v>28105</v>
      </c>
      <c r="R762" s="8">
        <f t="shared" si="92"/>
        <v>29470</v>
      </c>
      <c r="S762" s="2">
        <v>84</v>
      </c>
      <c r="T762" s="9">
        <f t="shared" si="93"/>
        <v>29554</v>
      </c>
      <c r="U762" s="9">
        <f t="shared" si="94"/>
        <v>1449</v>
      </c>
      <c r="V762" s="2" t="s">
        <v>64</v>
      </c>
      <c r="W762" s="10">
        <f t="shared" si="95"/>
        <v>7.0000000000000007E-2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 t="shared" si="88"/>
        <v>Kelly</v>
      </c>
      <c r="H763" s="6" t="str">
        <f t="shared" si="89"/>
        <v>Williams</v>
      </c>
      <c r="I763" s="6" t="str">
        <f t="shared" si="90"/>
        <v>Sydney</v>
      </c>
      <c r="J763" s="2" t="s">
        <v>90</v>
      </c>
      <c r="K763" s="7" t="str">
        <f>INDEX('Product Details'!$A$2:$D$169, MATCH('Sales Order '!J763,'Product Details'!$B$2:$B$169,0),3)</f>
        <v>Office_Supplies</v>
      </c>
      <c r="L763" s="7" t="str">
        <f>INDEX('Product Details'!$A$2:$D$169, MATCH('Sales Order '!J763,'Product Details'!$B$2:$B$169,0),4)</f>
        <v>Paper</v>
      </c>
      <c r="M763" s="7" t="str">
        <f>INDEX('Product Details'!$A$2:$D$169, MATCH('Sales Order '!J763,'Product Details'!$B$2:$B$169,0),1)</f>
        <v>Xerox 1974</v>
      </c>
      <c r="N763" s="2">
        <v>1717</v>
      </c>
      <c r="O763" s="2">
        <v>1652</v>
      </c>
      <c r="P763" s="2">
        <v>5</v>
      </c>
      <c r="Q763" s="8">
        <f t="shared" si="91"/>
        <v>8260</v>
      </c>
      <c r="R763" s="8">
        <f t="shared" si="92"/>
        <v>8585</v>
      </c>
      <c r="S763" s="2">
        <v>31</v>
      </c>
      <c r="T763" s="9">
        <f t="shared" si="93"/>
        <v>8616</v>
      </c>
      <c r="U763" s="9">
        <f t="shared" si="94"/>
        <v>356</v>
      </c>
      <c r="V763" s="2" t="s">
        <v>64</v>
      </c>
      <c r="W763" s="10">
        <f t="shared" si="95"/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 t="shared" si="88"/>
        <v>Irene</v>
      </c>
      <c r="H764" s="6" t="str">
        <f t="shared" si="89"/>
        <v>Maddox</v>
      </c>
      <c r="I764" s="6" t="str">
        <f t="shared" si="90"/>
        <v>Bhavnagar</v>
      </c>
      <c r="J764" s="2" t="s">
        <v>362</v>
      </c>
      <c r="K764" s="7" t="str">
        <f>INDEX('Product Details'!$A$2:$D$169, MATCH('Sales Order '!J764,'Product Details'!$B$2:$B$169,0),3)</f>
        <v>Technology</v>
      </c>
      <c r="L764" s="7" t="str">
        <f>INDEX('Product Details'!$A$2:$D$169, MATCH('Sales Order '!J764,'Product Details'!$B$2:$B$169,0),4)</f>
        <v>Machines</v>
      </c>
      <c r="M764" s="7" t="str">
        <f>INDEX('Product Details'!$A$2:$D$169, MATCH('Sales Order '!J764,'Product Details'!$B$2:$B$169,0),1)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91"/>
        <v>4002</v>
      </c>
      <c r="R764" s="8">
        <f t="shared" si="92"/>
        <v>4239</v>
      </c>
      <c r="S764" s="2">
        <v>87</v>
      </c>
      <c r="T764" s="9">
        <f t="shared" si="93"/>
        <v>4326</v>
      </c>
      <c r="U764" s="9">
        <f t="shared" si="94"/>
        <v>324</v>
      </c>
      <c r="V764" s="2" t="s">
        <v>34</v>
      </c>
      <c r="W764" s="10">
        <f t="shared" si="95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 t="shared" si="88"/>
        <v>Tamara</v>
      </c>
      <c r="H765" s="6" t="str">
        <f t="shared" si="89"/>
        <v>Willingham</v>
      </c>
      <c r="I765" s="6" t="str">
        <f t="shared" si="90"/>
        <v>Perth</v>
      </c>
      <c r="J765" s="2" t="s">
        <v>405</v>
      </c>
      <c r="K765" s="7" t="str">
        <f>INDEX('Product Details'!$A$2:$D$169, MATCH('Sales Order '!J765,'Product Details'!$B$2:$B$169,0),3)</f>
        <v>Furniture</v>
      </c>
      <c r="L765" s="7" t="str">
        <f>INDEX('Product Details'!$A$2:$D$169, MATCH('Sales Order '!J765,'Product Details'!$B$2:$B$169,0),4)</f>
        <v>Furnishings</v>
      </c>
      <c r="M765" s="7" t="str">
        <f>INDEX('Product Details'!$A$2:$D$169, MATCH('Sales Order '!J765,'Product Details'!$B$2:$B$169,0),1)</f>
        <v>-O Photo Frame, Black</v>
      </c>
      <c r="N765" s="2">
        <v>3053</v>
      </c>
      <c r="O765" s="2">
        <v>2937</v>
      </c>
      <c r="P765" s="2">
        <v>1</v>
      </c>
      <c r="Q765" s="8">
        <f t="shared" si="91"/>
        <v>2937</v>
      </c>
      <c r="R765" s="8">
        <f t="shared" si="92"/>
        <v>3053</v>
      </c>
      <c r="S765" s="2">
        <v>27</v>
      </c>
      <c r="T765" s="9">
        <f t="shared" si="93"/>
        <v>3080</v>
      </c>
      <c r="U765" s="9">
        <f t="shared" si="94"/>
        <v>143</v>
      </c>
      <c r="V765" s="2" t="s">
        <v>34</v>
      </c>
      <c r="W765" s="10">
        <f t="shared" si="95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 t="shared" si="88"/>
        <v>Steven</v>
      </c>
      <c r="H766" s="6" t="str">
        <f t="shared" si="89"/>
        <v>Cartwright</v>
      </c>
      <c r="I766" s="6" t="str">
        <f t="shared" si="90"/>
        <v>Newcastle</v>
      </c>
      <c r="J766" s="2" t="s">
        <v>326</v>
      </c>
      <c r="K766" s="7" t="str">
        <f>INDEX('Product Details'!$A$2:$D$169, MATCH('Sales Order '!J766,'Product Details'!$B$2:$B$169,0),3)</f>
        <v>Technology</v>
      </c>
      <c r="L766" s="7" t="str">
        <f>INDEX('Product Details'!$A$2:$D$169, MATCH('Sales Order '!J766,'Product Details'!$B$2:$B$169,0),4)</f>
        <v>Copiers</v>
      </c>
      <c r="M766" s="7" t="str">
        <f>INDEX('Product Details'!$A$2:$D$169, MATCH('Sales Order '!J766,'Product Details'!$B$2:$B$169,0),1)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91"/>
        <v>14656</v>
      </c>
      <c r="R766" s="8">
        <f t="shared" si="92"/>
        <v>15844</v>
      </c>
      <c r="S766" s="2">
        <v>28</v>
      </c>
      <c r="T766" s="9">
        <f t="shared" si="93"/>
        <v>15872</v>
      </c>
      <c r="U766" s="9">
        <f t="shared" si="94"/>
        <v>1216</v>
      </c>
      <c r="V766" s="2" t="s">
        <v>34</v>
      </c>
      <c r="W766" s="10">
        <f t="shared" si="95"/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 t="shared" si="88"/>
        <v>Bill</v>
      </c>
      <c r="H767" s="6" t="str">
        <f t="shared" si="89"/>
        <v>Stewart</v>
      </c>
      <c r="I767" s="6" t="str">
        <f t="shared" si="90"/>
        <v>Wenling</v>
      </c>
      <c r="J767" s="2" t="s">
        <v>197</v>
      </c>
      <c r="K767" s="7" t="str">
        <f>INDEX('Product Details'!$A$2:$D$169, MATCH('Sales Order '!J767,'Product Details'!$B$2:$B$169,0),3)</f>
        <v>Office_Supplies</v>
      </c>
      <c r="L767" s="7" t="str">
        <f>INDEX('Product Details'!$A$2:$D$169, MATCH('Sales Order '!J767,'Product Details'!$B$2:$B$169,0),4)</f>
        <v>Labels</v>
      </c>
      <c r="M767" s="7" t="str">
        <f>INDEX('Product Details'!$A$2:$D$169, MATCH('Sales Order '!J767,'Product Details'!$B$2:$B$169,0),1)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91"/>
        <v>204928</v>
      </c>
      <c r="R767" s="8">
        <f t="shared" si="92"/>
        <v>221528</v>
      </c>
      <c r="S767" s="2">
        <v>39</v>
      </c>
      <c r="T767" s="9">
        <f t="shared" si="93"/>
        <v>221567</v>
      </c>
      <c r="U767" s="9">
        <f t="shared" si="94"/>
        <v>16639</v>
      </c>
      <c r="V767" s="2" t="s">
        <v>34</v>
      </c>
      <c r="W767" s="10">
        <f t="shared" si="95"/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 t="shared" si="88"/>
        <v>Benjamin</v>
      </c>
      <c r="H768" s="6" t="str">
        <f t="shared" si="89"/>
        <v>Patterson</v>
      </c>
      <c r="I768" s="6" t="str">
        <f t="shared" si="90"/>
        <v>Wollongong</v>
      </c>
      <c r="J768" s="2" t="s">
        <v>221</v>
      </c>
      <c r="K768" s="7" t="str">
        <f>INDEX('Product Details'!$A$2:$D$169, MATCH('Sales Order '!J768,'Product Details'!$B$2:$B$169,0),3)</f>
        <v>Office_Supplies</v>
      </c>
      <c r="L768" s="7" t="str">
        <f>INDEX('Product Details'!$A$2:$D$169, MATCH('Sales Order '!J768,'Product Details'!$B$2:$B$169,0),4)</f>
        <v>Storage</v>
      </c>
      <c r="M768" s="7" t="str">
        <f>INDEX('Product Details'!$A$2:$D$169, MATCH('Sales Order '!J768,'Product Details'!$B$2:$B$169,0),1)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91"/>
        <v>37728</v>
      </c>
      <c r="R768" s="8">
        <f t="shared" si="92"/>
        <v>40302</v>
      </c>
      <c r="S768" s="2">
        <v>54</v>
      </c>
      <c r="T768" s="9">
        <f t="shared" si="93"/>
        <v>40356</v>
      </c>
      <c r="U768" s="9">
        <f t="shared" si="94"/>
        <v>2628</v>
      </c>
      <c r="V768" s="2" t="s">
        <v>34</v>
      </c>
      <c r="W768" s="10">
        <f t="shared" si="95"/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 t="shared" si="88"/>
        <v>Troy</v>
      </c>
      <c r="H769" s="6" t="str">
        <f t="shared" si="89"/>
        <v>Staebel</v>
      </c>
      <c r="I769" s="6" t="str">
        <f t="shared" si="90"/>
        <v>Canberra</v>
      </c>
      <c r="J769" s="2" t="s">
        <v>420</v>
      </c>
      <c r="K769" s="7" t="str">
        <f>INDEX('Product Details'!$A$2:$D$169, MATCH('Sales Order '!J769,'Product Details'!$B$2:$B$169,0),3)</f>
        <v>Office_Supplies</v>
      </c>
      <c r="L769" s="7" t="str">
        <f>INDEX('Product Details'!$A$2:$D$169, MATCH('Sales Order '!J769,'Product Details'!$B$2:$B$169,0),4)</f>
        <v>Labels</v>
      </c>
      <c r="M769" s="7" t="str">
        <f>INDEX('Product Details'!$A$2:$D$169, MATCH('Sales Order '!J769,'Product Details'!$B$2:$B$169,0),1)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91"/>
        <v>12408</v>
      </c>
      <c r="R769" s="8">
        <f t="shared" si="92"/>
        <v>13416</v>
      </c>
      <c r="S769" s="2">
        <v>93</v>
      </c>
      <c r="T769" s="9">
        <f t="shared" si="93"/>
        <v>13509</v>
      </c>
      <c r="U769" s="9">
        <f t="shared" si="94"/>
        <v>1101</v>
      </c>
      <c r="V769" s="2" t="s">
        <v>34</v>
      </c>
      <c r="W769" s="10">
        <f t="shared" si="95"/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 t="shared" si="88"/>
        <v>Duane</v>
      </c>
      <c r="H770" s="6" t="str">
        <f t="shared" si="89"/>
        <v>Huffman</v>
      </c>
      <c r="I770" s="6" t="str">
        <f t="shared" si="90"/>
        <v>Jakarta</v>
      </c>
      <c r="J770" s="2" t="s">
        <v>573</v>
      </c>
      <c r="K770" s="7" t="str">
        <f>INDEX('Product Details'!$A$2:$D$169, MATCH('Sales Order '!J770,'Product Details'!$B$2:$B$169,0),3)</f>
        <v>Technology</v>
      </c>
      <c r="L770" s="7" t="str">
        <f>INDEX('Product Details'!$A$2:$D$169, MATCH('Sales Order '!J770,'Product Details'!$B$2:$B$169,0),4)</f>
        <v>Machines</v>
      </c>
      <c r="M770" s="7" t="str">
        <f>INDEX('Product Details'!$A$2:$D$169, MATCH('Sales Order '!J770,'Product Details'!$B$2:$B$169,0),1)</f>
        <v>StarTech Receipt Printer, Red</v>
      </c>
      <c r="N770" s="2">
        <v>1453</v>
      </c>
      <c r="O770" s="2">
        <v>1411</v>
      </c>
      <c r="P770" s="2">
        <v>2</v>
      </c>
      <c r="Q770" s="8">
        <f t="shared" si="91"/>
        <v>2822</v>
      </c>
      <c r="R770" s="8">
        <f t="shared" si="92"/>
        <v>2906</v>
      </c>
      <c r="S770" s="2">
        <v>76</v>
      </c>
      <c r="T770" s="9">
        <f t="shared" si="93"/>
        <v>2982</v>
      </c>
      <c r="U770" s="9">
        <f t="shared" si="94"/>
        <v>160</v>
      </c>
      <c r="V770" s="2" t="s">
        <v>34</v>
      </c>
      <c r="W770" s="10">
        <f t="shared" si="95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 t="shared" si="88"/>
        <v>Trudy</v>
      </c>
      <c r="H771" s="6" t="str">
        <f t="shared" si="89"/>
        <v>Glocke</v>
      </c>
      <c r="I771" s="6" t="str">
        <f t="shared" si="90"/>
        <v>Huaiyin</v>
      </c>
      <c r="J771" s="2" t="s">
        <v>371</v>
      </c>
      <c r="K771" s="7" t="str">
        <f>INDEX('Product Details'!$A$2:$D$169, MATCH('Sales Order '!J771,'Product Details'!$B$2:$B$169,0),3)</f>
        <v>Furniture</v>
      </c>
      <c r="L771" s="7" t="str">
        <f>INDEX('Product Details'!$A$2:$D$169, MATCH('Sales Order '!J771,'Product Details'!$B$2:$B$169,0),4)</f>
        <v>Bookcases</v>
      </c>
      <c r="M771" s="7" t="str">
        <f>INDEX('Product Details'!$A$2:$D$169, MATCH('Sales Order '!J771,'Product Details'!$B$2:$B$169,0),1)</f>
        <v>3-Shelf Cabinet, Traditional</v>
      </c>
      <c r="N771" s="2">
        <v>681</v>
      </c>
      <c r="O771" s="2">
        <v>642</v>
      </c>
      <c r="P771" s="2">
        <v>2</v>
      </c>
      <c r="Q771" s="8">
        <f t="shared" si="91"/>
        <v>1284</v>
      </c>
      <c r="R771" s="8">
        <f t="shared" si="92"/>
        <v>1362</v>
      </c>
      <c r="S771" s="2">
        <v>58</v>
      </c>
      <c r="T771" s="9">
        <f t="shared" si="93"/>
        <v>1420</v>
      </c>
      <c r="U771" s="9">
        <f t="shared" si="94"/>
        <v>136</v>
      </c>
      <c r="V771" s="2" t="s">
        <v>34</v>
      </c>
      <c r="W771" s="10">
        <f t="shared" si="95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 t="shared" si="88"/>
        <v>Eugene</v>
      </c>
      <c r="H772" s="6" t="str">
        <f t="shared" si="89"/>
        <v>Hildebrand</v>
      </c>
      <c r="I772" s="6" t="str">
        <f t="shared" si="90"/>
        <v>Sindelfingen</v>
      </c>
      <c r="J772" s="2" t="s">
        <v>227</v>
      </c>
      <c r="K772" s="7" t="str">
        <f>INDEX('Product Details'!$A$2:$D$169, MATCH('Sales Order '!J772,'Product Details'!$B$2:$B$169,0),3)</f>
        <v>Furniture</v>
      </c>
      <c r="L772" s="7" t="str">
        <f>INDEX('Product Details'!$A$2:$D$169, MATCH('Sales Order '!J772,'Product Details'!$B$2:$B$169,0),4)</f>
        <v>Bookcases</v>
      </c>
      <c r="M772" s="7" t="str">
        <f>INDEX('Product Details'!$A$2:$D$169, MATCH('Sales Order '!J772,'Product Details'!$B$2:$B$169,0),1)</f>
        <v>Classic Bookcase, Traditional</v>
      </c>
      <c r="N772" s="2">
        <v>68</v>
      </c>
      <c r="O772" s="2">
        <v>63</v>
      </c>
      <c r="P772" s="2">
        <v>4</v>
      </c>
      <c r="Q772" s="8">
        <f t="shared" si="91"/>
        <v>252</v>
      </c>
      <c r="R772" s="8">
        <f t="shared" si="92"/>
        <v>272</v>
      </c>
      <c r="S772" s="2">
        <v>10</v>
      </c>
      <c r="T772" s="9">
        <f t="shared" si="93"/>
        <v>282</v>
      </c>
      <c r="U772" s="9">
        <f t="shared" si="94"/>
        <v>30</v>
      </c>
      <c r="V772" s="2" t="s">
        <v>34</v>
      </c>
      <c r="W772" s="10">
        <f t="shared" si="95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 t="shared" si="88"/>
        <v>Ted</v>
      </c>
      <c r="H773" s="6" t="str">
        <f t="shared" si="89"/>
        <v>Trevino</v>
      </c>
      <c r="I773" s="6" t="str">
        <f t="shared" si="90"/>
        <v>Gold Coast</v>
      </c>
      <c r="J773" s="2" t="s">
        <v>458</v>
      </c>
      <c r="K773" s="7" t="str">
        <f>INDEX('Product Details'!$A$2:$D$169, MATCH('Sales Order '!J773,'Product Details'!$B$2:$B$169,0),3)</f>
        <v>Office_Supplies</v>
      </c>
      <c r="L773" s="7" t="str">
        <f>INDEX('Product Details'!$A$2:$D$169, MATCH('Sales Order '!J773,'Product Details'!$B$2:$B$169,0),4)</f>
        <v>Fasteners</v>
      </c>
      <c r="M773" s="7" t="str">
        <f>INDEX('Product Details'!$A$2:$D$169, MATCH('Sales Order '!J773,'Product Details'!$B$2:$B$169,0),1)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91"/>
        <v>22425</v>
      </c>
      <c r="R773" s="8">
        <f t="shared" si="92"/>
        <v>24480</v>
      </c>
      <c r="S773" s="2">
        <v>59</v>
      </c>
      <c r="T773" s="9">
        <f t="shared" si="93"/>
        <v>24539</v>
      </c>
      <c r="U773" s="9">
        <f t="shared" si="94"/>
        <v>2114</v>
      </c>
      <c r="V773" s="2" t="s">
        <v>34</v>
      </c>
      <c r="W773" s="10">
        <f t="shared" si="95"/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 t="shared" si="88"/>
        <v>Laurel</v>
      </c>
      <c r="H774" s="6" t="str">
        <f t="shared" si="89"/>
        <v>Workman</v>
      </c>
      <c r="I774" s="6" t="str">
        <f t="shared" si="90"/>
        <v>Dongguan</v>
      </c>
      <c r="J774" s="2" t="s">
        <v>230</v>
      </c>
      <c r="K774" s="7" t="str">
        <f>INDEX('Product Details'!$A$2:$D$169, MATCH('Sales Order '!J774,'Product Details'!$B$2:$B$169,0),3)</f>
        <v>Office_Supplies</v>
      </c>
      <c r="L774" s="7" t="str">
        <f>INDEX('Product Details'!$A$2:$D$169, MATCH('Sales Order '!J774,'Product Details'!$B$2:$B$169,0),4)</f>
        <v>Paper</v>
      </c>
      <c r="M774" s="7" t="str">
        <f>INDEX('Product Details'!$A$2:$D$169, MATCH('Sales Order '!J774,'Product Details'!$B$2:$B$169,0),1)</f>
        <v>Xerox 1981</v>
      </c>
      <c r="N774" s="2">
        <v>1968</v>
      </c>
      <c r="O774" s="2">
        <v>1821</v>
      </c>
      <c r="P774" s="2">
        <v>3</v>
      </c>
      <c r="Q774" s="8">
        <f t="shared" si="91"/>
        <v>5463</v>
      </c>
      <c r="R774" s="8">
        <f t="shared" si="92"/>
        <v>5904</v>
      </c>
      <c r="S774" s="2">
        <v>99</v>
      </c>
      <c r="T774" s="9">
        <f t="shared" si="93"/>
        <v>6003</v>
      </c>
      <c r="U774" s="9">
        <f t="shared" si="94"/>
        <v>540</v>
      </c>
      <c r="V774" s="2" t="s">
        <v>34</v>
      </c>
      <c r="W774" s="10">
        <f t="shared" si="95"/>
        <v>0.05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 t="shared" si="88"/>
        <v>Elpida</v>
      </c>
      <c r="H775" s="6" t="str">
        <f t="shared" si="89"/>
        <v>Rittenbach</v>
      </c>
      <c r="I775" s="6" t="str">
        <f t="shared" si="90"/>
        <v>Melbourne</v>
      </c>
      <c r="J775" s="2" t="s">
        <v>132</v>
      </c>
      <c r="K775" s="7" t="str">
        <f>INDEX('Product Details'!$A$2:$D$169, MATCH('Sales Order '!J775,'Product Details'!$B$2:$B$169,0),3)</f>
        <v>Office_Supplies</v>
      </c>
      <c r="L775" s="7" t="str">
        <f>INDEX('Product Details'!$A$2:$D$169, MATCH('Sales Order '!J775,'Product Details'!$B$2:$B$169,0),4)</f>
        <v>Labels</v>
      </c>
      <c r="M775" s="7" t="str">
        <f>INDEX('Product Details'!$A$2:$D$169, MATCH('Sales Order '!J775,'Product Details'!$B$2:$B$169,0),1)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91"/>
        <v>10696</v>
      </c>
      <c r="R775" s="8">
        <f t="shared" si="92"/>
        <v>11232</v>
      </c>
      <c r="S775" s="2">
        <v>61</v>
      </c>
      <c r="T775" s="9">
        <f t="shared" si="93"/>
        <v>11293</v>
      </c>
      <c r="U775" s="9">
        <f t="shared" si="94"/>
        <v>597</v>
      </c>
      <c r="V775" s="2" t="s">
        <v>64</v>
      </c>
      <c r="W775" s="10">
        <f t="shared" si="95"/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 t="shared" si="88"/>
        <v>Rachel</v>
      </c>
      <c r="H776" s="6" t="str">
        <f t="shared" si="89"/>
        <v>Payne</v>
      </c>
      <c r="I776" s="6" t="str">
        <f t="shared" si="90"/>
        <v>Caloundra</v>
      </c>
      <c r="J776" s="2" t="s">
        <v>633</v>
      </c>
      <c r="K776" s="7" t="str">
        <f>INDEX('Product Details'!$A$2:$D$169, MATCH('Sales Order '!J776,'Product Details'!$B$2:$B$169,0),3)</f>
        <v>Office_Supplies</v>
      </c>
      <c r="L776" s="7" t="str">
        <f>INDEX('Product Details'!$A$2:$D$169, MATCH('Sales Order '!J776,'Product Details'!$B$2:$B$169,0),4)</f>
        <v>Appliances</v>
      </c>
      <c r="M776" s="7" t="str">
        <f>INDEX('Product Details'!$A$2:$D$169, MATCH('Sales Order '!J776,'Product Details'!$B$2:$B$169,0),1)</f>
        <v>Cuisinart Toaster, Silver</v>
      </c>
      <c r="N776" s="2">
        <v>516</v>
      </c>
      <c r="O776" s="2">
        <v>473</v>
      </c>
      <c r="P776" s="2">
        <v>2</v>
      </c>
      <c r="Q776" s="8">
        <f t="shared" si="91"/>
        <v>946</v>
      </c>
      <c r="R776" s="8">
        <f t="shared" si="92"/>
        <v>1032</v>
      </c>
      <c r="S776" s="2">
        <v>51</v>
      </c>
      <c r="T776" s="9">
        <f t="shared" si="93"/>
        <v>1083</v>
      </c>
      <c r="U776" s="9">
        <f t="shared" si="94"/>
        <v>137</v>
      </c>
      <c r="V776" s="2" t="s">
        <v>34</v>
      </c>
      <c r="W776" s="10">
        <f t="shared" si="95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 t="shared" si="88"/>
        <v>Duane</v>
      </c>
      <c r="H777" s="6" t="str">
        <f t="shared" si="89"/>
        <v>Noonan</v>
      </c>
      <c r="I777" s="6" t="str">
        <f t="shared" si="90"/>
        <v>Durg</v>
      </c>
      <c r="J777" s="2" t="s">
        <v>224</v>
      </c>
      <c r="K777" s="7" t="str">
        <f>INDEX('Product Details'!$A$2:$D$169, MATCH('Sales Order '!J777,'Product Details'!$B$2:$B$169,0),3)</f>
        <v>Office_Supplies</v>
      </c>
      <c r="L777" s="7" t="str">
        <f>INDEX('Product Details'!$A$2:$D$169, MATCH('Sales Order '!J777,'Product Details'!$B$2:$B$169,0),4)</f>
        <v>Supplies</v>
      </c>
      <c r="M777" s="7" t="str">
        <f>INDEX('Product Details'!$A$2:$D$169, MATCH('Sales Order '!J777,'Product Details'!$B$2:$B$169,0),1)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91"/>
        <v>7089</v>
      </c>
      <c r="R777" s="8">
        <f t="shared" si="92"/>
        <v>7806</v>
      </c>
      <c r="S777" s="2">
        <v>63</v>
      </c>
      <c r="T777" s="9">
        <f t="shared" si="93"/>
        <v>7869</v>
      </c>
      <c r="U777" s="9">
        <f t="shared" si="94"/>
        <v>780</v>
      </c>
      <c r="V777" s="2" t="s">
        <v>64</v>
      </c>
      <c r="W777" s="10">
        <f t="shared" si="95"/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 t="shared" ref="G778:G841" si="96">VLOOKUP(F778, Customer,2,0)</f>
        <v>Damala</v>
      </c>
      <c r="H778" s="6" t="str">
        <f t="shared" ref="H778:H841" si="97">VLOOKUP(F778,Customer,3,0)</f>
        <v>Kotsonis</v>
      </c>
      <c r="I778" s="6" t="str">
        <f t="shared" ref="I778:I841" si="98">VLOOKUP(F778,Customer,5,0)</f>
        <v>Berlin</v>
      </c>
      <c r="J778" s="2" t="s">
        <v>860</v>
      </c>
      <c r="K778" s="7" t="str">
        <f>INDEX('Product Details'!$A$2:$D$169, MATCH('Sales Order '!J778,'Product Details'!$B$2:$B$169,0),3)</f>
        <v>Furniture</v>
      </c>
      <c r="L778" s="7" t="str">
        <f>INDEX('Product Details'!$A$2:$D$169, MATCH('Sales Order '!J778,'Product Details'!$B$2:$B$169,0),4)</f>
        <v>Bookcases</v>
      </c>
      <c r="M778" s="7" t="str">
        <f>INDEX('Product Details'!$A$2:$D$169, MATCH('Sales Order '!J778,'Product Details'!$B$2:$B$169,0),1)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91"/>
        <v>3154</v>
      </c>
      <c r="R778" s="8">
        <f t="shared" si="92"/>
        <v>3308</v>
      </c>
      <c r="S778" s="2">
        <v>32</v>
      </c>
      <c r="T778" s="9">
        <f t="shared" si="93"/>
        <v>3340</v>
      </c>
      <c r="U778" s="9">
        <f t="shared" si="94"/>
        <v>186</v>
      </c>
      <c r="V778" s="2" t="s">
        <v>72</v>
      </c>
      <c r="W778" s="10">
        <f t="shared" si="95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 t="shared" si="96"/>
        <v>Adrian</v>
      </c>
      <c r="H779" s="6" t="str">
        <f t="shared" si="97"/>
        <v>Barton</v>
      </c>
      <c r="I779" s="6" t="str">
        <f t="shared" si="98"/>
        <v>Wetzlar</v>
      </c>
      <c r="J779" s="2" t="s">
        <v>698</v>
      </c>
      <c r="K779" s="7" t="str">
        <f>INDEX('Product Details'!$A$2:$D$169, MATCH('Sales Order '!J779,'Product Details'!$B$2:$B$169,0),3)</f>
        <v>Furniture</v>
      </c>
      <c r="L779" s="7" t="str">
        <f>INDEX('Product Details'!$A$2:$D$169, MATCH('Sales Order '!J779,'Product Details'!$B$2:$B$169,0),4)</f>
        <v>Chairs</v>
      </c>
      <c r="M779" s="7" t="str">
        <f>INDEX('Product Details'!$A$2:$D$169, MATCH('Sales Order '!J779,'Product Details'!$B$2:$B$169,0),1)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99">O779*P779</f>
        <v>3480</v>
      </c>
      <c r="R779" s="8">
        <f t="shared" ref="R779:R842" si="100">N779*P779</f>
        <v>3616</v>
      </c>
      <c r="S779" s="2">
        <v>35</v>
      </c>
      <c r="T779" s="9">
        <f t="shared" ref="T779:T842" si="101">R779+S779</f>
        <v>3651</v>
      </c>
      <c r="U779" s="9">
        <f t="shared" ref="U779:U842" si="102">T779-Q779</f>
        <v>171</v>
      </c>
      <c r="V779" s="2" t="s">
        <v>34</v>
      </c>
      <c r="W779" s="10">
        <f t="shared" ref="W779:W842" si="103">VLOOKUP(T779,$X$1:$Y$7,2,1)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 t="shared" si="96"/>
        <v>Eugene</v>
      </c>
      <c r="H780" s="6" t="str">
        <f t="shared" si="97"/>
        <v>Moren</v>
      </c>
      <c r="I780" s="6" t="str">
        <f t="shared" si="98"/>
        <v>Patiala</v>
      </c>
      <c r="J780" s="2" t="s">
        <v>281</v>
      </c>
      <c r="K780" s="7" t="str">
        <f>INDEX('Product Details'!$A$2:$D$169, MATCH('Sales Order '!J780,'Product Details'!$B$2:$B$169,0),3)</f>
        <v>Furniture</v>
      </c>
      <c r="L780" s="7" t="str">
        <f>INDEX('Product Details'!$A$2:$D$169, MATCH('Sales Order '!J780,'Product Details'!$B$2:$B$169,0),4)</f>
        <v>Chairs</v>
      </c>
      <c r="M780" s="7" t="str">
        <f>INDEX('Product Details'!$A$2:$D$169, MATCH('Sales Order '!J780,'Product Details'!$B$2:$B$169,0),1)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99"/>
        <v>17031</v>
      </c>
      <c r="R780" s="8">
        <f t="shared" si="100"/>
        <v>18036</v>
      </c>
      <c r="S780" s="2">
        <v>75</v>
      </c>
      <c r="T780" s="9">
        <f t="shared" si="101"/>
        <v>18111</v>
      </c>
      <c r="U780" s="9">
        <f t="shared" si="102"/>
        <v>1080</v>
      </c>
      <c r="V780" s="2" t="s">
        <v>34</v>
      </c>
      <c r="W780" s="10">
        <f t="shared" si="103"/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 t="shared" si="96"/>
        <v>Shui</v>
      </c>
      <c r="H781" s="6" t="str">
        <f t="shared" si="97"/>
        <v>Tom</v>
      </c>
      <c r="I781" s="6" t="str">
        <f t="shared" si="98"/>
        <v>Melbourne</v>
      </c>
      <c r="J781" s="2" t="s">
        <v>112</v>
      </c>
      <c r="K781" s="7" t="str">
        <f>INDEX('Product Details'!$A$2:$D$169, MATCH('Sales Order '!J781,'Product Details'!$B$2:$B$169,0),3)</f>
        <v>Office_Supplies</v>
      </c>
      <c r="L781" s="7" t="str">
        <f>INDEX('Product Details'!$A$2:$D$169, MATCH('Sales Order '!J781,'Product Details'!$B$2:$B$169,0),4)</f>
        <v>Storage</v>
      </c>
      <c r="M781" s="7" t="str">
        <f>INDEX('Product Details'!$A$2:$D$169, MATCH('Sales Order '!J781,'Product Details'!$B$2:$B$169,0),1)</f>
        <v>Pizazz Global Quick File</v>
      </c>
      <c r="N781" s="2">
        <v>2960</v>
      </c>
      <c r="O781" s="2">
        <v>2635</v>
      </c>
      <c r="P781" s="2">
        <v>4</v>
      </c>
      <c r="Q781" s="8">
        <f t="shared" si="99"/>
        <v>10540</v>
      </c>
      <c r="R781" s="8">
        <f t="shared" si="100"/>
        <v>11840</v>
      </c>
      <c r="S781" s="2">
        <v>34</v>
      </c>
      <c r="T781" s="9">
        <f t="shared" si="101"/>
        <v>11874</v>
      </c>
      <c r="U781" s="9">
        <f t="shared" si="102"/>
        <v>1334</v>
      </c>
      <c r="V781" s="2" t="s">
        <v>34</v>
      </c>
      <c r="W781" s="10">
        <f t="shared" si="103"/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 t="shared" si="96"/>
        <v>Greg</v>
      </c>
      <c r="H782" s="6" t="str">
        <f t="shared" si="97"/>
        <v>Hansen</v>
      </c>
      <c r="I782" s="6" t="str">
        <f t="shared" si="98"/>
        <v>Canberra</v>
      </c>
      <c r="J782" s="2" t="s">
        <v>194</v>
      </c>
      <c r="K782" s="7" t="str">
        <f>INDEX('Product Details'!$A$2:$D$169, MATCH('Sales Order '!J782,'Product Details'!$B$2:$B$169,0),3)</f>
        <v>Office_Supplies</v>
      </c>
      <c r="L782" s="7" t="str">
        <f>INDEX('Product Details'!$A$2:$D$169, MATCH('Sales Order '!J782,'Product Details'!$B$2:$B$169,0),4)</f>
        <v>Art</v>
      </c>
      <c r="M782" s="7" t="str">
        <f>INDEX('Product Details'!$A$2:$D$169, MATCH('Sales Order '!J782,'Product Details'!$B$2:$B$169,0),1)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99"/>
        <v>236</v>
      </c>
      <c r="R782" s="8">
        <f t="shared" si="100"/>
        <v>252</v>
      </c>
      <c r="S782" s="2">
        <v>10</v>
      </c>
      <c r="T782" s="9">
        <f t="shared" si="101"/>
        <v>262</v>
      </c>
      <c r="U782" s="9">
        <f t="shared" si="102"/>
        <v>26</v>
      </c>
      <c r="V782" s="2" t="s">
        <v>64</v>
      </c>
      <c r="W782" s="10">
        <f t="shared" si="103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 t="shared" si="96"/>
        <v>Mark</v>
      </c>
      <c r="H783" s="6" t="str">
        <f t="shared" si="97"/>
        <v>Cousins</v>
      </c>
      <c r="I783" s="6" t="str">
        <f t="shared" si="98"/>
        <v>Karimnagar</v>
      </c>
      <c r="J783" s="2" t="s">
        <v>555</v>
      </c>
      <c r="K783" s="7" t="str">
        <f>INDEX('Product Details'!$A$2:$D$169, MATCH('Sales Order '!J783,'Product Details'!$B$2:$B$169,0),3)</f>
        <v>Furniture</v>
      </c>
      <c r="L783" s="7" t="str">
        <f>INDEX('Product Details'!$A$2:$D$169, MATCH('Sales Order '!J783,'Product Details'!$B$2:$B$169,0),4)</f>
        <v>Furnishings</v>
      </c>
      <c r="M783" s="7" t="str">
        <f>INDEX('Product Details'!$A$2:$D$169, MATCH('Sales Order '!J783,'Product Details'!$B$2:$B$169,0),1)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99"/>
        <v>34816</v>
      </c>
      <c r="R783" s="8">
        <f t="shared" si="100"/>
        <v>37949</v>
      </c>
      <c r="S783" s="2">
        <v>49</v>
      </c>
      <c r="T783" s="9">
        <f t="shared" si="101"/>
        <v>37998</v>
      </c>
      <c r="U783" s="9">
        <f t="shared" si="102"/>
        <v>3182</v>
      </c>
      <c r="V783" s="2" t="s">
        <v>34</v>
      </c>
      <c r="W783" s="10">
        <f t="shared" si="103"/>
        <v>7.0000000000000007E-2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 t="shared" si="96"/>
        <v>Gary</v>
      </c>
      <c r="H784" s="6" t="str">
        <f t="shared" si="97"/>
        <v>Hansen</v>
      </c>
      <c r="I784" s="6" t="str">
        <f t="shared" si="98"/>
        <v>Dewas</v>
      </c>
      <c r="J784" s="2" t="s">
        <v>135</v>
      </c>
      <c r="K784" s="7" t="e">
        <f>INDEX('Product Details'!$A$2:$D$169, MATCH('Sales Order '!J784,'Product Details'!$B$2:$B$169,0),3)</f>
        <v>#N/A</v>
      </c>
      <c r="L784" s="7" t="e">
        <f>INDEX('Product Details'!$A$2:$D$169, MATCH('Sales Order '!J784,'Product Details'!$B$2:$B$169,0),4)</f>
        <v>#N/A</v>
      </c>
      <c r="M784" s="7" t="e">
        <f>INDEX('Product Details'!$A$2:$D$169, MATCH('Sales Order '!J784,'Product Details'!$B$2:$B$169,0),1)</f>
        <v>#N/A</v>
      </c>
      <c r="N784" s="2">
        <v>6611</v>
      </c>
      <c r="O784" s="2">
        <v>5943</v>
      </c>
      <c r="P784" s="2">
        <v>1</v>
      </c>
      <c r="Q784" s="8">
        <f t="shared" si="99"/>
        <v>5943</v>
      </c>
      <c r="R784" s="8">
        <f t="shared" si="100"/>
        <v>6611</v>
      </c>
      <c r="S784" s="2">
        <v>83</v>
      </c>
      <c r="T784" s="9">
        <f t="shared" si="101"/>
        <v>6694</v>
      </c>
      <c r="U784" s="9">
        <f t="shared" si="102"/>
        <v>751</v>
      </c>
      <c r="V784" s="2" t="s">
        <v>64</v>
      </c>
      <c r="W784" s="10">
        <f t="shared" si="103"/>
        <v>0.05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 t="shared" si="96"/>
        <v>Ralph</v>
      </c>
      <c r="H785" s="6" t="str">
        <f t="shared" si="97"/>
        <v>Arnett</v>
      </c>
      <c r="I785" s="6" t="str">
        <f t="shared" si="98"/>
        <v>Jhansi</v>
      </c>
      <c r="J785" s="2" t="s">
        <v>51</v>
      </c>
      <c r="K785" s="7" t="str">
        <f>INDEX('Product Details'!$A$2:$D$169, MATCH('Sales Order '!J785,'Product Details'!$B$2:$B$169,0),3)</f>
        <v>Technology</v>
      </c>
      <c r="L785" s="7" t="str">
        <f>INDEX('Product Details'!$A$2:$D$169, MATCH('Sales Order '!J785,'Product Details'!$B$2:$B$169,0),4)</f>
        <v>Machines</v>
      </c>
      <c r="M785" s="7" t="str">
        <f>INDEX('Product Details'!$A$2:$D$169, MATCH('Sales Order '!J785,'Product Details'!$B$2:$B$169,0),1)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99"/>
        <v>28256</v>
      </c>
      <c r="R785" s="8">
        <f t="shared" si="100"/>
        <v>30492</v>
      </c>
      <c r="S785" s="2">
        <v>42</v>
      </c>
      <c r="T785" s="9">
        <f t="shared" si="101"/>
        <v>30534</v>
      </c>
      <c r="U785" s="9">
        <f t="shared" si="102"/>
        <v>2278</v>
      </c>
      <c r="V785" s="2" t="s">
        <v>34</v>
      </c>
      <c r="W785" s="10">
        <f t="shared" si="103"/>
        <v>7.0000000000000007E-2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 t="shared" si="96"/>
        <v>Ivan</v>
      </c>
      <c r="H786" s="6" t="str">
        <f t="shared" si="97"/>
        <v>Gibson</v>
      </c>
      <c r="I786" s="6" t="str">
        <f t="shared" si="98"/>
        <v>Perth</v>
      </c>
      <c r="J786" s="2" t="s">
        <v>100</v>
      </c>
      <c r="K786" s="7" t="str">
        <f>INDEX('Product Details'!$A$2:$D$169, MATCH('Sales Order '!J786,'Product Details'!$B$2:$B$169,0),3)</f>
        <v>Office_Supplies</v>
      </c>
      <c r="L786" s="7" t="str">
        <f>INDEX('Product Details'!$A$2:$D$169, MATCH('Sales Order '!J786,'Product Details'!$B$2:$B$169,0),4)</f>
        <v>Art</v>
      </c>
      <c r="M786" s="7" t="str">
        <f>INDEX('Product Details'!$A$2:$D$169, MATCH('Sales Order '!J786,'Product Details'!$B$2:$B$169,0),1)</f>
        <v>Newell 34</v>
      </c>
      <c r="N786" s="2">
        <v>36778</v>
      </c>
      <c r="O786" s="2">
        <v>34709</v>
      </c>
      <c r="P786" s="2">
        <v>10</v>
      </c>
      <c r="Q786" s="8">
        <f t="shared" si="99"/>
        <v>347090</v>
      </c>
      <c r="R786" s="8">
        <f t="shared" si="100"/>
        <v>367780</v>
      </c>
      <c r="S786" s="2">
        <v>66</v>
      </c>
      <c r="T786" s="9">
        <f t="shared" si="101"/>
        <v>367846</v>
      </c>
      <c r="U786" s="9">
        <f t="shared" si="102"/>
        <v>20756</v>
      </c>
      <c r="V786" s="2" t="s">
        <v>34</v>
      </c>
      <c r="W786" s="10">
        <f t="shared" si="103"/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 t="shared" si="96"/>
        <v>Erica</v>
      </c>
      <c r="H787" s="6" t="str">
        <f t="shared" si="97"/>
        <v>Smith</v>
      </c>
      <c r="I787" s="6" t="str">
        <f t="shared" si="98"/>
        <v>Halle</v>
      </c>
      <c r="J787" s="2" t="s">
        <v>323</v>
      </c>
      <c r="K787" s="7" t="str">
        <f>INDEX('Product Details'!$A$2:$D$169, MATCH('Sales Order '!J787,'Product Details'!$B$2:$B$169,0),3)</f>
        <v>Technology</v>
      </c>
      <c r="L787" s="7" t="str">
        <f>INDEX('Product Details'!$A$2:$D$169, MATCH('Sales Order '!J787,'Product Details'!$B$2:$B$169,0),4)</f>
        <v>Accessories</v>
      </c>
      <c r="M787" s="7" t="str">
        <f>INDEX('Product Details'!$A$2:$D$169, MATCH('Sales Order '!J787,'Product Details'!$B$2:$B$169,0),1)</f>
        <v>Belkin Flash Drive, Erganomic</v>
      </c>
      <c r="N787" s="2">
        <v>1845</v>
      </c>
      <c r="O787" s="2">
        <v>1742</v>
      </c>
      <c r="P787" s="2">
        <v>4</v>
      </c>
      <c r="Q787" s="8">
        <f t="shared" si="99"/>
        <v>6968</v>
      </c>
      <c r="R787" s="8">
        <f t="shared" si="100"/>
        <v>7380</v>
      </c>
      <c r="S787" s="2">
        <v>83</v>
      </c>
      <c r="T787" s="9">
        <f t="shared" si="101"/>
        <v>7463</v>
      </c>
      <c r="U787" s="9">
        <f t="shared" si="102"/>
        <v>495</v>
      </c>
      <c r="V787" s="2" t="s">
        <v>34</v>
      </c>
      <c r="W787" s="10">
        <f t="shared" si="103"/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 t="shared" si="96"/>
        <v>Steven</v>
      </c>
      <c r="H788" s="6" t="str">
        <f t="shared" si="97"/>
        <v>Ward</v>
      </c>
      <c r="I788" s="6" t="str">
        <f t="shared" si="98"/>
        <v>Adelaide</v>
      </c>
      <c r="J788" s="2" t="s">
        <v>215</v>
      </c>
      <c r="K788" s="7" t="str">
        <f>INDEX('Product Details'!$A$2:$D$169, MATCH('Sales Order '!J788,'Product Details'!$B$2:$B$169,0),3)</f>
        <v>Technology</v>
      </c>
      <c r="L788" s="7" t="str">
        <f>INDEX('Product Details'!$A$2:$D$169, MATCH('Sales Order '!J788,'Product Details'!$B$2:$B$169,0),4)</f>
        <v>Machines</v>
      </c>
      <c r="M788" s="7" t="str">
        <f>INDEX('Product Details'!$A$2:$D$169, MATCH('Sales Order '!J788,'Product Details'!$B$2:$B$169,0),1)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99"/>
        <v>4242</v>
      </c>
      <c r="R788" s="8">
        <f t="shared" si="100"/>
        <v>4668</v>
      </c>
      <c r="S788" s="2">
        <v>90</v>
      </c>
      <c r="T788" s="9">
        <f t="shared" si="101"/>
        <v>4758</v>
      </c>
      <c r="U788" s="9">
        <f t="shared" si="102"/>
        <v>516</v>
      </c>
      <c r="V788" s="2" t="s">
        <v>34</v>
      </c>
      <c r="W788" s="10">
        <f t="shared" si="103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 t="shared" si="96"/>
        <v>Cathy</v>
      </c>
      <c r="H789" s="6" t="str">
        <f t="shared" si="97"/>
        <v>Hwang</v>
      </c>
      <c r="I789" s="6" t="str">
        <f t="shared" si="98"/>
        <v>Ballarat</v>
      </c>
      <c r="J789" s="2" t="s">
        <v>427</v>
      </c>
      <c r="K789" s="7" t="str">
        <f>INDEX('Product Details'!$A$2:$D$169, MATCH('Sales Order '!J789,'Product Details'!$B$2:$B$169,0),3)</f>
        <v>Office_Supplies</v>
      </c>
      <c r="L789" s="7" t="str">
        <f>INDEX('Product Details'!$A$2:$D$169, MATCH('Sales Order '!J789,'Product Details'!$B$2:$B$169,0),4)</f>
        <v>Storage</v>
      </c>
      <c r="M789" s="7" t="str">
        <f>INDEX('Product Details'!$A$2:$D$169, MATCH('Sales Order '!J789,'Product Details'!$B$2:$B$169,0),1)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99"/>
        <v>2215</v>
      </c>
      <c r="R789" s="8">
        <f t="shared" si="100"/>
        <v>2370</v>
      </c>
      <c r="S789" s="2">
        <v>29</v>
      </c>
      <c r="T789" s="9">
        <f t="shared" si="101"/>
        <v>2399</v>
      </c>
      <c r="U789" s="9">
        <f t="shared" si="102"/>
        <v>184</v>
      </c>
      <c r="V789" s="2" t="s">
        <v>64</v>
      </c>
      <c r="W789" s="10">
        <f t="shared" si="103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 t="shared" si="96"/>
        <v>Rachel</v>
      </c>
      <c r="H790" s="6" t="str">
        <f t="shared" si="97"/>
        <v>Payne</v>
      </c>
      <c r="I790" s="6" t="str">
        <f t="shared" si="98"/>
        <v>Raipur</v>
      </c>
      <c r="J790" s="2" t="s">
        <v>187</v>
      </c>
      <c r="K790" s="7" t="str">
        <f>INDEX('Product Details'!$A$2:$D$169, MATCH('Sales Order '!J790,'Product Details'!$B$2:$B$169,0),3)</f>
        <v>Technology</v>
      </c>
      <c r="L790" s="7" t="str">
        <f>INDEX('Product Details'!$A$2:$D$169, MATCH('Sales Order '!J790,'Product Details'!$B$2:$B$169,0),4)</f>
        <v>Accessories</v>
      </c>
      <c r="M790" s="7" t="str">
        <f>INDEX('Product Details'!$A$2:$D$169, MATCH('Sales Order '!J790,'Product Details'!$B$2:$B$169,0),1)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99"/>
        <v>4361</v>
      </c>
      <c r="R790" s="8">
        <f t="shared" si="100"/>
        <v>4704</v>
      </c>
      <c r="S790" s="2">
        <v>48</v>
      </c>
      <c r="T790" s="9">
        <f t="shared" si="101"/>
        <v>4752</v>
      </c>
      <c r="U790" s="9">
        <f t="shared" si="102"/>
        <v>391</v>
      </c>
      <c r="V790" s="2" t="s">
        <v>31</v>
      </c>
      <c r="W790" s="10">
        <f t="shared" si="103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 t="shared" si="96"/>
        <v>Roger</v>
      </c>
      <c r="H791" s="6" t="str">
        <f t="shared" si="97"/>
        <v>Demir</v>
      </c>
      <c r="I791" s="6" t="str">
        <f t="shared" si="98"/>
        <v>Wollongong</v>
      </c>
      <c r="J791" s="2" t="s">
        <v>284</v>
      </c>
      <c r="K791" s="7" t="str">
        <f>INDEX('Product Details'!$A$2:$D$169, MATCH('Sales Order '!J791,'Product Details'!$B$2:$B$169,0),3)</f>
        <v>Furniture</v>
      </c>
      <c r="L791" s="7" t="str">
        <f>INDEX('Product Details'!$A$2:$D$169, MATCH('Sales Order '!J791,'Product Details'!$B$2:$B$169,0),4)</f>
        <v>Chairs</v>
      </c>
      <c r="M791" s="7" t="str">
        <f>INDEX('Product Details'!$A$2:$D$169, MATCH('Sales Order '!J791,'Product Details'!$B$2:$B$169,0),1)</f>
        <v>Chairmat, Black</v>
      </c>
      <c r="N791" s="2">
        <v>8869</v>
      </c>
      <c r="O791" s="2">
        <v>7906</v>
      </c>
      <c r="P791" s="2">
        <v>1</v>
      </c>
      <c r="Q791" s="8">
        <f t="shared" si="99"/>
        <v>7906</v>
      </c>
      <c r="R791" s="8">
        <f t="shared" si="100"/>
        <v>8869</v>
      </c>
      <c r="S791" s="2">
        <v>60</v>
      </c>
      <c r="T791" s="9">
        <f t="shared" si="101"/>
        <v>8929</v>
      </c>
      <c r="U791" s="9">
        <f t="shared" si="102"/>
        <v>1023</v>
      </c>
      <c r="V791" s="2" t="s">
        <v>34</v>
      </c>
      <c r="W791" s="10">
        <f t="shared" si="103"/>
        <v>0.05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 t="shared" si="96"/>
        <v>Liz</v>
      </c>
      <c r="H792" s="6" t="str">
        <f t="shared" si="97"/>
        <v>Pelletier</v>
      </c>
      <c r="I792" s="6" t="str">
        <f t="shared" si="98"/>
        <v>Zigong</v>
      </c>
      <c r="J792" s="2" t="s">
        <v>493</v>
      </c>
      <c r="K792" s="7" t="str">
        <f>INDEX('Product Details'!$A$2:$D$169, MATCH('Sales Order '!J792,'Product Details'!$B$2:$B$169,0),3)</f>
        <v>Office_Supplies</v>
      </c>
      <c r="L792" s="7" t="str">
        <f>INDEX('Product Details'!$A$2:$D$169, MATCH('Sales Order '!J792,'Product Details'!$B$2:$B$169,0),4)</f>
        <v>Binders</v>
      </c>
      <c r="M792" s="7" t="str">
        <f>INDEX('Product Details'!$A$2:$D$169, MATCH('Sales Order '!J792,'Product Details'!$B$2:$B$169,0),1)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99"/>
        <v>3024</v>
      </c>
      <c r="R792" s="8">
        <f t="shared" si="100"/>
        <v>3304</v>
      </c>
      <c r="S792" s="2">
        <v>91</v>
      </c>
      <c r="T792" s="9">
        <f t="shared" si="101"/>
        <v>3395</v>
      </c>
      <c r="U792" s="9">
        <f t="shared" si="102"/>
        <v>371</v>
      </c>
      <c r="V792" s="2" t="s">
        <v>64</v>
      </c>
      <c r="W792" s="10">
        <f t="shared" si="103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 t="shared" si="96"/>
        <v>Brooke</v>
      </c>
      <c r="H793" s="6" t="str">
        <f t="shared" si="97"/>
        <v>Gillingham</v>
      </c>
      <c r="I793" s="6" t="str">
        <f t="shared" si="98"/>
        <v>Mysore</v>
      </c>
      <c r="J793" s="2" t="s">
        <v>1168</v>
      </c>
      <c r="K793" s="7" t="str">
        <f>INDEX('Product Details'!$A$2:$D$169, MATCH('Sales Order '!J793,'Product Details'!$B$2:$B$169,0),3)</f>
        <v>Office_Supplies</v>
      </c>
      <c r="L793" s="7" t="str">
        <f>INDEX('Product Details'!$A$2:$D$169, MATCH('Sales Order '!J793,'Product Details'!$B$2:$B$169,0),4)</f>
        <v>Supplies</v>
      </c>
      <c r="M793" s="7" t="str">
        <f>INDEX('Product Details'!$A$2:$D$169, MATCH('Sales Order '!J793,'Product Details'!$B$2:$B$169,0),1)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99"/>
        <v>22240</v>
      </c>
      <c r="R793" s="8">
        <f t="shared" si="100"/>
        <v>23990</v>
      </c>
      <c r="S793" s="2">
        <v>64</v>
      </c>
      <c r="T793" s="9">
        <f t="shared" si="101"/>
        <v>24054</v>
      </c>
      <c r="U793" s="9">
        <f t="shared" si="102"/>
        <v>1814</v>
      </c>
      <c r="V793" s="2" t="s">
        <v>64</v>
      </c>
      <c r="W793" s="10">
        <f t="shared" si="103"/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 t="shared" si="96"/>
        <v>Neoma</v>
      </c>
      <c r="H794" s="6" t="str">
        <f t="shared" si="97"/>
        <v>Murray</v>
      </c>
      <c r="I794" s="6" t="str">
        <f t="shared" si="98"/>
        <v>Guwahati</v>
      </c>
      <c r="J794" s="2" t="s">
        <v>467</v>
      </c>
      <c r="K794" s="7" t="str">
        <f>INDEX('Product Details'!$A$2:$D$169, MATCH('Sales Order '!J794,'Product Details'!$B$2:$B$169,0),3)</f>
        <v>Technology</v>
      </c>
      <c r="L794" s="7" t="str">
        <f>INDEX('Product Details'!$A$2:$D$169, MATCH('Sales Order '!J794,'Product Details'!$B$2:$B$169,0),4)</f>
        <v>Phones</v>
      </c>
      <c r="M794" s="7" t="str">
        <f>INDEX('Product Details'!$A$2:$D$169, MATCH('Sales Order '!J794,'Product Details'!$B$2:$B$169,0),1)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99"/>
        <v>17892</v>
      </c>
      <c r="R794" s="8">
        <f t="shared" si="100"/>
        <v>18948</v>
      </c>
      <c r="S794" s="2">
        <v>34</v>
      </c>
      <c r="T794" s="9">
        <f t="shared" si="101"/>
        <v>18982</v>
      </c>
      <c r="U794" s="9">
        <f t="shared" si="102"/>
        <v>1090</v>
      </c>
      <c r="V794" s="2" t="s">
        <v>34</v>
      </c>
      <c r="W794" s="10">
        <f t="shared" si="103"/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 t="shared" si="96"/>
        <v>Laurel</v>
      </c>
      <c r="H795" s="6" t="str">
        <f t="shared" si="97"/>
        <v>Workman</v>
      </c>
      <c r="I795" s="6" t="str">
        <f t="shared" si="98"/>
        <v>Dongguan</v>
      </c>
      <c r="J795" s="2" t="s">
        <v>286</v>
      </c>
      <c r="K795" s="7" t="str">
        <f>INDEX('Product Details'!$A$2:$D$169, MATCH('Sales Order '!J795,'Product Details'!$B$2:$B$169,0),3)</f>
        <v>Technology</v>
      </c>
      <c r="L795" s="7" t="str">
        <f>INDEX('Product Details'!$A$2:$D$169, MATCH('Sales Order '!J795,'Product Details'!$B$2:$B$169,0),4)</f>
        <v>Phones</v>
      </c>
      <c r="M795" s="7" t="str">
        <f>INDEX('Product Details'!$A$2:$D$169, MATCH('Sales Order '!J795,'Product Details'!$B$2:$B$169,0),1)</f>
        <v>Phone 5C</v>
      </c>
      <c r="N795" s="2">
        <v>7212</v>
      </c>
      <c r="O795" s="2">
        <v>6737</v>
      </c>
      <c r="P795" s="2">
        <v>5</v>
      </c>
      <c r="Q795" s="8">
        <f t="shared" si="99"/>
        <v>33685</v>
      </c>
      <c r="R795" s="8">
        <f t="shared" si="100"/>
        <v>36060</v>
      </c>
      <c r="S795" s="2">
        <v>93</v>
      </c>
      <c r="T795" s="9">
        <f t="shared" si="101"/>
        <v>36153</v>
      </c>
      <c r="U795" s="9">
        <f t="shared" si="102"/>
        <v>2468</v>
      </c>
      <c r="V795" s="2" t="s">
        <v>31</v>
      </c>
      <c r="W795" s="10">
        <f t="shared" si="103"/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 t="shared" si="96"/>
        <v>Mark</v>
      </c>
      <c r="H796" s="6" t="str">
        <f t="shared" si="97"/>
        <v>Cousins</v>
      </c>
      <c r="I796" s="6" t="str">
        <f t="shared" si="98"/>
        <v>Karimnagar</v>
      </c>
      <c r="J796" s="2" t="s">
        <v>1391</v>
      </c>
      <c r="K796" s="7" t="str">
        <f>INDEX('Product Details'!$A$2:$D$169, MATCH('Sales Order '!J796,'Product Details'!$B$2:$B$169,0),3)</f>
        <v>Furniture</v>
      </c>
      <c r="L796" s="7" t="str">
        <f>INDEX('Product Details'!$A$2:$D$169, MATCH('Sales Order '!J796,'Product Details'!$B$2:$B$169,0),4)</f>
        <v>Furnishings</v>
      </c>
      <c r="M796" s="7" t="str">
        <f>INDEX('Product Details'!$A$2:$D$169, MATCH('Sales Order '!J796,'Product Details'!$B$2:$B$169,0),1)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99"/>
        <v>372</v>
      </c>
      <c r="R796" s="8">
        <f t="shared" si="100"/>
        <v>393</v>
      </c>
      <c r="S796" s="2">
        <v>30</v>
      </c>
      <c r="T796" s="9">
        <f t="shared" si="101"/>
        <v>423</v>
      </c>
      <c r="U796" s="9">
        <f t="shared" si="102"/>
        <v>51</v>
      </c>
      <c r="V796" s="2" t="s">
        <v>34</v>
      </c>
      <c r="W796" s="10">
        <f t="shared" si="103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 t="shared" si="96"/>
        <v>Lisa</v>
      </c>
      <c r="H797" s="6" t="str">
        <f t="shared" si="97"/>
        <v>DeCherney</v>
      </c>
      <c r="I797" s="6" t="str">
        <f t="shared" si="98"/>
        <v>Sydney</v>
      </c>
      <c r="J797" s="2" t="s">
        <v>205</v>
      </c>
      <c r="K797" s="7" t="str">
        <f>INDEX('Product Details'!$A$2:$D$169, MATCH('Sales Order '!J797,'Product Details'!$B$2:$B$169,0),3)</f>
        <v>Office_Supplies</v>
      </c>
      <c r="L797" s="7" t="str">
        <f>INDEX('Product Details'!$A$2:$D$169, MATCH('Sales Order '!J797,'Product Details'!$B$2:$B$169,0),4)</f>
        <v>Labels</v>
      </c>
      <c r="M797" s="7" t="str">
        <f>INDEX('Product Details'!$A$2:$D$169, MATCH('Sales Order '!J797,'Product Details'!$B$2:$B$169,0),1)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99"/>
        <v>51808</v>
      </c>
      <c r="R797" s="8">
        <f t="shared" si="100"/>
        <v>56008</v>
      </c>
      <c r="S797" s="2">
        <v>34</v>
      </c>
      <c r="T797" s="9">
        <f t="shared" si="101"/>
        <v>56042</v>
      </c>
      <c r="U797" s="9">
        <f t="shared" si="102"/>
        <v>4234</v>
      </c>
      <c r="V797" s="2" t="s">
        <v>34</v>
      </c>
      <c r="W797" s="10">
        <f t="shared" si="103"/>
        <v>0.09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 t="shared" si="96"/>
        <v>Fred</v>
      </c>
      <c r="H798" s="6" t="str">
        <f t="shared" si="97"/>
        <v>Hopkins</v>
      </c>
      <c r="I798" s="6" t="str">
        <f t="shared" si="98"/>
        <v>Sydney</v>
      </c>
      <c r="J798" s="2" t="s">
        <v>46</v>
      </c>
      <c r="K798" s="7" t="str">
        <f>INDEX('Product Details'!$A$2:$D$169, MATCH('Sales Order '!J798,'Product Details'!$B$2:$B$169,0),3)</f>
        <v>Technology</v>
      </c>
      <c r="L798" s="7" t="str">
        <f>INDEX('Product Details'!$A$2:$D$169, MATCH('Sales Order '!J798,'Product Details'!$B$2:$B$169,0),4)</f>
        <v>Machines</v>
      </c>
      <c r="M798" s="7" t="str">
        <f>INDEX('Product Details'!$A$2:$D$169, MATCH('Sales Order '!J798,'Product Details'!$B$2:$B$169,0),1)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99"/>
        <v>8461</v>
      </c>
      <c r="R798" s="8">
        <f t="shared" si="100"/>
        <v>9306</v>
      </c>
      <c r="S798" s="2">
        <v>85</v>
      </c>
      <c r="T798" s="9">
        <f t="shared" si="101"/>
        <v>9391</v>
      </c>
      <c r="U798" s="9">
        <f t="shared" si="102"/>
        <v>930</v>
      </c>
      <c r="V798" s="2" t="s">
        <v>34</v>
      </c>
      <c r="W798" s="10">
        <f t="shared" si="103"/>
        <v>0.05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 t="shared" si="96"/>
        <v>Candace</v>
      </c>
      <c r="H799" s="6" t="str">
        <f t="shared" si="97"/>
        <v>McMahon</v>
      </c>
      <c r="I799" s="6" t="str">
        <f t="shared" si="98"/>
        <v>Canberra</v>
      </c>
      <c r="J799" s="2" t="s">
        <v>332</v>
      </c>
      <c r="K799" s="7" t="str">
        <f>INDEX('Product Details'!$A$2:$D$169, MATCH('Sales Order '!J799,'Product Details'!$B$2:$B$169,0),3)</f>
        <v>Technology</v>
      </c>
      <c r="L799" s="7" t="str">
        <f>INDEX('Product Details'!$A$2:$D$169, MATCH('Sales Order '!J799,'Product Details'!$B$2:$B$169,0),4)</f>
        <v>Phones</v>
      </c>
      <c r="M799" s="7" t="str">
        <f>INDEX('Product Details'!$A$2:$D$169, MATCH('Sales Order '!J799,'Product Details'!$B$2:$B$169,0),1)</f>
        <v>Digium D40 VoIP phone</v>
      </c>
      <c r="N799" s="2">
        <v>1717</v>
      </c>
      <c r="O799" s="2">
        <v>1652</v>
      </c>
      <c r="P799" s="2">
        <v>3</v>
      </c>
      <c r="Q799" s="8">
        <f t="shared" si="99"/>
        <v>4956</v>
      </c>
      <c r="R799" s="8">
        <f t="shared" si="100"/>
        <v>5151</v>
      </c>
      <c r="S799" s="2">
        <v>69</v>
      </c>
      <c r="T799" s="9">
        <f t="shared" si="101"/>
        <v>5220</v>
      </c>
      <c r="U799" s="9">
        <f t="shared" si="102"/>
        <v>264</v>
      </c>
      <c r="V799" s="2" t="s">
        <v>34</v>
      </c>
      <c r="W799" s="10">
        <f t="shared" si="103"/>
        <v>0.05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 t="shared" si="96"/>
        <v>Ionia</v>
      </c>
      <c r="H800" s="6" t="str">
        <f t="shared" si="97"/>
        <v>McGrath</v>
      </c>
      <c r="I800" s="6" t="str">
        <f t="shared" si="98"/>
        <v>Dormagen</v>
      </c>
      <c r="J800" s="2" t="s">
        <v>1397</v>
      </c>
      <c r="K800" s="7" t="str">
        <f>INDEX('Product Details'!$A$2:$D$169, MATCH('Sales Order '!J800,'Product Details'!$B$2:$B$169,0),3)</f>
        <v>Technology</v>
      </c>
      <c r="L800" s="7" t="str">
        <f>INDEX('Product Details'!$A$2:$D$169, MATCH('Sales Order '!J800,'Product Details'!$B$2:$B$169,0),4)</f>
        <v>Phones</v>
      </c>
      <c r="M800" s="7" t="str">
        <f>INDEX('Product Details'!$A$2:$D$169, MATCH('Sales Order '!J800,'Product Details'!$B$2:$B$169,0),1)</f>
        <v>Smart Phone, Full Size</v>
      </c>
      <c r="N800" s="2">
        <v>97</v>
      </c>
      <c r="O800" s="2">
        <v>92</v>
      </c>
      <c r="P800" s="2">
        <v>6</v>
      </c>
      <c r="Q800" s="8">
        <f t="shared" si="99"/>
        <v>552</v>
      </c>
      <c r="R800" s="8">
        <f t="shared" si="100"/>
        <v>582</v>
      </c>
      <c r="S800" s="2">
        <v>10</v>
      </c>
      <c r="T800" s="9">
        <f t="shared" si="101"/>
        <v>592</v>
      </c>
      <c r="U800" s="9">
        <f t="shared" si="102"/>
        <v>40</v>
      </c>
      <c r="V800" s="2" t="s">
        <v>64</v>
      </c>
      <c r="W800" s="10">
        <f t="shared" si="103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 t="shared" si="96"/>
        <v>Dennis</v>
      </c>
      <c r="H801" s="6" t="str">
        <f t="shared" si="97"/>
        <v>Pardue</v>
      </c>
      <c r="I801" s="6" t="str">
        <f t="shared" si="98"/>
        <v>Wollongong</v>
      </c>
      <c r="J801" s="2" t="s">
        <v>455</v>
      </c>
      <c r="K801" s="7" t="str">
        <f>INDEX('Product Details'!$A$2:$D$169, MATCH('Sales Order '!J801,'Product Details'!$B$2:$B$169,0),3)</f>
        <v>Office_Supplies</v>
      </c>
      <c r="L801" s="7" t="str">
        <f>INDEX('Product Details'!$A$2:$D$169, MATCH('Sales Order '!J801,'Product Details'!$B$2:$B$169,0),4)</f>
        <v>Paper</v>
      </c>
      <c r="M801" s="7" t="str">
        <f>INDEX('Product Details'!$A$2:$D$169, MATCH('Sales Order '!J801,'Product Details'!$B$2:$B$169,0),1)</f>
        <v>Xerox 1910</v>
      </c>
      <c r="N801" s="2">
        <v>2551</v>
      </c>
      <c r="O801" s="2">
        <v>2456</v>
      </c>
      <c r="P801" s="2">
        <v>2</v>
      </c>
      <c r="Q801" s="8">
        <f t="shared" si="99"/>
        <v>4912</v>
      </c>
      <c r="R801" s="8">
        <f t="shared" si="100"/>
        <v>5102</v>
      </c>
      <c r="S801" s="2">
        <v>86</v>
      </c>
      <c r="T801" s="9">
        <f t="shared" si="101"/>
        <v>5188</v>
      </c>
      <c r="U801" s="9">
        <f t="shared" si="102"/>
        <v>276</v>
      </c>
      <c r="V801" s="2" t="s">
        <v>34</v>
      </c>
      <c r="W801" s="10">
        <f t="shared" si="103"/>
        <v>0.05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 t="shared" si="96"/>
        <v>Paul</v>
      </c>
      <c r="H802" s="6" t="str">
        <f t="shared" si="97"/>
        <v>Stevenson</v>
      </c>
      <c r="I802" s="6" t="str">
        <f t="shared" si="98"/>
        <v>Kwinana</v>
      </c>
      <c r="J802" s="2" t="s">
        <v>371</v>
      </c>
      <c r="K802" s="7" t="str">
        <f>INDEX('Product Details'!$A$2:$D$169, MATCH('Sales Order '!J802,'Product Details'!$B$2:$B$169,0),3)</f>
        <v>Furniture</v>
      </c>
      <c r="L802" s="7" t="str">
        <f>INDEX('Product Details'!$A$2:$D$169, MATCH('Sales Order '!J802,'Product Details'!$B$2:$B$169,0),4)</f>
        <v>Bookcases</v>
      </c>
      <c r="M802" s="7" t="str">
        <f>INDEX('Product Details'!$A$2:$D$169, MATCH('Sales Order '!J802,'Product Details'!$B$2:$B$169,0),1)</f>
        <v>3-Shelf Cabinet, Traditional</v>
      </c>
      <c r="N802" s="2">
        <v>992</v>
      </c>
      <c r="O802" s="2">
        <v>928</v>
      </c>
      <c r="P802" s="2">
        <v>1</v>
      </c>
      <c r="Q802" s="8">
        <f t="shared" si="99"/>
        <v>928</v>
      </c>
      <c r="R802" s="8">
        <f t="shared" si="100"/>
        <v>992</v>
      </c>
      <c r="S802" s="2">
        <v>77</v>
      </c>
      <c r="T802" s="9">
        <f t="shared" si="101"/>
        <v>1069</v>
      </c>
      <c r="U802" s="9">
        <f t="shared" si="102"/>
        <v>141</v>
      </c>
      <c r="V802" s="2" t="s">
        <v>34</v>
      </c>
      <c r="W802" s="10">
        <f t="shared" si="103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 t="shared" si="96"/>
        <v>Jonathan</v>
      </c>
      <c r="H803" s="6" t="str">
        <f t="shared" si="97"/>
        <v>Howell</v>
      </c>
      <c r="I803" s="6" t="str">
        <f t="shared" si="98"/>
        <v>Guangshui</v>
      </c>
      <c r="J803" s="2" t="s">
        <v>700</v>
      </c>
      <c r="K803" s="7" t="str">
        <f>INDEX('Product Details'!$A$2:$D$169, MATCH('Sales Order '!J803,'Product Details'!$B$2:$B$169,0),3)</f>
        <v>Technology</v>
      </c>
      <c r="L803" s="7" t="str">
        <f>INDEX('Product Details'!$A$2:$D$169, MATCH('Sales Order '!J803,'Product Details'!$B$2:$B$169,0),4)</f>
        <v>Accessories</v>
      </c>
      <c r="M803" s="7" t="str">
        <f>INDEX('Product Details'!$A$2:$D$169, MATCH('Sales Order '!J803,'Product Details'!$B$2:$B$169,0),1)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99"/>
        <v>6545</v>
      </c>
      <c r="R803" s="8">
        <f t="shared" si="100"/>
        <v>7065</v>
      </c>
      <c r="S803" s="2">
        <v>63</v>
      </c>
      <c r="T803" s="9">
        <f t="shared" si="101"/>
        <v>7128</v>
      </c>
      <c r="U803" s="9">
        <f t="shared" si="102"/>
        <v>583</v>
      </c>
      <c r="V803" s="2" t="s">
        <v>31</v>
      </c>
      <c r="W803" s="10">
        <f t="shared" si="103"/>
        <v>0.05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 t="shared" si="96"/>
        <v>Eileen</v>
      </c>
      <c r="H804" s="6" t="str">
        <f t="shared" si="97"/>
        <v>Kiefer</v>
      </c>
      <c r="I804" s="6" t="str">
        <f t="shared" si="98"/>
        <v>Cologne</v>
      </c>
      <c r="J804" s="2" t="s">
        <v>103</v>
      </c>
      <c r="K804" s="7" t="str">
        <f>INDEX('Product Details'!$A$2:$D$169, MATCH('Sales Order '!J804,'Product Details'!$B$2:$B$169,0),3)</f>
        <v>Technology</v>
      </c>
      <c r="L804" s="7" t="str">
        <f>INDEX('Product Details'!$A$2:$D$169, MATCH('Sales Order '!J804,'Product Details'!$B$2:$B$169,0),4)</f>
        <v>Phones</v>
      </c>
      <c r="M804" s="7" t="str">
        <f>INDEX('Product Details'!$A$2:$D$169, MATCH('Sales Order '!J804,'Product Details'!$B$2:$B$169,0),1)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99"/>
        <v>6042</v>
      </c>
      <c r="R804" s="8">
        <f t="shared" si="100"/>
        <v>6465</v>
      </c>
      <c r="S804" s="2">
        <v>62</v>
      </c>
      <c r="T804" s="9">
        <f t="shared" si="101"/>
        <v>6527</v>
      </c>
      <c r="U804" s="9">
        <f t="shared" si="102"/>
        <v>485</v>
      </c>
      <c r="V804" s="2" t="s">
        <v>34</v>
      </c>
      <c r="W804" s="10">
        <f t="shared" si="103"/>
        <v>0.05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 t="shared" si="96"/>
        <v>Ralph</v>
      </c>
      <c r="H805" s="6" t="str">
        <f t="shared" si="97"/>
        <v>Arnett</v>
      </c>
      <c r="I805" s="6" t="str">
        <f t="shared" si="98"/>
        <v>Jhansi</v>
      </c>
      <c r="J805" s="2" t="s">
        <v>181</v>
      </c>
      <c r="K805" s="7" t="str">
        <f>INDEX('Product Details'!$A$2:$D$169, MATCH('Sales Order '!J805,'Product Details'!$B$2:$B$169,0),3)</f>
        <v>Furniture</v>
      </c>
      <c r="L805" s="7" t="str">
        <f>INDEX('Product Details'!$A$2:$D$169, MATCH('Sales Order '!J805,'Product Details'!$B$2:$B$169,0),4)</f>
        <v>Tables</v>
      </c>
      <c r="M805" s="7" t="str">
        <f>INDEX('Product Details'!$A$2:$D$169, MATCH('Sales Order '!J805,'Product Details'!$B$2:$B$169,0),1)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99"/>
        <v>366</v>
      </c>
      <c r="R805" s="8">
        <f t="shared" si="100"/>
        <v>390</v>
      </c>
      <c r="S805" s="2">
        <v>30</v>
      </c>
      <c r="T805" s="9">
        <f t="shared" si="101"/>
        <v>420</v>
      </c>
      <c r="U805" s="9">
        <f t="shared" si="102"/>
        <v>54</v>
      </c>
      <c r="V805" s="2" t="s">
        <v>34</v>
      </c>
      <c r="W805" s="10">
        <f t="shared" si="103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 t="shared" si="96"/>
        <v>Deirdre</v>
      </c>
      <c r="H806" s="6" t="str">
        <f t="shared" si="97"/>
        <v>Greer</v>
      </c>
      <c r="I806" s="6" t="str">
        <f t="shared" si="98"/>
        <v>Perth</v>
      </c>
      <c r="J806" s="2" t="s">
        <v>1406</v>
      </c>
      <c r="K806" s="7" t="str">
        <f>INDEX('Product Details'!$A$2:$D$169, MATCH('Sales Order '!J806,'Product Details'!$B$2:$B$169,0),3)</f>
        <v>Office_Supplies</v>
      </c>
      <c r="L806" s="7" t="str">
        <f>INDEX('Product Details'!$A$2:$D$169, MATCH('Sales Order '!J806,'Product Details'!$B$2:$B$169,0),4)</f>
        <v>Art</v>
      </c>
      <c r="M806" s="7" t="str">
        <f>INDEX('Product Details'!$A$2:$D$169, MATCH('Sales Order '!J806,'Product Details'!$B$2:$B$169,0),1)</f>
        <v>Colorific Watercolor Pencils</v>
      </c>
      <c r="N806" s="2">
        <v>63</v>
      </c>
      <c r="O806" s="2">
        <v>59</v>
      </c>
      <c r="P806" s="2">
        <v>7</v>
      </c>
      <c r="Q806" s="8">
        <f t="shared" si="99"/>
        <v>413</v>
      </c>
      <c r="R806" s="8">
        <f t="shared" si="100"/>
        <v>441</v>
      </c>
      <c r="S806" s="2">
        <v>10</v>
      </c>
      <c r="T806" s="9">
        <f t="shared" si="101"/>
        <v>451</v>
      </c>
      <c r="U806" s="9">
        <f t="shared" si="102"/>
        <v>38</v>
      </c>
      <c r="V806" s="2" t="s">
        <v>34</v>
      </c>
      <c r="W806" s="10">
        <f t="shared" si="103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 t="shared" si="96"/>
        <v>Mick</v>
      </c>
      <c r="H807" s="6" t="str">
        <f t="shared" si="97"/>
        <v>Brown</v>
      </c>
      <c r="I807" s="6" t="str">
        <f t="shared" si="98"/>
        <v>Frankfurt</v>
      </c>
      <c r="J807" s="2" t="s">
        <v>173</v>
      </c>
      <c r="K807" s="7" t="str">
        <f>INDEX('Product Details'!$A$2:$D$169, MATCH('Sales Order '!J807,'Product Details'!$B$2:$B$169,0),3)</f>
        <v>Office_Supplies</v>
      </c>
      <c r="L807" s="7" t="str">
        <f>INDEX('Product Details'!$A$2:$D$169, MATCH('Sales Order '!J807,'Product Details'!$B$2:$B$169,0),4)</f>
        <v>Fasteners</v>
      </c>
      <c r="M807" s="7" t="str">
        <f>INDEX('Product Details'!$A$2:$D$169, MATCH('Sales Order '!J807,'Product Details'!$B$2:$B$169,0),1)</f>
        <v>OIC Push Pins, Metal</v>
      </c>
      <c r="N807" s="2">
        <v>679</v>
      </c>
      <c r="O807" s="2">
        <v>654</v>
      </c>
      <c r="P807" s="2">
        <v>1</v>
      </c>
      <c r="Q807" s="8">
        <f t="shared" si="99"/>
        <v>654</v>
      </c>
      <c r="R807" s="8">
        <f t="shared" si="100"/>
        <v>679</v>
      </c>
      <c r="S807" s="2">
        <v>85</v>
      </c>
      <c r="T807" s="9">
        <f t="shared" si="101"/>
        <v>764</v>
      </c>
      <c r="U807" s="9">
        <f t="shared" si="102"/>
        <v>110</v>
      </c>
      <c r="V807" s="2" t="s">
        <v>31</v>
      </c>
      <c r="W807" s="10">
        <f t="shared" si="103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 t="shared" si="96"/>
        <v>Sung</v>
      </c>
      <c r="H808" s="6" t="str">
        <f t="shared" si="97"/>
        <v>Pak</v>
      </c>
      <c r="I808" s="6" t="str">
        <f t="shared" si="98"/>
        <v>Chaozhou</v>
      </c>
      <c r="J808" s="2" t="s">
        <v>311</v>
      </c>
      <c r="K808" s="7" t="str">
        <f>INDEX('Product Details'!$A$2:$D$169, MATCH('Sales Order '!J808,'Product Details'!$B$2:$B$169,0),3)</f>
        <v>Technology</v>
      </c>
      <c r="L808" s="7" t="str">
        <f>INDEX('Product Details'!$A$2:$D$169, MATCH('Sales Order '!J808,'Product Details'!$B$2:$B$169,0),4)</f>
        <v>Copiers</v>
      </c>
      <c r="M808" s="7" t="str">
        <f>INDEX('Product Details'!$A$2:$D$169, MATCH('Sales Order '!J808,'Product Details'!$B$2:$B$169,0),1)</f>
        <v>Brother Wireless Fax, Laser</v>
      </c>
      <c r="N808" s="2">
        <v>887</v>
      </c>
      <c r="O808" s="2">
        <v>814</v>
      </c>
      <c r="P808" s="2">
        <v>4</v>
      </c>
      <c r="Q808" s="8">
        <f t="shared" si="99"/>
        <v>3256</v>
      </c>
      <c r="R808" s="8">
        <f t="shared" si="100"/>
        <v>3548</v>
      </c>
      <c r="S808" s="2">
        <v>91</v>
      </c>
      <c r="T808" s="9">
        <f t="shared" si="101"/>
        <v>3639</v>
      </c>
      <c r="U808" s="9">
        <f t="shared" si="102"/>
        <v>383</v>
      </c>
      <c r="V808" s="2" t="s">
        <v>72</v>
      </c>
      <c r="W808" s="10">
        <f t="shared" si="103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 t="shared" si="96"/>
        <v>Adrian</v>
      </c>
      <c r="H809" s="6" t="str">
        <f t="shared" si="97"/>
        <v>Barton</v>
      </c>
      <c r="I809" s="6" t="str">
        <f t="shared" si="98"/>
        <v>Zigong</v>
      </c>
      <c r="J809" s="2" t="s">
        <v>284</v>
      </c>
      <c r="K809" s="7" t="str">
        <f>INDEX('Product Details'!$A$2:$D$169, MATCH('Sales Order '!J809,'Product Details'!$B$2:$B$169,0),3)</f>
        <v>Furniture</v>
      </c>
      <c r="L809" s="7" t="str">
        <f>INDEX('Product Details'!$A$2:$D$169, MATCH('Sales Order '!J809,'Product Details'!$B$2:$B$169,0),4)</f>
        <v>Chairs</v>
      </c>
      <c r="M809" s="7" t="str">
        <f>INDEX('Product Details'!$A$2:$D$169, MATCH('Sales Order '!J809,'Product Details'!$B$2:$B$169,0),1)</f>
        <v>Chairmat, Black</v>
      </c>
      <c r="N809" s="2">
        <v>1700</v>
      </c>
      <c r="O809" s="2">
        <v>1620</v>
      </c>
      <c r="P809" s="2">
        <v>6</v>
      </c>
      <c r="Q809" s="8">
        <f t="shared" si="99"/>
        <v>9720</v>
      </c>
      <c r="R809" s="8">
        <f t="shared" si="100"/>
        <v>10200</v>
      </c>
      <c r="S809" s="2">
        <v>22</v>
      </c>
      <c r="T809" s="9">
        <f t="shared" si="101"/>
        <v>10222</v>
      </c>
      <c r="U809" s="9">
        <f t="shared" si="102"/>
        <v>502</v>
      </c>
      <c r="V809" s="2" t="s">
        <v>64</v>
      </c>
      <c r="W809" s="10">
        <f t="shared" si="103"/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 t="shared" si="96"/>
        <v>Michael</v>
      </c>
      <c r="H810" s="6" t="str">
        <f t="shared" si="97"/>
        <v>Moore</v>
      </c>
      <c r="I810" s="6" t="str">
        <f t="shared" si="98"/>
        <v>Melbourne</v>
      </c>
      <c r="J810" s="2" t="s">
        <v>337</v>
      </c>
      <c r="K810" s="7" t="str">
        <f>INDEX('Product Details'!$A$2:$D$169, MATCH('Sales Order '!J810,'Product Details'!$B$2:$B$169,0),3)</f>
        <v>Technology</v>
      </c>
      <c r="L810" s="7" t="str">
        <f>INDEX('Product Details'!$A$2:$D$169, MATCH('Sales Order '!J810,'Product Details'!$B$2:$B$169,0),4)</f>
        <v>Phones</v>
      </c>
      <c r="M810" s="7" t="str">
        <f>INDEX('Product Details'!$A$2:$D$169, MATCH('Sales Order '!J810,'Product Details'!$B$2:$B$169,0),1)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99"/>
        <v>17120</v>
      </c>
      <c r="R810" s="8">
        <f t="shared" si="100"/>
        <v>18308</v>
      </c>
      <c r="S810" s="2">
        <v>42</v>
      </c>
      <c r="T810" s="9">
        <f t="shared" si="101"/>
        <v>18350</v>
      </c>
      <c r="U810" s="9">
        <f t="shared" si="102"/>
        <v>1230</v>
      </c>
      <c r="V810" s="2" t="s">
        <v>64</v>
      </c>
      <c r="W810" s="10">
        <f t="shared" si="103"/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 t="shared" si="96"/>
        <v>Elpida</v>
      </c>
      <c r="H811" s="6" t="str">
        <f t="shared" si="97"/>
        <v>Rittenbach</v>
      </c>
      <c r="I811" s="6" t="str">
        <f t="shared" si="98"/>
        <v>Melbourne</v>
      </c>
      <c r="J811" s="2" t="s">
        <v>867</v>
      </c>
      <c r="K811" s="7" t="str">
        <f>INDEX('Product Details'!$A$2:$D$169, MATCH('Sales Order '!J811,'Product Details'!$B$2:$B$169,0),3)</f>
        <v>Furniture</v>
      </c>
      <c r="L811" s="7" t="str">
        <f>INDEX('Product Details'!$A$2:$D$169, MATCH('Sales Order '!J811,'Product Details'!$B$2:$B$169,0),4)</f>
        <v>Chairs</v>
      </c>
      <c r="M811" s="7" t="str">
        <f>INDEX('Product Details'!$A$2:$D$169, MATCH('Sales Order '!J811,'Product Details'!$B$2:$B$169,0),1)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99"/>
        <v>2990</v>
      </c>
      <c r="R811" s="8">
        <f t="shared" si="100"/>
        <v>3136</v>
      </c>
      <c r="S811" s="2">
        <v>75</v>
      </c>
      <c r="T811" s="9">
        <f t="shared" si="101"/>
        <v>3211</v>
      </c>
      <c r="U811" s="9">
        <f t="shared" si="102"/>
        <v>221</v>
      </c>
      <c r="V811" s="2" t="s">
        <v>34</v>
      </c>
      <c r="W811" s="10">
        <f t="shared" si="103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 t="shared" si="96"/>
        <v>Hunter</v>
      </c>
      <c r="H812" s="6" t="str">
        <f t="shared" si="97"/>
        <v>Glantz</v>
      </c>
      <c r="I812" s="6" t="str">
        <f t="shared" si="98"/>
        <v>Panihati</v>
      </c>
      <c r="J812" s="2" t="s">
        <v>500</v>
      </c>
      <c r="K812" s="7" t="str">
        <f>INDEX('Product Details'!$A$2:$D$169, MATCH('Sales Order '!J812,'Product Details'!$B$2:$B$169,0),3)</f>
        <v>Furniture</v>
      </c>
      <c r="L812" s="7" t="str">
        <f>INDEX('Product Details'!$A$2:$D$169, MATCH('Sales Order '!J812,'Product Details'!$B$2:$B$169,0),4)</f>
        <v>Tables</v>
      </c>
      <c r="M812" s="7" t="str">
        <f>INDEX('Product Details'!$A$2:$D$169, MATCH('Sales Order '!J812,'Product Details'!$B$2:$B$169,0),1)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99"/>
        <v>536</v>
      </c>
      <c r="R812" s="8">
        <f t="shared" si="100"/>
        <v>568</v>
      </c>
      <c r="S812" s="2">
        <v>30</v>
      </c>
      <c r="T812" s="9">
        <f t="shared" si="101"/>
        <v>598</v>
      </c>
      <c r="U812" s="9">
        <f t="shared" si="102"/>
        <v>62</v>
      </c>
      <c r="V812" s="2" t="s">
        <v>64</v>
      </c>
      <c r="W812" s="10">
        <f t="shared" si="103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 t="shared" si="96"/>
        <v>Thomas</v>
      </c>
      <c r="H813" s="6" t="str">
        <f t="shared" si="97"/>
        <v>Brumley</v>
      </c>
      <c r="I813" s="6" t="str">
        <f t="shared" si="98"/>
        <v>Jinan</v>
      </c>
      <c r="J813" s="2" t="s">
        <v>444</v>
      </c>
      <c r="K813" s="7" t="str">
        <f>INDEX('Product Details'!$A$2:$D$169, MATCH('Sales Order '!J813,'Product Details'!$B$2:$B$169,0),3)</f>
        <v>Office_Supplies</v>
      </c>
      <c r="L813" s="7" t="str">
        <f>INDEX('Product Details'!$A$2:$D$169, MATCH('Sales Order '!J813,'Product Details'!$B$2:$B$169,0),4)</f>
        <v>Envelopes</v>
      </c>
      <c r="M813" s="7" t="str">
        <f>INDEX('Product Details'!$A$2:$D$169, MATCH('Sales Order '!J813,'Product Details'!$B$2:$B$169,0),1)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99"/>
        <v>1072</v>
      </c>
      <c r="R813" s="8">
        <f t="shared" si="100"/>
        <v>1169</v>
      </c>
      <c r="S813" s="2">
        <v>50</v>
      </c>
      <c r="T813" s="9">
        <f t="shared" si="101"/>
        <v>1219</v>
      </c>
      <c r="U813" s="9">
        <f t="shared" si="102"/>
        <v>147</v>
      </c>
      <c r="V813" s="2" t="s">
        <v>34</v>
      </c>
      <c r="W813" s="10">
        <f t="shared" si="103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 t="shared" si="96"/>
        <v>Michelle</v>
      </c>
      <c r="H814" s="6" t="str">
        <f t="shared" si="97"/>
        <v>Arnett</v>
      </c>
      <c r="I814" s="6" t="str">
        <f t="shared" si="98"/>
        <v>Palembang</v>
      </c>
      <c r="J814" s="2" t="s">
        <v>286</v>
      </c>
      <c r="K814" s="7" t="str">
        <f>INDEX('Product Details'!$A$2:$D$169, MATCH('Sales Order '!J814,'Product Details'!$B$2:$B$169,0),3)</f>
        <v>Technology</v>
      </c>
      <c r="L814" s="7" t="str">
        <f>INDEX('Product Details'!$A$2:$D$169, MATCH('Sales Order '!J814,'Product Details'!$B$2:$B$169,0),4)</f>
        <v>Phones</v>
      </c>
      <c r="M814" s="7" t="str">
        <f>INDEX('Product Details'!$A$2:$D$169, MATCH('Sales Order '!J814,'Product Details'!$B$2:$B$169,0),1)</f>
        <v>Phone 5C</v>
      </c>
      <c r="N814" s="2">
        <v>1901</v>
      </c>
      <c r="O814" s="2">
        <v>1810</v>
      </c>
      <c r="P814" s="2">
        <v>3</v>
      </c>
      <c r="Q814" s="8">
        <f t="shared" si="99"/>
        <v>5430</v>
      </c>
      <c r="R814" s="8">
        <f t="shared" si="100"/>
        <v>5703</v>
      </c>
      <c r="S814" s="2">
        <v>60</v>
      </c>
      <c r="T814" s="9">
        <f t="shared" si="101"/>
        <v>5763</v>
      </c>
      <c r="U814" s="9">
        <f t="shared" si="102"/>
        <v>333</v>
      </c>
      <c r="V814" s="2" t="s">
        <v>64</v>
      </c>
      <c r="W814" s="10">
        <f t="shared" si="103"/>
        <v>0.05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 t="shared" si="96"/>
        <v>Alex</v>
      </c>
      <c r="H815" s="6" t="str">
        <f t="shared" si="97"/>
        <v>Grayson</v>
      </c>
      <c r="I815" s="6" t="str">
        <f t="shared" si="98"/>
        <v>Anyang</v>
      </c>
      <c r="J815" s="2" t="s">
        <v>1406</v>
      </c>
      <c r="K815" s="7" t="str">
        <f>INDEX('Product Details'!$A$2:$D$169, MATCH('Sales Order '!J815,'Product Details'!$B$2:$B$169,0),3)</f>
        <v>Office_Supplies</v>
      </c>
      <c r="L815" s="7" t="str">
        <f>INDEX('Product Details'!$A$2:$D$169, MATCH('Sales Order '!J815,'Product Details'!$B$2:$B$169,0),4)</f>
        <v>Art</v>
      </c>
      <c r="M815" s="7" t="str">
        <f>INDEX('Product Details'!$A$2:$D$169, MATCH('Sales Order '!J815,'Product Details'!$B$2:$B$169,0),1)</f>
        <v>Colorific Watercolor Pencils</v>
      </c>
      <c r="N815" s="2">
        <v>2697</v>
      </c>
      <c r="O815" s="2">
        <v>2498</v>
      </c>
      <c r="P815" s="2">
        <v>8</v>
      </c>
      <c r="Q815" s="8">
        <f t="shared" si="99"/>
        <v>19984</v>
      </c>
      <c r="R815" s="8">
        <f t="shared" si="100"/>
        <v>21576</v>
      </c>
      <c r="S815" s="2">
        <v>24</v>
      </c>
      <c r="T815" s="9">
        <f t="shared" si="101"/>
        <v>21600</v>
      </c>
      <c r="U815" s="9">
        <f t="shared" si="102"/>
        <v>1616</v>
      </c>
      <c r="V815" s="2" t="s">
        <v>64</v>
      </c>
      <c r="W815" s="10">
        <f t="shared" si="103"/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 t="shared" si="96"/>
        <v>Craig</v>
      </c>
      <c r="H816" s="6" t="str">
        <f t="shared" si="97"/>
        <v>Carroll</v>
      </c>
      <c r="I816" s="6" t="str">
        <f t="shared" si="98"/>
        <v>Augsburg</v>
      </c>
      <c r="J816" s="2" t="s">
        <v>719</v>
      </c>
      <c r="K816" s="7" t="str">
        <f>INDEX('Product Details'!$A$2:$D$169, MATCH('Sales Order '!J816,'Product Details'!$B$2:$B$169,0),3)</f>
        <v>Office_Supplies</v>
      </c>
      <c r="L816" s="7" t="str">
        <f>INDEX('Product Details'!$A$2:$D$169, MATCH('Sales Order '!J816,'Product Details'!$B$2:$B$169,0),4)</f>
        <v>Labels</v>
      </c>
      <c r="M816" s="7" t="str">
        <f>INDEX('Product Details'!$A$2:$D$169, MATCH('Sales Order '!J816,'Product Details'!$B$2:$B$169,0),1)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99"/>
        <v>10740</v>
      </c>
      <c r="R816" s="8">
        <f t="shared" si="100"/>
        <v>11268</v>
      </c>
      <c r="S816" s="2">
        <v>67</v>
      </c>
      <c r="T816" s="9">
        <f t="shared" si="101"/>
        <v>11335</v>
      </c>
      <c r="U816" s="9">
        <f t="shared" si="102"/>
        <v>595</v>
      </c>
      <c r="V816" s="2" t="s">
        <v>34</v>
      </c>
      <c r="W816" s="10">
        <f t="shared" si="103"/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 t="shared" si="96"/>
        <v>Max</v>
      </c>
      <c r="H817" s="6" t="str">
        <f t="shared" si="97"/>
        <v>Jones</v>
      </c>
      <c r="I817" s="6" t="str">
        <f t="shared" si="98"/>
        <v>Yuncheng</v>
      </c>
      <c r="J817" s="2" t="s">
        <v>580</v>
      </c>
      <c r="K817" s="7" t="str">
        <f>INDEX('Product Details'!$A$2:$D$169, MATCH('Sales Order '!J817,'Product Details'!$B$2:$B$169,0),3)</f>
        <v>Office_Supplies</v>
      </c>
      <c r="L817" s="7" t="str">
        <f>INDEX('Product Details'!$A$2:$D$169, MATCH('Sales Order '!J817,'Product Details'!$B$2:$B$169,0),4)</f>
        <v>Storage</v>
      </c>
      <c r="M817" s="7" t="str">
        <f>INDEX('Product Details'!$A$2:$D$169, MATCH('Sales Order '!J817,'Product Details'!$B$2:$B$169,0),1)</f>
        <v>Hanging Personal Folder File</v>
      </c>
      <c r="N817" s="2">
        <v>60</v>
      </c>
      <c r="O817" s="2">
        <v>58</v>
      </c>
      <c r="P817" s="2">
        <v>9</v>
      </c>
      <c r="Q817" s="8">
        <f t="shared" si="99"/>
        <v>522</v>
      </c>
      <c r="R817" s="8">
        <f t="shared" si="100"/>
        <v>540</v>
      </c>
      <c r="S817" s="2">
        <v>10</v>
      </c>
      <c r="T817" s="9">
        <f t="shared" si="101"/>
        <v>550</v>
      </c>
      <c r="U817" s="9">
        <f t="shared" si="102"/>
        <v>28</v>
      </c>
      <c r="V817" s="2" t="s">
        <v>34</v>
      </c>
      <c r="W817" s="10">
        <f t="shared" si="103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 t="shared" si="96"/>
        <v>Tom</v>
      </c>
      <c r="H818" s="6" t="str">
        <f t="shared" si="97"/>
        <v>Stivers</v>
      </c>
      <c r="I818" s="6" t="str">
        <f t="shared" si="98"/>
        <v>Guangzhou</v>
      </c>
      <c r="J818" s="2" t="s">
        <v>1174</v>
      </c>
      <c r="K818" s="7" t="str">
        <f>INDEX('Product Details'!$A$2:$D$169, MATCH('Sales Order '!J818,'Product Details'!$B$2:$B$169,0),3)</f>
        <v>Office_Supplies</v>
      </c>
      <c r="L818" s="7" t="str">
        <f>INDEX('Product Details'!$A$2:$D$169, MATCH('Sales Order '!J818,'Product Details'!$B$2:$B$169,0),4)</f>
        <v>Storage</v>
      </c>
      <c r="M818" s="7" t="str">
        <f>INDEX('Product Details'!$A$2:$D$169, MATCH('Sales Order '!J818,'Product Details'!$B$2:$B$169,0),1)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99"/>
        <v>2232</v>
      </c>
      <c r="R818" s="8">
        <f t="shared" si="100"/>
        <v>2365</v>
      </c>
      <c r="S818" s="2">
        <v>91</v>
      </c>
      <c r="T818" s="9">
        <f t="shared" si="101"/>
        <v>2456</v>
      </c>
      <c r="U818" s="9">
        <f t="shared" si="102"/>
        <v>224</v>
      </c>
      <c r="V818" s="2" t="s">
        <v>34</v>
      </c>
      <c r="W818" s="10">
        <f t="shared" si="103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 t="shared" si="96"/>
        <v>Alice</v>
      </c>
      <c r="H819" s="6" t="str">
        <f t="shared" si="97"/>
        <v>McCarthy</v>
      </c>
      <c r="I819" s="6" t="str">
        <f t="shared" si="98"/>
        <v>Berlin</v>
      </c>
      <c r="J819" s="2" t="s">
        <v>860</v>
      </c>
      <c r="K819" s="7" t="str">
        <f>INDEX('Product Details'!$A$2:$D$169, MATCH('Sales Order '!J819,'Product Details'!$B$2:$B$169,0),3)</f>
        <v>Furniture</v>
      </c>
      <c r="L819" s="7" t="str">
        <f>INDEX('Product Details'!$A$2:$D$169, MATCH('Sales Order '!J819,'Product Details'!$B$2:$B$169,0),4)</f>
        <v>Bookcases</v>
      </c>
      <c r="M819" s="7" t="str">
        <f>INDEX('Product Details'!$A$2:$D$169, MATCH('Sales Order '!J819,'Product Details'!$B$2:$B$169,0),1)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99"/>
        <v>8379</v>
      </c>
      <c r="R819" s="8">
        <f t="shared" si="100"/>
        <v>9142</v>
      </c>
      <c r="S819" s="2">
        <v>81</v>
      </c>
      <c r="T819" s="9">
        <f t="shared" si="101"/>
        <v>9223</v>
      </c>
      <c r="U819" s="9">
        <f t="shared" si="102"/>
        <v>844</v>
      </c>
      <c r="V819" s="2" t="s">
        <v>31</v>
      </c>
      <c r="W819" s="10">
        <f t="shared" si="103"/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 t="shared" si="96"/>
        <v>Peter</v>
      </c>
      <c r="H820" s="6" t="str">
        <f t="shared" si="97"/>
        <v>BŸhler</v>
      </c>
      <c r="I820" s="6" t="str">
        <f t="shared" si="98"/>
        <v>Wolfsburg</v>
      </c>
      <c r="J820" s="2" t="s">
        <v>1406</v>
      </c>
      <c r="K820" s="7" t="str">
        <f>INDEX('Product Details'!$A$2:$D$169, MATCH('Sales Order '!J820,'Product Details'!$B$2:$B$169,0),3)</f>
        <v>Office_Supplies</v>
      </c>
      <c r="L820" s="7" t="str">
        <f>INDEX('Product Details'!$A$2:$D$169, MATCH('Sales Order '!J820,'Product Details'!$B$2:$B$169,0),4)</f>
        <v>Art</v>
      </c>
      <c r="M820" s="7" t="str">
        <f>INDEX('Product Details'!$A$2:$D$169, MATCH('Sales Order '!J820,'Product Details'!$B$2:$B$169,0),1)</f>
        <v>Colorific Watercolor Pencils</v>
      </c>
      <c r="N820" s="2">
        <v>793</v>
      </c>
      <c r="O820" s="2">
        <v>755</v>
      </c>
      <c r="P820" s="2">
        <v>3</v>
      </c>
      <c r="Q820" s="8">
        <f t="shared" si="99"/>
        <v>2265</v>
      </c>
      <c r="R820" s="8">
        <f t="shared" si="100"/>
        <v>2379</v>
      </c>
      <c r="S820" s="2">
        <v>64</v>
      </c>
      <c r="T820" s="9">
        <f t="shared" si="101"/>
        <v>2443</v>
      </c>
      <c r="U820" s="9">
        <f t="shared" si="102"/>
        <v>178</v>
      </c>
      <c r="V820" s="2" t="s">
        <v>64</v>
      </c>
      <c r="W820" s="10">
        <f t="shared" si="103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 t="shared" si="96"/>
        <v>Bobby</v>
      </c>
      <c r="H821" s="6" t="str">
        <f t="shared" si="97"/>
        <v>Odegard</v>
      </c>
      <c r="I821" s="6" t="str">
        <f t="shared" si="98"/>
        <v>Adelaide</v>
      </c>
      <c r="J821" s="2" t="s">
        <v>371</v>
      </c>
      <c r="K821" s="7" t="str">
        <f>INDEX('Product Details'!$A$2:$D$169, MATCH('Sales Order '!J821,'Product Details'!$B$2:$B$169,0),3)</f>
        <v>Furniture</v>
      </c>
      <c r="L821" s="7" t="str">
        <f>INDEX('Product Details'!$A$2:$D$169, MATCH('Sales Order '!J821,'Product Details'!$B$2:$B$169,0),4)</f>
        <v>Bookcases</v>
      </c>
      <c r="M821" s="7" t="str">
        <f>INDEX('Product Details'!$A$2:$D$169, MATCH('Sales Order '!J821,'Product Details'!$B$2:$B$169,0),1)</f>
        <v>3-Shelf Cabinet, Traditional</v>
      </c>
      <c r="N821" s="2">
        <v>185</v>
      </c>
      <c r="O821" s="2">
        <v>174</v>
      </c>
      <c r="P821" s="2">
        <v>3</v>
      </c>
      <c r="Q821" s="8">
        <f t="shared" si="99"/>
        <v>522</v>
      </c>
      <c r="R821" s="8">
        <f t="shared" si="100"/>
        <v>555</v>
      </c>
      <c r="S821" s="2">
        <v>30</v>
      </c>
      <c r="T821" s="9">
        <f t="shared" si="101"/>
        <v>585</v>
      </c>
      <c r="U821" s="9">
        <f t="shared" si="102"/>
        <v>63</v>
      </c>
      <c r="V821" s="2" t="s">
        <v>31</v>
      </c>
      <c r="W821" s="10">
        <f t="shared" si="103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 t="shared" si="96"/>
        <v>Ann</v>
      </c>
      <c r="H822" s="6" t="str">
        <f t="shared" si="97"/>
        <v>Chong</v>
      </c>
      <c r="I822" s="6" t="str">
        <f t="shared" si="98"/>
        <v>Sydney</v>
      </c>
      <c r="J822" s="2" t="s">
        <v>284</v>
      </c>
      <c r="K822" s="7" t="str">
        <f>INDEX('Product Details'!$A$2:$D$169, MATCH('Sales Order '!J822,'Product Details'!$B$2:$B$169,0),3)</f>
        <v>Furniture</v>
      </c>
      <c r="L822" s="7" t="str">
        <f>INDEX('Product Details'!$A$2:$D$169, MATCH('Sales Order '!J822,'Product Details'!$B$2:$B$169,0),4)</f>
        <v>Chairs</v>
      </c>
      <c r="M822" s="7" t="str">
        <f>INDEX('Product Details'!$A$2:$D$169, MATCH('Sales Order '!J822,'Product Details'!$B$2:$B$169,0),1)</f>
        <v>Chairmat, Black</v>
      </c>
      <c r="N822" s="2">
        <v>2843</v>
      </c>
      <c r="O822" s="2">
        <v>2735</v>
      </c>
      <c r="P822" s="2">
        <v>7</v>
      </c>
      <c r="Q822" s="8">
        <f t="shared" si="99"/>
        <v>19145</v>
      </c>
      <c r="R822" s="8">
        <f t="shared" si="100"/>
        <v>19901</v>
      </c>
      <c r="S822" s="2">
        <v>80</v>
      </c>
      <c r="T822" s="9">
        <f t="shared" si="101"/>
        <v>19981</v>
      </c>
      <c r="U822" s="9">
        <f t="shared" si="102"/>
        <v>836</v>
      </c>
      <c r="V822" s="2" t="s">
        <v>64</v>
      </c>
      <c r="W822" s="10">
        <f t="shared" si="103"/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 t="shared" si="96"/>
        <v>Mitch</v>
      </c>
      <c r="H823" s="6" t="str">
        <f t="shared" si="97"/>
        <v>Willingham</v>
      </c>
      <c r="I823" s="6" t="str">
        <f t="shared" si="98"/>
        <v>Berlin</v>
      </c>
      <c r="J823" s="2" t="s">
        <v>504</v>
      </c>
      <c r="K823" s="7" t="str">
        <f>INDEX('Product Details'!$A$2:$D$169, MATCH('Sales Order '!J823,'Product Details'!$B$2:$B$169,0),3)</f>
        <v>Technology</v>
      </c>
      <c r="L823" s="7" t="str">
        <f>INDEX('Product Details'!$A$2:$D$169, MATCH('Sales Order '!J823,'Product Details'!$B$2:$B$169,0),4)</f>
        <v>Machines</v>
      </c>
      <c r="M823" s="7" t="str">
        <f>INDEX('Product Details'!$A$2:$D$169, MATCH('Sales Order '!J823,'Product Details'!$B$2:$B$169,0),1)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99"/>
        <v>344</v>
      </c>
      <c r="R823" s="8">
        <f t="shared" si="100"/>
        <v>366</v>
      </c>
      <c r="S823" s="2">
        <v>30</v>
      </c>
      <c r="T823" s="9">
        <f t="shared" si="101"/>
        <v>396</v>
      </c>
      <c r="U823" s="9">
        <f t="shared" si="102"/>
        <v>52</v>
      </c>
      <c r="V823" s="2" t="s">
        <v>64</v>
      </c>
      <c r="W823" s="10">
        <f t="shared" si="103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 t="shared" si="96"/>
        <v>Magdelene</v>
      </c>
      <c r="H824" s="6" t="str">
        <f t="shared" si="97"/>
        <v>Morse</v>
      </c>
      <c r="I824" s="6" t="str">
        <f t="shared" si="98"/>
        <v>Berlin</v>
      </c>
      <c r="J824" s="2" t="s">
        <v>54</v>
      </c>
      <c r="K824" s="7" t="str">
        <f>INDEX('Product Details'!$A$2:$D$169, MATCH('Sales Order '!J824,'Product Details'!$B$2:$B$169,0),3)</f>
        <v>Furniture</v>
      </c>
      <c r="L824" s="7" t="str">
        <f>INDEX('Product Details'!$A$2:$D$169, MATCH('Sales Order '!J824,'Product Details'!$B$2:$B$169,0),4)</f>
        <v>Tables</v>
      </c>
      <c r="M824" s="7" t="str">
        <f>INDEX('Product Details'!$A$2:$D$169, MATCH('Sales Order '!J824,'Product Details'!$B$2:$B$169,0),1)</f>
        <v>Wood Table, Rectangular</v>
      </c>
      <c r="N824" s="2">
        <v>1125</v>
      </c>
      <c r="O824" s="2">
        <v>1040</v>
      </c>
      <c r="P824" s="2">
        <v>2</v>
      </c>
      <c r="Q824" s="8">
        <f t="shared" si="99"/>
        <v>2080</v>
      </c>
      <c r="R824" s="8">
        <f t="shared" si="100"/>
        <v>2250</v>
      </c>
      <c r="S824" s="2">
        <v>29</v>
      </c>
      <c r="T824" s="9">
        <f t="shared" si="101"/>
        <v>2279</v>
      </c>
      <c r="U824" s="9">
        <f t="shared" si="102"/>
        <v>199</v>
      </c>
      <c r="V824" s="2" t="s">
        <v>34</v>
      </c>
      <c r="W824" s="10">
        <f t="shared" si="103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 t="shared" si="96"/>
        <v>Lisa</v>
      </c>
      <c r="H825" s="6" t="str">
        <f t="shared" si="97"/>
        <v>Ryan</v>
      </c>
      <c r="I825" s="6" t="str">
        <f t="shared" si="98"/>
        <v>Berlin</v>
      </c>
      <c r="J825" s="2" t="s">
        <v>841</v>
      </c>
      <c r="K825" s="7" t="str">
        <f>INDEX('Product Details'!$A$2:$D$169, MATCH('Sales Order '!J825,'Product Details'!$B$2:$B$169,0),3)</f>
        <v>Office_Supplies</v>
      </c>
      <c r="L825" s="7" t="str">
        <f>INDEX('Product Details'!$A$2:$D$169, MATCH('Sales Order '!J825,'Product Details'!$B$2:$B$169,0),4)</f>
        <v>Envelopes</v>
      </c>
      <c r="M825" s="7" t="str">
        <f>INDEX('Product Details'!$A$2:$D$169, MATCH('Sales Order '!J825,'Product Details'!$B$2:$B$169,0),1)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99"/>
        <v>4120</v>
      </c>
      <c r="R825" s="8">
        <f t="shared" si="100"/>
        <v>4412</v>
      </c>
      <c r="S825" s="2">
        <v>92</v>
      </c>
      <c r="T825" s="9">
        <f t="shared" si="101"/>
        <v>4504</v>
      </c>
      <c r="U825" s="9">
        <f t="shared" si="102"/>
        <v>384</v>
      </c>
      <c r="V825" s="2" t="s">
        <v>34</v>
      </c>
      <c r="W825" s="10">
        <f t="shared" si="103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 t="shared" si="96"/>
        <v>Maureen</v>
      </c>
      <c r="H826" s="6" t="str">
        <f t="shared" si="97"/>
        <v>Gastineau</v>
      </c>
      <c r="I826" s="6" t="str">
        <f t="shared" si="98"/>
        <v>Melton</v>
      </c>
      <c r="J826" s="2" t="s">
        <v>161</v>
      </c>
      <c r="K826" s="7" t="str">
        <f>INDEX('Product Details'!$A$2:$D$169, MATCH('Sales Order '!J826,'Product Details'!$B$2:$B$169,0),3)</f>
        <v>Office_Supplies</v>
      </c>
      <c r="L826" s="7" t="str">
        <f>INDEX('Product Details'!$A$2:$D$169, MATCH('Sales Order '!J826,'Product Details'!$B$2:$B$169,0),4)</f>
        <v>Storage</v>
      </c>
      <c r="M826" s="7" t="str">
        <f>INDEX('Product Details'!$A$2:$D$169, MATCH('Sales Order '!J826,'Product Details'!$B$2:$B$169,0),1)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99"/>
        <v>8000</v>
      </c>
      <c r="R826" s="8">
        <f t="shared" si="100"/>
        <v>8972</v>
      </c>
      <c r="S826" s="2">
        <v>20</v>
      </c>
      <c r="T826" s="9">
        <f t="shared" si="101"/>
        <v>8992</v>
      </c>
      <c r="U826" s="9">
        <f t="shared" si="102"/>
        <v>992</v>
      </c>
      <c r="V826" s="2" t="s">
        <v>31</v>
      </c>
      <c r="W826" s="10">
        <f t="shared" si="103"/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 t="shared" si="96"/>
        <v>Harold</v>
      </c>
      <c r="H827" s="6" t="str">
        <f t="shared" si="97"/>
        <v>Pawlan</v>
      </c>
      <c r="I827" s="6" t="str">
        <f t="shared" si="98"/>
        <v>Banda Aceh</v>
      </c>
      <c r="J827" s="2" t="s">
        <v>700</v>
      </c>
      <c r="K827" s="7" t="str">
        <f>INDEX('Product Details'!$A$2:$D$169, MATCH('Sales Order '!J827,'Product Details'!$B$2:$B$169,0),3)</f>
        <v>Technology</v>
      </c>
      <c r="L827" s="7" t="str">
        <f>INDEX('Product Details'!$A$2:$D$169, MATCH('Sales Order '!J827,'Product Details'!$B$2:$B$169,0),4)</f>
        <v>Accessories</v>
      </c>
      <c r="M827" s="7" t="str">
        <f>INDEX('Product Details'!$A$2:$D$169, MATCH('Sales Order '!J827,'Product Details'!$B$2:$B$169,0),1)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99"/>
        <v>513</v>
      </c>
      <c r="R827" s="8">
        <f t="shared" si="100"/>
        <v>555</v>
      </c>
      <c r="S827" s="2">
        <v>30</v>
      </c>
      <c r="T827" s="9">
        <f t="shared" si="101"/>
        <v>585</v>
      </c>
      <c r="U827" s="9">
        <f t="shared" si="102"/>
        <v>72</v>
      </c>
      <c r="V827" s="2" t="s">
        <v>34</v>
      </c>
      <c r="W827" s="10">
        <f t="shared" si="103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 t="shared" si="96"/>
        <v>Jason</v>
      </c>
      <c r="H828" s="6" t="str">
        <f t="shared" si="97"/>
        <v>Gross</v>
      </c>
      <c r="I828" s="6" t="str">
        <f t="shared" si="98"/>
        <v>Sydney</v>
      </c>
      <c r="J828" s="2" t="s">
        <v>117</v>
      </c>
      <c r="K828" s="7" t="str">
        <f>INDEX('Product Details'!$A$2:$D$169, MATCH('Sales Order '!J828,'Product Details'!$B$2:$B$169,0),3)</f>
        <v>Furniture</v>
      </c>
      <c r="L828" s="7" t="str">
        <f>INDEX('Product Details'!$A$2:$D$169, MATCH('Sales Order '!J828,'Product Details'!$B$2:$B$169,0),4)</f>
        <v>Tables</v>
      </c>
      <c r="M828" s="7" t="str">
        <f>INDEX('Product Details'!$A$2:$D$169, MATCH('Sales Order '!J828,'Product Details'!$B$2:$B$169,0),1)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99"/>
        <v>4518</v>
      </c>
      <c r="R828" s="8">
        <f t="shared" si="100"/>
        <v>4784</v>
      </c>
      <c r="S828" s="2">
        <v>32</v>
      </c>
      <c r="T828" s="9">
        <f t="shared" si="101"/>
        <v>4816</v>
      </c>
      <c r="U828" s="9">
        <f t="shared" si="102"/>
        <v>298</v>
      </c>
      <c r="V828" s="2" t="s">
        <v>64</v>
      </c>
      <c r="W828" s="10">
        <f t="shared" si="103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 t="shared" si="96"/>
        <v>Meg</v>
      </c>
      <c r="H829" s="6" t="str">
        <f t="shared" si="97"/>
        <v>Tillman</v>
      </c>
      <c r="I829" s="6" t="str">
        <f t="shared" si="98"/>
        <v>Melbourne</v>
      </c>
      <c r="J829" s="2" t="s">
        <v>75</v>
      </c>
      <c r="K829" s="7" t="str">
        <f>INDEX('Product Details'!$A$2:$D$169, MATCH('Sales Order '!J829,'Product Details'!$B$2:$B$169,0),3)</f>
        <v>Office_Supplies</v>
      </c>
      <c r="L829" s="7" t="str">
        <f>INDEX('Product Details'!$A$2:$D$169, MATCH('Sales Order '!J829,'Product Details'!$B$2:$B$169,0),4)</f>
        <v>Fasteners</v>
      </c>
      <c r="M829" s="7" t="str">
        <f>INDEX('Product Details'!$A$2:$D$169, MATCH('Sales Order '!J829,'Product Details'!$B$2:$B$169,0),1)</f>
        <v>Accos Rubber Bands, 12 Pack</v>
      </c>
      <c r="N829" s="2">
        <v>1512</v>
      </c>
      <c r="O829" s="2">
        <v>1497</v>
      </c>
      <c r="P829" s="2">
        <v>4</v>
      </c>
      <c r="Q829" s="8">
        <f t="shared" si="99"/>
        <v>5988</v>
      </c>
      <c r="R829" s="8">
        <f t="shared" si="100"/>
        <v>6048</v>
      </c>
      <c r="S829" s="2">
        <v>93</v>
      </c>
      <c r="T829" s="9">
        <f t="shared" si="101"/>
        <v>6141</v>
      </c>
      <c r="U829" s="9">
        <f t="shared" si="102"/>
        <v>153</v>
      </c>
      <c r="V829" s="2" t="s">
        <v>31</v>
      </c>
      <c r="W829" s="10">
        <f t="shared" si="103"/>
        <v>0.05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 t="shared" si="96"/>
        <v>Eric</v>
      </c>
      <c r="H830" s="6" t="str">
        <f t="shared" si="97"/>
        <v>Barreto</v>
      </c>
      <c r="I830" s="6" t="str">
        <f t="shared" si="98"/>
        <v>Liaoyang</v>
      </c>
      <c r="J830" s="2" t="s">
        <v>60</v>
      </c>
      <c r="K830" s="7" t="str">
        <f>INDEX('Product Details'!$A$2:$D$169, MATCH('Sales Order '!J830,'Product Details'!$B$2:$B$169,0),3)</f>
        <v>Technology</v>
      </c>
      <c r="L830" s="7" t="str">
        <f>INDEX('Product Details'!$A$2:$D$169, MATCH('Sales Order '!J830,'Product Details'!$B$2:$B$169,0),4)</f>
        <v>Accessories</v>
      </c>
      <c r="M830" s="7" t="str">
        <f>INDEX('Product Details'!$A$2:$D$169, MATCH('Sales Order '!J830,'Product Details'!$B$2:$B$169,0),1)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99"/>
        <v>4518</v>
      </c>
      <c r="R830" s="8">
        <f t="shared" si="100"/>
        <v>4784</v>
      </c>
      <c r="S830" s="2">
        <v>26</v>
      </c>
      <c r="T830" s="9">
        <f t="shared" si="101"/>
        <v>4810</v>
      </c>
      <c r="U830" s="9">
        <f t="shared" si="102"/>
        <v>292</v>
      </c>
      <c r="V830" s="2" t="s">
        <v>31</v>
      </c>
      <c r="W830" s="10">
        <f t="shared" si="103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 t="shared" si="96"/>
        <v>John</v>
      </c>
      <c r="H831" s="6" t="str">
        <f t="shared" si="97"/>
        <v>Castell</v>
      </c>
      <c r="I831" s="6" t="str">
        <f t="shared" si="98"/>
        <v>Jakarta</v>
      </c>
      <c r="J831" s="2" t="s">
        <v>962</v>
      </c>
      <c r="K831" s="7" t="str">
        <f>INDEX('Product Details'!$A$2:$D$169, MATCH('Sales Order '!J831,'Product Details'!$B$2:$B$169,0),3)</f>
        <v>Furniture</v>
      </c>
      <c r="L831" s="7" t="str">
        <f>INDEX('Product Details'!$A$2:$D$169, MATCH('Sales Order '!J831,'Product Details'!$B$2:$B$169,0),4)</f>
        <v>Bookcases</v>
      </c>
      <c r="M831" s="7" t="str">
        <f>INDEX('Product Details'!$A$2:$D$169, MATCH('Sales Order '!J831,'Product Details'!$B$2:$B$169,0),1)</f>
        <v>Classic Bookcase, Pine</v>
      </c>
      <c r="N831" s="2">
        <v>127</v>
      </c>
      <c r="O831" s="2">
        <v>116</v>
      </c>
      <c r="P831" s="2">
        <v>2</v>
      </c>
      <c r="Q831" s="8">
        <f t="shared" si="99"/>
        <v>232</v>
      </c>
      <c r="R831" s="8">
        <f t="shared" si="100"/>
        <v>254</v>
      </c>
      <c r="S831" s="2">
        <v>30</v>
      </c>
      <c r="T831" s="9">
        <f t="shared" si="101"/>
        <v>284</v>
      </c>
      <c r="U831" s="9">
        <f t="shared" si="102"/>
        <v>52</v>
      </c>
      <c r="V831" s="2" t="s">
        <v>72</v>
      </c>
      <c r="W831" s="10">
        <f t="shared" si="103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 t="shared" si="96"/>
        <v>Alan</v>
      </c>
      <c r="H832" s="6" t="str">
        <f t="shared" si="97"/>
        <v>Shonely</v>
      </c>
      <c r="I832" s="6" t="str">
        <f t="shared" si="98"/>
        <v>Canberra</v>
      </c>
      <c r="J832" s="2" t="s">
        <v>698</v>
      </c>
      <c r="K832" s="7" t="str">
        <f>INDEX('Product Details'!$A$2:$D$169, MATCH('Sales Order '!J832,'Product Details'!$B$2:$B$169,0),3)</f>
        <v>Furniture</v>
      </c>
      <c r="L832" s="7" t="str">
        <f>INDEX('Product Details'!$A$2:$D$169, MATCH('Sales Order '!J832,'Product Details'!$B$2:$B$169,0),4)</f>
        <v>Chairs</v>
      </c>
      <c r="M832" s="7" t="str">
        <f>INDEX('Product Details'!$A$2:$D$169, MATCH('Sales Order '!J832,'Product Details'!$B$2:$B$169,0),1)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99"/>
        <v>17031</v>
      </c>
      <c r="R832" s="8">
        <f t="shared" si="100"/>
        <v>18036</v>
      </c>
      <c r="S832" s="2">
        <v>82</v>
      </c>
      <c r="T832" s="9">
        <f t="shared" si="101"/>
        <v>18118</v>
      </c>
      <c r="U832" s="9">
        <f t="shared" si="102"/>
        <v>1087</v>
      </c>
      <c r="V832" s="2" t="s">
        <v>34</v>
      </c>
      <c r="W832" s="10">
        <f t="shared" si="103"/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 t="shared" si="96"/>
        <v>Lynn</v>
      </c>
      <c r="H833" s="6" t="str">
        <f t="shared" si="97"/>
        <v>Smith</v>
      </c>
      <c r="I833" s="6" t="str">
        <f t="shared" si="98"/>
        <v>Guiping</v>
      </c>
      <c r="J833" s="2" t="s">
        <v>302</v>
      </c>
      <c r="K833" s="7" t="str">
        <f>INDEX('Product Details'!$A$2:$D$169, MATCH('Sales Order '!J833,'Product Details'!$B$2:$B$169,0),3)</f>
        <v>Technology</v>
      </c>
      <c r="L833" s="7" t="str">
        <f>INDEX('Product Details'!$A$2:$D$169, MATCH('Sales Order '!J833,'Product Details'!$B$2:$B$169,0),4)</f>
        <v>Machines</v>
      </c>
      <c r="M833" s="7" t="str">
        <f>INDEX('Product Details'!$A$2:$D$169, MATCH('Sales Order '!J833,'Product Details'!$B$2:$B$169,0),1)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99"/>
        <v>38795</v>
      </c>
      <c r="R833" s="8">
        <f t="shared" si="100"/>
        <v>43095</v>
      </c>
      <c r="S833" s="2">
        <v>58</v>
      </c>
      <c r="T833" s="9">
        <f t="shared" si="101"/>
        <v>43153</v>
      </c>
      <c r="U833" s="9">
        <f t="shared" si="102"/>
        <v>4358</v>
      </c>
      <c r="V833" s="2" t="s">
        <v>72</v>
      </c>
      <c r="W833" s="10">
        <f t="shared" si="103"/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 t="shared" si="96"/>
        <v>Liz</v>
      </c>
      <c r="H834" s="6" t="str">
        <f t="shared" si="97"/>
        <v>Pelletier</v>
      </c>
      <c r="I834" s="6" t="str">
        <f t="shared" si="98"/>
        <v>Zigong</v>
      </c>
      <c r="J834" s="2" t="s">
        <v>695</v>
      </c>
      <c r="K834" s="7" t="str">
        <f>INDEX('Product Details'!$A$2:$D$169, MATCH('Sales Order '!J834,'Product Details'!$B$2:$B$169,0),3)</f>
        <v>Office_Supplies</v>
      </c>
      <c r="L834" s="7" t="str">
        <f>INDEX('Product Details'!$A$2:$D$169, MATCH('Sales Order '!J834,'Product Details'!$B$2:$B$169,0),4)</f>
        <v>Binders</v>
      </c>
      <c r="M834" s="7" t="str">
        <f>INDEX('Product Details'!$A$2:$D$169, MATCH('Sales Order '!J834,'Product Details'!$B$2:$B$169,0),1)</f>
        <v>Io Binding Machine, Clear</v>
      </c>
      <c r="N834" s="2">
        <v>3224</v>
      </c>
      <c r="O834" s="2">
        <v>2901</v>
      </c>
      <c r="P834" s="2">
        <v>4</v>
      </c>
      <c r="Q834" s="8">
        <f t="shared" si="99"/>
        <v>11604</v>
      </c>
      <c r="R834" s="8">
        <f t="shared" si="100"/>
        <v>12896</v>
      </c>
      <c r="S834" s="2">
        <v>48</v>
      </c>
      <c r="T834" s="9">
        <f t="shared" si="101"/>
        <v>12944</v>
      </c>
      <c r="U834" s="9">
        <f t="shared" si="102"/>
        <v>1340</v>
      </c>
      <c r="V834" s="2" t="s">
        <v>34</v>
      </c>
      <c r="W834" s="10">
        <f t="shared" si="103"/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 t="shared" si="96"/>
        <v>Olvera</v>
      </c>
      <c r="H835" s="6" t="str">
        <f t="shared" si="97"/>
        <v>Toch</v>
      </c>
      <c r="I835" s="6" t="str">
        <f t="shared" si="98"/>
        <v>Wollongong</v>
      </c>
      <c r="J835" s="2" t="s">
        <v>434</v>
      </c>
      <c r="K835" s="7" t="str">
        <f>INDEX('Product Details'!$A$2:$D$169, MATCH('Sales Order '!J835,'Product Details'!$B$2:$B$169,0),3)</f>
        <v>Office_Supplies</v>
      </c>
      <c r="L835" s="7" t="str">
        <f>INDEX('Product Details'!$A$2:$D$169, MATCH('Sales Order '!J835,'Product Details'!$B$2:$B$169,0),4)</f>
        <v>Binders</v>
      </c>
      <c r="M835" s="7" t="str">
        <f>INDEX('Product Details'!$A$2:$D$169, MATCH('Sales Order '!J835,'Product Details'!$B$2:$B$169,0),1)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99"/>
        <v>1510</v>
      </c>
      <c r="R835" s="8">
        <f t="shared" si="100"/>
        <v>1601</v>
      </c>
      <c r="S835" s="2">
        <v>95</v>
      </c>
      <c r="T835" s="9">
        <f t="shared" si="101"/>
        <v>1696</v>
      </c>
      <c r="U835" s="9">
        <f t="shared" si="102"/>
        <v>186</v>
      </c>
      <c r="V835" s="2" t="s">
        <v>64</v>
      </c>
      <c r="W835" s="10">
        <f t="shared" si="103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 t="shared" si="96"/>
        <v>Logan</v>
      </c>
      <c r="H836" s="6" t="str">
        <f t="shared" si="97"/>
        <v>Currie</v>
      </c>
      <c r="I836" s="6" t="str">
        <f t="shared" si="98"/>
        <v>Gold Coast</v>
      </c>
      <c r="J836" s="2" t="s">
        <v>380</v>
      </c>
      <c r="K836" s="7" t="str">
        <f>INDEX('Product Details'!$A$2:$D$169, MATCH('Sales Order '!J836,'Product Details'!$B$2:$B$169,0),3)</f>
        <v>Office_Supplies</v>
      </c>
      <c r="L836" s="7" t="str">
        <f>INDEX('Product Details'!$A$2:$D$169, MATCH('Sales Order '!J836,'Product Details'!$B$2:$B$169,0),4)</f>
        <v>Fasteners</v>
      </c>
      <c r="M836" s="7" t="str">
        <f>INDEX('Product Details'!$A$2:$D$169, MATCH('Sales Order '!J836,'Product Details'!$B$2:$B$169,0),1)</f>
        <v>Stockwel Thumb Tacks, Metal</v>
      </c>
      <c r="N836" s="2">
        <v>145</v>
      </c>
      <c r="O836" s="2">
        <v>130</v>
      </c>
      <c r="P836" s="2">
        <v>2</v>
      </c>
      <c r="Q836" s="8">
        <f t="shared" si="99"/>
        <v>260</v>
      </c>
      <c r="R836" s="8">
        <f t="shared" si="100"/>
        <v>290</v>
      </c>
      <c r="S836" s="2">
        <v>30</v>
      </c>
      <c r="T836" s="9">
        <f t="shared" si="101"/>
        <v>320</v>
      </c>
      <c r="U836" s="9">
        <f t="shared" si="102"/>
        <v>60</v>
      </c>
      <c r="V836" s="2" t="s">
        <v>34</v>
      </c>
      <c r="W836" s="10">
        <f t="shared" si="103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 t="shared" si="96"/>
        <v>Laurel</v>
      </c>
      <c r="H837" s="6" t="str">
        <f t="shared" si="97"/>
        <v>Workman</v>
      </c>
      <c r="I837" s="6" t="str">
        <f t="shared" si="98"/>
        <v>Leipzig</v>
      </c>
      <c r="J837" s="2" t="s">
        <v>46</v>
      </c>
      <c r="K837" s="7" t="str">
        <f>INDEX('Product Details'!$A$2:$D$169, MATCH('Sales Order '!J837,'Product Details'!$B$2:$B$169,0),3)</f>
        <v>Technology</v>
      </c>
      <c r="L837" s="7" t="str">
        <f>INDEX('Product Details'!$A$2:$D$169, MATCH('Sales Order '!J837,'Product Details'!$B$2:$B$169,0),4)</f>
        <v>Machines</v>
      </c>
      <c r="M837" s="7" t="str">
        <f>INDEX('Product Details'!$A$2:$D$169, MATCH('Sales Order '!J837,'Product Details'!$B$2:$B$169,0),1)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99"/>
        <v>12024</v>
      </c>
      <c r="R837" s="8">
        <f t="shared" si="100"/>
        <v>12498</v>
      </c>
      <c r="S837" s="2">
        <v>33</v>
      </c>
      <c r="T837" s="9">
        <f t="shared" si="101"/>
        <v>12531</v>
      </c>
      <c r="U837" s="9">
        <f t="shared" si="102"/>
        <v>507</v>
      </c>
      <c r="V837" s="2" t="s">
        <v>34</v>
      </c>
      <c r="W837" s="10">
        <f t="shared" si="103"/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 t="shared" si="96"/>
        <v>Brooke</v>
      </c>
      <c r="H838" s="6" t="str">
        <f t="shared" si="97"/>
        <v>Gillingham</v>
      </c>
      <c r="I838" s="6" t="str">
        <f t="shared" si="98"/>
        <v>Geraldton</v>
      </c>
      <c r="J838" s="2" t="s">
        <v>669</v>
      </c>
      <c r="K838" s="7" t="str">
        <f>INDEX('Product Details'!$A$2:$D$169, MATCH('Sales Order '!J838,'Product Details'!$B$2:$B$169,0),3)</f>
        <v>Technology</v>
      </c>
      <c r="L838" s="7" t="str">
        <f>INDEX('Product Details'!$A$2:$D$169, MATCH('Sales Order '!J838,'Product Details'!$B$2:$B$169,0),4)</f>
        <v>Phones</v>
      </c>
      <c r="M838" s="7" t="str">
        <f>INDEX('Product Details'!$A$2:$D$169, MATCH('Sales Order '!J838,'Product Details'!$B$2:$B$169,0),1)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99"/>
        <v>9058</v>
      </c>
      <c r="R838" s="8">
        <f t="shared" si="100"/>
        <v>9506</v>
      </c>
      <c r="S838" s="2">
        <v>70</v>
      </c>
      <c r="T838" s="9">
        <f t="shared" si="101"/>
        <v>9576</v>
      </c>
      <c r="U838" s="9">
        <f t="shared" si="102"/>
        <v>518</v>
      </c>
      <c r="V838" s="2" t="s">
        <v>34</v>
      </c>
      <c r="W838" s="10">
        <f t="shared" si="103"/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 t="shared" si="96"/>
        <v>Brad</v>
      </c>
      <c r="H839" s="6" t="str">
        <f t="shared" si="97"/>
        <v>Eason</v>
      </c>
      <c r="I839" s="6" t="str">
        <f t="shared" si="98"/>
        <v>Oberhausen</v>
      </c>
      <c r="J839" s="2" t="s">
        <v>94</v>
      </c>
      <c r="K839" s="7" t="str">
        <f>INDEX('Product Details'!$A$2:$D$169, MATCH('Sales Order '!J839,'Product Details'!$B$2:$B$169,0),3)</f>
        <v>Furniture</v>
      </c>
      <c r="L839" s="7" t="str">
        <f>INDEX('Product Details'!$A$2:$D$169, MATCH('Sales Order '!J839,'Product Details'!$B$2:$B$169,0),4)</f>
        <v>Bookcases</v>
      </c>
      <c r="M839" s="7" t="str">
        <f>INDEX('Product Details'!$A$2:$D$169, MATCH('Sales Order '!J839,'Product Details'!$B$2:$B$169,0),1)</f>
        <v>3-Shelf Cabinet, Mobile</v>
      </c>
      <c r="N839" s="2">
        <v>793</v>
      </c>
      <c r="O839" s="2">
        <v>755</v>
      </c>
      <c r="P839" s="2">
        <v>11</v>
      </c>
      <c r="Q839" s="8">
        <f t="shared" si="99"/>
        <v>8305</v>
      </c>
      <c r="R839" s="8">
        <f t="shared" si="100"/>
        <v>8723</v>
      </c>
      <c r="S839" s="2">
        <v>85</v>
      </c>
      <c r="T839" s="9">
        <f t="shared" si="101"/>
        <v>8808</v>
      </c>
      <c r="U839" s="9">
        <f t="shared" si="102"/>
        <v>503</v>
      </c>
      <c r="V839" s="2" t="s">
        <v>34</v>
      </c>
      <c r="W839" s="10">
        <f t="shared" si="103"/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 t="shared" si="96"/>
        <v>Brad</v>
      </c>
      <c r="H840" s="6" t="str">
        <f t="shared" si="97"/>
        <v>Eason</v>
      </c>
      <c r="I840" s="6" t="str">
        <f t="shared" si="98"/>
        <v>Bogor</v>
      </c>
      <c r="J840" s="2" t="s">
        <v>87</v>
      </c>
      <c r="K840" s="7" t="str">
        <f>INDEX('Product Details'!$A$2:$D$169, MATCH('Sales Order '!J840,'Product Details'!$B$2:$B$169,0),3)</f>
        <v>Office_Supplies</v>
      </c>
      <c r="L840" s="7" t="str">
        <f>INDEX('Product Details'!$A$2:$D$169, MATCH('Sales Order '!J840,'Product Details'!$B$2:$B$169,0),4)</f>
        <v>Storage</v>
      </c>
      <c r="M840" s="7" t="str">
        <f>INDEX('Product Details'!$A$2:$D$169, MATCH('Sales Order '!J840,'Product Details'!$B$2:$B$169,0),1)</f>
        <v>Fellowes Shelving, Wire Frame</v>
      </c>
      <c r="N840" s="2">
        <v>829</v>
      </c>
      <c r="O840" s="2">
        <v>761</v>
      </c>
      <c r="P840" s="2">
        <v>6</v>
      </c>
      <c r="Q840" s="8">
        <f t="shared" si="99"/>
        <v>4566</v>
      </c>
      <c r="R840" s="8">
        <f t="shared" si="100"/>
        <v>4974</v>
      </c>
      <c r="S840" s="2">
        <v>87</v>
      </c>
      <c r="T840" s="9">
        <f t="shared" si="101"/>
        <v>5061</v>
      </c>
      <c r="U840" s="9">
        <f t="shared" si="102"/>
        <v>495</v>
      </c>
      <c r="V840" s="2" t="s">
        <v>34</v>
      </c>
      <c r="W840" s="10">
        <f t="shared" si="103"/>
        <v>0.05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 t="shared" si="96"/>
        <v>Toby</v>
      </c>
      <c r="H841" s="6" t="str">
        <f t="shared" si="97"/>
        <v>Gnade</v>
      </c>
      <c r="I841" s="6" t="str">
        <f t="shared" si="98"/>
        <v>Bhopal</v>
      </c>
      <c r="J841" s="2" t="s">
        <v>329</v>
      </c>
      <c r="K841" s="7" t="str">
        <f>INDEX('Product Details'!$A$2:$D$169, MATCH('Sales Order '!J841,'Product Details'!$B$2:$B$169,0),3)</f>
        <v>Office_Supplies</v>
      </c>
      <c r="L841" s="7" t="str">
        <f>INDEX('Product Details'!$A$2:$D$169, MATCH('Sales Order '!J841,'Product Details'!$B$2:$B$169,0),4)</f>
        <v>Appliances</v>
      </c>
      <c r="M841" s="7" t="str">
        <f>INDEX('Product Details'!$A$2:$D$169, MATCH('Sales Order '!J841,'Product Details'!$B$2:$B$169,0),1)</f>
        <v>KitchenAid Toaster, Black</v>
      </c>
      <c r="N841" s="2">
        <v>3256</v>
      </c>
      <c r="O841" s="2">
        <v>3044</v>
      </c>
      <c r="P841" s="2">
        <v>8</v>
      </c>
      <c r="Q841" s="8">
        <f t="shared" si="99"/>
        <v>24352</v>
      </c>
      <c r="R841" s="8">
        <f t="shared" si="100"/>
        <v>26048</v>
      </c>
      <c r="S841" s="2">
        <v>96</v>
      </c>
      <c r="T841" s="9">
        <f t="shared" si="101"/>
        <v>26144</v>
      </c>
      <c r="U841" s="9">
        <f t="shared" si="102"/>
        <v>1792</v>
      </c>
      <c r="V841" s="2" t="s">
        <v>72</v>
      </c>
      <c r="W841" s="10">
        <f t="shared" si="103"/>
        <v>7.0000000000000007E-2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 t="shared" ref="G842:G905" si="104">VLOOKUP(F842, Customer,2,0)</f>
        <v>Brian</v>
      </c>
      <c r="H842" s="6" t="str">
        <f t="shared" ref="H842:H905" si="105">VLOOKUP(F842,Customer,3,0)</f>
        <v>Stugart</v>
      </c>
      <c r="I842" s="6" t="str">
        <f t="shared" ref="I842:I905" si="106">VLOOKUP(F842,Customer,5,0)</f>
        <v>Jakarta</v>
      </c>
      <c r="J842" s="2" t="s">
        <v>580</v>
      </c>
      <c r="K842" s="7" t="str">
        <f>INDEX('Product Details'!$A$2:$D$169, MATCH('Sales Order '!J842,'Product Details'!$B$2:$B$169,0),3)</f>
        <v>Office_Supplies</v>
      </c>
      <c r="L842" s="7" t="str">
        <f>INDEX('Product Details'!$A$2:$D$169, MATCH('Sales Order '!J842,'Product Details'!$B$2:$B$169,0),4)</f>
        <v>Storage</v>
      </c>
      <c r="M842" s="7" t="str">
        <f>INDEX('Product Details'!$A$2:$D$169, MATCH('Sales Order '!J842,'Product Details'!$B$2:$B$169,0),1)</f>
        <v>Hanging Personal Folder File</v>
      </c>
      <c r="N842" s="2">
        <v>2829</v>
      </c>
      <c r="O842" s="2">
        <v>2596</v>
      </c>
      <c r="P842" s="2">
        <v>1</v>
      </c>
      <c r="Q842" s="8">
        <f t="shared" si="99"/>
        <v>2596</v>
      </c>
      <c r="R842" s="8">
        <f t="shared" si="100"/>
        <v>2829</v>
      </c>
      <c r="S842" s="2">
        <v>20</v>
      </c>
      <c r="T842" s="9">
        <f t="shared" si="101"/>
        <v>2849</v>
      </c>
      <c r="U842" s="9">
        <f t="shared" si="102"/>
        <v>253</v>
      </c>
      <c r="V842" s="2" t="s">
        <v>64</v>
      </c>
      <c r="W842" s="10">
        <f t="shared" si="103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 t="shared" si="104"/>
        <v>Sarah</v>
      </c>
      <c r="H843" s="6" t="str">
        <f t="shared" si="105"/>
        <v>Foster</v>
      </c>
      <c r="I843" s="6" t="str">
        <f t="shared" si="106"/>
        <v>Xianning</v>
      </c>
      <c r="J843" s="2" t="s">
        <v>164</v>
      </c>
      <c r="K843" s="7" t="str">
        <f>INDEX('Product Details'!$A$2:$D$169, MATCH('Sales Order '!J843,'Product Details'!$B$2:$B$169,0),3)</f>
        <v>Office_Supplies</v>
      </c>
      <c r="L843" s="7" t="str">
        <f>INDEX('Product Details'!$A$2:$D$169, MATCH('Sales Order '!J843,'Product Details'!$B$2:$B$169,0),4)</f>
        <v>Appliances</v>
      </c>
      <c r="M843" s="7" t="str">
        <f>INDEX('Product Details'!$A$2:$D$169, MATCH('Sales Order '!J843,'Product Details'!$B$2:$B$169,0),1)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107">O843*P843</f>
        <v>792</v>
      </c>
      <c r="R843" s="8">
        <f t="shared" ref="R843:R906" si="108">N843*P843</f>
        <v>864</v>
      </c>
      <c r="S843" s="2">
        <v>65</v>
      </c>
      <c r="T843" s="9">
        <f t="shared" ref="T843:T906" si="109">R843+S843</f>
        <v>929</v>
      </c>
      <c r="U843" s="9">
        <f t="shared" ref="U843:U906" si="110">T843-Q843</f>
        <v>137</v>
      </c>
      <c r="V843" s="2" t="s">
        <v>34</v>
      </c>
      <c r="W843" s="10">
        <f t="shared" ref="W843:W906" si="111">VLOOKUP(T843,$X$1:$Y$7,2,1)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 t="shared" si="104"/>
        <v>Patricia</v>
      </c>
      <c r="H844" s="6" t="str">
        <f t="shared" si="105"/>
        <v>Hirasaki</v>
      </c>
      <c r="I844" s="6" t="str">
        <f t="shared" si="106"/>
        <v>Pimpri</v>
      </c>
      <c r="J844" s="2" t="s">
        <v>1225</v>
      </c>
      <c r="K844" s="7" t="str">
        <f>INDEX('Product Details'!$A$2:$D$169, MATCH('Sales Order '!J844,'Product Details'!$B$2:$B$169,0),3)</f>
        <v>Office_Supplies</v>
      </c>
      <c r="L844" s="7" t="str">
        <f>INDEX('Product Details'!$A$2:$D$169, MATCH('Sales Order '!J844,'Product Details'!$B$2:$B$169,0),4)</f>
        <v>Labels</v>
      </c>
      <c r="M844" s="7" t="str">
        <f>INDEX('Product Details'!$A$2:$D$169, MATCH('Sales Order '!J844,'Product Details'!$B$2:$B$169,0),1)</f>
        <v>Aver 510</v>
      </c>
      <c r="N844" s="2">
        <v>1321</v>
      </c>
      <c r="O844" s="2">
        <v>1211</v>
      </c>
      <c r="P844" s="2">
        <v>9</v>
      </c>
      <c r="Q844" s="8">
        <f t="shared" si="107"/>
        <v>10899</v>
      </c>
      <c r="R844" s="8">
        <f t="shared" si="108"/>
        <v>11889</v>
      </c>
      <c r="S844" s="2">
        <v>28</v>
      </c>
      <c r="T844" s="9">
        <f t="shared" si="109"/>
        <v>11917</v>
      </c>
      <c r="U844" s="9">
        <f t="shared" si="110"/>
        <v>1018</v>
      </c>
      <c r="V844" s="2" t="s">
        <v>34</v>
      </c>
      <c r="W844" s="10">
        <f t="shared" si="111"/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 t="shared" si="104"/>
        <v>Duane</v>
      </c>
      <c r="H845" s="6" t="str">
        <f t="shared" si="105"/>
        <v>Huffman</v>
      </c>
      <c r="I845" s="6" t="str">
        <f t="shared" si="106"/>
        <v>Jakarta</v>
      </c>
      <c r="J845" s="2" t="s">
        <v>408</v>
      </c>
      <c r="K845" s="7" t="str">
        <f>INDEX('Product Details'!$A$2:$D$169, MATCH('Sales Order '!J845,'Product Details'!$B$2:$B$169,0),3)</f>
        <v>Furniture</v>
      </c>
      <c r="L845" s="7" t="str">
        <f>INDEX('Product Details'!$A$2:$D$169, MATCH('Sales Order '!J845,'Product Details'!$B$2:$B$169,0),4)</f>
        <v>Furnishings</v>
      </c>
      <c r="M845" s="7" t="str">
        <f>INDEX('Product Details'!$A$2:$D$169, MATCH('Sales Order '!J845,'Product Details'!$B$2:$B$169,0),1)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107"/>
        <v>4672</v>
      </c>
      <c r="R845" s="8">
        <f t="shared" si="108"/>
        <v>4906</v>
      </c>
      <c r="S845" s="2">
        <v>45</v>
      </c>
      <c r="T845" s="9">
        <f t="shared" si="109"/>
        <v>4951</v>
      </c>
      <c r="U845" s="9">
        <f t="shared" si="110"/>
        <v>279</v>
      </c>
      <c r="V845" s="2" t="s">
        <v>34</v>
      </c>
      <c r="W845" s="10">
        <f t="shared" si="111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 t="shared" si="104"/>
        <v>Natalie</v>
      </c>
      <c r="H846" s="6" t="str">
        <f t="shared" si="105"/>
        <v>Webber</v>
      </c>
      <c r="I846" s="6" t="str">
        <f t="shared" si="106"/>
        <v>Ningbo</v>
      </c>
      <c r="J846" s="2" t="s">
        <v>405</v>
      </c>
      <c r="K846" s="7" t="str">
        <f>INDEX('Product Details'!$A$2:$D$169, MATCH('Sales Order '!J846,'Product Details'!$B$2:$B$169,0),3)</f>
        <v>Furniture</v>
      </c>
      <c r="L846" s="7" t="str">
        <f>INDEX('Product Details'!$A$2:$D$169, MATCH('Sales Order '!J846,'Product Details'!$B$2:$B$169,0),4)</f>
        <v>Furnishings</v>
      </c>
      <c r="M846" s="7" t="str">
        <f>INDEX('Product Details'!$A$2:$D$169, MATCH('Sales Order '!J846,'Product Details'!$B$2:$B$169,0),1)</f>
        <v>-O Photo Frame, Black</v>
      </c>
      <c r="N846" s="2">
        <v>2442</v>
      </c>
      <c r="O846" s="2">
        <v>2304</v>
      </c>
      <c r="P846" s="2">
        <v>4</v>
      </c>
      <c r="Q846" s="8">
        <f t="shared" si="107"/>
        <v>9216</v>
      </c>
      <c r="R846" s="8">
        <f t="shared" si="108"/>
        <v>9768</v>
      </c>
      <c r="S846" s="2">
        <v>21</v>
      </c>
      <c r="T846" s="9">
        <f t="shared" si="109"/>
        <v>9789</v>
      </c>
      <c r="U846" s="9">
        <f t="shared" si="110"/>
        <v>573</v>
      </c>
      <c r="V846" s="2" t="s">
        <v>64</v>
      </c>
      <c r="W846" s="10">
        <f t="shared" si="111"/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 t="shared" si="104"/>
        <v>Cyra</v>
      </c>
      <c r="H847" s="6" t="str">
        <f t="shared" si="105"/>
        <v>Reiten</v>
      </c>
      <c r="I847" s="6" t="str">
        <f t="shared" si="106"/>
        <v>Srinagar</v>
      </c>
      <c r="J847" s="2" t="s">
        <v>144</v>
      </c>
      <c r="K847" s="7" t="str">
        <f>INDEX('Product Details'!$A$2:$D$169, MATCH('Sales Order '!J847,'Product Details'!$B$2:$B$169,0),3)</f>
        <v>Office_Supplies</v>
      </c>
      <c r="L847" s="7" t="str">
        <f>INDEX('Product Details'!$A$2:$D$169, MATCH('Sales Order '!J847,'Product Details'!$B$2:$B$169,0),4)</f>
        <v>Binders</v>
      </c>
      <c r="M847" s="7" t="str">
        <f>INDEX('Product Details'!$A$2:$D$169, MATCH('Sales Order '!J847,'Product Details'!$B$2:$B$169,0),1)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107"/>
        <v>54018</v>
      </c>
      <c r="R847" s="8">
        <f t="shared" si="108"/>
        <v>54540</v>
      </c>
      <c r="S847" s="2">
        <v>100</v>
      </c>
      <c r="T847" s="9">
        <f t="shared" si="109"/>
        <v>54640</v>
      </c>
      <c r="U847" s="9">
        <f t="shared" si="110"/>
        <v>622</v>
      </c>
      <c r="V847" s="2" t="s">
        <v>34</v>
      </c>
      <c r="W847" s="10">
        <f t="shared" si="111"/>
        <v>0.09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 t="shared" si="104"/>
        <v>Ed</v>
      </c>
      <c r="H848" s="6" t="str">
        <f t="shared" si="105"/>
        <v>Braxton</v>
      </c>
      <c r="I848" s="6" t="str">
        <f t="shared" si="106"/>
        <v>Bhatpara</v>
      </c>
      <c r="J848" s="2" t="s">
        <v>471</v>
      </c>
      <c r="K848" s="7" t="str">
        <f>INDEX('Product Details'!$A$2:$D$169, MATCH('Sales Order '!J848,'Product Details'!$B$2:$B$169,0),3)</f>
        <v>Office_Supplies</v>
      </c>
      <c r="L848" s="7" t="str">
        <f>INDEX('Product Details'!$A$2:$D$169, MATCH('Sales Order '!J848,'Product Details'!$B$2:$B$169,0),4)</f>
        <v>Art</v>
      </c>
      <c r="M848" s="7" t="str">
        <f>INDEX('Product Details'!$A$2:$D$169, MATCH('Sales Order '!J848,'Product Details'!$B$2:$B$169,0),1)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107"/>
        <v>1495</v>
      </c>
      <c r="R848" s="8">
        <f t="shared" si="108"/>
        <v>1568</v>
      </c>
      <c r="S848" s="2">
        <v>86</v>
      </c>
      <c r="T848" s="9">
        <f t="shared" si="109"/>
        <v>1654</v>
      </c>
      <c r="U848" s="9">
        <f t="shared" si="110"/>
        <v>159</v>
      </c>
      <c r="V848" s="2" t="s">
        <v>34</v>
      </c>
      <c r="W848" s="10">
        <f t="shared" si="111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 t="shared" si="104"/>
        <v>Darren</v>
      </c>
      <c r="H849" s="6" t="str">
        <f t="shared" si="105"/>
        <v>Koutras</v>
      </c>
      <c r="I849" s="6" t="str">
        <f t="shared" si="106"/>
        <v>Pune</v>
      </c>
      <c r="J849" s="2" t="s">
        <v>246</v>
      </c>
      <c r="K849" s="7" t="str">
        <f>INDEX('Product Details'!$A$2:$D$169, MATCH('Sales Order '!J849,'Product Details'!$B$2:$B$169,0),3)</f>
        <v>Office_Supplies</v>
      </c>
      <c r="L849" s="7" t="str">
        <f>INDEX('Product Details'!$A$2:$D$169, MATCH('Sales Order '!J849,'Product Details'!$B$2:$B$169,0),4)</f>
        <v>Envelopes</v>
      </c>
      <c r="M849" s="7" t="str">
        <f>INDEX('Product Details'!$A$2:$D$169, MATCH('Sales Order '!J849,'Product Details'!$B$2:$B$169,0),1)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107"/>
        <v>11886</v>
      </c>
      <c r="R849" s="8">
        <f t="shared" si="108"/>
        <v>13222</v>
      </c>
      <c r="S849" s="2">
        <v>99</v>
      </c>
      <c r="T849" s="9">
        <f t="shared" si="109"/>
        <v>13321</v>
      </c>
      <c r="U849" s="9">
        <f t="shared" si="110"/>
        <v>1435</v>
      </c>
      <c r="V849" s="2" t="s">
        <v>64</v>
      </c>
      <c r="W849" s="10">
        <f t="shared" si="111"/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 t="shared" si="104"/>
        <v>Rick</v>
      </c>
      <c r="H850" s="6" t="str">
        <f t="shared" si="105"/>
        <v>Reed</v>
      </c>
      <c r="I850" s="6" t="str">
        <f t="shared" si="106"/>
        <v>Lucknow</v>
      </c>
      <c r="J850" s="2" t="s">
        <v>1168</v>
      </c>
      <c r="K850" s="7" t="str">
        <f>INDEX('Product Details'!$A$2:$D$169, MATCH('Sales Order '!J850,'Product Details'!$B$2:$B$169,0),3)</f>
        <v>Office_Supplies</v>
      </c>
      <c r="L850" s="7" t="str">
        <f>INDEX('Product Details'!$A$2:$D$169, MATCH('Sales Order '!J850,'Product Details'!$B$2:$B$169,0),4)</f>
        <v>Supplies</v>
      </c>
      <c r="M850" s="7" t="str">
        <f>INDEX('Product Details'!$A$2:$D$169, MATCH('Sales Order '!J850,'Product Details'!$B$2:$B$169,0),1)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107"/>
        <v>4000</v>
      </c>
      <c r="R850" s="8">
        <f t="shared" si="108"/>
        <v>4486</v>
      </c>
      <c r="S850" s="2">
        <v>46</v>
      </c>
      <c r="T850" s="9">
        <f t="shared" si="109"/>
        <v>4532</v>
      </c>
      <c r="U850" s="9">
        <f t="shared" si="110"/>
        <v>532</v>
      </c>
      <c r="V850" s="2" t="s">
        <v>34</v>
      </c>
      <c r="W850" s="10">
        <f t="shared" si="111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 t="shared" si="104"/>
        <v>Brad</v>
      </c>
      <c r="H851" s="6" t="str">
        <f t="shared" si="105"/>
        <v>Thomas</v>
      </c>
      <c r="I851" s="6" t="str">
        <f t="shared" si="106"/>
        <v>Udaipur</v>
      </c>
      <c r="J851" s="2" t="s">
        <v>63</v>
      </c>
      <c r="K851" s="7" t="str">
        <f>INDEX('Product Details'!$A$2:$D$169, MATCH('Sales Order '!J851,'Product Details'!$B$2:$B$169,0),3)</f>
        <v>Office_Supplies</v>
      </c>
      <c r="L851" s="7" t="str">
        <f>INDEX('Product Details'!$A$2:$D$169, MATCH('Sales Order '!J851,'Product Details'!$B$2:$B$169,0),4)</f>
        <v>Envelopes</v>
      </c>
      <c r="M851" s="7" t="str">
        <f>INDEX('Product Details'!$A$2:$D$169, MATCH('Sales Order '!J851,'Product Details'!$B$2:$B$169,0),1)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107"/>
        <v>2670</v>
      </c>
      <c r="R851" s="8">
        <f t="shared" si="108"/>
        <v>2996</v>
      </c>
      <c r="S851" s="2">
        <v>54</v>
      </c>
      <c r="T851" s="9">
        <f t="shared" si="109"/>
        <v>3050</v>
      </c>
      <c r="U851" s="9">
        <f t="shared" si="110"/>
        <v>380</v>
      </c>
      <c r="V851" s="2" t="s">
        <v>34</v>
      </c>
      <c r="W851" s="10">
        <f t="shared" si="111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 t="shared" si="104"/>
        <v>Gary</v>
      </c>
      <c r="H852" s="6" t="str">
        <f t="shared" si="105"/>
        <v>Mitchum</v>
      </c>
      <c r="I852" s="6" t="str">
        <f t="shared" si="106"/>
        <v>Mildura</v>
      </c>
      <c r="J852" s="2" t="s">
        <v>164</v>
      </c>
      <c r="K852" s="7" t="str">
        <f>INDEX('Product Details'!$A$2:$D$169, MATCH('Sales Order '!J852,'Product Details'!$B$2:$B$169,0),3)</f>
        <v>Office_Supplies</v>
      </c>
      <c r="L852" s="7" t="str">
        <f>INDEX('Product Details'!$A$2:$D$169, MATCH('Sales Order '!J852,'Product Details'!$B$2:$B$169,0),4)</f>
        <v>Appliances</v>
      </c>
      <c r="M852" s="7" t="str">
        <f>INDEX('Product Details'!$A$2:$D$169, MATCH('Sales Order '!J852,'Product Details'!$B$2:$B$169,0),1)</f>
        <v>Hamilton Beach Toaster, Black</v>
      </c>
      <c r="N852" s="2">
        <v>147</v>
      </c>
      <c r="O852" s="2">
        <v>138</v>
      </c>
      <c r="P852" s="2">
        <v>2</v>
      </c>
      <c r="Q852" s="8">
        <f t="shared" si="107"/>
        <v>276</v>
      </c>
      <c r="R852" s="8">
        <f t="shared" si="108"/>
        <v>294</v>
      </c>
      <c r="S852" s="2">
        <v>30</v>
      </c>
      <c r="T852" s="9">
        <f t="shared" si="109"/>
        <v>324</v>
      </c>
      <c r="U852" s="9">
        <f t="shared" si="110"/>
        <v>48</v>
      </c>
      <c r="V852" s="2" t="s">
        <v>34</v>
      </c>
      <c r="W852" s="10">
        <f t="shared" si="111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 t="shared" si="104"/>
        <v>Jessica</v>
      </c>
      <c r="H853" s="6" t="str">
        <f t="shared" si="105"/>
        <v>Myrick</v>
      </c>
      <c r="I853" s="6" t="str">
        <f t="shared" si="106"/>
        <v>Krefeld</v>
      </c>
      <c r="J853" s="2" t="s">
        <v>129</v>
      </c>
      <c r="K853" s="7" t="str">
        <f>INDEX('Product Details'!$A$2:$D$169, MATCH('Sales Order '!J853,'Product Details'!$B$2:$B$169,0),3)</f>
        <v>Furniture</v>
      </c>
      <c r="L853" s="7" t="str">
        <f>INDEX('Product Details'!$A$2:$D$169, MATCH('Sales Order '!J853,'Product Details'!$B$2:$B$169,0),4)</f>
        <v>Tables</v>
      </c>
      <c r="M853" s="7" t="str">
        <f>INDEX('Product Details'!$A$2:$D$169, MATCH('Sales Order '!J853,'Product Details'!$B$2:$B$169,0),1)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107"/>
        <v>447</v>
      </c>
      <c r="R853" s="8">
        <f t="shared" si="108"/>
        <v>498</v>
      </c>
      <c r="S853" s="2">
        <v>30</v>
      </c>
      <c r="T853" s="9">
        <f t="shared" si="109"/>
        <v>528</v>
      </c>
      <c r="U853" s="9">
        <f t="shared" si="110"/>
        <v>81</v>
      </c>
      <c r="V853" s="2" t="s">
        <v>34</v>
      </c>
      <c r="W853" s="10">
        <f t="shared" si="111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 t="shared" si="104"/>
        <v>Robert</v>
      </c>
      <c r="H854" s="6" t="str">
        <f t="shared" si="105"/>
        <v>Waldorf</v>
      </c>
      <c r="I854" s="6" t="str">
        <f t="shared" si="106"/>
        <v>Emden</v>
      </c>
      <c r="J854" s="2" t="s">
        <v>208</v>
      </c>
      <c r="K854" s="7" t="str">
        <f>INDEX('Product Details'!$A$2:$D$169, MATCH('Sales Order '!J854,'Product Details'!$B$2:$B$169,0),3)</f>
        <v>Office_Supplies</v>
      </c>
      <c r="L854" s="7" t="str">
        <f>INDEX('Product Details'!$A$2:$D$169, MATCH('Sales Order '!J854,'Product Details'!$B$2:$B$169,0),4)</f>
        <v>Labels</v>
      </c>
      <c r="M854" s="7" t="str">
        <f>INDEX('Product Details'!$A$2:$D$169, MATCH('Sales Order '!J854,'Product Details'!$B$2:$B$169,0),1)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107"/>
        <v>3168</v>
      </c>
      <c r="R854" s="8">
        <f t="shared" si="108"/>
        <v>3456</v>
      </c>
      <c r="S854" s="2">
        <v>87</v>
      </c>
      <c r="T854" s="9">
        <f t="shared" si="109"/>
        <v>3543</v>
      </c>
      <c r="U854" s="9">
        <f t="shared" si="110"/>
        <v>375</v>
      </c>
      <c r="V854" s="2" t="s">
        <v>34</v>
      </c>
      <c r="W854" s="10">
        <f t="shared" si="111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 t="shared" si="104"/>
        <v>Ben</v>
      </c>
      <c r="H855" s="6" t="str">
        <f t="shared" si="105"/>
        <v>Wallace</v>
      </c>
      <c r="I855" s="6" t="str">
        <f t="shared" si="106"/>
        <v>Shanghai</v>
      </c>
      <c r="J855" s="2" t="s">
        <v>191</v>
      </c>
      <c r="K855" s="7" t="str">
        <f>INDEX('Product Details'!$A$2:$D$169, MATCH('Sales Order '!J855,'Product Details'!$B$2:$B$169,0),3)</f>
        <v>Furniture</v>
      </c>
      <c r="L855" s="7" t="str">
        <f>INDEX('Product Details'!$A$2:$D$169, MATCH('Sales Order '!J855,'Product Details'!$B$2:$B$169,0),4)</f>
        <v>Tables</v>
      </c>
      <c r="M855" s="7" t="str">
        <f>INDEX('Product Details'!$A$2:$D$169, MATCH('Sales Order '!J855,'Product Details'!$B$2:$B$169,0),1)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107"/>
        <v>19152</v>
      </c>
      <c r="R855" s="8">
        <f t="shared" si="108"/>
        <v>20103</v>
      </c>
      <c r="S855" s="2">
        <v>72</v>
      </c>
      <c r="T855" s="9">
        <f t="shared" si="109"/>
        <v>20175</v>
      </c>
      <c r="U855" s="9">
        <f t="shared" si="110"/>
        <v>1023</v>
      </c>
      <c r="V855" s="2" t="s">
        <v>64</v>
      </c>
      <c r="W855" s="10">
        <f t="shared" si="111"/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 t="shared" si="104"/>
        <v>Darren</v>
      </c>
      <c r="H856" s="6" t="str">
        <f t="shared" si="105"/>
        <v>Budd</v>
      </c>
      <c r="I856" s="6" t="str">
        <f t="shared" si="106"/>
        <v>Regensburg</v>
      </c>
      <c r="J856" s="2" t="s">
        <v>39</v>
      </c>
      <c r="K856" s="7" t="str">
        <f>INDEX('Product Details'!$A$2:$D$169, MATCH('Sales Order '!J856,'Product Details'!$B$2:$B$169,0),3)</f>
        <v>Office_Supplies</v>
      </c>
      <c r="L856" s="7" t="str">
        <f>INDEX('Product Details'!$A$2:$D$169, MATCH('Sales Order '!J856,'Product Details'!$B$2:$B$169,0),4)</f>
        <v>Binders</v>
      </c>
      <c r="M856" s="7" t="str">
        <f>INDEX('Product Details'!$A$2:$D$169, MATCH('Sales Order '!J856,'Product Details'!$B$2:$B$169,0),1)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107"/>
        <v>374</v>
      </c>
      <c r="R856" s="8">
        <f t="shared" si="108"/>
        <v>393</v>
      </c>
      <c r="S856" s="2">
        <v>21</v>
      </c>
      <c r="T856" s="9">
        <f t="shared" si="109"/>
        <v>414</v>
      </c>
      <c r="U856" s="9">
        <f t="shared" si="110"/>
        <v>40</v>
      </c>
      <c r="V856" s="2" t="s">
        <v>34</v>
      </c>
      <c r="W856" s="10">
        <f t="shared" si="111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 t="shared" si="104"/>
        <v>Philisse</v>
      </c>
      <c r="H857" s="6" t="str">
        <f t="shared" si="105"/>
        <v>Overcash</v>
      </c>
      <c r="I857" s="6" t="str">
        <f t="shared" si="106"/>
        <v>Devonport</v>
      </c>
      <c r="J857" s="2" t="s">
        <v>860</v>
      </c>
      <c r="K857" s="7" t="str">
        <f>INDEX('Product Details'!$A$2:$D$169, MATCH('Sales Order '!J857,'Product Details'!$B$2:$B$169,0),3)</f>
        <v>Furniture</v>
      </c>
      <c r="L857" s="7" t="str">
        <f>INDEX('Product Details'!$A$2:$D$169, MATCH('Sales Order '!J857,'Product Details'!$B$2:$B$169,0),4)</f>
        <v>Bookcases</v>
      </c>
      <c r="M857" s="7" t="str">
        <f>INDEX('Product Details'!$A$2:$D$169, MATCH('Sales Order '!J857,'Product Details'!$B$2:$B$169,0),1)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107"/>
        <v>13497</v>
      </c>
      <c r="R857" s="8">
        <f t="shared" si="108"/>
        <v>14712</v>
      </c>
      <c r="S857" s="2">
        <v>82</v>
      </c>
      <c r="T857" s="9">
        <f t="shared" si="109"/>
        <v>14794</v>
      </c>
      <c r="U857" s="9">
        <f t="shared" si="110"/>
        <v>1297</v>
      </c>
      <c r="V857" s="2" t="s">
        <v>34</v>
      </c>
      <c r="W857" s="10">
        <f t="shared" si="111"/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 t="shared" si="104"/>
        <v>Vivek</v>
      </c>
      <c r="H858" s="6" t="str">
        <f t="shared" si="105"/>
        <v>Gonzalez</v>
      </c>
      <c r="I858" s="6" t="str">
        <f t="shared" si="106"/>
        <v>Nanyang</v>
      </c>
      <c r="J858" s="2" t="s">
        <v>748</v>
      </c>
      <c r="K858" s="7" t="str">
        <f>INDEX('Product Details'!$A$2:$D$169, MATCH('Sales Order '!J858,'Product Details'!$B$2:$B$169,0),3)</f>
        <v>Office_Supplies</v>
      </c>
      <c r="L858" s="7" t="str">
        <f>INDEX('Product Details'!$A$2:$D$169, MATCH('Sales Order '!J858,'Product Details'!$B$2:$B$169,0),4)</f>
        <v>Storage</v>
      </c>
      <c r="M858" s="7" t="str">
        <f>INDEX('Product Details'!$A$2:$D$169, MATCH('Sales Order '!J858,'Product Details'!$B$2:$B$169,0),1)</f>
        <v>Smead Trays, Wire Frame</v>
      </c>
      <c r="N858" s="2">
        <v>78</v>
      </c>
      <c r="O858" s="2">
        <v>74</v>
      </c>
      <c r="P858" s="2">
        <v>7</v>
      </c>
      <c r="Q858" s="8">
        <f t="shared" si="107"/>
        <v>518</v>
      </c>
      <c r="R858" s="8">
        <f t="shared" si="108"/>
        <v>546</v>
      </c>
      <c r="S858" s="2">
        <v>10</v>
      </c>
      <c r="T858" s="9">
        <f t="shared" si="109"/>
        <v>556</v>
      </c>
      <c r="U858" s="9">
        <f t="shared" si="110"/>
        <v>38</v>
      </c>
      <c r="V858" s="2" t="s">
        <v>34</v>
      </c>
      <c r="W858" s="10">
        <f t="shared" si="111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 t="shared" si="104"/>
        <v>David</v>
      </c>
      <c r="H859" s="6" t="str">
        <f t="shared" si="105"/>
        <v>Smith</v>
      </c>
      <c r="I859" s="6" t="str">
        <f t="shared" si="106"/>
        <v>Surat</v>
      </c>
      <c r="J859" s="2" t="s">
        <v>1168</v>
      </c>
      <c r="K859" s="7" t="str">
        <f>INDEX('Product Details'!$A$2:$D$169, MATCH('Sales Order '!J859,'Product Details'!$B$2:$B$169,0),3)</f>
        <v>Office_Supplies</v>
      </c>
      <c r="L859" s="7" t="str">
        <f>INDEX('Product Details'!$A$2:$D$169, MATCH('Sales Order '!J859,'Product Details'!$B$2:$B$169,0),4)</f>
        <v>Supplies</v>
      </c>
      <c r="M859" s="7" t="str">
        <f>INDEX('Product Details'!$A$2:$D$169, MATCH('Sales Order '!J859,'Product Details'!$B$2:$B$169,0),1)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107"/>
        <v>177</v>
      </c>
      <c r="R859" s="8">
        <f t="shared" si="108"/>
        <v>189</v>
      </c>
      <c r="S859" s="2">
        <v>10</v>
      </c>
      <c r="T859" s="9">
        <f t="shared" si="109"/>
        <v>199</v>
      </c>
      <c r="U859" s="9">
        <f t="shared" si="110"/>
        <v>22</v>
      </c>
      <c r="V859" s="2" t="s">
        <v>34</v>
      </c>
      <c r="W859" s="10">
        <f t="shared" si="111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 t="shared" si="104"/>
        <v>Patrick</v>
      </c>
      <c r="H860" s="6" t="str">
        <f t="shared" si="105"/>
        <v>Bzostek</v>
      </c>
      <c r="I860" s="6" t="str">
        <f t="shared" si="106"/>
        <v>Brisbane</v>
      </c>
      <c r="J860" s="2" t="s">
        <v>117</v>
      </c>
      <c r="K860" s="7" t="str">
        <f>INDEX('Product Details'!$A$2:$D$169, MATCH('Sales Order '!J860,'Product Details'!$B$2:$B$169,0),3)</f>
        <v>Furniture</v>
      </c>
      <c r="L860" s="7" t="str">
        <f>INDEX('Product Details'!$A$2:$D$169, MATCH('Sales Order '!J860,'Product Details'!$B$2:$B$169,0),4)</f>
        <v>Tables</v>
      </c>
      <c r="M860" s="7" t="str">
        <f>INDEX('Product Details'!$A$2:$D$169, MATCH('Sales Order '!J860,'Product Details'!$B$2:$B$169,0),1)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107"/>
        <v>6824</v>
      </c>
      <c r="R860" s="8">
        <f t="shared" si="108"/>
        <v>7160</v>
      </c>
      <c r="S860" s="2">
        <v>57</v>
      </c>
      <c r="T860" s="9">
        <f t="shared" si="109"/>
        <v>7217</v>
      </c>
      <c r="U860" s="9">
        <f t="shared" si="110"/>
        <v>393</v>
      </c>
      <c r="V860" s="2" t="s">
        <v>34</v>
      </c>
      <c r="W860" s="10">
        <f t="shared" si="111"/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 t="shared" si="104"/>
        <v>Victoria</v>
      </c>
      <c r="H861" s="6" t="str">
        <f t="shared" si="105"/>
        <v>Brennan</v>
      </c>
      <c r="I861" s="6" t="str">
        <f t="shared" si="106"/>
        <v>Mangalore</v>
      </c>
      <c r="J861" s="2" t="s">
        <v>580</v>
      </c>
      <c r="K861" s="7" t="str">
        <f>INDEX('Product Details'!$A$2:$D$169, MATCH('Sales Order '!J861,'Product Details'!$B$2:$B$169,0),3)</f>
        <v>Office_Supplies</v>
      </c>
      <c r="L861" s="7" t="str">
        <f>INDEX('Product Details'!$A$2:$D$169, MATCH('Sales Order '!J861,'Product Details'!$B$2:$B$169,0),4)</f>
        <v>Storage</v>
      </c>
      <c r="M861" s="7" t="str">
        <f>INDEX('Product Details'!$A$2:$D$169, MATCH('Sales Order '!J861,'Product Details'!$B$2:$B$169,0),1)</f>
        <v>Hanging Personal Folder File</v>
      </c>
      <c r="N861" s="2">
        <v>726</v>
      </c>
      <c r="O861" s="2">
        <v>646</v>
      </c>
      <c r="P861" s="2">
        <v>1</v>
      </c>
      <c r="Q861" s="8">
        <f t="shared" si="107"/>
        <v>646</v>
      </c>
      <c r="R861" s="8">
        <f t="shared" si="108"/>
        <v>726</v>
      </c>
      <c r="S861" s="2">
        <v>55</v>
      </c>
      <c r="T861" s="9">
        <f t="shared" si="109"/>
        <v>781</v>
      </c>
      <c r="U861" s="9">
        <f t="shared" si="110"/>
        <v>135</v>
      </c>
      <c r="V861" s="2" t="s">
        <v>64</v>
      </c>
      <c r="W861" s="10">
        <f t="shared" si="111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 t="shared" si="104"/>
        <v>Caroline</v>
      </c>
      <c r="H862" s="6" t="str">
        <f t="shared" si="105"/>
        <v>Jumper</v>
      </c>
      <c r="I862" s="6" t="str">
        <f t="shared" si="106"/>
        <v>Xuzhou</v>
      </c>
      <c r="J862" s="2" t="s">
        <v>212</v>
      </c>
      <c r="K862" s="7" t="str">
        <f>INDEX('Product Details'!$A$2:$D$169, MATCH('Sales Order '!J862,'Product Details'!$B$2:$B$169,0),3)</f>
        <v>Furniture</v>
      </c>
      <c r="L862" s="7" t="str">
        <f>INDEX('Product Details'!$A$2:$D$169, MATCH('Sales Order '!J862,'Product Details'!$B$2:$B$169,0),4)</f>
        <v>Bookcases</v>
      </c>
      <c r="M862" s="7" t="str">
        <f>INDEX('Product Details'!$A$2:$D$169, MATCH('Sales Order '!J862,'Product Details'!$B$2:$B$169,0),1)</f>
        <v>Library with Doors, Metal</v>
      </c>
      <c r="N862" s="2">
        <v>1916</v>
      </c>
      <c r="O862" s="2">
        <v>1844</v>
      </c>
      <c r="P862" s="2">
        <v>3</v>
      </c>
      <c r="Q862" s="8">
        <f t="shared" si="107"/>
        <v>5532</v>
      </c>
      <c r="R862" s="8">
        <f t="shared" si="108"/>
        <v>5748</v>
      </c>
      <c r="S862" s="2">
        <v>97</v>
      </c>
      <c r="T862" s="9">
        <f t="shared" si="109"/>
        <v>5845</v>
      </c>
      <c r="U862" s="9">
        <f t="shared" si="110"/>
        <v>313</v>
      </c>
      <c r="V862" s="2" t="s">
        <v>34</v>
      </c>
      <c r="W862" s="10">
        <f t="shared" si="111"/>
        <v>0.05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 t="shared" si="104"/>
        <v>Sarah</v>
      </c>
      <c r="H863" s="6" t="str">
        <f t="shared" si="105"/>
        <v>Foster</v>
      </c>
      <c r="I863" s="6" t="str">
        <f t="shared" si="106"/>
        <v>Xianning</v>
      </c>
      <c r="J863" s="2" t="s">
        <v>515</v>
      </c>
      <c r="K863" s="7" t="str">
        <f>INDEX('Product Details'!$A$2:$D$169, MATCH('Sales Order '!J863,'Product Details'!$B$2:$B$169,0),3)</f>
        <v>Technology</v>
      </c>
      <c r="L863" s="7" t="str">
        <f>INDEX('Product Details'!$A$2:$D$169, MATCH('Sales Order '!J863,'Product Details'!$B$2:$B$169,0),4)</f>
        <v>Accessories</v>
      </c>
      <c r="M863" s="7" t="str">
        <f>INDEX('Product Details'!$A$2:$D$169, MATCH('Sales Order '!J863,'Product Details'!$B$2:$B$169,0),1)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107"/>
        <v>65</v>
      </c>
      <c r="R863" s="8">
        <f t="shared" si="108"/>
        <v>73</v>
      </c>
      <c r="S863" s="2">
        <v>10</v>
      </c>
      <c r="T863" s="9">
        <f t="shared" si="109"/>
        <v>83</v>
      </c>
      <c r="U863" s="9">
        <f t="shared" si="110"/>
        <v>18</v>
      </c>
      <c r="V863" s="2" t="s">
        <v>31</v>
      </c>
      <c r="W863" s="10">
        <f t="shared" si="111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 t="shared" si="104"/>
        <v>Rachel</v>
      </c>
      <c r="H864" s="6" t="str">
        <f t="shared" si="105"/>
        <v>Payne</v>
      </c>
      <c r="I864" s="6" t="str">
        <f t="shared" si="106"/>
        <v>Caloundra</v>
      </c>
      <c r="J864" s="2" t="s">
        <v>117</v>
      </c>
      <c r="K864" s="7" t="str">
        <f>INDEX('Product Details'!$A$2:$D$169, MATCH('Sales Order '!J864,'Product Details'!$B$2:$B$169,0),3)</f>
        <v>Furniture</v>
      </c>
      <c r="L864" s="7" t="str">
        <f>INDEX('Product Details'!$A$2:$D$169, MATCH('Sales Order '!J864,'Product Details'!$B$2:$B$169,0),4)</f>
        <v>Tables</v>
      </c>
      <c r="M864" s="7" t="str">
        <f>INDEX('Product Details'!$A$2:$D$169, MATCH('Sales Order '!J864,'Product Details'!$B$2:$B$169,0),1)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107"/>
        <v>7714</v>
      </c>
      <c r="R864" s="8">
        <f t="shared" si="108"/>
        <v>8492</v>
      </c>
      <c r="S864" s="2">
        <v>93</v>
      </c>
      <c r="T864" s="9">
        <f t="shared" si="109"/>
        <v>8585</v>
      </c>
      <c r="U864" s="9">
        <f t="shared" si="110"/>
        <v>871</v>
      </c>
      <c r="V864" s="2" t="s">
        <v>64</v>
      </c>
      <c r="W864" s="10">
        <f t="shared" si="111"/>
        <v>0.05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 t="shared" si="104"/>
        <v>Kelly</v>
      </c>
      <c r="H865" s="6" t="str">
        <f t="shared" si="105"/>
        <v>Williams</v>
      </c>
      <c r="I865" s="6" t="str">
        <f t="shared" si="106"/>
        <v>Sydney</v>
      </c>
      <c r="J865" s="2" t="s">
        <v>434</v>
      </c>
      <c r="K865" s="7" t="str">
        <f>INDEX('Product Details'!$A$2:$D$169, MATCH('Sales Order '!J865,'Product Details'!$B$2:$B$169,0),3)</f>
        <v>Office_Supplies</v>
      </c>
      <c r="L865" s="7" t="str">
        <f>INDEX('Product Details'!$A$2:$D$169, MATCH('Sales Order '!J865,'Product Details'!$B$2:$B$169,0),4)</f>
        <v>Binders</v>
      </c>
      <c r="M865" s="7" t="str">
        <f>INDEX('Product Details'!$A$2:$D$169, MATCH('Sales Order '!J865,'Product Details'!$B$2:$B$169,0),1)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107"/>
        <v>602</v>
      </c>
      <c r="R865" s="8">
        <f t="shared" si="108"/>
        <v>651</v>
      </c>
      <c r="S865" s="2">
        <v>10</v>
      </c>
      <c r="T865" s="9">
        <f t="shared" si="109"/>
        <v>661</v>
      </c>
      <c r="U865" s="9">
        <f t="shared" si="110"/>
        <v>59</v>
      </c>
      <c r="V865" s="2" t="s">
        <v>34</v>
      </c>
      <c r="W865" s="10">
        <f t="shared" si="111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 t="shared" si="104"/>
        <v>Kean</v>
      </c>
      <c r="H866" s="6" t="str">
        <f t="shared" si="105"/>
        <v>Thornton</v>
      </c>
      <c r="I866" s="6" t="str">
        <f t="shared" si="106"/>
        <v>Melbourne</v>
      </c>
      <c r="J866" s="2" t="s">
        <v>332</v>
      </c>
      <c r="K866" s="7" t="str">
        <f>INDEX('Product Details'!$A$2:$D$169, MATCH('Sales Order '!J866,'Product Details'!$B$2:$B$169,0),3)</f>
        <v>Technology</v>
      </c>
      <c r="L866" s="7" t="str">
        <f>INDEX('Product Details'!$A$2:$D$169, MATCH('Sales Order '!J866,'Product Details'!$B$2:$B$169,0),4)</f>
        <v>Phones</v>
      </c>
      <c r="M866" s="7" t="str">
        <f>INDEX('Product Details'!$A$2:$D$169, MATCH('Sales Order '!J866,'Product Details'!$B$2:$B$169,0),1)</f>
        <v>Digium D40 VoIP phone</v>
      </c>
      <c r="N866" s="2">
        <v>2078</v>
      </c>
      <c r="O866" s="2">
        <v>1871</v>
      </c>
      <c r="P866" s="2">
        <v>2</v>
      </c>
      <c r="Q866" s="8">
        <f t="shared" si="107"/>
        <v>3742</v>
      </c>
      <c r="R866" s="8">
        <f t="shared" si="108"/>
        <v>4156</v>
      </c>
      <c r="S866" s="2">
        <v>45</v>
      </c>
      <c r="T866" s="9">
        <f t="shared" si="109"/>
        <v>4201</v>
      </c>
      <c r="U866" s="9">
        <f t="shared" si="110"/>
        <v>459</v>
      </c>
      <c r="V866" s="2" t="s">
        <v>64</v>
      </c>
      <c r="W866" s="10">
        <f t="shared" si="111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 t="shared" si="104"/>
        <v>MaryBeth</v>
      </c>
      <c r="H867" s="6" t="str">
        <f t="shared" si="105"/>
        <v>Skach</v>
      </c>
      <c r="I867" s="6" t="str">
        <f t="shared" si="106"/>
        <v>Licheng</v>
      </c>
      <c r="J867" s="2" t="s">
        <v>515</v>
      </c>
      <c r="K867" s="7" t="str">
        <f>INDEX('Product Details'!$A$2:$D$169, MATCH('Sales Order '!J867,'Product Details'!$B$2:$B$169,0),3)</f>
        <v>Technology</v>
      </c>
      <c r="L867" s="7" t="str">
        <f>INDEX('Product Details'!$A$2:$D$169, MATCH('Sales Order '!J867,'Product Details'!$B$2:$B$169,0),4)</f>
        <v>Accessories</v>
      </c>
      <c r="M867" s="7" t="str">
        <f>INDEX('Product Details'!$A$2:$D$169, MATCH('Sales Order '!J867,'Product Details'!$B$2:$B$169,0),1)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107"/>
        <v>2668</v>
      </c>
      <c r="R867" s="8">
        <f t="shared" si="108"/>
        <v>2826</v>
      </c>
      <c r="S867" s="2">
        <v>93</v>
      </c>
      <c r="T867" s="9">
        <f t="shared" si="109"/>
        <v>2919</v>
      </c>
      <c r="U867" s="9">
        <f t="shared" si="110"/>
        <v>251</v>
      </c>
      <c r="V867" s="2" t="s">
        <v>34</v>
      </c>
      <c r="W867" s="10">
        <f t="shared" si="111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 t="shared" si="104"/>
        <v>Shirley</v>
      </c>
      <c r="H868" s="6" t="str">
        <f t="shared" si="105"/>
        <v>Schmidt</v>
      </c>
      <c r="I868" s="6" t="str">
        <f t="shared" si="106"/>
        <v>Bijapur</v>
      </c>
      <c r="J868" s="2" t="s">
        <v>793</v>
      </c>
      <c r="K868" s="7" t="str">
        <f>INDEX('Product Details'!$A$2:$D$169, MATCH('Sales Order '!J868,'Product Details'!$B$2:$B$169,0),3)</f>
        <v>Office_Supplies</v>
      </c>
      <c r="L868" s="7" t="str">
        <f>INDEX('Product Details'!$A$2:$D$169, MATCH('Sales Order '!J868,'Product Details'!$B$2:$B$169,0),4)</f>
        <v>Fasteners</v>
      </c>
      <c r="M868" s="7" t="str">
        <f>INDEX('Product Details'!$A$2:$D$169, MATCH('Sales Order '!J868,'Product Details'!$B$2:$B$169,0),1)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107"/>
        <v>6620</v>
      </c>
      <c r="R868" s="8">
        <f t="shared" si="108"/>
        <v>6951</v>
      </c>
      <c r="S868" s="2">
        <v>97</v>
      </c>
      <c r="T868" s="9">
        <f t="shared" si="109"/>
        <v>7048</v>
      </c>
      <c r="U868" s="9">
        <f t="shared" si="110"/>
        <v>428</v>
      </c>
      <c r="V868" s="2" t="s">
        <v>34</v>
      </c>
      <c r="W868" s="10">
        <f t="shared" si="111"/>
        <v>0.05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 t="shared" si="104"/>
        <v>Damala</v>
      </c>
      <c r="H869" s="6" t="str">
        <f t="shared" si="105"/>
        <v>Kotsonis</v>
      </c>
      <c r="I869" s="6" t="str">
        <f t="shared" si="106"/>
        <v>Berlin</v>
      </c>
      <c r="J869" s="2" t="s">
        <v>564</v>
      </c>
      <c r="K869" s="7" t="str">
        <f>INDEX('Product Details'!$A$2:$D$169, MATCH('Sales Order '!J869,'Product Details'!$B$2:$B$169,0),3)</f>
        <v>Technology</v>
      </c>
      <c r="L869" s="7" t="str">
        <f>INDEX('Product Details'!$A$2:$D$169, MATCH('Sales Order '!J869,'Product Details'!$B$2:$B$169,0),4)</f>
        <v>Machines</v>
      </c>
      <c r="M869" s="7" t="str">
        <f>INDEX('Product Details'!$A$2:$D$169, MATCH('Sales Order '!J869,'Product Details'!$B$2:$B$169,0),1)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107"/>
        <v>1495</v>
      </c>
      <c r="R869" s="8">
        <f t="shared" si="108"/>
        <v>1585</v>
      </c>
      <c r="S869" s="2">
        <v>77</v>
      </c>
      <c r="T869" s="9">
        <f t="shared" si="109"/>
        <v>1662</v>
      </c>
      <c r="U869" s="9">
        <f t="shared" si="110"/>
        <v>167</v>
      </c>
      <c r="V869" s="2" t="s">
        <v>64</v>
      </c>
      <c r="W869" s="10">
        <f t="shared" si="111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 t="shared" si="104"/>
        <v>Robert</v>
      </c>
      <c r="H870" s="6" t="str">
        <f t="shared" si="105"/>
        <v>Waldorf</v>
      </c>
      <c r="I870" s="6" t="str">
        <f t="shared" si="106"/>
        <v>Emden</v>
      </c>
      <c r="J870" s="2" t="s">
        <v>94</v>
      </c>
      <c r="K870" s="7" t="str">
        <f>INDEX('Product Details'!$A$2:$D$169, MATCH('Sales Order '!J870,'Product Details'!$B$2:$B$169,0),3)</f>
        <v>Furniture</v>
      </c>
      <c r="L870" s="7" t="str">
        <f>INDEX('Product Details'!$A$2:$D$169, MATCH('Sales Order '!J870,'Product Details'!$B$2:$B$169,0),4)</f>
        <v>Bookcases</v>
      </c>
      <c r="M870" s="7" t="str">
        <f>INDEX('Product Details'!$A$2:$D$169, MATCH('Sales Order '!J870,'Product Details'!$B$2:$B$169,0),1)</f>
        <v>3-Shelf Cabinet, Mobile</v>
      </c>
      <c r="N870" s="2">
        <v>63</v>
      </c>
      <c r="O870" s="2">
        <v>59</v>
      </c>
      <c r="P870" s="2">
        <v>7</v>
      </c>
      <c r="Q870" s="8">
        <f t="shared" si="107"/>
        <v>413</v>
      </c>
      <c r="R870" s="8">
        <f t="shared" si="108"/>
        <v>441</v>
      </c>
      <c r="S870" s="2">
        <v>10</v>
      </c>
      <c r="T870" s="9">
        <f t="shared" si="109"/>
        <v>451</v>
      </c>
      <c r="U870" s="9">
        <f t="shared" si="110"/>
        <v>38</v>
      </c>
      <c r="V870" s="2" t="s">
        <v>64</v>
      </c>
      <c r="W870" s="10">
        <f t="shared" si="111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 t="shared" si="104"/>
        <v>MaryBeth</v>
      </c>
      <c r="H871" s="6" t="str">
        <f t="shared" si="105"/>
        <v>Skach</v>
      </c>
      <c r="I871" s="6" t="str">
        <f t="shared" si="106"/>
        <v>Licheng</v>
      </c>
      <c r="J871" s="2" t="s">
        <v>351</v>
      </c>
      <c r="K871" s="7" t="str">
        <f>INDEX('Product Details'!$A$2:$D$169, MATCH('Sales Order '!J871,'Product Details'!$B$2:$B$169,0),3)</f>
        <v>Furniture</v>
      </c>
      <c r="L871" s="7" t="str">
        <f>INDEX('Product Details'!$A$2:$D$169, MATCH('Sales Order '!J871,'Product Details'!$B$2:$B$169,0),4)</f>
        <v>Tables</v>
      </c>
      <c r="M871" s="7" t="str">
        <f>INDEX('Product Details'!$A$2:$D$169, MATCH('Sales Order '!J871,'Product Details'!$B$2:$B$169,0),1)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107"/>
        <v>122330</v>
      </c>
      <c r="R871" s="8">
        <f t="shared" si="108"/>
        <v>128290</v>
      </c>
      <c r="S871" s="2">
        <v>66</v>
      </c>
      <c r="T871" s="9">
        <f t="shared" si="109"/>
        <v>128356</v>
      </c>
      <c r="U871" s="9">
        <f t="shared" si="110"/>
        <v>6026</v>
      </c>
      <c r="V871" s="2" t="s">
        <v>34</v>
      </c>
      <c r="W871" s="10">
        <f t="shared" si="111"/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 t="shared" si="104"/>
        <v>Christy</v>
      </c>
      <c r="H872" s="6" t="str">
        <f t="shared" si="105"/>
        <v>Brittain</v>
      </c>
      <c r="I872" s="6" t="str">
        <f t="shared" si="106"/>
        <v>Ajmer</v>
      </c>
      <c r="J872" s="2" t="s">
        <v>458</v>
      </c>
      <c r="K872" s="7" t="str">
        <f>INDEX('Product Details'!$A$2:$D$169, MATCH('Sales Order '!J872,'Product Details'!$B$2:$B$169,0),3)</f>
        <v>Office_Supplies</v>
      </c>
      <c r="L872" s="7" t="str">
        <f>INDEX('Product Details'!$A$2:$D$169, MATCH('Sales Order '!J872,'Product Details'!$B$2:$B$169,0),4)</f>
        <v>Fasteners</v>
      </c>
      <c r="M872" s="7" t="str">
        <f>INDEX('Product Details'!$A$2:$D$169, MATCH('Sales Order '!J872,'Product Details'!$B$2:$B$169,0),1)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107"/>
        <v>2667</v>
      </c>
      <c r="R872" s="8">
        <f t="shared" si="108"/>
        <v>2907</v>
      </c>
      <c r="S872" s="2">
        <v>80</v>
      </c>
      <c r="T872" s="9">
        <f t="shared" si="109"/>
        <v>2987</v>
      </c>
      <c r="U872" s="9">
        <f t="shared" si="110"/>
        <v>320</v>
      </c>
      <c r="V872" s="2" t="s">
        <v>31</v>
      </c>
      <c r="W872" s="10">
        <f t="shared" si="111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 t="shared" si="104"/>
        <v>Aaron</v>
      </c>
      <c r="H873" s="6" t="str">
        <f t="shared" si="105"/>
        <v>Bergman</v>
      </c>
      <c r="I873" s="6" t="str">
        <f t="shared" si="106"/>
        <v>Halle</v>
      </c>
      <c r="J873" s="2" t="s">
        <v>867</v>
      </c>
      <c r="K873" s="7" t="str">
        <f>INDEX('Product Details'!$A$2:$D$169, MATCH('Sales Order '!J873,'Product Details'!$B$2:$B$169,0),3)</f>
        <v>Furniture</v>
      </c>
      <c r="L873" s="7" t="str">
        <f>INDEX('Product Details'!$A$2:$D$169, MATCH('Sales Order '!J873,'Product Details'!$B$2:$B$169,0),4)</f>
        <v>Chairs</v>
      </c>
      <c r="M873" s="7" t="str">
        <f>INDEX('Product Details'!$A$2:$D$169, MATCH('Sales Order '!J873,'Product Details'!$B$2:$B$169,0),1)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107"/>
        <v>17562</v>
      </c>
      <c r="R873" s="8">
        <f t="shared" si="108"/>
        <v>18246</v>
      </c>
      <c r="S873" s="2">
        <v>94</v>
      </c>
      <c r="T873" s="9">
        <f t="shared" si="109"/>
        <v>18340</v>
      </c>
      <c r="U873" s="9">
        <f t="shared" si="110"/>
        <v>778</v>
      </c>
      <c r="V873" s="2" t="s">
        <v>31</v>
      </c>
      <c r="W873" s="10">
        <f t="shared" si="111"/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 t="shared" si="104"/>
        <v>Aaron</v>
      </c>
      <c r="H874" s="6" t="str">
        <f t="shared" si="105"/>
        <v>Hawkins</v>
      </c>
      <c r="I874" s="6" t="str">
        <f t="shared" si="106"/>
        <v>Minden</v>
      </c>
      <c r="J874" s="2" t="s">
        <v>1391</v>
      </c>
      <c r="K874" s="7" t="str">
        <f>INDEX('Product Details'!$A$2:$D$169, MATCH('Sales Order '!J874,'Product Details'!$B$2:$B$169,0),3)</f>
        <v>Furniture</v>
      </c>
      <c r="L874" s="7" t="str">
        <f>INDEX('Product Details'!$A$2:$D$169, MATCH('Sales Order '!J874,'Product Details'!$B$2:$B$169,0),4)</f>
        <v>Furnishings</v>
      </c>
      <c r="M874" s="7" t="str">
        <f>INDEX('Product Details'!$A$2:$D$169, MATCH('Sales Order '!J874,'Product Details'!$B$2:$B$169,0),1)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107"/>
        <v>3690</v>
      </c>
      <c r="R874" s="8">
        <f t="shared" si="108"/>
        <v>3948</v>
      </c>
      <c r="S874" s="2">
        <v>92</v>
      </c>
      <c r="T874" s="9">
        <f t="shared" si="109"/>
        <v>4040</v>
      </c>
      <c r="U874" s="9">
        <f t="shared" si="110"/>
        <v>350</v>
      </c>
      <c r="V874" s="2" t="s">
        <v>34</v>
      </c>
      <c r="W874" s="10">
        <f t="shared" si="111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 t="shared" si="104"/>
        <v>Nathan</v>
      </c>
      <c r="H875" s="6" t="str">
        <f t="shared" si="105"/>
        <v>Gelder</v>
      </c>
      <c r="I875" s="6" t="str">
        <f t="shared" si="106"/>
        <v>Depok</v>
      </c>
      <c r="J875" s="2" t="s">
        <v>119</v>
      </c>
      <c r="K875" s="7" t="str">
        <f>INDEX('Product Details'!$A$2:$D$169, MATCH('Sales Order '!J875,'Product Details'!$B$2:$B$169,0),3)</f>
        <v>Furniture</v>
      </c>
      <c r="L875" s="7" t="str">
        <f>INDEX('Product Details'!$A$2:$D$169, MATCH('Sales Order '!J875,'Product Details'!$B$2:$B$169,0),4)</f>
        <v>Furnishings</v>
      </c>
      <c r="M875" s="7" t="str">
        <f>INDEX('Product Details'!$A$2:$D$169, MATCH('Sales Order '!J875,'Product Details'!$B$2:$B$169,0),1)</f>
        <v>Advantus Door Stop, Black</v>
      </c>
      <c r="N875" s="2">
        <v>127</v>
      </c>
      <c r="O875" s="2">
        <v>116</v>
      </c>
      <c r="P875" s="2">
        <v>2</v>
      </c>
      <c r="Q875" s="8">
        <f t="shared" si="107"/>
        <v>232</v>
      </c>
      <c r="R875" s="8">
        <f t="shared" si="108"/>
        <v>254</v>
      </c>
      <c r="S875" s="2">
        <v>30</v>
      </c>
      <c r="T875" s="9">
        <f t="shared" si="109"/>
        <v>284</v>
      </c>
      <c r="U875" s="9">
        <f t="shared" si="110"/>
        <v>52</v>
      </c>
      <c r="V875" s="2" t="s">
        <v>34</v>
      </c>
      <c r="W875" s="10">
        <f t="shared" si="111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 t="shared" si="104"/>
        <v>Tom</v>
      </c>
      <c r="H876" s="6" t="str">
        <f t="shared" si="105"/>
        <v>Zandusky</v>
      </c>
      <c r="I876" s="6" t="str">
        <f t="shared" si="106"/>
        <v>Hobart</v>
      </c>
      <c r="J876" s="2" t="s">
        <v>402</v>
      </c>
      <c r="K876" s="7" t="str">
        <f>INDEX('Product Details'!$A$2:$D$169, MATCH('Sales Order '!J876,'Product Details'!$B$2:$B$169,0),3)</f>
        <v>Furniture</v>
      </c>
      <c r="L876" s="7" t="str">
        <f>INDEX('Product Details'!$A$2:$D$169, MATCH('Sales Order '!J876,'Product Details'!$B$2:$B$169,0),4)</f>
        <v>Bookcases</v>
      </c>
      <c r="M876" s="7" t="str">
        <f>INDEX('Product Details'!$A$2:$D$169, MATCH('Sales Order '!J876,'Product Details'!$B$2:$B$169,0),1)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107"/>
        <v>70328</v>
      </c>
      <c r="R876" s="8">
        <f t="shared" si="108"/>
        <v>76656</v>
      </c>
      <c r="S876" s="2">
        <v>72</v>
      </c>
      <c r="T876" s="9">
        <f t="shared" si="109"/>
        <v>76728</v>
      </c>
      <c r="U876" s="9">
        <f t="shared" si="110"/>
        <v>6400</v>
      </c>
      <c r="V876" s="2" t="s">
        <v>34</v>
      </c>
      <c r="W876" s="10">
        <f t="shared" si="111"/>
        <v>0.09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 t="shared" si="104"/>
        <v>Nancy</v>
      </c>
      <c r="H877" s="6" t="str">
        <f t="shared" si="105"/>
        <v>Lomonaco</v>
      </c>
      <c r="I877" s="6" t="str">
        <f t="shared" si="106"/>
        <v>Tengzhou</v>
      </c>
      <c r="J877" s="2" t="s">
        <v>399</v>
      </c>
      <c r="K877" s="7" t="str">
        <f>INDEX('Product Details'!$A$2:$D$169, MATCH('Sales Order '!J877,'Product Details'!$B$2:$B$169,0),3)</f>
        <v>Office_Supplies</v>
      </c>
      <c r="L877" s="7" t="str">
        <f>INDEX('Product Details'!$A$2:$D$169, MATCH('Sales Order '!J877,'Product Details'!$B$2:$B$169,0),4)</f>
        <v>Art</v>
      </c>
      <c r="M877" s="7" t="str">
        <f>INDEX('Product Details'!$A$2:$D$169, MATCH('Sales Order '!J877,'Product Details'!$B$2:$B$169,0),1)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107"/>
        <v>384</v>
      </c>
      <c r="R877" s="8">
        <f t="shared" si="108"/>
        <v>414</v>
      </c>
      <c r="S877" s="2">
        <v>30</v>
      </c>
      <c r="T877" s="9">
        <f t="shared" si="109"/>
        <v>444</v>
      </c>
      <c r="U877" s="9">
        <f t="shared" si="110"/>
        <v>60</v>
      </c>
      <c r="V877" s="2" t="s">
        <v>64</v>
      </c>
      <c r="W877" s="10">
        <f t="shared" si="111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 t="shared" si="104"/>
        <v>Carol</v>
      </c>
      <c r="H878" s="6" t="str">
        <f t="shared" si="105"/>
        <v>Adams</v>
      </c>
      <c r="I878" s="6" t="str">
        <f t="shared" si="106"/>
        <v>Cairns</v>
      </c>
      <c r="J878" s="2" t="s">
        <v>1168</v>
      </c>
      <c r="K878" s="7" t="str">
        <f>INDEX('Product Details'!$A$2:$D$169, MATCH('Sales Order '!J878,'Product Details'!$B$2:$B$169,0),3)</f>
        <v>Office_Supplies</v>
      </c>
      <c r="L878" s="7" t="str">
        <f>INDEX('Product Details'!$A$2:$D$169, MATCH('Sales Order '!J878,'Product Details'!$B$2:$B$169,0),4)</f>
        <v>Supplies</v>
      </c>
      <c r="M878" s="7" t="str">
        <f>INDEX('Product Details'!$A$2:$D$169, MATCH('Sales Order '!J878,'Product Details'!$B$2:$B$169,0),1)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107"/>
        <v>2282</v>
      </c>
      <c r="R878" s="8">
        <f t="shared" si="108"/>
        <v>2372</v>
      </c>
      <c r="S878" s="2">
        <v>39</v>
      </c>
      <c r="T878" s="9">
        <f t="shared" si="109"/>
        <v>2411</v>
      </c>
      <c r="U878" s="9">
        <f t="shared" si="110"/>
        <v>129</v>
      </c>
      <c r="V878" s="2" t="s">
        <v>64</v>
      </c>
      <c r="W878" s="10">
        <f t="shared" si="111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 t="shared" si="104"/>
        <v>Bradley</v>
      </c>
      <c r="H879" s="6" t="str">
        <f t="shared" si="105"/>
        <v>Nguyen</v>
      </c>
      <c r="I879" s="6" t="str">
        <f t="shared" si="106"/>
        <v>Shenzhen</v>
      </c>
      <c r="J879" s="2" t="s">
        <v>221</v>
      </c>
      <c r="K879" s="7" t="str">
        <f>INDEX('Product Details'!$A$2:$D$169, MATCH('Sales Order '!J879,'Product Details'!$B$2:$B$169,0),3)</f>
        <v>Office_Supplies</v>
      </c>
      <c r="L879" s="7" t="str">
        <f>INDEX('Product Details'!$A$2:$D$169, MATCH('Sales Order '!J879,'Product Details'!$B$2:$B$169,0),4)</f>
        <v>Storage</v>
      </c>
      <c r="M879" s="7" t="str">
        <f>INDEX('Product Details'!$A$2:$D$169, MATCH('Sales Order '!J879,'Product Details'!$B$2:$B$169,0),1)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107"/>
        <v>3930</v>
      </c>
      <c r="R879" s="8">
        <f t="shared" si="108"/>
        <v>4084</v>
      </c>
      <c r="S879" s="2">
        <v>72</v>
      </c>
      <c r="T879" s="9">
        <f t="shared" si="109"/>
        <v>4156</v>
      </c>
      <c r="U879" s="9">
        <f t="shared" si="110"/>
        <v>226</v>
      </c>
      <c r="V879" s="2" t="s">
        <v>31</v>
      </c>
      <c r="W879" s="10">
        <f t="shared" si="111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 t="shared" si="104"/>
        <v>Logan</v>
      </c>
      <c r="H880" s="6" t="str">
        <f t="shared" si="105"/>
        <v>Currie</v>
      </c>
      <c r="I880" s="6" t="str">
        <f t="shared" si="106"/>
        <v>Anshan</v>
      </c>
      <c r="J880" s="2" t="s">
        <v>221</v>
      </c>
      <c r="K880" s="7" t="str">
        <f>INDEX('Product Details'!$A$2:$D$169, MATCH('Sales Order '!J880,'Product Details'!$B$2:$B$169,0),3)</f>
        <v>Office_Supplies</v>
      </c>
      <c r="L880" s="7" t="str">
        <f>INDEX('Product Details'!$A$2:$D$169, MATCH('Sales Order '!J880,'Product Details'!$B$2:$B$169,0),4)</f>
        <v>Storage</v>
      </c>
      <c r="M880" s="7" t="str">
        <f>INDEX('Product Details'!$A$2:$D$169, MATCH('Sales Order '!J880,'Product Details'!$B$2:$B$169,0),1)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107"/>
        <v>220</v>
      </c>
      <c r="R880" s="8">
        <f t="shared" si="108"/>
        <v>240</v>
      </c>
      <c r="S880" s="2">
        <v>10</v>
      </c>
      <c r="T880" s="9">
        <f t="shared" si="109"/>
        <v>250</v>
      </c>
      <c r="U880" s="9">
        <f t="shared" si="110"/>
        <v>30</v>
      </c>
      <c r="V880" s="2" t="s">
        <v>34</v>
      </c>
      <c r="W880" s="10">
        <f t="shared" si="111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 t="shared" si="104"/>
        <v>Helen</v>
      </c>
      <c r="H881" s="6" t="str">
        <f t="shared" si="105"/>
        <v>Abelman</v>
      </c>
      <c r="I881" s="6" t="str">
        <f t="shared" si="106"/>
        <v>Berlin</v>
      </c>
      <c r="J881" s="2" t="s">
        <v>700</v>
      </c>
      <c r="K881" s="7" t="str">
        <f>INDEX('Product Details'!$A$2:$D$169, MATCH('Sales Order '!J881,'Product Details'!$B$2:$B$169,0),3)</f>
        <v>Technology</v>
      </c>
      <c r="L881" s="7" t="str">
        <f>INDEX('Product Details'!$A$2:$D$169, MATCH('Sales Order '!J881,'Product Details'!$B$2:$B$169,0),4)</f>
        <v>Accessories</v>
      </c>
      <c r="M881" s="7" t="str">
        <f>INDEX('Product Details'!$A$2:$D$169, MATCH('Sales Order '!J881,'Product Details'!$B$2:$B$169,0),1)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107"/>
        <v>15732</v>
      </c>
      <c r="R881" s="8">
        <f t="shared" si="108"/>
        <v>17142</v>
      </c>
      <c r="S881" s="2">
        <v>45</v>
      </c>
      <c r="T881" s="9">
        <f t="shared" si="109"/>
        <v>17187</v>
      </c>
      <c r="U881" s="9">
        <f t="shared" si="110"/>
        <v>1455</v>
      </c>
      <c r="V881" s="2" t="s">
        <v>34</v>
      </c>
      <c r="W881" s="10">
        <f t="shared" si="111"/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 t="shared" si="104"/>
        <v>Philisse</v>
      </c>
      <c r="H882" s="6" t="str">
        <f t="shared" si="105"/>
        <v>Overcash</v>
      </c>
      <c r="I882" s="6" t="str">
        <f t="shared" si="106"/>
        <v>Potsdam</v>
      </c>
      <c r="J882" s="2" t="s">
        <v>841</v>
      </c>
      <c r="K882" s="7" t="str">
        <f>INDEX('Product Details'!$A$2:$D$169, MATCH('Sales Order '!J882,'Product Details'!$B$2:$B$169,0),3)</f>
        <v>Office_Supplies</v>
      </c>
      <c r="L882" s="7" t="str">
        <f>INDEX('Product Details'!$A$2:$D$169, MATCH('Sales Order '!J882,'Product Details'!$B$2:$B$169,0),4)</f>
        <v>Envelopes</v>
      </c>
      <c r="M882" s="7" t="str">
        <f>INDEX('Product Details'!$A$2:$D$169, MATCH('Sales Order '!J882,'Product Details'!$B$2:$B$169,0),1)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107"/>
        <v>116</v>
      </c>
      <c r="R882" s="8">
        <f t="shared" si="108"/>
        <v>127</v>
      </c>
      <c r="S882" s="2">
        <v>30</v>
      </c>
      <c r="T882" s="9">
        <f t="shared" si="109"/>
        <v>157</v>
      </c>
      <c r="U882" s="9">
        <f t="shared" si="110"/>
        <v>41</v>
      </c>
      <c r="V882" s="2" t="s">
        <v>64</v>
      </c>
      <c r="W882" s="10">
        <f t="shared" si="111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 t="shared" si="104"/>
        <v>David</v>
      </c>
      <c r="H883" s="6" t="str">
        <f t="shared" si="105"/>
        <v>Kendrick</v>
      </c>
      <c r="I883" s="6" t="str">
        <f t="shared" si="106"/>
        <v>Kunming</v>
      </c>
      <c r="J883" s="2" t="s">
        <v>246</v>
      </c>
      <c r="K883" s="7" t="str">
        <f>INDEX('Product Details'!$A$2:$D$169, MATCH('Sales Order '!J883,'Product Details'!$B$2:$B$169,0),3)</f>
        <v>Office_Supplies</v>
      </c>
      <c r="L883" s="7" t="str">
        <f>INDEX('Product Details'!$A$2:$D$169, MATCH('Sales Order '!J883,'Product Details'!$B$2:$B$169,0),4)</f>
        <v>Envelopes</v>
      </c>
      <c r="M883" s="7" t="str">
        <f>INDEX('Product Details'!$A$2:$D$169, MATCH('Sales Order '!J883,'Product Details'!$B$2:$B$169,0),1)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107"/>
        <v>1908</v>
      </c>
      <c r="R883" s="8">
        <f t="shared" si="108"/>
        <v>1983</v>
      </c>
      <c r="S883" s="2">
        <v>57</v>
      </c>
      <c r="T883" s="9">
        <f t="shared" si="109"/>
        <v>2040</v>
      </c>
      <c r="U883" s="9">
        <f t="shared" si="110"/>
        <v>132</v>
      </c>
      <c r="V883" s="2" t="s">
        <v>31</v>
      </c>
      <c r="W883" s="10">
        <f t="shared" si="111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 t="shared" si="104"/>
        <v>Christy</v>
      </c>
      <c r="H884" s="6" t="str">
        <f t="shared" si="105"/>
        <v>Brittain</v>
      </c>
      <c r="I884" s="6" t="str">
        <f t="shared" si="106"/>
        <v>Ajmer</v>
      </c>
      <c r="J884" s="2" t="s">
        <v>263</v>
      </c>
      <c r="K884" s="7" t="str">
        <f>INDEX('Product Details'!$A$2:$D$169, MATCH('Sales Order '!J884,'Product Details'!$B$2:$B$169,0),3)</f>
        <v>Furniture</v>
      </c>
      <c r="L884" s="7" t="str">
        <f>INDEX('Product Details'!$A$2:$D$169, MATCH('Sales Order '!J884,'Product Details'!$B$2:$B$169,0),4)</f>
        <v>Chairs</v>
      </c>
      <c r="M884" s="7" t="str">
        <f>INDEX('Product Details'!$A$2:$D$169, MATCH('Sales Order '!J884,'Product Details'!$B$2:$B$169,0),1)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107"/>
        <v>184</v>
      </c>
      <c r="R884" s="8">
        <f t="shared" si="108"/>
        <v>194</v>
      </c>
      <c r="S884" s="2">
        <v>10</v>
      </c>
      <c r="T884" s="9">
        <f t="shared" si="109"/>
        <v>204</v>
      </c>
      <c r="U884" s="9">
        <f t="shared" si="110"/>
        <v>20</v>
      </c>
      <c r="V884" s="2" t="s">
        <v>34</v>
      </c>
      <c r="W884" s="10">
        <f t="shared" si="111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 t="shared" si="104"/>
        <v>Sam</v>
      </c>
      <c r="H885" s="6" t="str">
        <f t="shared" si="105"/>
        <v>Zeldin</v>
      </c>
      <c r="I885" s="6" t="str">
        <f t="shared" si="106"/>
        <v>Yanji</v>
      </c>
      <c r="J885" s="2" t="s">
        <v>122</v>
      </c>
      <c r="K885" s="7" t="str">
        <f>INDEX('Product Details'!$A$2:$D$169, MATCH('Sales Order '!J885,'Product Details'!$B$2:$B$169,0),3)</f>
        <v>Furniture</v>
      </c>
      <c r="L885" s="7" t="str">
        <f>INDEX('Product Details'!$A$2:$D$169, MATCH('Sales Order '!J885,'Product Details'!$B$2:$B$169,0),4)</f>
        <v>Furnishings</v>
      </c>
      <c r="M885" s="7" t="str">
        <f>INDEX('Product Details'!$A$2:$D$169, MATCH('Sales Order '!J885,'Product Details'!$B$2:$B$169,0),1)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107"/>
        <v>4070</v>
      </c>
      <c r="R885" s="8">
        <f t="shared" si="108"/>
        <v>4435</v>
      </c>
      <c r="S885" s="2">
        <v>24</v>
      </c>
      <c r="T885" s="9">
        <f t="shared" si="109"/>
        <v>4459</v>
      </c>
      <c r="U885" s="9">
        <f t="shared" si="110"/>
        <v>389</v>
      </c>
      <c r="V885" s="2" t="s">
        <v>34</v>
      </c>
      <c r="W885" s="10">
        <f t="shared" si="111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 t="shared" si="104"/>
        <v>Olvera</v>
      </c>
      <c r="H886" s="6" t="str">
        <f t="shared" si="105"/>
        <v>Toch</v>
      </c>
      <c r="I886" s="6" t="str">
        <f t="shared" si="106"/>
        <v>Neubrandenburg</v>
      </c>
      <c r="J886" s="2" t="s">
        <v>75</v>
      </c>
      <c r="K886" s="7" t="str">
        <f>INDEX('Product Details'!$A$2:$D$169, MATCH('Sales Order '!J886,'Product Details'!$B$2:$B$169,0),3)</f>
        <v>Office_Supplies</v>
      </c>
      <c r="L886" s="7" t="str">
        <f>INDEX('Product Details'!$A$2:$D$169, MATCH('Sales Order '!J886,'Product Details'!$B$2:$B$169,0),4)</f>
        <v>Fasteners</v>
      </c>
      <c r="M886" s="7" t="str">
        <f>INDEX('Product Details'!$A$2:$D$169, MATCH('Sales Order '!J886,'Product Details'!$B$2:$B$169,0),1)</f>
        <v>Accos Rubber Bands, 12 Pack</v>
      </c>
      <c r="N886" s="2">
        <v>5882</v>
      </c>
      <c r="O886" s="2">
        <v>5713</v>
      </c>
      <c r="P886" s="2">
        <v>2</v>
      </c>
      <c r="Q886" s="8">
        <f t="shared" si="107"/>
        <v>11426</v>
      </c>
      <c r="R886" s="8">
        <f t="shared" si="108"/>
        <v>11764</v>
      </c>
      <c r="S886" s="2">
        <v>95</v>
      </c>
      <c r="T886" s="9">
        <f t="shared" si="109"/>
        <v>11859</v>
      </c>
      <c r="U886" s="9">
        <f t="shared" si="110"/>
        <v>433</v>
      </c>
      <c r="V886" s="2" t="s">
        <v>34</v>
      </c>
      <c r="W886" s="10">
        <f t="shared" si="111"/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 t="shared" si="104"/>
        <v>Benjamin</v>
      </c>
      <c r="H887" s="6" t="str">
        <f t="shared" si="105"/>
        <v>Patterson</v>
      </c>
      <c r="I887" s="6" t="str">
        <f t="shared" si="106"/>
        <v>Tamworth</v>
      </c>
      <c r="J887" s="2" t="s">
        <v>33</v>
      </c>
      <c r="K887" s="7" t="str">
        <f>INDEX('Product Details'!$A$2:$D$169, MATCH('Sales Order '!J887,'Product Details'!$B$2:$B$169,0),3)</f>
        <v>Technology</v>
      </c>
      <c r="L887" s="7" t="str">
        <f>INDEX('Product Details'!$A$2:$D$169, MATCH('Sales Order '!J887,'Product Details'!$B$2:$B$169,0),4)</f>
        <v>Machines</v>
      </c>
      <c r="M887" s="7" t="str">
        <f>INDEX('Product Details'!$A$2:$D$169, MATCH('Sales Order '!J887,'Product Details'!$B$2:$B$169,0),1)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107"/>
        <v>1871</v>
      </c>
      <c r="R887" s="8">
        <f t="shared" si="108"/>
        <v>2078</v>
      </c>
      <c r="S887" s="2">
        <v>55</v>
      </c>
      <c r="T887" s="9">
        <f t="shared" si="109"/>
        <v>2133</v>
      </c>
      <c r="U887" s="9">
        <f t="shared" si="110"/>
        <v>262</v>
      </c>
      <c r="V887" s="2" t="s">
        <v>34</v>
      </c>
      <c r="W887" s="10">
        <f t="shared" si="111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 t="shared" si="104"/>
        <v>Guy</v>
      </c>
      <c r="H888" s="6" t="str">
        <f t="shared" si="105"/>
        <v>Phonely</v>
      </c>
      <c r="I888" s="6" t="str">
        <f t="shared" si="106"/>
        <v>Jodhpur</v>
      </c>
      <c r="J888" s="2" t="s">
        <v>1174</v>
      </c>
      <c r="K888" s="7" t="str">
        <f>INDEX('Product Details'!$A$2:$D$169, MATCH('Sales Order '!J888,'Product Details'!$B$2:$B$169,0),3)</f>
        <v>Office_Supplies</v>
      </c>
      <c r="L888" s="7" t="str">
        <f>INDEX('Product Details'!$A$2:$D$169, MATCH('Sales Order '!J888,'Product Details'!$B$2:$B$169,0),4)</f>
        <v>Storage</v>
      </c>
      <c r="M888" s="7" t="str">
        <f>INDEX('Product Details'!$A$2:$D$169, MATCH('Sales Order '!J888,'Product Details'!$B$2:$B$169,0),1)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107"/>
        <v>6120</v>
      </c>
      <c r="R888" s="8">
        <f t="shared" si="108"/>
        <v>6930</v>
      </c>
      <c r="S888" s="2">
        <v>74</v>
      </c>
      <c r="T888" s="9">
        <f t="shared" si="109"/>
        <v>7004</v>
      </c>
      <c r="U888" s="9">
        <f t="shared" si="110"/>
        <v>884</v>
      </c>
      <c r="V888" s="2" t="s">
        <v>34</v>
      </c>
      <c r="W888" s="10">
        <f t="shared" si="111"/>
        <v>0.05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 t="shared" si="104"/>
        <v>Shaun</v>
      </c>
      <c r="H889" s="6" t="str">
        <f t="shared" si="105"/>
        <v>Weien</v>
      </c>
      <c r="I889" s="6" t="str">
        <f t="shared" si="106"/>
        <v>Medan</v>
      </c>
      <c r="J889" s="2" t="s">
        <v>796</v>
      </c>
      <c r="K889" s="7" t="str">
        <f>INDEX('Product Details'!$A$2:$D$169, MATCH('Sales Order '!J889,'Product Details'!$B$2:$B$169,0),3)</f>
        <v>Office_Supplies</v>
      </c>
      <c r="L889" s="7" t="str">
        <f>INDEX('Product Details'!$A$2:$D$169, MATCH('Sales Order '!J889,'Product Details'!$B$2:$B$169,0),4)</f>
        <v>Binders</v>
      </c>
      <c r="M889" s="7" t="str">
        <f>INDEX('Product Details'!$A$2:$D$169, MATCH('Sales Order '!J889,'Product Details'!$B$2:$B$169,0),1)</f>
        <v>Heavy-Duty E-Z-D Binders</v>
      </c>
      <c r="N889" s="2">
        <v>5909</v>
      </c>
      <c r="O889" s="2">
        <v>5528</v>
      </c>
      <c r="P889" s="2">
        <v>3</v>
      </c>
      <c r="Q889" s="8">
        <f t="shared" si="107"/>
        <v>16584</v>
      </c>
      <c r="R889" s="8">
        <f t="shared" si="108"/>
        <v>17727</v>
      </c>
      <c r="S889" s="2">
        <v>87</v>
      </c>
      <c r="T889" s="9">
        <f t="shared" si="109"/>
        <v>17814</v>
      </c>
      <c r="U889" s="9">
        <f t="shared" si="110"/>
        <v>1230</v>
      </c>
      <c r="V889" s="2" t="s">
        <v>34</v>
      </c>
      <c r="W889" s="10">
        <f t="shared" si="111"/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 t="shared" si="104"/>
        <v>Sylvia</v>
      </c>
      <c r="H890" s="6" t="str">
        <f t="shared" si="105"/>
        <v>Foulston</v>
      </c>
      <c r="I890" s="6" t="str">
        <f t="shared" si="106"/>
        <v>Ludwigsburg</v>
      </c>
      <c r="J890" s="2" t="s">
        <v>408</v>
      </c>
      <c r="K890" s="7" t="str">
        <f>INDEX('Product Details'!$A$2:$D$169, MATCH('Sales Order '!J890,'Product Details'!$B$2:$B$169,0),3)</f>
        <v>Furniture</v>
      </c>
      <c r="L890" s="7" t="str">
        <f>INDEX('Product Details'!$A$2:$D$169, MATCH('Sales Order '!J890,'Product Details'!$B$2:$B$169,0),4)</f>
        <v>Furnishings</v>
      </c>
      <c r="M890" s="7" t="str">
        <f>INDEX('Product Details'!$A$2:$D$169, MATCH('Sales Order '!J890,'Product Details'!$B$2:$B$169,0),1)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107"/>
        <v>1296</v>
      </c>
      <c r="R890" s="8">
        <f t="shared" si="108"/>
        <v>1416</v>
      </c>
      <c r="S890" s="2">
        <v>55</v>
      </c>
      <c r="T890" s="9">
        <f t="shared" si="109"/>
        <v>1471</v>
      </c>
      <c r="U890" s="9">
        <f t="shared" si="110"/>
        <v>175</v>
      </c>
      <c r="V890" s="2" t="s">
        <v>64</v>
      </c>
      <c r="W890" s="10">
        <f t="shared" si="111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 t="shared" si="104"/>
        <v>Ralph</v>
      </c>
      <c r="H891" s="6" t="str">
        <f t="shared" si="105"/>
        <v>Kennedy</v>
      </c>
      <c r="I891" s="6" t="str">
        <f t="shared" si="106"/>
        <v>Bundaberg</v>
      </c>
      <c r="J891" s="2" t="s">
        <v>533</v>
      </c>
      <c r="K891" s="7" t="str">
        <f>INDEX('Product Details'!$A$2:$D$169, MATCH('Sales Order '!J891,'Product Details'!$B$2:$B$169,0),3)</f>
        <v>Office_Supplies</v>
      </c>
      <c r="L891" s="7" t="str">
        <f>INDEX('Product Details'!$A$2:$D$169, MATCH('Sales Order '!J891,'Product Details'!$B$2:$B$169,0),4)</f>
        <v>Supplies</v>
      </c>
      <c r="M891" s="7" t="str">
        <f>INDEX('Product Details'!$A$2:$D$169, MATCH('Sales Order '!J891,'Product Details'!$B$2:$B$169,0),1)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107"/>
        <v>748</v>
      </c>
      <c r="R891" s="8">
        <f t="shared" si="108"/>
        <v>786</v>
      </c>
      <c r="S891" s="2">
        <v>27</v>
      </c>
      <c r="T891" s="9">
        <f t="shared" si="109"/>
        <v>813</v>
      </c>
      <c r="U891" s="9">
        <f t="shared" si="110"/>
        <v>65</v>
      </c>
      <c r="V891" s="2" t="s">
        <v>64</v>
      </c>
      <c r="W891" s="10">
        <f t="shared" si="111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 t="shared" si="104"/>
        <v>Caroline</v>
      </c>
      <c r="H892" s="6" t="str">
        <f t="shared" si="105"/>
        <v>Jumper</v>
      </c>
      <c r="I892" s="6" t="str">
        <f t="shared" si="106"/>
        <v>Xuzhou</v>
      </c>
      <c r="J892" s="2" t="s">
        <v>623</v>
      </c>
      <c r="K892" s="7" t="str">
        <f>INDEX('Product Details'!$A$2:$D$169, MATCH('Sales Order '!J892,'Product Details'!$B$2:$B$169,0),3)</f>
        <v>Office_Supplies</v>
      </c>
      <c r="L892" s="7" t="str">
        <f>INDEX('Product Details'!$A$2:$D$169, MATCH('Sales Order '!J892,'Product Details'!$B$2:$B$169,0),4)</f>
        <v>Storage</v>
      </c>
      <c r="M892" s="7" t="str">
        <f>INDEX('Product Details'!$A$2:$D$169, MATCH('Sales Order '!J892,'Product Details'!$B$2:$B$169,0),1)</f>
        <v>RogeFile Cart, Single Width</v>
      </c>
      <c r="N892" s="2">
        <v>9214</v>
      </c>
      <c r="O892" s="2">
        <v>8295</v>
      </c>
      <c r="P892" s="2">
        <v>2</v>
      </c>
      <c r="Q892" s="8">
        <f t="shared" si="107"/>
        <v>16590</v>
      </c>
      <c r="R892" s="8">
        <f t="shared" si="108"/>
        <v>18428</v>
      </c>
      <c r="S892" s="2">
        <v>38</v>
      </c>
      <c r="T892" s="9">
        <f t="shared" si="109"/>
        <v>18466</v>
      </c>
      <c r="U892" s="9">
        <f t="shared" si="110"/>
        <v>1876</v>
      </c>
      <c r="V892" s="2" t="s">
        <v>34</v>
      </c>
      <c r="W892" s="10">
        <f t="shared" si="111"/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 t="shared" si="104"/>
        <v>Laurel</v>
      </c>
      <c r="H893" s="6" t="str">
        <f t="shared" si="105"/>
        <v>Beltran</v>
      </c>
      <c r="I893" s="6" t="str">
        <f t="shared" si="106"/>
        <v>Wuppertal</v>
      </c>
      <c r="J893" s="2" t="s">
        <v>138</v>
      </c>
      <c r="K893" s="7" t="str">
        <f>INDEX('Product Details'!$A$2:$D$169, MATCH('Sales Order '!J893,'Product Details'!$B$2:$B$169,0),3)</f>
        <v>Office_Supplies</v>
      </c>
      <c r="L893" s="7" t="str">
        <f>INDEX('Product Details'!$A$2:$D$169, MATCH('Sales Order '!J893,'Product Details'!$B$2:$B$169,0),4)</f>
        <v>Supplies</v>
      </c>
      <c r="M893" s="7" t="str">
        <f>INDEX('Product Details'!$A$2:$D$169, MATCH('Sales Order '!J893,'Product Details'!$B$2:$B$169,0),1)</f>
        <v>Stiletto Box Cutter, Steel</v>
      </c>
      <c r="N893" s="2">
        <v>130</v>
      </c>
      <c r="O893" s="2">
        <v>122</v>
      </c>
      <c r="P893" s="2">
        <v>5</v>
      </c>
      <c r="Q893" s="8">
        <f t="shared" si="107"/>
        <v>610</v>
      </c>
      <c r="R893" s="8">
        <f t="shared" si="108"/>
        <v>650</v>
      </c>
      <c r="S893" s="2">
        <v>30</v>
      </c>
      <c r="T893" s="9">
        <f t="shared" si="109"/>
        <v>680</v>
      </c>
      <c r="U893" s="9">
        <f t="shared" si="110"/>
        <v>70</v>
      </c>
      <c r="V893" s="2" t="s">
        <v>64</v>
      </c>
      <c r="W893" s="10">
        <f t="shared" si="111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 t="shared" si="104"/>
        <v>Mike</v>
      </c>
      <c r="H894" s="6" t="str">
        <f t="shared" si="105"/>
        <v>Pelletier</v>
      </c>
      <c r="I894" s="6" t="str">
        <f t="shared" si="106"/>
        <v>Jakarta</v>
      </c>
      <c r="J894" s="2" t="s">
        <v>434</v>
      </c>
      <c r="K894" s="7" t="str">
        <f>INDEX('Product Details'!$A$2:$D$169, MATCH('Sales Order '!J894,'Product Details'!$B$2:$B$169,0),3)</f>
        <v>Office_Supplies</v>
      </c>
      <c r="L894" s="7" t="str">
        <f>INDEX('Product Details'!$A$2:$D$169, MATCH('Sales Order '!J894,'Product Details'!$B$2:$B$169,0),4)</f>
        <v>Binders</v>
      </c>
      <c r="M894" s="7" t="str">
        <f>INDEX('Product Details'!$A$2:$D$169, MATCH('Sales Order '!J894,'Product Details'!$B$2:$B$169,0),1)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107"/>
        <v>8244</v>
      </c>
      <c r="R894" s="8">
        <f t="shared" si="108"/>
        <v>8820</v>
      </c>
      <c r="S894" s="2">
        <v>62</v>
      </c>
      <c r="T894" s="9">
        <f t="shared" si="109"/>
        <v>8882</v>
      </c>
      <c r="U894" s="9">
        <f t="shared" si="110"/>
        <v>638</v>
      </c>
      <c r="V894" s="2" t="s">
        <v>34</v>
      </c>
      <c r="W894" s="10">
        <f t="shared" si="111"/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 t="shared" si="104"/>
        <v>Adam</v>
      </c>
      <c r="H895" s="6" t="str">
        <f t="shared" si="105"/>
        <v>Bellavance</v>
      </c>
      <c r="I895" s="6" t="str">
        <f t="shared" si="106"/>
        <v>Kwinana</v>
      </c>
      <c r="J895" s="2" t="s">
        <v>860</v>
      </c>
      <c r="K895" s="7" t="str">
        <f>INDEX('Product Details'!$A$2:$D$169, MATCH('Sales Order '!J895,'Product Details'!$B$2:$B$169,0),3)</f>
        <v>Furniture</v>
      </c>
      <c r="L895" s="7" t="str">
        <f>INDEX('Product Details'!$A$2:$D$169, MATCH('Sales Order '!J895,'Product Details'!$B$2:$B$169,0),4)</f>
        <v>Bookcases</v>
      </c>
      <c r="M895" s="7" t="str">
        <f>INDEX('Product Details'!$A$2:$D$169, MATCH('Sales Order '!J895,'Product Details'!$B$2:$B$169,0),1)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107"/>
        <v>3248</v>
      </c>
      <c r="R895" s="8">
        <f t="shared" si="108"/>
        <v>3408</v>
      </c>
      <c r="S895" s="2">
        <v>85</v>
      </c>
      <c r="T895" s="9">
        <f t="shared" si="109"/>
        <v>3493</v>
      </c>
      <c r="U895" s="9">
        <f t="shared" si="110"/>
        <v>245</v>
      </c>
      <c r="V895" s="2" t="s">
        <v>64</v>
      </c>
      <c r="W895" s="10">
        <f t="shared" si="111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 t="shared" si="104"/>
        <v>Thomas</v>
      </c>
      <c r="H896" s="6" t="str">
        <f t="shared" si="105"/>
        <v>Brumley</v>
      </c>
      <c r="I896" s="6" t="str">
        <f t="shared" si="106"/>
        <v>Launceston</v>
      </c>
      <c r="J896" s="2" t="s">
        <v>33</v>
      </c>
      <c r="K896" s="7" t="str">
        <f>INDEX('Product Details'!$A$2:$D$169, MATCH('Sales Order '!J896,'Product Details'!$B$2:$B$169,0),3)</f>
        <v>Technology</v>
      </c>
      <c r="L896" s="7" t="str">
        <f>INDEX('Product Details'!$A$2:$D$169, MATCH('Sales Order '!J896,'Product Details'!$B$2:$B$169,0),4)</f>
        <v>Machines</v>
      </c>
      <c r="M896" s="7" t="str">
        <f>INDEX('Product Details'!$A$2:$D$169, MATCH('Sales Order '!J896,'Product Details'!$B$2:$B$169,0),1)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107"/>
        <v>114</v>
      </c>
      <c r="R896" s="8">
        <f t="shared" si="108"/>
        <v>120</v>
      </c>
      <c r="S896" s="2">
        <v>10</v>
      </c>
      <c r="T896" s="9">
        <f t="shared" si="109"/>
        <v>130</v>
      </c>
      <c r="U896" s="9">
        <f t="shared" si="110"/>
        <v>16</v>
      </c>
      <c r="V896" s="2" t="s">
        <v>34</v>
      </c>
      <c r="W896" s="10">
        <f t="shared" si="111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 t="shared" si="104"/>
        <v>Roger</v>
      </c>
      <c r="H897" s="6" t="str">
        <f t="shared" si="105"/>
        <v>Demir</v>
      </c>
      <c r="I897" s="6" t="str">
        <f t="shared" si="106"/>
        <v>Wollongong</v>
      </c>
      <c r="J897" s="2" t="s">
        <v>436</v>
      </c>
      <c r="K897" s="7" t="str">
        <f>INDEX('Product Details'!$A$2:$D$169, MATCH('Sales Order '!J897,'Product Details'!$B$2:$B$169,0),3)</f>
        <v>Technology</v>
      </c>
      <c r="L897" s="7" t="str">
        <f>INDEX('Product Details'!$A$2:$D$169, MATCH('Sales Order '!J897,'Product Details'!$B$2:$B$169,0),4)</f>
        <v>Accessories</v>
      </c>
      <c r="M897" s="7" t="str">
        <f>INDEX('Product Details'!$A$2:$D$169, MATCH('Sales Order '!J897,'Product Details'!$B$2:$B$169,0),1)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107"/>
        <v>655</v>
      </c>
      <c r="R897" s="8">
        <f t="shared" si="108"/>
        <v>705</v>
      </c>
      <c r="S897" s="2">
        <v>30</v>
      </c>
      <c r="T897" s="9">
        <f t="shared" si="109"/>
        <v>735</v>
      </c>
      <c r="U897" s="9">
        <f t="shared" si="110"/>
        <v>80</v>
      </c>
      <c r="V897" s="2" t="s">
        <v>34</v>
      </c>
      <c r="W897" s="10">
        <f t="shared" si="111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 t="shared" si="104"/>
        <v>Adam</v>
      </c>
      <c r="H898" s="6" t="str">
        <f t="shared" si="105"/>
        <v>Bellavance</v>
      </c>
      <c r="I898" s="6" t="str">
        <f t="shared" si="106"/>
        <v>Kaiyuan</v>
      </c>
      <c r="J898" s="2" t="s">
        <v>595</v>
      </c>
      <c r="K898" s="7" t="str">
        <f>INDEX('Product Details'!$A$2:$D$169, MATCH('Sales Order '!J898,'Product Details'!$B$2:$B$169,0),3)</f>
        <v>Office_Supplies</v>
      </c>
      <c r="L898" s="7" t="str">
        <f>INDEX('Product Details'!$A$2:$D$169, MATCH('Sales Order '!J898,'Product Details'!$B$2:$B$169,0),4)</f>
        <v>Art</v>
      </c>
      <c r="M898" s="7" t="str">
        <f>INDEX('Product Details'!$A$2:$D$169, MATCH('Sales Order '!J898,'Product Details'!$B$2:$B$169,0),1)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107"/>
        <v>4895</v>
      </c>
      <c r="R898" s="8">
        <f t="shared" si="108"/>
        <v>5240</v>
      </c>
      <c r="S898" s="2">
        <v>22</v>
      </c>
      <c r="T898" s="9">
        <f t="shared" si="109"/>
        <v>5262</v>
      </c>
      <c r="U898" s="9">
        <f t="shared" si="110"/>
        <v>367</v>
      </c>
      <c r="V898" s="2" t="s">
        <v>34</v>
      </c>
      <c r="W898" s="10">
        <f t="shared" si="111"/>
        <v>0.05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 t="shared" si="104"/>
        <v>Aaron</v>
      </c>
      <c r="H899" s="6" t="str">
        <f t="shared" si="105"/>
        <v>Hawkins</v>
      </c>
      <c r="I899" s="6" t="str">
        <f t="shared" si="106"/>
        <v>Minden</v>
      </c>
      <c r="J899" s="2" t="s">
        <v>238</v>
      </c>
      <c r="K899" s="7" t="str">
        <f>INDEX('Product Details'!$A$2:$D$169, MATCH('Sales Order '!J899,'Product Details'!$B$2:$B$169,0),3)</f>
        <v>Furniture</v>
      </c>
      <c r="L899" s="7" t="str">
        <f>INDEX('Product Details'!$A$2:$D$169, MATCH('Sales Order '!J899,'Product Details'!$B$2:$B$169,0),4)</f>
        <v>Furnishings</v>
      </c>
      <c r="M899" s="7" t="str">
        <f>INDEX('Product Details'!$A$2:$D$169, MATCH('Sales Order '!J899,'Product Details'!$B$2:$B$169,0),1)</f>
        <v>DAX Solid Wood Frames</v>
      </c>
      <c r="N899" s="2">
        <v>7508</v>
      </c>
      <c r="O899" s="2">
        <v>6956</v>
      </c>
      <c r="P899" s="2">
        <v>4</v>
      </c>
      <c r="Q899" s="8">
        <f t="shared" si="107"/>
        <v>27824</v>
      </c>
      <c r="R899" s="8">
        <f t="shared" si="108"/>
        <v>30032</v>
      </c>
      <c r="S899" s="2">
        <v>94</v>
      </c>
      <c r="T899" s="9">
        <f t="shared" si="109"/>
        <v>30126</v>
      </c>
      <c r="U899" s="9">
        <f t="shared" si="110"/>
        <v>2302</v>
      </c>
      <c r="V899" s="2" t="s">
        <v>34</v>
      </c>
      <c r="W899" s="10">
        <f t="shared" si="111"/>
        <v>7.0000000000000007E-2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 t="shared" si="104"/>
        <v>Mitch</v>
      </c>
      <c r="H900" s="6" t="str">
        <f t="shared" si="105"/>
        <v>Willingham</v>
      </c>
      <c r="I900" s="6" t="str">
        <f t="shared" si="106"/>
        <v>Berlin</v>
      </c>
      <c r="J900" s="2" t="s">
        <v>458</v>
      </c>
      <c r="K900" s="7" t="str">
        <f>INDEX('Product Details'!$A$2:$D$169, MATCH('Sales Order '!J900,'Product Details'!$B$2:$B$169,0),3)</f>
        <v>Office_Supplies</v>
      </c>
      <c r="L900" s="7" t="str">
        <f>INDEX('Product Details'!$A$2:$D$169, MATCH('Sales Order '!J900,'Product Details'!$B$2:$B$169,0),4)</f>
        <v>Fasteners</v>
      </c>
      <c r="M900" s="7" t="str">
        <f>INDEX('Product Details'!$A$2:$D$169, MATCH('Sales Order '!J900,'Product Details'!$B$2:$B$169,0),1)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107"/>
        <v>6714</v>
      </c>
      <c r="R900" s="8">
        <f t="shared" si="108"/>
        <v>7245</v>
      </c>
      <c r="S900" s="2">
        <v>82</v>
      </c>
      <c r="T900" s="9">
        <f t="shared" si="109"/>
        <v>7327</v>
      </c>
      <c r="U900" s="9">
        <f t="shared" si="110"/>
        <v>613</v>
      </c>
      <c r="V900" s="2" t="s">
        <v>34</v>
      </c>
      <c r="W900" s="10">
        <f t="shared" si="111"/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 t="shared" si="104"/>
        <v>Dianna</v>
      </c>
      <c r="H901" s="6" t="str">
        <f t="shared" si="105"/>
        <v>Vittorini</v>
      </c>
      <c r="I901" s="6" t="str">
        <f t="shared" si="106"/>
        <v>Cottbus</v>
      </c>
      <c r="J901" s="2" t="s">
        <v>97</v>
      </c>
      <c r="K901" s="7" t="str">
        <f>INDEX('Product Details'!$A$2:$D$169, MATCH('Sales Order '!J901,'Product Details'!$B$2:$B$169,0),3)</f>
        <v>Technology</v>
      </c>
      <c r="L901" s="7" t="str">
        <f>INDEX('Product Details'!$A$2:$D$169, MATCH('Sales Order '!J901,'Product Details'!$B$2:$B$169,0),4)</f>
        <v>Machines</v>
      </c>
      <c r="M901" s="7" t="str">
        <f>INDEX('Product Details'!$A$2:$D$169, MATCH('Sales Order '!J901,'Product Details'!$B$2:$B$169,0),1)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107"/>
        <v>195</v>
      </c>
      <c r="R901" s="8">
        <f t="shared" si="108"/>
        <v>219</v>
      </c>
      <c r="S901" s="2">
        <v>10</v>
      </c>
      <c r="T901" s="9">
        <f t="shared" si="109"/>
        <v>229</v>
      </c>
      <c r="U901" s="9">
        <f t="shared" si="110"/>
        <v>34</v>
      </c>
      <c r="V901" s="2" t="s">
        <v>64</v>
      </c>
      <c r="W901" s="10">
        <f t="shared" si="111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 t="shared" si="104"/>
        <v>Bryan</v>
      </c>
      <c r="H902" s="6" t="str">
        <f t="shared" si="105"/>
        <v>Spruell</v>
      </c>
      <c r="I902" s="6" t="str">
        <f t="shared" si="106"/>
        <v>Bekasi</v>
      </c>
      <c r="J902" s="2" t="s">
        <v>669</v>
      </c>
      <c r="K902" s="7" t="str">
        <f>INDEX('Product Details'!$A$2:$D$169, MATCH('Sales Order '!J902,'Product Details'!$B$2:$B$169,0),3)</f>
        <v>Technology</v>
      </c>
      <c r="L902" s="7" t="str">
        <f>INDEX('Product Details'!$A$2:$D$169, MATCH('Sales Order '!J902,'Product Details'!$B$2:$B$169,0),4)</f>
        <v>Phones</v>
      </c>
      <c r="M902" s="7" t="str">
        <f>INDEX('Product Details'!$A$2:$D$169, MATCH('Sales Order '!J902,'Product Details'!$B$2:$B$169,0),1)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107"/>
        <v>8402</v>
      </c>
      <c r="R902" s="8">
        <f t="shared" si="108"/>
        <v>8974</v>
      </c>
      <c r="S902" s="2">
        <v>36</v>
      </c>
      <c r="T902" s="9">
        <f t="shared" si="109"/>
        <v>9010</v>
      </c>
      <c r="U902" s="9">
        <f t="shared" si="110"/>
        <v>608</v>
      </c>
      <c r="V902" s="2" t="s">
        <v>34</v>
      </c>
      <c r="W902" s="10">
        <f t="shared" si="111"/>
        <v>0.05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 t="shared" si="104"/>
        <v>Ralph</v>
      </c>
      <c r="H903" s="6" t="str">
        <f t="shared" si="105"/>
        <v>Arnett</v>
      </c>
      <c r="I903" s="6" t="str">
        <f t="shared" si="106"/>
        <v>Shenyang</v>
      </c>
      <c r="J903" s="2" t="s">
        <v>408</v>
      </c>
      <c r="K903" s="7" t="str">
        <f>INDEX('Product Details'!$A$2:$D$169, MATCH('Sales Order '!J903,'Product Details'!$B$2:$B$169,0),3)</f>
        <v>Furniture</v>
      </c>
      <c r="L903" s="7" t="str">
        <f>INDEX('Product Details'!$A$2:$D$169, MATCH('Sales Order '!J903,'Product Details'!$B$2:$B$169,0),4)</f>
        <v>Furnishings</v>
      </c>
      <c r="M903" s="7" t="str">
        <f>INDEX('Product Details'!$A$2:$D$169, MATCH('Sales Order '!J903,'Product Details'!$B$2:$B$169,0),1)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107"/>
        <v>828</v>
      </c>
      <c r="R903" s="8">
        <f t="shared" si="108"/>
        <v>882</v>
      </c>
      <c r="S903" s="2">
        <v>30</v>
      </c>
      <c r="T903" s="9">
        <f t="shared" si="109"/>
        <v>912</v>
      </c>
      <c r="U903" s="9">
        <f t="shared" si="110"/>
        <v>84</v>
      </c>
      <c r="V903" s="2" t="s">
        <v>34</v>
      </c>
      <c r="W903" s="10">
        <f t="shared" si="111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 t="shared" si="104"/>
        <v>Lisa</v>
      </c>
      <c r="H904" s="6" t="str">
        <f t="shared" si="105"/>
        <v>Ryan</v>
      </c>
      <c r="I904" s="6" t="str">
        <f t="shared" si="106"/>
        <v>Townsville</v>
      </c>
      <c r="J904" s="2" t="s">
        <v>765</v>
      </c>
      <c r="K904" s="7" t="str">
        <f>INDEX('Product Details'!$A$2:$D$169, MATCH('Sales Order '!J904,'Product Details'!$B$2:$B$169,0),3)</f>
        <v>Furniture</v>
      </c>
      <c r="L904" s="7" t="str">
        <f>INDEX('Product Details'!$A$2:$D$169, MATCH('Sales Order '!J904,'Product Details'!$B$2:$B$169,0),4)</f>
        <v>Tables</v>
      </c>
      <c r="M904" s="7" t="str">
        <f>INDEX('Product Details'!$A$2:$D$169, MATCH('Sales Order '!J904,'Product Details'!$B$2:$B$169,0),1)</f>
        <v>Racetrack Conference Tables</v>
      </c>
      <c r="N904" s="2">
        <v>166</v>
      </c>
      <c r="O904" s="2">
        <v>149</v>
      </c>
      <c r="P904" s="2">
        <v>2</v>
      </c>
      <c r="Q904" s="8">
        <f t="shared" si="107"/>
        <v>298</v>
      </c>
      <c r="R904" s="8">
        <f t="shared" si="108"/>
        <v>332</v>
      </c>
      <c r="S904" s="2">
        <v>30</v>
      </c>
      <c r="T904" s="9">
        <f t="shared" si="109"/>
        <v>362</v>
      </c>
      <c r="U904" s="9">
        <f t="shared" si="110"/>
        <v>64</v>
      </c>
      <c r="V904" s="2" t="s">
        <v>64</v>
      </c>
      <c r="W904" s="10">
        <f t="shared" si="111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 t="shared" si="104"/>
        <v>Cari</v>
      </c>
      <c r="H905" s="6" t="str">
        <f t="shared" si="105"/>
        <v>Schnelling</v>
      </c>
      <c r="I905" s="6" t="str">
        <f t="shared" si="106"/>
        <v>Agra</v>
      </c>
      <c r="J905" s="2" t="s">
        <v>156</v>
      </c>
      <c r="K905" s="7" t="str">
        <f>INDEX('Product Details'!$A$2:$D$169, MATCH('Sales Order '!J905,'Product Details'!$B$2:$B$169,0),3)</f>
        <v>Office_Supplies</v>
      </c>
      <c r="L905" s="7" t="str">
        <f>INDEX('Product Details'!$A$2:$D$169, MATCH('Sales Order '!J905,'Product Details'!$B$2:$B$169,0),4)</f>
        <v>Envelopes</v>
      </c>
      <c r="M905" s="7" t="str">
        <f>INDEX('Product Details'!$A$2:$D$169, MATCH('Sales Order '!J905,'Product Details'!$B$2:$B$169,0),1)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107"/>
        <v>1802</v>
      </c>
      <c r="R905" s="8">
        <f t="shared" si="108"/>
        <v>1908</v>
      </c>
      <c r="S905" s="2">
        <v>86</v>
      </c>
      <c r="T905" s="9">
        <f t="shared" si="109"/>
        <v>1994</v>
      </c>
      <c r="U905" s="9">
        <f t="shared" si="110"/>
        <v>192</v>
      </c>
      <c r="V905" s="2" t="s">
        <v>34</v>
      </c>
      <c r="W905" s="10">
        <f t="shared" si="111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 t="shared" ref="G906:G969" si="112">VLOOKUP(F906, Customer,2,0)</f>
        <v>Sally</v>
      </c>
      <c r="H906" s="6" t="str">
        <f t="shared" ref="H906:H969" si="113">VLOOKUP(F906,Customer,3,0)</f>
        <v>Knutson</v>
      </c>
      <c r="I906" s="6" t="str">
        <f t="shared" ref="I906:I969" si="114">VLOOKUP(F906,Customer,5,0)</f>
        <v>CastropRauxel</v>
      </c>
      <c r="J906" s="2" t="s">
        <v>580</v>
      </c>
      <c r="K906" s="7" t="str">
        <f>INDEX('Product Details'!$A$2:$D$169, MATCH('Sales Order '!J906,'Product Details'!$B$2:$B$169,0),3)</f>
        <v>Office_Supplies</v>
      </c>
      <c r="L906" s="7" t="str">
        <f>INDEX('Product Details'!$A$2:$D$169, MATCH('Sales Order '!J906,'Product Details'!$B$2:$B$169,0),4)</f>
        <v>Storage</v>
      </c>
      <c r="M906" s="7" t="str">
        <f>INDEX('Product Details'!$A$2:$D$169, MATCH('Sales Order '!J906,'Product Details'!$B$2:$B$169,0),1)</f>
        <v>Hanging Personal Folder File</v>
      </c>
      <c r="N906" s="2">
        <v>743</v>
      </c>
      <c r="O906" s="2">
        <v>694</v>
      </c>
      <c r="P906" s="2">
        <v>11</v>
      </c>
      <c r="Q906" s="8">
        <f t="shared" si="107"/>
        <v>7634</v>
      </c>
      <c r="R906" s="8">
        <f t="shared" si="108"/>
        <v>8173</v>
      </c>
      <c r="S906" s="2">
        <v>43</v>
      </c>
      <c r="T906" s="9">
        <f t="shared" si="109"/>
        <v>8216</v>
      </c>
      <c r="U906" s="9">
        <f t="shared" si="110"/>
        <v>582</v>
      </c>
      <c r="V906" s="2" t="s">
        <v>34</v>
      </c>
      <c r="W906" s="10">
        <f t="shared" si="111"/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 t="shared" si="112"/>
        <v>Jennifer</v>
      </c>
      <c r="H907" s="6" t="str">
        <f t="shared" si="113"/>
        <v>Halladay</v>
      </c>
      <c r="I907" s="6" t="str">
        <f t="shared" si="114"/>
        <v>Krefeld</v>
      </c>
      <c r="J907" s="2" t="s">
        <v>178</v>
      </c>
      <c r="K907" s="7" t="str">
        <f>INDEX('Product Details'!$A$2:$D$169, MATCH('Sales Order '!J907,'Product Details'!$B$2:$B$169,0),3)</f>
        <v>Technology</v>
      </c>
      <c r="L907" s="7" t="str">
        <f>INDEX('Product Details'!$A$2:$D$169, MATCH('Sales Order '!J907,'Product Details'!$B$2:$B$169,0),4)</f>
        <v>Accessories</v>
      </c>
      <c r="M907" s="7" t="str">
        <f>INDEX('Product Details'!$A$2:$D$169, MATCH('Sales Order '!J907,'Product Details'!$B$2:$B$169,0),1)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115">O907*P907</f>
        <v>21765</v>
      </c>
      <c r="R907" s="8">
        <f t="shared" ref="R907:R970" si="116">N907*P907</f>
        <v>23073</v>
      </c>
      <c r="S907" s="2">
        <v>84</v>
      </c>
      <c r="T907" s="9">
        <f t="shared" ref="T907:T970" si="117">R907+S907</f>
        <v>23157</v>
      </c>
      <c r="U907" s="9">
        <f t="shared" ref="U907:U970" si="118">T907-Q907</f>
        <v>1392</v>
      </c>
      <c r="V907" s="2" t="s">
        <v>72</v>
      </c>
      <c r="W907" s="10">
        <f t="shared" ref="W907:W970" si="119">VLOOKUP(T907,$X$1:$Y$7,2,1)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 t="shared" si="112"/>
        <v>Benjamin</v>
      </c>
      <c r="H908" s="6" t="str">
        <f t="shared" si="113"/>
        <v>Patterson</v>
      </c>
      <c r="I908" s="6" t="str">
        <f t="shared" si="114"/>
        <v>Wollongong</v>
      </c>
      <c r="J908" s="2" t="s">
        <v>1051</v>
      </c>
      <c r="K908" s="7" t="str">
        <f>INDEX('Product Details'!$A$2:$D$169, MATCH('Sales Order '!J908,'Product Details'!$B$2:$B$169,0),3)</f>
        <v>Technology</v>
      </c>
      <c r="L908" s="7" t="str">
        <f>INDEX('Product Details'!$A$2:$D$169, MATCH('Sales Order '!J908,'Product Details'!$B$2:$B$169,0),4)</f>
        <v>Copiers</v>
      </c>
      <c r="M908" s="7" t="str">
        <f>INDEX('Product Details'!$A$2:$D$169, MATCH('Sales Order '!J908,'Product Details'!$B$2:$B$169,0),1)</f>
        <v>Canon Ink, Digital</v>
      </c>
      <c r="N908" s="2">
        <v>6717</v>
      </c>
      <c r="O908" s="2">
        <v>6288</v>
      </c>
      <c r="P908" s="2">
        <v>7</v>
      </c>
      <c r="Q908" s="8">
        <f t="shared" si="115"/>
        <v>44016</v>
      </c>
      <c r="R908" s="8">
        <f t="shared" si="116"/>
        <v>47019</v>
      </c>
      <c r="S908" s="2">
        <v>96</v>
      </c>
      <c r="T908" s="9">
        <f t="shared" si="117"/>
        <v>47115</v>
      </c>
      <c r="U908" s="9">
        <f t="shared" si="118"/>
        <v>3099</v>
      </c>
      <c r="V908" s="2" t="s">
        <v>64</v>
      </c>
      <c r="W908" s="10">
        <f t="shared" si="119"/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 t="shared" si="112"/>
        <v>Adam</v>
      </c>
      <c r="H909" s="6" t="str">
        <f t="shared" si="113"/>
        <v>Bellavance</v>
      </c>
      <c r="I909" s="6" t="str">
        <f t="shared" si="114"/>
        <v>Kaiyuan</v>
      </c>
      <c r="J909" s="2" t="s">
        <v>274</v>
      </c>
      <c r="K909" s="7" t="str">
        <f>INDEX('Product Details'!$A$2:$D$169, MATCH('Sales Order '!J909,'Product Details'!$B$2:$B$169,0),3)</f>
        <v>Furniture</v>
      </c>
      <c r="L909" s="7" t="str">
        <f>INDEX('Product Details'!$A$2:$D$169, MATCH('Sales Order '!J909,'Product Details'!$B$2:$B$169,0),4)</f>
        <v>Tables</v>
      </c>
      <c r="M909" s="7" t="str">
        <f>INDEX('Product Details'!$A$2:$D$169, MATCH('Sales Order '!J909,'Product Details'!$B$2:$B$169,0),1)</f>
        <v>Coffee Table, Adjustable Height</v>
      </c>
      <c r="N909" s="2">
        <v>743</v>
      </c>
      <c r="O909" s="2">
        <v>694</v>
      </c>
      <c r="P909" s="2">
        <v>1</v>
      </c>
      <c r="Q909" s="8">
        <f t="shared" si="115"/>
        <v>694</v>
      </c>
      <c r="R909" s="8">
        <f t="shared" si="116"/>
        <v>743</v>
      </c>
      <c r="S909" s="2">
        <v>98</v>
      </c>
      <c r="T909" s="9">
        <f t="shared" si="117"/>
        <v>841</v>
      </c>
      <c r="U909" s="9">
        <f t="shared" si="118"/>
        <v>147</v>
      </c>
      <c r="V909" s="2" t="s">
        <v>31</v>
      </c>
      <c r="W909" s="10">
        <f t="shared" si="119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 t="shared" si="112"/>
        <v>Darren</v>
      </c>
      <c r="H910" s="6" t="str">
        <f t="shared" si="113"/>
        <v>Budd</v>
      </c>
      <c r="I910" s="6" t="str">
        <f t="shared" si="114"/>
        <v>Perth</v>
      </c>
      <c r="J910" s="2" t="s">
        <v>1185</v>
      </c>
      <c r="K910" s="7" t="str">
        <f>INDEX('Product Details'!$A$2:$D$169, MATCH('Sales Order '!J910,'Product Details'!$B$2:$B$169,0),3)</f>
        <v>Office_Supplies</v>
      </c>
      <c r="L910" s="7" t="str">
        <f>INDEX('Product Details'!$A$2:$D$169, MATCH('Sales Order '!J910,'Product Details'!$B$2:$B$169,0),4)</f>
        <v>Envelopes</v>
      </c>
      <c r="M910" s="7" t="str">
        <f>INDEX('Product Details'!$A$2:$D$169, MATCH('Sales Order '!J910,'Product Details'!$B$2:$B$169,0),1)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115"/>
        <v>64</v>
      </c>
      <c r="R910" s="8">
        <f t="shared" si="116"/>
        <v>69</v>
      </c>
      <c r="S910" s="2">
        <v>10</v>
      </c>
      <c r="T910" s="9">
        <f t="shared" si="117"/>
        <v>79</v>
      </c>
      <c r="U910" s="9">
        <f t="shared" si="118"/>
        <v>15</v>
      </c>
      <c r="V910" s="2" t="s">
        <v>34</v>
      </c>
      <c r="W910" s="10">
        <f t="shared" si="119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 t="shared" si="112"/>
        <v>Christy</v>
      </c>
      <c r="H911" s="6" t="str">
        <f t="shared" si="113"/>
        <v>Brittain</v>
      </c>
      <c r="I911" s="6" t="str">
        <f t="shared" si="114"/>
        <v>Depok</v>
      </c>
      <c r="J911" s="2" t="s">
        <v>493</v>
      </c>
      <c r="K911" s="7" t="str">
        <f>INDEX('Product Details'!$A$2:$D$169, MATCH('Sales Order '!J911,'Product Details'!$B$2:$B$169,0),3)</f>
        <v>Office_Supplies</v>
      </c>
      <c r="L911" s="7" t="str">
        <f>INDEX('Product Details'!$A$2:$D$169, MATCH('Sales Order '!J911,'Product Details'!$B$2:$B$169,0),4)</f>
        <v>Binders</v>
      </c>
      <c r="M911" s="7" t="str">
        <f>INDEX('Product Details'!$A$2:$D$169, MATCH('Sales Order '!J911,'Product Details'!$B$2:$B$169,0),1)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115"/>
        <v>244</v>
      </c>
      <c r="R911" s="8">
        <f t="shared" si="116"/>
        <v>260</v>
      </c>
      <c r="S911" s="2">
        <v>30</v>
      </c>
      <c r="T911" s="9">
        <f t="shared" si="117"/>
        <v>290</v>
      </c>
      <c r="U911" s="9">
        <f t="shared" si="118"/>
        <v>46</v>
      </c>
      <c r="V911" s="2" t="s">
        <v>64</v>
      </c>
      <c r="W911" s="10">
        <f t="shared" si="119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 t="shared" si="112"/>
        <v>Deirdre</v>
      </c>
      <c r="H912" s="6" t="str">
        <f t="shared" si="113"/>
        <v>Greer</v>
      </c>
      <c r="I912" s="6" t="str">
        <f t="shared" si="114"/>
        <v>Perth</v>
      </c>
      <c r="J912" s="2" t="s">
        <v>539</v>
      </c>
      <c r="K912" s="7" t="str">
        <f>INDEX('Product Details'!$A$2:$D$169, MATCH('Sales Order '!J912,'Product Details'!$B$2:$B$169,0),3)</f>
        <v>Technology</v>
      </c>
      <c r="L912" s="7" t="str">
        <f>INDEX('Product Details'!$A$2:$D$169, MATCH('Sales Order '!J912,'Product Details'!$B$2:$B$169,0),4)</f>
        <v>Copiers</v>
      </c>
      <c r="M912" s="7" t="str">
        <f>INDEX('Product Details'!$A$2:$D$169, MATCH('Sales Order '!J912,'Product Details'!$B$2:$B$169,0),1)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115"/>
        <v>69632</v>
      </c>
      <c r="R912" s="8">
        <f t="shared" si="116"/>
        <v>75898</v>
      </c>
      <c r="S912" s="2">
        <v>99</v>
      </c>
      <c r="T912" s="9">
        <f t="shared" si="117"/>
        <v>75997</v>
      </c>
      <c r="U912" s="9">
        <f t="shared" si="118"/>
        <v>6365</v>
      </c>
      <c r="V912" s="2" t="s">
        <v>34</v>
      </c>
      <c r="W912" s="10">
        <f t="shared" si="119"/>
        <v>0.09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 t="shared" si="112"/>
        <v>Eugene</v>
      </c>
      <c r="H913" s="6" t="str">
        <f t="shared" si="113"/>
        <v>Hildebrand</v>
      </c>
      <c r="I913" s="6" t="str">
        <f t="shared" si="114"/>
        <v>Liaocheng</v>
      </c>
      <c r="J913" s="2" t="s">
        <v>109</v>
      </c>
      <c r="K913" s="7" t="str">
        <f>INDEX('Product Details'!$A$2:$D$169, MATCH('Sales Order '!J913,'Product Details'!$B$2:$B$169,0),3)</f>
        <v>Furniture</v>
      </c>
      <c r="L913" s="7" t="str">
        <f>INDEX('Product Details'!$A$2:$D$169, MATCH('Sales Order '!J913,'Product Details'!$B$2:$B$169,0),4)</f>
        <v>Bookcases</v>
      </c>
      <c r="M913" s="7" t="str">
        <f>INDEX('Product Details'!$A$2:$D$169, MATCH('Sales Order '!J913,'Product Details'!$B$2:$B$169,0),1)</f>
        <v>4-Shelf Metal Bookcases</v>
      </c>
      <c r="N913" s="2">
        <v>139</v>
      </c>
      <c r="O913" s="2">
        <v>133</v>
      </c>
      <c r="P913" s="2">
        <v>1</v>
      </c>
      <c r="Q913" s="8">
        <f t="shared" si="115"/>
        <v>133</v>
      </c>
      <c r="R913" s="8">
        <f t="shared" si="116"/>
        <v>139</v>
      </c>
      <c r="S913" s="2">
        <v>30</v>
      </c>
      <c r="T913" s="9">
        <f t="shared" si="117"/>
        <v>169</v>
      </c>
      <c r="U913" s="9">
        <f t="shared" si="118"/>
        <v>36</v>
      </c>
      <c r="V913" s="2" t="s">
        <v>64</v>
      </c>
      <c r="W913" s="10">
        <f t="shared" si="119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 t="shared" si="112"/>
        <v>Greg</v>
      </c>
      <c r="H914" s="6" t="str">
        <f t="shared" si="113"/>
        <v>Tran</v>
      </c>
      <c r="I914" s="6" t="str">
        <f t="shared" si="114"/>
        <v>Recklinghausen</v>
      </c>
      <c r="J914" s="2" t="s">
        <v>129</v>
      </c>
      <c r="K914" s="7" t="str">
        <f>INDEX('Product Details'!$A$2:$D$169, MATCH('Sales Order '!J914,'Product Details'!$B$2:$B$169,0),3)</f>
        <v>Furniture</v>
      </c>
      <c r="L914" s="7" t="str">
        <f>INDEX('Product Details'!$A$2:$D$169, MATCH('Sales Order '!J914,'Product Details'!$B$2:$B$169,0),4)</f>
        <v>Tables</v>
      </c>
      <c r="M914" s="7" t="str">
        <f>INDEX('Product Details'!$A$2:$D$169, MATCH('Sales Order '!J914,'Product Details'!$B$2:$B$169,0),1)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115"/>
        <v>243712</v>
      </c>
      <c r="R914" s="8">
        <f t="shared" si="116"/>
        <v>265643</v>
      </c>
      <c r="S914" s="2">
        <v>36</v>
      </c>
      <c r="T914" s="9">
        <f t="shared" si="117"/>
        <v>265679</v>
      </c>
      <c r="U914" s="9">
        <f t="shared" si="118"/>
        <v>21967</v>
      </c>
      <c r="V914" s="2" t="s">
        <v>64</v>
      </c>
      <c r="W914" s="10">
        <f t="shared" si="119"/>
        <v>0.15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 t="shared" si="112"/>
        <v>Victoria</v>
      </c>
      <c r="H915" s="6" t="str">
        <f t="shared" si="113"/>
        <v>Brennan</v>
      </c>
      <c r="I915" s="6" t="str">
        <f t="shared" si="114"/>
        <v>Canberra</v>
      </c>
      <c r="J915" s="2" t="s">
        <v>173</v>
      </c>
      <c r="K915" s="7" t="str">
        <f>INDEX('Product Details'!$A$2:$D$169, MATCH('Sales Order '!J915,'Product Details'!$B$2:$B$169,0),3)</f>
        <v>Office_Supplies</v>
      </c>
      <c r="L915" s="7" t="str">
        <f>INDEX('Product Details'!$A$2:$D$169, MATCH('Sales Order '!J915,'Product Details'!$B$2:$B$169,0),4)</f>
        <v>Fasteners</v>
      </c>
      <c r="M915" s="7" t="str">
        <f>INDEX('Product Details'!$A$2:$D$169, MATCH('Sales Order '!J915,'Product Details'!$B$2:$B$169,0),1)</f>
        <v>OIC Push Pins, Metal</v>
      </c>
      <c r="N915" s="2">
        <v>63</v>
      </c>
      <c r="O915" s="2">
        <v>59</v>
      </c>
      <c r="P915" s="2">
        <v>1</v>
      </c>
      <c r="Q915" s="8">
        <f t="shared" si="115"/>
        <v>59</v>
      </c>
      <c r="R915" s="8">
        <f t="shared" si="116"/>
        <v>63</v>
      </c>
      <c r="S915" s="2">
        <v>10</v>
      </c>
      <c r="T915" s="9">
        <f t="shared" si="117"/>
        <v>73</v>
      </c>
      <c r="U915" s="9">
        <f t="shared" si="118"/>
        <v>14</v>
      </c>
      <c r="V915" s="2" t="s">
        <v>72</v>
      </c>
      <c r="W915" s="10">
        <f t="shared" si="119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 t="shared" si="112"/>
        <v>Muhammed</v>
      </c>
      <c r="H916" s="6" t="str">
        <f t="shared" si="113"/>
        <v>MacIntyre</v>
      </c>
      <c r="I916" s="6" t="str">
        <f t="shared" si="114"/>
        <v>Lohne</v>
      </c>
      <c r="J916" s="2" t="s">
        <v>78</v>
      </c>
      <c r="K916" s="7" t="str">
        <f>INDEX('Product Details'!$A$2:$D$169, MATCH('Sales Order '!J916,'Product Details'!$B$2:$B$169,0),3)</f>
        <v>Office_Supplies</v>
      </c>
      <c r="L916" s="7" t="str">
        <f>INDEX('Product Details'!$A$2:$D$169, MATCH('Sales Order '!J916,'Product Details'!$B$2:$B$169,0),4)</f>
        <v>Supplies</v>
      </c>
      <c r="M916" s="7" t="str">
        <f>INDEX('Product Details'!$A$2:$D$169, MATCH('Sales Order '!J916,'Product Details'!$B$2:$B$169,0),1)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115"/>
        <v>4656</v>
      </c>
      <c r="R916" s="8">
        <f t="shared" si="116"/>
        <v>4840</v>
      </c>
      <c r="S916" s="2">
        <v>24</v>
      </c>
      <c r="T916" s="9">
        <f t="shared" si="117"/>
        <v>4864</v>
      </c>
      <c r="U916" s="9">
        <f t="shared" si="118"/>
        <v>208</v>
      </c>
      <c r="V916" s="2" t="s">
        <v>34</v>
      </c>
      <c r="W916" s="10">
        <f t="shared" si="119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 t="shared" si="112"/>
        <v>Dennis</v>
      </c>
      <c r="H917" s="6" t="str">
        <f t="shared" si="113"/>
        <v>Pardue</v>
      </c>
      <c r="I917" s="6" t="str">
        <f t="shared" si="114"/>
        <v>Wollongong</v>
      </c>
      <c r="J917" s="2" t="s">
        <v>51</v>
      </c>
      <c r="K917" s="7" t="str">
        <f>INDEX('Product Details'!$A$2:$D$169, MATCH('Sales Order '!J917,'Product Details'!$B$2:$B$169,0),3)</f>
        <v>Technology</v>
      </c>
      <c r="L917" s="7" t="str">
        <f>INDEX('Product Details'!$A$2:$D$169, MATCH('Sales Order '!J917,'Product Details'!$B$2:$B$169,0),4)</f>
        <v>Machines</v>
      </c>
      <c r="M917" s="7" t="str">
        <f>INDEX('Product Details'!$A$2:$D$169, MATCH('Sales Order '!J917,'Product Details'!$B$2:$B$169,0),1)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115"/>
        <v>17955</v>
      </c>
      <c r="R917" s="8">
        <f t="shared" si="116"/>
        <v>19560</v>
      </c>
      <c r="S917" s="2">
        <v>100</v>
      </c>
      <c r="T917" s="9">
        <f t="shared" si="117"/>
        <v>19660</v>
      </c>
      <c r="U917" s="9">
        <f t="shared" si="118"/>
        <v>1705</v>
      </c>
      <c r="V917" s="2" t="s">
        <v>34</v>
      </c>
      <c r="W917" s="10">
        <f t="shared" si="119"/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 t="shared" si="112"/>
        <v>MaryBeth</v>
      </c>
      <c r="H918" s="6" t="str">
        <f t="shared" si="113"/>
        <v>Skach</v>
      </c>
      <c r="I918" s="6" t="str">
        <f t="shared" si="114"/>
        <v>Licheng</v>
      </c>
      <c r="J918" s="2" t="s">
        <v>173</v>
      </c>
      <c r="K918" s="7" t="str">
        <f>INDEX('Product Details'!$A$2:$D$169, MATCH('Sales Order '!J918,'Product Details'!$B$2:$B$169,0),3)</f>
        <v>Office_Supplies</v>
      </c>
      <c r="L918" s="7" t="str">
        <f>INDEX('Product Details'!$A$2:$D$169, MATCH('Sales Order '!J918,'Product Details'!$B$2:$B$169,0),4)</f>
        <v>Fasteners</v>
      </c>
      <c r="M918" s="7" t="str">
        <f>INDEX('Product Details'!$A$2:$D$169, MATCH('Sales Order '!J918,'Product Details'!$B$2:$B$169,0),1)</f>
        <v>OIC Push Pins, Metal</v>
      </c>
      <c r="N918" s="2">
        <v>1911</v>
      </c>
      <c r="O918" s="2">
        <v>1785</v>
      </c>
      <c r="P918" s="2">
        <v>4</v>
      </c>
      <c r="Q918" s="8">
        <f t="shared" si="115"/>
        <v>7140</v>
      </c>
      <c r="R918" s="8">
        <f t="shared" si="116"/>
        <v>7644</v>
      </c>
      <c r="S918" s="2">
        <v>39</v>
      </c>
      <c r="T918" s="9">
        <f t="shared" si="117"/>
        <v>7683</v>
      </c>
      <c r="U918" s="9">
        <f t="shared" si="118"/>
        <v>543</v>
      </c>
      <c r="V918" s="2" t="s">
        <v>64</v>
      </c>
      <c r="W918" s="10">
        <f t="shared" si="119"/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 t="shared" si="112"/>
        <v>John</v>
      </c>
      <c r="H919" s="6" t="str">
        <f t="shared" si="113"/>
        <v>Castell</v>
      </c>
      <c r="I919" s="6" t="str">
        <f t="shared" si="114"/>
        <v>Jakarta</v>
      </c>
      <c r="J919" s="2" t="s">
        <v>523</v>
      </c>
      <c r="K919" s="7" t="str">
        <f>INDEX('Product Details'!$A$2:$D$169, MATCH('Sales Order '!J919,'Product Details'!$B$2:$B$169,0),3)</f>
        <v>Office_Supplies</v>
      </c>
      <c r="L919" s="7" t="str">
        <f>INDEX('Product Details'!$A$2:$D$169, MATCH('Sales Order '!J919,'Product Details'!$B$2:$B$169,0),4)</f>
        <v>Appliances</v>
      </c>
      <c r="M919" s="7" t="str">
        <f>INDEX('Product Details'!$A$2:$D$169, MATCH('Sales Order '!J919,'Product Details'!$B$2:$B$169,0),1)</f>
        <v>Hamilton Beach Microwave, Red</v>
      </c>
      <c r="N919" s="2">
        <v>2540</v>
      </c>
      <c r="O919" s="2">
        <v>2397</v>
      </c>
      <c r="P919" s="2">
        <v>2</v>
      </c>
      <c r="Q919" s="8">
        <f t="shared" si="115"/>
        <v>4794</v>
      </c>
      <c r="R919" s="8">
        <f t="shared" si="116"/>
        <v>5080</v>
      </c>
      <c r="S919" s="2">
        <v>20</v>
      </c>
      <c r="T919" s="9">
        <f t="shared" si="117"/>
        <v>5100</v>
      </c>
      <c r="U919" s="9">
        <f t="shared" si="118"/>
        <v>306</v>
      </c>
      <c r="V919" s="2" t="s">
        <v>34</v>
      </c>
      <c r="W919" s="10">
        <f t="shared" si="119"/>
        <v>0.05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 t="shared" si="112"/>
        <v>Jill</v>
      </c>
      <c r="H920" s="6" t="str">
        <f t="shared" si="113"/>
        <v>Stevenson</v>
      </c>
      <c r="I920" s="6" t="str">
        <f t="shared" si="114"/>
        <v>Bengbu</v>
      </c>
      <c r="J920" s="2" t="s">
        <v>103</v>
      </c>
      <c r="K920" s="7" t="str">
        <f>INDEX('Product Details'!$A$2:$D$169, MATCH('Sales Order '!J920,'Product Details'!$B$2:$B$169,0),3)</f>
        <v>Technology</v>
      </c>
      <c r="L920" s="7" t="str">
        <f>INDEX('Product Details'!$A$2:$D$169, MATCH('Sales Order '!J920,'Product Details'!$B$2:$B$169,0),4)</f>
        <v>Phones</v>
      </c>
      <c r="M920" s="7" t="str">
        <f>INDEX('Product Details'!$A$2:$D$169, MATCH('Sales Order '!J920,'Product Details'!$B$2:$B$169,0),1)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115"/>
        <v>2828</v>
      </c>
      <c r="R920" s="8">
        <f t="shared" si="116"/>
        <v>3112</v>
      </c>
      <c r="S920" s="2">
        <v>60</v>
      </c>
      <c r="T920" s="9">
        <f t="shared" si="117"/>
        <v>3172</v>
      </c>
      <c r="U920" s="9">
        <f t="shared" si="118"/>
        <v>344</v>
      </c>
      <c r="V920" s="2" t="s">
        <v>34</v>
      </c>
      <c r="W920" s="10">
        <f t="shared" si="119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 t="shared" si="112"/>
        <v>Logan</v>
      </c>
      <c r="H921" s="6" t="str">
        <f t="shared" si="113"/>
        <v>Haushalter</v>
      </c>
      <c r="I921" s="6" t="str">
        <f t="shared" si="114"/>
        <v>Canberra</v>
      </c>
      <c r="J921" s="2" t="s">
        <v>405</v>
      </c>
      <c r="K921" s="7" t="str">
        <f>INDEX('Product Details'!$A$2:$D$169, MATCH('Sales Order '!J921,'Product Details'!$B$2:$B$169,0),3)</f>
        <v>Furniture</v>
      </c>
      <c r="L921" s="7" t="str">
        <f>INDEX('Product Details'!$A$2:$D$169, MATCH('Sales Order '!J921,'Product Details'!$B$2:$B$169,0),4)</f>
        <v>Furnishings</v>
      </c>
      <c r="M921" s="7" t="str">
        <f>INDEX('Product Details'!$A$2:$D$169, MATCH('Sales Order '!J921,'Product Details'!$B$2:$B$169,0),1)</f>
        <v>-O Photo Frame, Black</v>
      </c>
      <c r="N921" s="2">
        <v>511</v>
      </c>
      <c r="O921" s="2">
        <v>477</v>
      </c>
      <c r="P921" s="2">
        <v>2</v>
      </c>
      <c r="Q921" s="8">
        <f t="shared" si="115"/>
        <v>954</v>
      </c>
      <c r="R921" s="8">
        <f t="shared" si="116"/>
        <v>1022</v>
      </c>
      <c r="S921" s="2">
        <v>84</v>
      </c>
      <c r="T921" s="9">
        <f t="shared" si="117"/>
        <v>1106</v>
      </c>
      <c r="U921" s="9">
        <f t="shared" si="118"/>
        <v>152</v>
      </c>
      <c r="V921" s="2" t="s">
        <v>31</v>
      </c>
      <c r="W921" s="10">
        <f t="shared" si="119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 t="shared" si="112"/>
        <v>Maribeth</v>
      </c>
      <c r="H922" s="6" t="str">
        <f t="shared" si="113"/>
        <v>Dona</v>
      </c>
      <c r="I922" s="6" t="str">
        <f t="shared" si="114"/>
        <v>Adelaide</v>
      </c>
      <c r="J922" s="2" t="s">
        <v>633</v>
      </c>
      <c r="K922" s="7" t="str">
        <f>INDEX('Product Details'!$A$2:$D$169, MATCH('Sales Order '!J922,'Product Details'!$B$2:$B$169,0),3)</f>
        <v>Office_Supplies</v>
      </c>
      <c r="L922" s="7" t="str">
        <f>INDEX('Product Details'!$A$2:$D$169, MATCH('Sales Order '!J922,'Product Details'!$B$2:$B$169,0),4)</f>
        <v>Appliances</v>
      </c>
      <c r="M922" s="7" t="str">
        <f>INDEX('Product Details'!$A$2:$D$169, MATCH('Sales Order '!J922,'Product Details'!$B$2:$B$169,0),1)</f>
        <v>Cuisinart Toaster, Silver</v>
      </c>
      <c r="N922" s="2">
        <v>3341</v>
      </c>
      <c r="O922" s="2">
        <v>3152</v>
      </c>
      <c r="P922" s="2">
        <v>4</v>
      </c>
      <c r="Q922" s="8">
        <f t="shared" si="115"/>
        <v>12608</v>
      </c>
      <c r="R922" s="8">
        <f t="shared" si="116"/>
        <v>13364</v>
      </c>
      <c r="S922" s="2">
        <v>25</v>
      </c>
      <c r="T922" s="9">
        <f t="shared" si="117"/>
        <v>13389</v>
      </c>
      <c r="U922" s="9">
        <f t="shared" si="118"/>
        <v>781</v>
      </c>
      <c r="V922" s="2" t="s">
        <v>64</v>
      </c>
      <c r="W922" s="10">
        <f t="shared" si="119"/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 t="shared" si="112"/>
        <v>Helen</v>
      </c>
      <c r="H923" s="6" t="str">
        <f t="shared" si="113"/>
        <v>Abelman</v>
      </c>
      <c r="I923" s="6" t="str">
        <f t="shared" si="114"/>
        <v>Mangalore</v>
      </c>
      <c r="J923" s="2" t="s">
        <v>164</v>
      </c>
      <c r="K923" s="7" t="str">
        <f>INDEX('Product Details'!$A$2:$D$169, MATCH('Sales Order '!J923,'Product Details'!$B$2:$B$169,0),3)</f>
        <v>Office_Supplies</v>
      </c>
      <c r="L923" s="7" t="str">
        <f>INDEX('Product Details'!$A$2:$D$169, MATCH('Sales Order '!J923,'Product Details'!$B$2:$B$169,0),4)</f>
        <v>Appliances</v>
      </c>
      <c r="M923" s="7" t="str">
        <f>INDEX('Product Details'!$A$2:$D$169, MATCH('Sales Order '!J923,'Product Details'!$B$2:$B$169,0),1)</f>
        <v>Hamilton Beach Toaster, Black</v>
      </c>
      <c r="N923" s="2">
        <v>805</v>
      </c>
      <c r="O923" s="2">
        <v>746</v>
      </c>
      <c r="P923" s="2">
        <v>2</v>
      </c>
      <c r="Q923" s="8">
        <f t="shared" si="115"/>
        <v>1492</v>
      </c>
      <c r="R923" s="8">
        <f t="shared" si="116"/>
        <v>1610</v>
      </c>
      <c r="S923" s="2">
        <v>79</v>
      </c>
      <c r="T923" s="9">
        <f t="shared" si="117"/>
        <v>1689</v>
      </c>
      <c r="U923" s="9">
        <f t="shared" si="118"/>
        <v>197</v>
      </c>
      <c r="V923" s="2" t="s">
        <v>34</v>
      </c>
      <c r="W923" s="10">
        <f t="shared" si="119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 t="shared" si="112"/>
        <v>Cari</v>
      </c>
      <c r="H924" s="6" t="str">
        <f t="shared" si="113"/>
        <v>MacIntyre</v>
      </c>
      <c r="I924" s="6" t="str">
        <f t="shared" si="114"/>
        <v>Suzhou</v>
      </c>
      <c r="J924" s="2" t="s">
        <v>100</v>
      </c>
      <c r="K924" s="7" t="str">
        <f>INDEX('Product Details'!$A$2:$D$169, MATCH('Sales Order '!J924,'Product Details'!$B$2:$B$169,0),3)</f>
        <v>Office_Supplies</v>
      </c>
      <c r="L924" s="7" t="str">
        <f>INDEX('Product Details'!$A$2:$D$169, MATCH('Sales Order '!J924,'Product Details'!$B$2:$B$169,0),4)</f>
        <v>Art</v>
      </c>
      <c r="M924" s="7" t="str">
        <f>INDEX('Product Details'!$A$2:$D$169, MATCH('Sales Order '!J924,'Product Details'!$B$2:$B$169,0),1)</f>
        <v>Newell 34</v>
      </c>
      <c r="N924" s="2">
        <v>79</v>
      </c>
      <c r="O924" s="2">
        <v>75</v>
      </c>
      <c r="P924" s="2">
        <v>2</v>
      </c>
      <c r="Q924" s="8">
        <f t="shared" si="115"/>
        <v>150</v>
      </c>
      <c r="R924" s="8">
        <f t="shared" si="116"/>
        <v>158</v>
      </c>
      <c r="S924" s="2">
        <v>10</v>
      </c>
      <c r="T924" s="9">
        <f t="shared" si="117"/>
        <v>168</v>
      </c>
      <c r="U924" s="9">
        <f t="shared" si="118"/>
        <v>18</v>
      </c>
      <c r="V924" s="2" t="s">
        <v>64</v>
      </c>
      <c r="W924" s="10">
        <f t="shared" si="119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 t="shared" si="112"/>
        <v>Eugene</v>
      </c>
      <c r="H925" s="6" t="str">
        <f t="shared" si="113"/>
        <v>Hildebrand</v>
      </c>
      <c r="I925" s="6" t="str">
        <f t="shared" si="114"/>
        <v>Liaocheng</v>
      </c>
      <c r="J925" s="2" t="s">
        <v>612</v>
      </c>
      <c r="K925" s="7" t="str">
        <f>INDEX('Product Details'!$A$2:$D$169, MATCH('Sales Order '!J925,'Product Details'!$B$2:$B$169,0),3)</f>
        <v>Technology</v>
      </c>
      <c r="L925" s="7" t="str">
        <f>INDEX('Product Details'!$A$2:$D$169, MATCH('Sales Order '!J925,'Product Details'!$B$2:$B$169,0),4)</f>
        <v>Phones</v>
      </c>
      <c r="M925" s="7" t="str">
        <f>INDEX('Product Details'!$A$2:$D$169, MATCH('Sales Order '!J925,'Product Details'!$B$2:$B$169,0),1)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115"/>
        <v>596</v>
      </c>
      <c r="R925" s="8">
        <f t="shared" si="116"/>
        <v>660</v>
      </c>
      <c r="S925" s="2">
        <v>30</v>
      </c>
      <c r="T925" s="9">
        <f t="shared" si="117"/>
        <v>690</v>
      </c>
      <c r="U925" s="9">
        <f t="shared" si="118"/>
        <v>94</v>
      </c>
      <c r="V925" s="2" t="s">
        <v>34</v>
      </c>
      <c r="W925" s="10">
        <f t="shared" si="119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 t="shared" si="112"/>
        <v>Lisa</v>
      </c>
      <c r="H926" s="6" t="str">
        <f t="shared" si="113"/>
        <v>Ryan</v>
      </c>
      <c r="I926" s="6" t="str">
        <f t="shared" si="114"/>
        <v>Townsville</v>
      </c>
      <c r="J926" s="2" t="s">
        <v>256</v>
      </c>
      <c r="K926" s="7" t="str">
        <f>INDEX('Product Details'!$A$2:$D$169, MATCH('Sales Order '!J926,'Product Details'!$B$2:$B$169,0),3)</f>
        <v>Office_Supplies</v>
      </c>
      <c r="L926" s="7" t="str">
        <f>INDEX('Product Details'!$A$2:$D$169, MATCH('Sales Order '!J926,'Product Details'!$B$2:$B$169,0),4)</f>
        <v>Supplies</v>
      </c>
      <c r="M926" s="7" t="str">
        <f>INDEX('Product Details'!$A$2:$D$169, MATCH('Sales Order '!J926,'Product Details'!$B$2:$B$169,0),1)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115"/>
        <v>4908</v>
      </c>
      <c r="R926" s="8">
        <f t="shared" si="116"/>
        <v>5292</v>
      </c>
      <c r="S926" s="2">
        <v>88</v>
      </c>
      <c r="T926" s="9">
        <f t="shared" si="117"/>
        <v>5380</v>
      </c>
      <c r="U926" s="9">
        <f t="shared" si="118"/>
        <v>472</v>
      </c>
      <c r="V926" s="2" t="s">
        <v>34</v>
      </c>
      <c r="W926" s="10">
        <f t="shared" si="119"/>
        <v>0.05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 t="shared" si="112"/>
        <v>Bill</v>
      </c>
      <c r="H927" s="6" t="str">
        <f t="shared" si="113"/>
        <v>Eplett</v>
      </c>
      <c r="I927" s="6" t="str">
        <f t="shared" si="114"/>
        <v>Newcastle</v>
      </c>
      <c r="J927" s="2" t="s">
        <v>860</v>
      </c>
      <c r="K927" s="7" t="str">
        <f>INDEX('Product Details'!$A$2:$D$169, MATCH('Sales Order '!J927,'Product Details'!$B$2:$B$169,0),3)</f>
        <v>Furniture</v>
      </c>
      <c r="L927" s="7" t="str">
        <f>INDEX('Product Details'!$A$2:$D$169, MATCH('Sales Order '!J927,'Product Details'!$B$2:$B$169,0),4)</f>
        <v>Bookcases</v>
      </c>
      <c r="M927" s="7" t="str">
        <f>INDEX('Product Details'!$A$2:$D$169, MATCH('Sales Order '!J927,'Product Details'!$B$2:$B$169,0),1)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115"/>
        <v>704</v>
      </c>
      <c r="R927" s="8">
        <f t="shared" si="116"/>
        <v>736</v>
      </c>
      <c r="S927" s="2">
        <v>30</v>
      </c>
      <c r="T927" s="9">
        <f t="shared" si="117"/>
        <v>766</v>
      </c>
      <c r="U927" s="9">
        <f t="shared" si="118"/>
        <v>62</v>
      </c>
      <c r="V927" s="2" t="s">
        <v>64</v>
      </c>
      <c r="W927" s="10">
        <f t="shared" si="119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 t="shared" si="112"/>
        <v>Dan</v>
      </c>
      <c r="H928" s="6" t="str">
        <f t="shared" si="113"/>
        <v>Campbell</v>
      </c>
      <c r="I928" s="6" t="str">
        <f t="shared" si="114"/>
        <v>Perth</v>
      </c>
      <c r="J928" s="2" t="s">
        <v>1391</v>
      </c>
      <c r="K928" s="7" t="str">
        <f>INDEX('Product Details'!$A$2:$D$169, MATCH('Sales Order '!J928,'Product Details'!$B$2:$B$169,0),3)</f>
        <v>Furniture</v>
      </c>
      <c r="L928" s="7" t="str">
        <f>INDEX('Product Details'!$A$2:$D$169, MATCH('Sales Order '!J928,'Product Details'!$B$2:$B$169,0),4)</f>
        <v>Furnishings</v>
      </c>
      <c r="M928" s="7" t="str">
        <f>INDEX('Product Details'!$A$2:$D$169, MATCH('Sales Order '!J928,'Product Details'!$B$2:$B$169,0),1)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115"/>
        <v>464</v>
      </c>
      <c r="R928" s="8">
        <f t="shared" si="116"/>
        <v>508</v>
      </c>
      <c r="S928" s="2">
        <v>30</v>
      </c>
      <c r="T928" s="9">
        <f t="shared" si="117"/>
        <v>538</v>
      </c>
      <c r="U928" s="9">
        <f t="shared" si="118"/>
        <v>74</v>
      </c>
      <c r="V928" s="2" t="s">
        <v>34</v>
      </c>
      <c r="W928" s="10">
        <f t="shared" si="119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 t="shared" si="112"/>
        <v>Ralph</v>
      </c>
      <c r="H929" s="6" t="str">
        <f t="shared" si="113"/>
        <v>Arnett</v>
      </c>
      <c r="I929" s="6" t="str">
        <f t="shared" si="114"/>
        <v>Wolfsburg</v>
      </c>
      <c r="J929" s="2" t="s">
        <v>329</v>
      </c>
      <c r="K929" s="7" t="str">
        <f>INDEX('Product Details'!$A$2:$D$169, MATCH('Sales Order '!J929,'Product Details'!$B$2:$B$169,0),3)</f>
        <v>Office_Supplies</v>
      </c>
      <c r="L929" s="7" t="str">
        <f>INDEX('Product Details'!$A$2:$D$169, MATCH('Sales Order '!J929,'Product Details'!$B$2:$B$169,0),4)</f>
        <v>Appliances</v>
      </c>
      <c r="M929" s="7" t="str">
        <f>INDEX('Product Details'!$A$2:$D$169, MATCH('Sales Order '!J929,'Product Details'!$B$2:$B$169,0),1)</f>
        <v>KitchenAid Toaster, Black</v>
      </c>
      <c r="N929" s="2">
        <v>2083</v>
      </c>
      <c r="O929" s="2">
        <v>2004</v>
      </c>
      <c r="P929" s="2">
        <v>4</v>
      </c>
      <c r="Q929" s="8">
        <f t="shared" si="115"/>
        <v>8016</v>
      </c>
      <c r="R929" s="8">
        <f t="shared" si="116"/>
        <v>8332</v>
      </c>
      <c r="S929" s="2">
        <v>34</v>
      </c>
      <c r="T929" s="9">
        <f t="shared" si="117"/>
        <v>8366</v>
      </c>
      <c r="U929" s="9">
        <f t="shared" si="118"/>
        <v>350</v>
      </c>
      <c r="V929" s="2" t="s">
        <v>34</v>
      </c>
      <c r="W929" s="10">
        <f t="shared" si="119"/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 t="shared" si="112"/>
        <v>Erica</v>
      </c>
      <c r="H930" s="6" t="str">
        <f t="shared" si="113"/>
        <v>Smith</v>
      </c>
      <c r="I930" s="6" t="str">
        <f t="shared" si="114"/>
        <v>Halle</v>
      </c>
      <c r="J930" s="2" t="s">
        <v>342</v>
      </c>
      <c r="K930" s="7" t="str">
        <f>INDEX('Product Details'!$A$2:$D$169, MATCH('Sales Order '!J930,'Product Details'!$B$2:$B$169,0),3)</f>
        <v>Technology</v>
      </c>
      <c r="L930" s="7" t="str">
        <f>INDEX('Product Details'!$A$2:$D$169, MATCH('Sales Order '!J930,'Product Details'!$B$2:$B$169,0),4)</f>
        <v>Copiers</v>
      </c>
      <c r="M930" s="7" t="str">
        <f>INDEX('Product Details'!$A$2:$D$169, MATCH('Sales Order '!J930,'Product Details'!$B$2:$B$169,0),1)</f>
        <v>Brother Wireless Fax, Color</v>
      </c>
      <c r="N930" s="2">
        <v>59</v>
      </c>
      <c r="O930" s="2">
        <v>55</v>
      </c>
      <c r="P930" s="2">
        <v>4</v>
      </c>
      <c r="Q930" s="8">
        <f t="shared" si="115"/>
        <v>220</v>
      </c>
      <c r="R930" s="8">
        <f t="shared" si="116"/>
        <v>236</v>
      </c>
      <c r="S930" s="2">
        <v>10</v>
      </c>
      <c r="T930" s="9">
        <f t="shared" si="117"/>
        <v>246</v>
      </c>
      <c r="U930" s="9">
        <f t="shared" si="118"/>
        <v>26</v>
      </c>
      <c r="V930" s="2" t="s">
        <v>64</v>
      </c>
      <c r="W930" s="10">
        <f t="shared" si="119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 t="shared" si="112"/>
        <v>Ralph</v>
      </c>
      <c r="H931" s="6" t="str">
        <f t="shared" si="113"/>
        <v>Arnett</v>
      </c>
      <c r="I931" s="6" t="str">
        <f t="shared" si="114"/>
        <v>Shenyang</v>
      </c>
      <c r="J931" s="2" t="s">
        <v>117</v>
      </c>
      <c r="K931" s="7" t="str">
        <f>INDEX('Product Details'!$A$2:$D$169, MATCH('Sales Order '!J931,'Product Details'!$B$2:$B$169,0),3)</f>
        <v>Furniture</v>
      </c>
      <c r="L931" s="7" t="str">
        <f>INDEX('Product Details'!$A$2:$D$169, MATCH('Sales Order '!J931,'Product Details'!$B$2:$B$169,0),4)</f>
        <v>Tables</v>
      </c>
      <c r="M931" s="7" t="str">
        <f>INDEX('Product Details'!$A$2:$D$169, MATCH('Sales Order '!J931,'Product Details'!$B$2:$B$169,0),1)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115"/>
        <v>4575</v>
      </c>
      <c r="R931" s="8">
        <f t="shared" si="116"/>
        <v>4845</v>
      </c>
      <c r="S931" s="2">
        <v>86</v>
      </c>
      <c r="T931" s="9">
        <f t="shared" si="117"/>
        <v>4931</v>
      </c>
      <c r="U931" s="9">
        <f t="shared" si="118"/>
        <v>356</v>
      </c>
      <c r="V931" s="2" t="s">
        <v>34</v>
      </c>
      <c r="W931" s="10">
        <f t="shared" si="119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 t="shared" si="112"/>
        <v>Peter</v>
      </c>
      <c r="H932" s="6" t="str">
        <f t="shared" si="113"/>
        <v>McVee</v>
      </c>
      <c r="I932" s="6" t="str">
        <f t="shared" si="114"/>
        <v>Hamburg</v>
      </c>
      <c r="J932" s="2" t="s">
        <v>227</v>
      </c>
      <c r="K932" s="7" t="str">
        <f>INDEX('Product Details'!$A$2:$D$169, MATCH('Sales Order '!J932,'Product Details'!$B$2:$B$169,0),3)</f>
        <v>Furniture</v>
      </c>
      <c r="L932" s="7" t="str">
        <f>INDEX('Product Details'!$A$2:$D$169, MATCH('Sales Order '!J932,'Product Details'!$B$2:$B$169,0),4)</f>
        <v>Bookcases</v>
      </c>
      <c r="M932" s="7" t="str">
        <f>INDEX('Product Details'!$A$2:$D$169, MATCH('Sales Order '!J932,'Product Details'!$B$2:$B$169,0),1)</f>
        <v>Classic Bookcase, Traditional</v>
      </c>
      <c r="N932" s="2">
        <v>1605</v>
      </c>
      <c r="O932" s="2">
        <v>1487</v>
      </c>
      <c r="P932" s="2">
        <v>2</v>
      </c>
      <c r="Q932" s="8">
        <f t="shared" si="115"/>
        <v>2974</v>
      </c>
      <c r="R932" s="8">
        <f t="shared" si="116"/>
        <v>3210</v>
      </c>
      <c r="S932" s="2">
        <v>95</v>
      </c>
      <c r="T932" s="9">
        <f t="shared" si="117"/>
        <v>3305</v>
      </c>
      <c r="U932" s="9">
        <f t="shared" si="118"/>
        <v>331</v>
      </c>
      <c r="V932" s="2" t="s">
        <v>31</v>
      </c>
      <c r="W932" s="10">
        <f t="shared" si="119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 t="shared" si="112"/>
        <v>Darren</v>
      </c>
      <c r="H933" s="6" t="str">
        <f t="shared" si="113"/>
        <v>Powers</v>
      </c>
      <c r="I933" s="6" t="str">
        <f t="shared" si="114"/>
        <v>Depok</v>
      </c>
      <c r="J933" s="2" t="s">
        <v>500</v>
      </c>
      <c r="K933" s="7" t="str">
        <f>INDEX('Product Details'!$A$2:$D$169, MATCH('Sales Order '!J933,'Product Details'!$B$2:$B$169,0),3)</f>
        <v>Furniture</v>
      </c>
      <c r="L933" s="7" t="str">
        <f>INDEX('Product Details'!$A$2:$D$169, MATCH('Sales Order '!J933,'Product Details'!$B$2:$B$169,0),4)</f>
        <v>Tables</v>
      </c>
      <c r="M933" s="7" t="str">
        <f>INDEX('Product Details'!$A$2:$D$169, MATCH('Sales Order '!J933,'Product Details'!$B$2:$B$169,0),1)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115"/>
        <v>10180</v>
      </c>
      <c r="R933" s="8">
        <f t="shared" si="116"/>
        <v>10988</v>
      </c>
      <c r="S933" s="2">
        <v>73</v>
      </c>
      <c r="T933" s="9">
        <f t="shared" si="117"/>
        <v>11061</v>
      </c>
      <c r="U933" s="9">
        <f t="shared" si="118"/>
        <v>881</v>
      </c>
      <c r="V933" s="2" t="s">
        <v>72</v>
      </c>
      <c r="W933" s="10">
        <f t="shared" si="119"/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 t="shared" si="112"/>
        <v>Kristen</v>
      </c>
      <c r="H934" s="6" t="str">
        <f t="shared" si="113"/>
        <v>Hastings</v>
      </c>
      <c r="I934" s="6" t="str">
        <f t="shared" si="114"/>
        <v>Shihezi</v>
      </c>
      <c r="J934" s="2" t="s">
        <v>227</v>
      </c>
      <c r="K934" s="7" t="str">
        <f>INDEX('Product Details'!$A$2:$D$169, MATCH('Sales Order '!J934,'Product Details'!$B$2:$B$169,0),3)</f>
        <v>Furniture</v>
      </c>
      <c r="L934" s="7" t="str">
        <f>INDEX('Product Details'!$A$2:$D$169, MATCH('Sales Order '!J934,'Product Details'!$B$2:$B$169,0),4)</f>
        <v>Bookcases</v>
      </c>
      <c r="M934" s="7" t="str">
        <f>INDEX('Product Details'!$A$2:$D$169, MATCH('Sales Order '!J934,'Product Details'!$B$2:$B$169,0),1)</f>
        <v>Classic Bookcase, Traditional</v>
      </c>
      <c r="N934" s="2">
        <v>288</v>
      </c>
      <c r="O934" s="2">
        <v>264</v>
      </c>
      <c r="P934" s="2">
        <v>8</v>
      </c>
      <c r="Q934" s="8">
        <f t="shared" si="115"/>
        <v>2112</v>
      </c>
      <c r="R934" s="8">
        <f t="shared" si="116"/>
        <v>2304</v>
      </c>
      <c r="S934" s="2">
        <v>95</v>
      </c>
      <c r="T934" s="9">
        <f t="shared" si="117"/>
        <v>2399</v>
      </c>
      <c r="U934" s="9">
        <f t="shared" si="118"/>
        <v>287</v>
      </c>
      <c r="V934" s="2" t="s">
        <v>34</v>
      </c>
      <c r="W934" s="10">
        <f t="shared" si="119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 t="shared" si="112"/>
        <v>Dean</v>
      </c>
      <c r="H935" s="6" t="str">
        <f t="shared" si="113"/>
        <v>Katz</v>
      </c>
      <c r="I935" s="6" t="str">
        <f t="shared" si="114"/>
        <v>Changzhou</v>
      </c>
      <c r="J935" s="2" t="s">
        <v>297</v>
      </c>
      <c r="K935" s="7" t="str">
        <f>INDEX('Product Details'!$A$2:$D$169, MATCH('Sales Order '!J935,'Product Details'!$B$2:$B$169,0),3)</f>
        <v>Office_Supplies</v>
      </c>
      <c r="L935" s="7" t="str">
        <f>INDEX('Product Details'!$A$2:$D$169, MATCH('Sales Order '!J935,'Product Details'!$B$2:$B$169,0),4)</f>
        <v>Binders</v>
      </c>
      <c r="M935" s="7" t="str">
        <f>INDEX('Product Details'!$A$2:$D$169, MATCH('Sales Order '!J935,'Product Details'!$B$2:$B$169,0),1)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115"/>
        <v>460</v>
      </c>
      <c r="R935" s="8">
        <f t="shared" si="116"/>
        <v>492</v>
      </c>
      <c r="S935" s="2">
        <v>30</v>
      </c>
      <c r="T935" s="9">
        <f t="shared" si="117"/>
        <v>522</v>
      </c>
      <c r="U935" s="9">
        <f t="shared" si="118"/>
        <v>62</v>
      </c>
      <c r="V935" s="2" t="s">
        <v>64</v>
      </c>
      <c r="W935" s="10">
        <f t="shared" si="119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 t="shared" si="112"/>
        <v>Laurel</v>
      </c>
      <c r="H936" s="6" t="str">
        <f t="shared" si="113"/>
        <v>Beltran</v>
      </c>
      <c r="I936" s="6" t="str">
        <f t="shared" si="114"/>
        <v>Bonn</v>
      </c>
      <c r="J936" s="2" t="s">
        <v>270</v>
      </c>
      <c r="K936" s="7" t="str">
        <f>INDEX('Product Details'!$A$2:$D$169, MATCH('Sales Order '!J936,'Product Details'!$B$2:$B$169,0),3)</f>
        <v>Furniture</v>
      </c>
      <c r="L936" s="7" t="str">
        <f>INDEX('Product Details'!$A$2:$D$169, MATCH('Sales Order '!J936,'Product Details'!$B$2:$B$169,0),4)</f>
        <v>Furnishings</v>
      </c>
      <c r="M936" s="7" t="str">
        <f>INDEX('Product Details'!$A$2:$D$169, MATCH('Sales Order '!J936,'Product Details'!$B$2:$B$169,0),1)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115"/>
        <v>1492</v>
      </c>
      <c r="R936" s="8">
        <f t="shared" si="116"/>
        <v>1610</v>
      </c>
      <c r="S936" s="2">
        <v>72</v>
      </c>
      <c r="T936" s="9">
        <f t="shared" si="117"/>
        <v>1682</v>
      </c>
      <c r="U936" s="9">
        <f t="shared" si="118"/>
        <v>190</v>
      </c>
      <c r="V936" s="2" t="s">
        <v>34</v>
      </c>
      <c r="W936" s="10">
        <f t="shared" si="119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 t="shared" si="112"/>
        <v>Toby</v>
      </c>
      <c r="H937" s="6" t="str">
        <f t="shared" si="113"/>
        <v>Braunhardt</v>
      </c>
      <c r="I937" s="6" t="str">
        <f t="shared" si="114"/>
        <v>Perth</v>
      </c>
      <c r="J937" s="2" t="s">
        <v>51</v>
      </c>
      <c r="K937" s="7" t="str">
        <f>INDEX('Product Details'!$A$2:$D$169, MATCH('Sales Order '!J937,'Product Details'!$B$2:$B$169,0),3)</f>
        <v>Technology</v>
      </c>
      <c r="L937" s="7" t="str">
        <f>INDEX('Product Details'!$A$2:$D$169, MATCH('Sales Order '!J937,'Product Details'!$B$2:$B$169,0),4)</f>
        <v>Machines</v>
      </c>
      <c r="M937" s="7" t="str">
        <f>INDEX('Product Details'!$A$2:$D$169, MATCH('Sales Order '!J937,'Product Details'!$B$2:$B$169,0),1)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115"/>
        <v>684</v>
      </c>
      <c r="R937" s="8">
        <f t="shared" si="116"/>
        <v>740</v>
      </c>
      <c r="S937" s="2">
        <v>30</v>
      </c>
      <c r="T937" s="9">
        <f t="shared" si="117"/>
        <v>770</v>
      </c>
      <c r="U937" s="9">
        <f t="shared" si="118"/>
        <v>86</v>
      </c>
      <c r="V937" s="2" t="s">
        <v>34</v>
      </c>
      <c r="W937" s="10">
        <f t="shared" si="119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 t="shared" si="112"/>
        <v>Muhammed</v>
      </c>
      <c r="H938" s="6" t="str">
        <f t="shared" si="113"/>
        <v>MacIntyre</v>
      </c>
      <c r="I938" s="6" t="str">
        <f t="shared" si="114"/>
        <v>Lohne</v>
      </c>
      <c r="J938" s="2" t="s">
        <v>392</v>
      </c>
      <c r="K938" s="7" t="str">
        <f>INDEX('Product Details'!$A$2:$D$169, MATCH('Sales Order '!J938,'Product Details'!$B$2:$B$169,0),3)</f>
        <v>Office_Supplies</v>
      </c>
      <c r="L938" s="7" t="str">
        <f>INDEX('Product Details'!$A$2:$D$169, MATCH('Sales Order '!J938,'Product Details'!$B$2:$B$169,0),4)</f>
        <v>Binders</v>
      </c>
      <c r="M938" s="7" t="str">
        <f>INDEX('Product Details'!$A$2:$D$169, MATCH('Sales Order '!J938,'Product Details'!$B$2:$B$169,0),1)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115"/>
        <v>1211</v>
      </c>
      <c r="R938" s="8">
        <f t="shared" si="116"/>
        <v>1321</v>
      </c>
      <c r="S938" s="2">
        <v>59</v>
      </c>
      <c r="T938" s="9">
        <f t="shared" si="117"/>
        <v>1380</v>
      </c>
      <c r="U938" s="9">
        <f t="shared" si="118"/>
        <v>169</v>
      </c>
      <c r="V938" s="2" t="s">
        <v>34</v>
      </c>
      <c r="W938" s="10">
        <f t="shared" si="119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 t="shared" si="112"/>
        <v>Philisse</v>
      </c>
      <c r="H939" s="6" t="str">
        <f t="shared" si="113"/>
        <v>Overcash</v>
      </c>
      <c r="I939" s="6" t="str">
        <f t="shared" si="114"/>
        <v>Devonport</v>
      </c>
      <c r="J939" s="2" t="s">
        <v>97</v>
      </c>
      <c r="K939" s="7" t="str">
        <f>INDEX('Product Details'!$A$2:$D$169, MATCH('Sales Order '!J939,'Product Details'!$B$2:$B$169,0),3)</f>
        <v>Technology</v>
      </c>
      <c r="L939" s="7" t="str">
        <f>INDEX('Product Details'!$A$2:$D$169, MATCH('Sales Order '!J939,'Product Details'!$B$2:$B$169,0),4)</f>
        <v>Machines</v>
      </c>
      <c r="M939" s="7" t="str">
        <f>INDEX('Product Details'!$A$2:$D$169, MATCH('Sales Order '!J939,'Product Details'!$B$2:$B$169,0),1)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115"/>
        <v>2784</v>
      </c>
      <c r="R939" s="8">
        <f t="shared" si="116"/>
        <v>3036</v>
      </c>
      <c r="S939" s="2">
        <v>73</v>
      </c>
      <c r="T939" s="9">
        <f t="shared" si="117"/>
        <v>3109</v>
      </c>
      <c r="U939" s="9">
        <f t="shared" si="118"/>
        <v>325</v>
      </c>
      <c r="V939" s="2" t="s">
        <v>34</v>
      </c>
      <c r="W939" s="10">
        <f t="shared" si="119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 t="shared" si="112"/>
        <v>Michael</v>
      </c>
      <c r="H940" s="6" t="str">
        <f t="shared" si="113"/>
        <v>Granlund</v>
      </c>
      <c r="I940" s="6" t="str">
        <f t="shared" si="114"/>
        <v>Sydney</v>
      </c>
      <c r="J940" s="2" t="s">
        <v>235</v>
      </c>
      <c r="K940" s="7" t="str">
        <f>INDEX('Product Details'!$A$2:$D$169, MATCH('Sales Order '!J940,'Product Details'!$B$2:$B$169,0),3)</f>
        <v>Furniture</v>
      </c>
      <c r="L940" s="7" t="str">
        <f>INDEX('Product Details'!$A$2:$D$169, MATCH('Sales Order '!J940,'Product Details'!$B$2:$B$169,0),4)</f>
        <v>Chairs</v>
      </c>
      <c r="M940" s="7" t="str">
        <f>INDEX('Product Details'!$A$2:$D$169, MATCH('Sales Order '!J940,'Product Details'!$B$2:$B$169,0),1)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115"/>
        <v>3184</v>
      </c>
      <c r="R940" s="8">
        <f t="shared" si="116"/>
        <v>3540</v>
      </c>
      <c r="S940" s="2">
        <v>30</v>
      </c>
      <c r="T940" s="9">
        <f t="shared" si="117"/>
        <v>3570</v>
      </c>
      <c r="U940" s="9">
        <f t="shared" si="118"/>
        <v>386</v>
      </c>
      <c r="V940" s="2" t="s">
        <v>34</v>
      </c>
      <c r="W940" s="10">
        <f t="shared" si="119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 t="shared" si="112"/>
        <v>Toby</v>
      </c>
      <c r="H941" s="6" t="str">
        <f t="shared" si="113"/>
        <v>Braunhardt</v>
      </c>
      <c r="I941" s="6" t="str">
        <f t="shared" si="114"/>
        <v>Perth</v>
      </c>
      <c r="J941" s="2" t="s">
        <v>208</v>
      </c>
      <c r="K941" s="7" t="str">
        <f>INDEX('Product Details'!$A$2:$D$169, MATCH('Sales Order '!J941,'Product Details'!$B$2:$B$169,0),3)</f>
        <v>Office_Supplies</v>
      </c>
      <c r="L941" s="7" t="str">
        <f>INDEX('Product Details'!$A$2:$D$169, MATCH('Sales Order '!J941,'Product Details'!$B$2:$B$169,0),4)</f>
        <v>Labels</v>
      </c>
      <c r="M941" s="7" t="str">
        <f>INDEX('Product Details'!$A$2:$D$169, MATCH('Sales Order '!J941,'Product Details'!$B$2:$B$169,0),1)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115"/>
        <v>3135</v>
      </c>
      <c r="R941" s="8">
        <f t="shared" si="116"/>
        <v>3455</v>
      </c>
      <c r="S941" s="2">
        <v>90</v>
      </c>
      <c r="T941" s="9">
        <f t="shared" si="117"/>
        <v>3545</v>
      </c>
      <c r="U941" s="9">
        <f t="shared" si="118"/>
        <v>410</v>
      </c>
      <c r="V941" s="2" t="s">
        <v>64</v>
      </c>
      <c r="W941" s="10">
        <f t="shared" si="119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 t="shared" si="112"/>
        <v>Bryan</v>
      </c>
      <c r="H942" s="6" t="str">
        <f t="shared" si="113"/>
        <v>Spruell</v>
      </c>
      <c r="I942" s="6" t="str">
        <f t="shared" si="114"/>
        <v>Bekasi</v>
      </c>
      <c r="J942" s="2" t="s">
        <v>702</v>
      </c>
      <c r="K942" s="7" t="str">
        <f>INDEX('Product Details'!$A$2:$D$169, MATCH('Sales Order '!J942,'Product Details'!$B$2:$B$169,0),3)</f>
        <v>Furniture</v>
      </c>
      <c r="L942" s="7" t="str">
        <f>INDEX('Product Details'!$A$2:$D$169, MATCH('Sales Order '!J942,'Product Details'!$B$2:$B$169,0),4)</f>
        <v>Tables</v>
      </c>
      <c r="M942" s="7" t="str">
        <f>INDEX('Product Details'!$A$2:$D$169, MATCH('Sales Order '!J942,'Product Details'!$B$2:$B$169,0),1)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115"/>
        <v>19536</v>
      </c>
      <c r="R942" s="8">
        <f t="shared" si="116"/>
        <v>20304</v>
      </c>
      <c r="S942" s="2">
        <v>60</v>
      </c>
      <c r="T942" s="9">
        <f t="shared" si="117"/>
        <v>20364</v>
      </c>
      <c r="U942" s="9">
        <f t="shared" si="118"/>
        <v>828</v>
      </c>
      <c r="V942" s="2" t="s">
        <v>34</v>
      </c>
      <c r="W942" s="10">
        <f t="shared" si="119"/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 t="shared" si="112"/>
        <v>Lindsay</v>
      </c>
      <c r="H943" s="6" t="str">
        <f t="shared" si="113"/>
        <v>Shagiari</v>
      </c>
      <c r="I943" s="6" t="str">
        <f t="shared" si="114"/>
        <v>Canberra</v>
      </c>
      <c r="J943" s="2" t="s">
        <v>311</v>
      </c>
      <c r="K943" s="7" t="str">
        <f>INDEX('Product Details'!$A$2:$D$169, MATCH('Sales Order '!J943,'Product Details'!$B$2:$B$169,0),3)</f>
        <v>Technology</v>
      </c>
      <c r="L943" s="7" t="str">
        <f>INDEX('Product Details'!$A$2:$D$169, MATCH('Sales Order '!J943,'Product Details'!$B$2:$B$169,0),4)</f>
        <v>Copiers</v>
      </c>
      <c r="M943" s="7" t="str">
        <f>INDEX('Product Details'!$A$2:$D$169, MATCH('Sales Order '!J943,'Product Details'!$B$2:$B$169,0),1)</f>
        <v>Brother Wireless Fax, Laser</v>
      </c>
      <c r="N943" s="2">
        <v>1552</v>
      </c>
      <c r="O943" s="2">
        <v>1466</v>
      </c>
      <c r="P943" s="2">
        <v>8</v>
      </c>
      <c r="Q943" s="8">
        <f t="shared" si="115"/>
        <v>11728</v>
      </c>
      <c r="R943" s="8">
        <f t="shared" si="116"/>
        <v>12416</v>
      </c>
      <c r="S943" s="2">
        <v>52</v>
      </c>
      <c r="T943" s="9">
        <f t="shared" si="117"/>
        <v>12468</v>
      </c>
      <c r="U943" s="9">
        <f t="shared" si="118"/>
        <v>740</v>
      </c>
      <c r="V943" s="2" t="s">
        <v>34</v>
      </c>
      <c r="W943" s="10">
        <f t="shared" si="119"/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 t="shared" si="112"/>
        <v>Irene</v>
      </c>
      <c r="H944" s="6" t="str">
        <f t="shared" si="113"/>
        <v>Maddox</v>
      </c>
      <c r="I944" s="6" t="str">
        <f t="shared" si="114"/>
        <v>Bhavnagar</v>
      </c>
      <c r="J944" s="2" t="s">
        <v>84</v>
      </c>
      <c r="K944" s="7" t="str">
        <f>INDEX('Product Details'!$A$2:$D$169, MATCH('Sales Order '!J944,'Product Details'!$B$2:$B$169,0),3)</f>
        <v>Furniture</v>
      </c>
      <c r="L944" s="7" t="str">
        <f>INDEX('Product Details'!$A$2:$D$169, MATCH('Sales Order '!J944,'Product Details'!$B$2:$B$169,0),4)</f>
        <v>Chairs</v>
      </c>
      <c r="M944" s="7" t="str">
        <f>INDEX('Product Details'!$A$2:$D$169, MATCH('Sales Order '!J944,'Product Details'!$B$2:$B$169,0),1)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115"/>
        <v>1420</v>
      </c>
      <c r="R944" s="8">
        <f t="shared" si="116"/>
        <v>1564</v>
      </c>
      <c r="S944" s="2">
        <v>86</v>
      </c>
      <c r="T944" s="9">
        <f t="shared" si="117"/>
        <v>1650</v>
      </c>
      <c r="U944" s="9">
        <f t="shared" si="118"/>
        <v>230</v>
      </c>
      <c r="V944" s="2" t="s">
        <v>64</v>
      </c>
      <c r="W944" s="10">
        <f t="shared" si="119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 t="shared" si="112"/>
        <v>Rick</v>
      </c>
      <c r="H945" s="6" t="str">
        <f t="shared" si="113"/>
        <v>Duston</v>
      </c>
      <c r="I945" s="6" t="str">
        <f t="shared" si="114"/>
        <v>Surakarta</v>
      </c>
      <c r="J945" s="2" t="s">
        <v>281</v>
      </c>
      <c r="K945" s="7" t="str">
        <f>INDEX('Product Details'!$A$2:$D$169, MATCH('Sales Order '!J945,'Product Details'!$B$2:$B$169,0),3)</f>
        <v>Furniture</v>
      </c>
      <c r="L945" s="7" t="str">
        <f>INDEX('Product Details'!$A$2:$D$169, MATCH('Sales Order '!J945,'Product Details'!$B$2:$B$169,0),4)</f>
        <v>Chairs</v>
      </c>
      <c r="M945" s="7" t="str">
        <f>INDEX('Product Details'!$A$2:$D$169, MATCH('Sales Order '!J945,'Product Details'!$B$2:$B$169,0),1)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115"/>
        <v>13790</v>
      </c>
      <c r="R945" s="8">
        <f t="shared" si="116"/>
        <v>14616</v>
      </c>
      <c r="S945" s="2">
        <v>27</v>
      </c>
      <c r="T945" s="9">
        <f t="shared" si="117"/>
        <v>14643</v>
      </c>
      <c r="U945" s="9">
        <f t="shared" si="118"/>
        <v>853</v>
      </c>
      <c r="V945" s="2" t="s">
        <v>72</v>
      </c>
      <c r="W945" s="10">
        <f t="shared" si="119"/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 t="shared" si="112"/>
        <v>Parhena</v>
      </c>
      <c r="H946" s="6" t="str">
        <f t="shared" si="113"/>
        <v>Norris</v>
      </c>
      <c r="I946" s="6" t="str">
        <f t="shared" si="114"/>
        <v>Bandung</v>
      </c>
      <c r="J946" s="2" t="s">
        <v>377</v>
      </c>
      <c r="K946" s="7" t="str">
        <f>INDEX('Product Details'!$A$2:$D$169, MATCH('Sales Order '!J946,'Product Details'!$B$2:$B$169,0),3)</f>
        <v>Furniture</v>
      </c>
      <c r="L946" s="7" t="str">
        <f>INDEX('Product Details'!$A$2:$D$169, MATCH('Sales Order '!J946,'Product Details'!$B$2:$B$169,0),4)</f>
        <v>Tables</v>
      </c>
      <c r="M946" s="7" t="str">
        <f>INDEX('Product Details'!$A$2:$D$169, MATCH('Sales Order '!J946,'Product Details'!$B$2:$B$169,0),1)</f>
        <v>BPI Conference Tables</v>
      </c>
      <c r="N946" s="2">
        <v>8433</v>
      </c>
      <c r="O946" s="2">
        <v>7801</v>
      </c>
      <c r="P946" s="2">
        <v>3</v>
      </c>
      <c r="Q946" s="8">
        <f t="shared" si="115"/>
        <v>23403</v>
      </c>
      <c r="R946" s="8">
        <f t="shared" si="116"/>
        <v>25299</v>
      </c>
      <c r="S946" s="2">
        <v>40</v>
      </c>
      <c r="T946" s="9">
        <f t="shared" si="117"/>
        <v>25339</v>
      </c>
      <c r="U946" s="9">
        <f t="shared" si="118"/>
        <v>1936</v>
      </c>
      <c r="V946" s="2" t="s">
        <v>34</v>
      </c>
      <c r="W946" s="10">
        <f t="shared" si="119"/>
        <v>7.0000000000000007E-2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 t="shared" si="112"/>
        <v>Jack</v>
      </c>
      <c r="H947" s="6" t="str">
        <f t="shared" si="113"/>
        <v>Garza</v>
      </c>
      <c r="I947" s="6" t="str">
        <f t="shared" si="114"/>
        <v>Taiyuan</v>
      </c>
      <c r="J947" s="2" t="s">
        <v>1168</v>
      </c>
      <c r="K947" s="7" t="str">
        <f>INDEX('Product Details'!$A$2:$D$169, MATCH('Sales Order '!J947,'Product Details'!$B$2:$B$169,0),3)</f>
        <v>Office_Supplies</v>
      </c>
      <c r="L947" s="7" t="str">
        <f>INDEX('Product Details'!$A$2:$D$169, MATCH('Sales Order '!J947,'Product Details'!$B$2:$B$169,0),4)</f>
        <v>Supplies</v>
      </c>
      <c r="M947" s="7" t="str">
        <f>INDEX('Product Details'!$A$2:$D$169, MATCH('Sales Order '!J947,'Product Details'!$B$2:$B$169,0),1)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115"/>
        <v>612</v>
      </c>
      <c r="R947" s="8">
        <f t="shared" si="116"/>
        <v>680</v>
      </c>
      <c r="S947" s="2">
        <v>30</v>
      </c>
      <c r="T947" s="9">
        <f t="shared" si="117"/>
        <v>710</v>
      </c>
      <c r="U947" s="9">
        <f t="shared" si="118"/>
        <v>98</v>
      </c>
      <c r="V947" s="2" t="s">
        <v>34</v>
      </c>
      <c r="W947" s="10">
        <f t="shared" si="119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 t="shared" si="112"/>
        <v>Brian</v>
      </c>
      <c r="H948" s="6" t="str">
        <f t="shared" si="113"/>
        <v>Dahlen</v>
      </c>
      <c r="I948" s="6" t="str">
        <f t="shared" si="114"/>
        <v>Shantou</v>
      </c>
      <c r="J948" s="2" t="s">
        <v>444</v>
      </c>
      <c r="K948" s="7" t="str">
        <f>INDEX('Product Details'!$A$2:$D$169, MATCH('Sales Order '!J948,'Product Details'!$B$2:$B$169,0),3)</f>
        <v>Office_Supplies</v>
      </c>
      <c r="L948" s="7" t="str">
        <f>INDEX('Product Details'!$A$2:$D$169, MATCH('Sales Order '!J948,'Product Details'!$B$2:$B$169,0),4)</f>
        <v>Envelopes</v>
      </c>
      <c r="M948" s="7" t="str">
        <f>INDEX('Product Details'!$A$2:$D$169, MATCH('Sales Order '!J948,'Product Details'!$B$2:$B$169,0),1)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115"/>
        <v>2540</v>
      </c>
      <c r="R948" s="8">
        <f t="shared" si="116"/>
        <v>2716</v>
      </c>
      <c r="S948" s="2">
        <v>91</v>
      </c>
      <c r="T948" s="9">
        <f t="shared" si="117"/>
        <v>2807</v>
      </c>
      <c r="U948" s="9">
        <f t="shared" si="118"/>
        <v>267</v>
      </c>
      <c r="V948" s="2" t="s">
        <v>34</v>
      </c>
      <c r="W948" s="10">
        <f t="shared" si="119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 t="shared" si="112"/>
        <v>Max</v>
      </c>
      <c r="H949" s="6" t="str">
        <f t="shared" si="113"/>
        <v>Ludwig</v>
      </c>
      <c r="I949" s="6" t="str">
        <f t="shared" si="114"/>
        <v>Cirebon</v>
      </c>
      <c r="J949" s="2" t="s">
        <v>215</v>
      </c>
      <c r="K949" s="7" t="str">
        <f>INDEX('Product Details'!$A$2:$D$169, MATCH('Sales Order '!J949,'Product Details'!$B$2:$B$169,0),3)</f>
        <v>Technology</v>
      </c>
      <c r="L949" s="7" t="str">
        <f>INDEX('Product Details'!$A$2:$D$169, MATCH('Sales Order '!J949,'Product Details'!$B$2:$B$169,0),4)</f>
        <v>Machines</v>
      </c>
      <c r="M949" s="7" t="str">
        <f>INDEX('Product Details'!$A$2:$D$169, MATCH('Sales Order '!J949,'Product Details'!$B$2:$B$169,0),1)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115"/>
        <v>399</v>
      </c>
      <c r="R949" s="8">
        <f t="shared" si="116"/>
        <v>417</v>
      </c>
      <c r="S949" s="2">
        <v>30</v>
      </c>
      <c r="T949" s="9">
        <f t="shared" si="117"/>
        <v>447</v>
      </c>
      <c r="U949" s="9">
        <f t="shared" si="118"/>
        <v>48</v>
      </c>
      <c r="V949" s="2" t="s">
        <v>72</v>
      </c>
      <c r="W949" s="10">
        <f t="shared" si="119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 t="shared" si="112"/>
        <v>Dianna</v>
      </c>
      <c r="H950" s="6" t="str">
        <f t="shared" si="113"/>
        <v>Wilson</v>
      </c>
      <c r="I950" s="6" t="str">
        <f t="shared" si="114"/>
        <v>Gold Coast</v>
      </c>
      <c r="J950" s="2" t="s">
        <v>1168</v>
      </c>
      <c r="K950" s="7" t="str">
        <f>INDEX('Product Details'!$A$2:$D$169, MATCH('Sales Order '!J950,'Product Details'!$B$2:$B$169,0),3)</f>
        <v>Office_Supplies</v>
      </c>
      <c r="L950" s="7" t="str">
        <f>INDEX('Product Details'!$A$2:$D$169, MATCH('Sales Order '!J950,'Product Details'!$B$2:$B$169,0),4)</f>
        <v>Supplies</v>
      </c>
      <c r="M950" s="7" t="str">
        <f>INDEX('Product Details'!$A$2:$D$169, MATCH('Sales Order '!J950,'Product Details'!$B$2:$B$169,0),1)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115"/>
        <v>8061</v>
      </c>
      <c r="R950" s="8">
        <f t="shared" si="116"/>
        <v>8379</v>
      </c>
      <c r="S950" s="2">
        <v>47</v>
      </c>
      <c r="T950" s="9">
        <f t="shared" si="117"/>
        <v>8426</v>
      </c>
      <c r="U950" s="9">
        <f t="shared" si="118"/>
        <v>365</v>
      </c>
      <c r="V950" s="2" t="s">
        <v>34</v>
      </c>
      <c r="W950" s="10">
        <f t="shared" si="119"/>
        <v>0.05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 t="shared" si="112"/>
        <v>Troy</v>
      </c>
      <c r="H951" s="6" t="str">
        <f t="shared" si="113"/>
        <v>Blackwell</v>
      </c>
      <c r="I951" s="6" t="str">
        <f t="shared" si="114"/>
        <v>Akola</v>
      </c>
      <c r="J951" s="2" t="s">
        <v>218</v>
      </c>
      <c r="K951" s="7" t="str">
        <f>INDEX('Product Details'!$A$2:$D$169, MATCH('Sales Order '!J951,'Product Details'!$B$2:$B$169,0),3)</f>
        <v>Office_Supplies</v>
      </c>
      <c r="L951" s="7" t="str">
        <f>INDEX('Product Details'!$A$2:$D$169, MATCH('Sales Order '!J951,'Product Details'!$B$2:$B$169,0),4)</f>
        <v>Labels</v>
      </c>
      <c r="M951" s="7" t="str">
        <f>INDEX('Product Details'!$A$2:$D$169, MATCH('Sales Order '!J951,'Product Details'!$B$2:$B$169,0),1)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115"/>
        <v>23753</v>
      </c>
      <c r="R951" s="8">
        <f t="shared" si="116"/>
        <v>25155</v>
      </c>
      <c r="S951" s="2">
        <v>66</v>
      </c>
      <c r="T951" s="9">
        <f t="shared" si="117"/>
        <v>25221</v>
      </c>
      <c r="U951" s="9">
        <f t="shared" si="118"/>
        <v>1468</v>
      </c>
      <c r="V951" s="2" t="s">
        <v>64</v>
      </c>
      <c r="W951" s="10">
        <f t="shared" si="119"/>
        <v>7.0000000000000007E-2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 t="shared" si="112"/>
        <v>Ralph</v>
      </c>
      <c r="H952" s="6" t="str">
        <f t="shared" si="113"/>
        <v>Arnett</v>
      </c>
      <c r="I952" s="6" t="str">
        <f t="shared" si="114"/>
        <v>Shenyang</v>
      </c>
      <c r="J952" s="2" t="s">
        <v>1143</v>
      </c>
      <c r="K952" s="7" t="str">
        <f>INDEX('Product Details'!$A$2:$D$169, MATCH('Sales Order '!J952,'Product Details'!$B$2:$B$169,0),3)</f>
        <v>Furniture</v>
      </c>
      <c r="L952" s="7" t="str">
        <f>INDEX('Product Details'!$A$2:$D$169, MATCH('Sales Order '!J952,'Product Details'!$B$2:$B$169,0),4)</f>
        <v>Bookcases</v>
      </c>
      <c r="M952" s="7" t="str">
        <f>INDEX('Product Details'!$A$2:$D$169, MATCH('Sales Order '!J952,'Product Details'!$B$2:$B$169,0),1)</f>
        <v>Metal Bookcases, Putty</v>
      </c>
      <c r="N952" s="2">
        <v>9214</v>
      </c>
      <c r="O952" s="2">
        <v>8295</v>
      </c>
      <c r="P952" s="2">
        <v>8</v>
      </c>
      <c r="Q952" s="8">
        <f t="shared" si="115"/>
        <v>66360</v>
      </c>
      <c r="R952" s="8">
        <f t="shared" si="116"/>
        <v>73712</v>
      </c>
      <c r="S952" s="2">
        <v>80</v>
      </c>
      <c r="T952" s="9">
        <f t="shared" si="117"/>
        <v>73792</v>
      </c>
      <c r="U952" s="9">
        <f t="shared" si="118"/>
        <v>7432</v>
      </c>
      <c r="V952" s="2" t="s">
        <v>64</v>
      </c>
      <c r="W952" s="10">
        <f t="shared" si="119"/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 t="shared" si="112"/>
        <v>Lynn</v>
      </c>
      <c r="H953" s="6" t="str">
        <f t="shared" si="113"/>
        <v>Smith</v>
      </c>
      <c r="I953" s="6" t="str">
        <f t="shared" si="114"/>
        <v>Guiping</v>
      </c>
      <c r="J953" s="2" t="s">
        <v>533</v>
      </c>
      <c r="K953" s="7" t="str">
        <f>INDEX('Product Details'!$A$2:$D$169, MATCH('Sales Order '!J953,'Product Details'!$B$2:$B$169,0),3)</f>
        <v>Office_Supplies</v>
      </c>
      <c r="L953" s="7" t="str">
        <f>INDEX('Product Details'!$A$2:$D$169, MATCH('Sales Order '!J953,'Product Details'!$B$2:$B$169,0),4)</f>
        <v>Supplies</v>
      </c>
      <c r="M953" s="7" t="str">
        <f>INDEX('Product Details'!$A$2:$D$169, MATCH('Sales Order '!J953,'Product Details'!$B$2:$B$169,0),1)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115"/>
        <v>70209</v>
      </c>
      <c r="R953" s="8">
        <f t="shared" si="116"/>
        <v>75897</v>
      </c>
      <c r="S953" s="2">
        <v>53</v>
      </c>
      <c r="T953" s="9">
        <f t="shared" si="117"/>
        <v>75950</v>
      </c>
      <c r="U953" s="9">
        <f t="shared" si="118"/>
        <v>5741</v>
      </c>
      <c r="V953" s="2" t="s">
        <v>64</v>
      </c>
      <c r="W953" s="10">
        <f t="shared" si="119"/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 t="shared" si="112"/>
        <v>Robert</v>
      </c>
      <c r="H954" s="6" t="str">
        <f t="shared" si="113"/>
        <v>Dilbeck</v>
      </c>
      <c r="I954" s="6" t="str">
        <f t="shared" si="114"/>
        <v>Melton</v>
      </c>
      <c r="J954" s="2" t="s">
        <v>122</v>
      </c>
      <c r="K954" s="7" t="str">
        <f>INDEX('Product Details'!$A$2:$D$169, MATCH('Sales Order '!J954,'Product Details'!$B$2:$B$169,0),3)</f>
        <v>Furniture</v>
      </c>
      <c r="L954" s="7" t="str">
        <f>INDEX('Product Details'!$A$2:$D$169, MATCH('Sales Order '!J954,'Product Details'!$B$2:$B$169,0),4)</f>
        <v>Furnishings</v>
      </c>
      <c r="M954" s="7" t="str">
        <f>INDEX('Product Details'!$A$2:$D$169, MATCH('Sales Order '!J954,'Product Details'!$B$2:$B$169,0),1)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115"/>
        <v>16324</v>
      </c>
      <c r="R954" s="8">
        <f t="shared" si="116"/>
        <v>17476</v>
      </c>
      <c r="S954" s="2">
        <v>91</v>
      </c>
      <c r="T954" s="9">
        <f t="shared" si="117"/>
        <v>17567</v>
      </c>
      <c r="U954" s="9">
        <f t="shared" si="118"/>
        <v>1243</v>
      </c>
      <c r="V954" s="2" t="s">
        <v>31</v>
      </c>
      <c r="W954" s="10">
        <f t="shared" si="119"/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 t="shared" si="112"/>
        <v>Rick</v>
      </c>
      <c r="H955" s="6" t="str">
        <f t="shared" si="113"/>
        <v>Duston</v>
      </c>
      <c r="I955" s="6" t="str">
        <f t="shared" si="114"/>
        <v>Bhiwandi</v>
      </c>
      <c r="J955" s="2" t="s">
        <v>5</v>
      </c>
      <c r="K955" s="7" t="str">
        <f>INDEX('Product Details'!$A$2:$D$169, MATCH('Sales Order '!J955,'Product Details'!$B$2:$B$169,0),3)</f>
        <v>Furniture</v>
      </c>
      <c r="L955" s="7" t="str">
        <f>INDEX('Product Details'!$A$2:$D$169, MATCH('Sales Order '!J955,'Product Details'!$B$2:$B$169,0),4)</f>
        <v>Furnishings</v>
      </c>
      <c r="M955" s="7" t="str">
        <f>INDEX('Product Details'!$A$2:$D$169, MATCH('Sales Order '!J955,'Product Details'!$B$2:$B$169,0),1)</f>
        <v>Seth Thomas 13 1/2" Wall Clock</v>
      </c>
      <c r="N955" s="2">
        <v>2778</v>
      </c>
      <c r="O955" s="2">
        <v>2573</v>
      </c>
      <c r="P955" s="2">
        <v>2</v>
      </c>
      <c r="Q955" s="8">
        <f t="shared" si="115"/>
        <v>5146</v>
      </c>
      <c r="R955" s="8">
        <f t="shared" si="116"/>
        <v>5556</v>
      </c>
      <c r="S955" s="2">
        <v>78</v>
      </c>
      <c r="T955" s="9">
        <f t="shared" si="117"/>
        <v>5634</v>
      </c>
      <c r="U955" s="9">
        <f t="shared" si="118"/>
        <v>488</v>
      </c>
      <c r="V955" s="2" t="s">
        <v>64</v>
      </c>
      <c r="W955" s="10">
        <f t="shared" si="119"/>
        <v>0.05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 t="shared" si="112"/>
        <v>Stuart</v>
      </c>
      <c r="H956" s="6" t="str">
        <f t="shared" si="113"/>
        <v>Calhoun</v>
      </c>
      <c r="I956" s="6" t="str">
        <f t="shared" si="114"/>
        <v>Raipur</v>
      </c>
      <c r="J956" s="2" t="s">
        <v>129</v>
      </c>
      <c r="K956" s="7" t="str">
        <f>INDEX('Product Details'!$A$2:$D$169, MATCH('Sales Order '!J956,'Product Details'!$B$2:$B$169,0),3)</f>
        <v>Furniture</v>
      </c>
      <c r="L956" s="7" t="str">
        <f>INDEX('Product Details'!$A$2:$D$169, MATCH('Sales Order '!J956,'Product Details'!$B$2:$B$169,0),4)</f>
        <v>Tables</v>
      </c>
      <c r="M956" s="7" t="str">
        <f>INDEX('Product Details'!$A$2:$D$169, MATCH('Sales Order '!J956,'Product Details'!$B$2:$B$169,0),1)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115"/>
        <v>55139</v>
      </c>
      <c r="R956" s="8">
        <f t="shared" si="116"/>
        <v>61264</v>
      </c>
      <c r="S956" s="2">
        <v>64</v>
      </c>
      <c r="T956" s="9">
        <f t="shared" si="117"/>
        <v>61328</v>
      </c>
      <c r="U956" s="9">
        <f t="shared" si="118"/>
        <v>6189</v>
      </c>
      <c r="V956" s="2" t="s">
        <v>64</v>
      </c>
      <c r="W956" s="10">
        <f t="shared" si="119"/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 t="shared" si="112"/>
        <v>Ed</v>
      </c>
      <c r="H957" s="6" t="str">
        <f t="shared" si="113"/>
        <v>Braxton</v>
      </c>
      <c r="I957" s="6" t="str">
        <f t="shared" si="114"/>
        <v>Bhatpara</v>
      </c>
      <c r="J957" s="2" t="s">
        <v>500</v>
      </c>
      <c r="K957" s="7" t="str">
        <f>INDEX('Product Details'!$A$2:$D$169, MATCH('Sales Order '!J957,'Product Details'!$B$2:$B$169,0),3)</f>
        <v>Furniture</v>
      </c>
      <c r="L957" s="7" t="str">
        <f>INDEX('Product Details'!$A$2:$D$169, MATCH('Sales Order '!J957,'Product Details'!$B$2:$B$169,0),4)</f>
        <v>Tables</v>
      </c>
      <c r="M957" s="7" t="str">
        <f>INDEX('Product Details'!$A$2:$D$169, MATCH('Sales Order '!J957,'Product Details'!$B$2:$B$169,0),1)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115"/>
        <v>1442</v>
      </c>
      <c r="R957" s="8">
        <f t="shared" si="116"/>
        <v>1619</v>
      </c>
      <c r="S957" s="2">
        <v>68</v>
      </c>
      <c r="T957" s="9">
        <f t="shared" si="117"/>
        <v>1687</v>
      </c>
      <c r="U957" s="9">
        <f t="shared" si="118"/>
        <v>245</v>
      </c>
      <c r="V957" s="2" t="s">
        <v>34</v>
      </c>
      <c r="W957" s="10">
        <f t="shared" si="119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 t="shared" si="112"/>
        <v>Tony</v>
      </c>
      <c r="H958" s="6" t="str">
        <f t="shared" si="113"/>
        <v>Sayre</v>
      </c>
      <c r="I958" s="6" t="str">
        <f t="shared" si="114"/>
        <v>Wafangdian</v>
      </c>
      <c r="J958" s="2" t="s">
        <v>467</v>
      </c>
      <c r="K958" s="7" t="str">
        <f>INDEX('Product Details'!$A$2:$D$169, MATCH('Sales Order '!J958,'Product Details'!$B$2:$B$169,0),3)</f>
        <v>Technology</v>
      </c>
      <c r="L958" s="7" t="str">
        <f>INDEX('Product Details'!$A$2:$D$169, MATCH('Sales Order '!J958,'Product Details'!$B$2:$B$169,0),4)</f>
        <v>Phones</v>
      </c>
      <c r="M958" s="7" t="str">
        <f>INDEX('Product Details'!$A$2:$D$169, MATCH('Sales Order '!J958,'Product Details'!$B$2:$B$169,0),1)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115"/>
        <v>463</v>
      </c>
      <c r="R958" s="8">
        <f t="shared" si="116"/>
        <v>505</v>
      </c>
      <c r="S958" s="2">
        <v>40</v>
      </c>
      <c r="T958" s="9">
        <f t="shared" si="117"/>
        <v>545</v>
      </c>
      <c r="U958" s="9">
        <f t="shared" si="118"/>
        <v>82</v>
      </c>
      <c r="V958" s="2" t="s">
        <v>34</v>
      </c>
      <c r="W958" s="10">
        <f t="shared" si="119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 t="shared" si="112"/>
        <v>Carlos</v>
      </c>
      <c r="H959" s="6" t="str">
        <f t="shared" si="113"/>
        <v>Soltero</v>
      </c>
      <c r="I959" s="6" t="str">
        <f t="shared" si="114"/>
        <v>Wodonga</v>
      </c>
      <c r="J959" s="2" t="s">
        <v>270</v>
      </c>
      <c r="K959" s="7" t="str">
        <f>INDEX('Product Details'!$A$2:$D$169, MATCH('Sales Order '!J959,'Product Details'!$B$2:$B$169,0),3)</f>
        <v>Furniture</v>
      </c>
      <c r="L959" s="7" t="str">
        <f>INDEX('Product Details'!$A$2:$D$169, MATCH('Sales Order '!J959,'Product Details'!$B$2:$B$169,0),4)</f>
        <v>Furnishings</v>
      </c>
      <c r="M959" s="7" t="str">
        <f>INDEX('Product Details'!$A$2:$D$169, MATCH('Sales Order '!J959,'Product Details'!$B$2:$B$169,0),1)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115"/>
        <v>13474</v>
      </c>
      <c r="R959" s="8">
        <f t="shared" si="116"/>
        <v>14424</v>
      </c>
      <c r="S959" s="2">
        <v>41</v>
      </c>
      <c r="T959" s="9">
        <f t="shared" si="117"/>
        <v>14465</v>
      </c>
      <c r="U959" s="9">
        <f t="shared" si="118"/>
        <v>991</v>
      </c>
      <c r="V959" s="2" t="s">
        <v>34</v>
      </c>
      <c r="W959" s="10">
        <f t="shared" si="119"/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 t="shared" si="112"/>
        <v>Cyra</v>
      </c>
      <c r="H960" s="6" t="str">
        <f t="shared" si="113"/>
        <v>Reiten</v>
      </c>
      <c r="I960" s="6" t="str">
        <f t="shared" si="114"/>
        <v>Samarinda</v>
      </c>
      <c r="J960" s="2" t="s">
        <v>208</v>
      </c>
      <c r="K960" s="7" t="str">
        <f>INDEX('Product Details'!$A$2:$D$169, MATCH('Sales Order '!J960,'Product Details'!$B$2:$B$169,0),3)</f>
        <v>Office_Supplies</v>
      </c>
      <c r="L960" s="7" t="str">
        <f>INDEX('Product Details'!$A$2:$D$169, MATCH('Sales Order '!J960,'Product Details'!$B$2:$B$169,0),4)</f>
        <v>Labels</v>
      </c>
      <c r="M960" s="7" t="str">
        <f>INDEX('Product Details'!$A$2:$D$169, MATCH('Sales Order '!J960,'Product Details'!$B$2:$B$169,0),1)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115"/>
        <v>3688</v>
      </c>
      <c r="R960" s="8">
        <f t="shared" si="116"/>
        <v>3832</v>
      </c>
      <c r="S960" s="2">
        <v>39</v>
      </c>
      <c r="T960" s="9">
        <f t="shared" si="117"/>
        <v>3871</v>
      </c>
      <c r="U960" s="9">
        <f t="shared" si="118"/>
        <v>183</v>
      </c>
      <c r="V960" s="2" t="s">
        <v>34</v>
      </c>
      <c r="W960" s="10">
        <f t="shared" si="119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 t="shared" si="112"/>
        <v>Jeremy</v>
      </c>
      <c r="H961" s="6" t="str">
        <f t="shared" si="113"/>
        <v>Ellison</v>
      </c>
      <c r="I961" s="6" t="str">
        <f t="shared" si="114"/>
        <v>Faridabad</v>
      </c>
      <c r="J961" s="2" t="s">
        <v>5</v>
      </c>
      <c r="K961" s="7" t="str">
        <f>INDEX('Product Details'!$A$2:$D$169, MATCH('Sales Order '!J961,'Product Details'!$B$2:$B$169,0),3)</f>
        <v>Furniture</v>
      </c>
      <c r="L961" s="7" t="str">
        <f>INDEX('Product Details'!$A$2:$D$169, MATCH('Sales Order '!J961,'Product Details'!$B$2:$B$169,0),4)</f>
        <v>Furnishings</v>
      </c>
      <c r="M961" s="7" t="str">
        <f>INDEX('Product Details'!$A$2:$D$169, MATCH('Sales Order '!J961,'Product Details'!$B$2:$B$169,0),1)</f>
        <v>Seth Thomas 13 1/2" Wall Clock</v>
      </c>
      <c r="N961" s="2">
        <v>279</v>
      </c>
      <c r="O961" s="2">
        <v>254</v>
      </c>
      <c r="P961" s="2">
        <v>2</v>
      </c>
      <c r="Q961" s="8">
        <f t="shared" si="115"/>
        <v>508</v>
      </c>
      <c r="R961" s="8">
        <f t="shared" si="116"/>
        <v>558</v>
      </c>
      <c r="S961" s="2">
        <v>24</v>
      </c>
      <c r="T961" s="9">
        <f t="shared" si="117"/>
        <v>582</v>
      </c>
      <c r="U961" s="9">
        <f t="shared" si="118"/>
        <v>74</v>
      </c>
      <c r="V961" s="2" t="s">
        <v>64</v>
      </c>
      <c r="W961" s="10">
        <f t="shared" si="119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 t="shared" si="112"/>
        <v>Mike</v>
      </c>
      <c r="H962" s="6" t="str">
        <f t="shared" si="113"/>
        <v>Pelletier</v>
      </c>
      <c r="I962" s="6" t="str">
        <f t="shared" si="114"/>
        <v>Gorakhpur</v>
      </c>
      <c r="J962" s="2" t="s">
        <v>253</v>
      </c>
      <c r="K962" s="7" t="str">
        <f>INDEX('Product Details'!$A$2:$D$169, MATCH('Sales Order '!J962,'Product Details'!$B$2:$B$169,0),3)</f>
        <v>Office_Supplies</v>
      </c>
      <c r="L962" s="7" t="str">
        <f>INDEX('Product Details'!$A$2:$D$169, MATCH('Sales Order '!J962,'Product Details'!$B$2:$B$169,0),4)</f>
        <v>Binders</v>
      </c>
      <c r="M962" s="7" t="str">
        <f>INDEX('Product Details'!$A$2:$D$169, MATCH('Sales Order '!J962,'Product Details'!$B$2:$B$169,0),1)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115"/>
        <v>7485</v>
      </c>
      <c r="R962" s="8">
        <f t="shared" si="116"/>
        <v>7560</v>
      </c>
      <c r="S962" s="2">
        <v>29</v>
      </c>
      <c r="T962" s="9">
        <f t="shared" si="117"/>
        <v>7589</v>
      </c>
      <c r="U962" s="9">
        <f t="shared" si="118"/>
        <v>104</v>
      </c>
      <c r="V962" s="2" t="s">
        <v>72</v>
      </c>
      <c r="W962" s="10">
        <f t="shared" si="119"/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 t="shared" si="112"/>
        <v>Toby</v>
      </c>
      <c r="H963" s="6" t="str">
        <f t="shared" si="113"/>
        <v>Gnade</v>
      </c>
      <c r="I963" s="6" t="str">
        <f t="shared" si="114"/>
        <v>Bhopal</v>
      </c>
      <c r="J963" s="2" t="s">
        <v>748</v>
      </c>
      <c r="K963" s="7" t="str">
        <f>INDEX('Product Details'!$A$2:$D$169, MATCH('Sales Order '!J963,'Product Details'!$B$2:$B$169,0),3)</f>
        <v>Office_Supplies</v>
      </c>
      <c r="L963" s="7" t="str">
        <f>INDEX('Product Details'!$A$2:$D$169, MATCH('Sales Order '!J963,'Product Details'!$B$2:$B$169,0),4)</f>
        <v>Storage</v>
      </c>
      <c r="M963" s="7" t="str">
        <f>INDEX('Product Details'!$A$2:$D$169, MATCH('Sales Order '!J963,'Product Details'!$B$2:$B$169,0),1)</f>
        <v>Smead Trays, Wire Frame</v>
      </c>
      <c r="N963" s="2">
        <v>1983</v>
      </c>
      <c r="O963" s="2">
        <v>1908</v>
      </c>
      <c r="P963" s="2">
        <v>1</v>
      </c>
      <c r="Q963" s="8">
        <f t="shared" si="115"/>
        <v>1908</v>
      </c>
      <c r="R963" s="8">
        <f t="shared" si="116"/>
        <v>1983</v>
      </c>
      <c r="S963" s="2">
        <v>93</v>
      </c>
      <c r="T963" s="9">
        <f t="shared" si="117"/>
        <v>2076</v>
      </c>
      <c r="U963" s="9">
        <f t="shared" si="118"/>
        <v>168</v>
      </c>
      <c r="V963" s="2" t="s">
        <v>34</v>
      </c>
      <c r="W963" s="10">
        <f t="shared" si="119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 t="shared" si="112"/>
        <v>Sally</v>
      </c>
      <c r="H964" s="6" t="str">
        <f t="shared" si="113"/>
        <v>Hughsby</v>
      </c>
      <c r="I964" s="6" t="str">
        <f t="shared" si="114"/>
        <v>Depok</v>
      </c>
      <c r="J964" s="2" t="s">
        <v>669</v>
      </c>
      <c r="K964" s="7" t="str">
        <f>INDEX('Product Details'!$A$2:$D$169, MATCH('Sales Order '!J964,'Product Details'!$B$2:$B$169,0),3)</f>
        <v>Technology</v>
      </c>
      <c r="L964" s="7" t="str">
        <f>INDEX('Product Details'!$A$2:$D$169, MATCH('Sales Order '!J964,'Product Details'!$B$2:$B$169,0),4)</f>
        <v>Phones</v>
      </c>
      <c r="M964" s="7" t="str">
        <f>INDEX('Product Details'!$A$2:$D$169, MATCH('Sales Order '!J964,'Product Details'!$B$2:$B$169,0),1)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115"/>
        <v>3978</v>
      </c>
      <c r="R964" s="8">
        <f t="shared" si="116"/>
        <v>4341</v>
      </c>
      <c r="S964" s="2">
        <v>69</v>
      </c>
      <c r="T964" s="9">
        <f t="shared" si="117"/>
        <v>4410</v>
      </c>
      <c r="U964" s="9">
        <f t="shared" si="118"/>
        <v>432</v>
      </c>
      <c r="V964" s="2" t="s">
        <v>34</v>
      </c>
      <c r="W964" s="10">
        <f t="shared" si="119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 t="shared" si="112"/>
        <v>Mike</v>
      </c>
      <c r="H965" s="6" t="str">
        <f t="shared" si="113"/>
        <v>Vittorini</v>
      </c>
      <c r="I965" s="6" t="str">
        <f t="shared" si="114"/>
        <v>Naihati</v>
      </c>
      <c r="J965" s="2" t="s">
        <v>117</v>
      </c>
      <c r="K965" s="7" t="str">
        <f>INDEX('Product Details'!$A$2:$D$169, MATCH('Sales Order '!J965,'Product Details'!$B$2:$B$169,0),3)</f>
        <v>Furniture</v>
      </c>
      <c r="L965" s="7" t="str">
        <f>INDEX('Product Details'!$A$2:$D$169, MATCH('Sales Order '!J965,'Product Details'!$B$2:$B$169,0),4)</f>
        <v>Tables</v>
      </c>
      <c r="M965" s="7" t="str">
        <f>INDEX('Product Details'!$A$2:$D$169, MATCH('Sales Order '!J965,'Product Details'!$B$2:$B$169,0),1)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115"/>
        <v>931</v>
      </c>
      <c r="R965" s="8">
        <f t="shared" si="116"/>
        <v>998</v>
      </c>
      <c r="S965" s="2">
        <v>78</v>
      </c>
      <c r="T965" s="9">
        <f t="shared" si="117"/>
        <v>1076</v>
      </c>
      <c r="U965" s="9">
        <f t="shared" si="118"/>
        <v>145</v>
      </c>
      <c r="V965" s="2" t="s">
        <v>34</v>
      </c>
      <c r="W965" s="10">
        <f t="shared" si="119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 t="shared" si="112"/>
        <v>Pamela</v>
      </c>
      <c r="H966" s="6" t="str">
        <f t="shared" si="113"/>
        <v>Stobb</v>
      </c>
      <c r="I966" s="6" t="str">
        <f t="shared" si="114"/>
        <v>Bremen</v>
      </c>
      <c r="J966" s="2" t="s">
        <v>81</v>
      </c>
      <c r="K966" s="7" t="str">
        <f>INDEX('Product Details'!$A$2:$D$169, MATCH('Sales Order '!J966,'Product Details'!$B$2:$B$169,0),3)</f>
        <v>Technology</v>
      </c>
      <c r="L966" s="7" t="str">
        <f>INDEX('Product Details'!$A$2:$D$169, MATCH('Sales Order '!J966,'Product Details'!$B$2:$B$169,0),4)</f>
        <v>Phones</v>
      </c>
      <c r="M966" s="7" t="str">
        <f>INDEX('Product Details'!$A$2:$D$169, MATCH('Sales Order '!J966,'Product Details'!$B$2:$B$169,0),1)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115"/>
        <v>378</v>
      </c>
      <c r="R966" s="8">
        <f t="shared" si="116"/>
        <v>412</v>
      </c>
      <c r="S966" s="2">
        <v>79</v>
      </c>
      <c r="T966" s="9">
        <f t="shared" si="117"/>
        <v>491</v>
      </c>
      <c r="U966" s="9">
        <f t="shared" si="118"/>
        <v>113</v>
      </c>
      <c r="V966" s="2" t="s">
        <v>64</v>
      </c>
      <c r="W966" s="10">
        <f t="shared" si="119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 t="shared" si="112"/>
        <v>Pauline</v>
      </c>
      <c r="H967" s="6" t="str">
        <f t="shared" si="113"/>
        <v>Chand</v>
      </c>
      <c r="I967" s="6" t="str">
        <f t="shared" si="114"/>
        <v>Perth</v>
      </c>
      <c r="J967" s="2" t="s">
        <v>389</v>
      </c>
      <c r="K967" s="7" t="str">
        <f>INDEX('Product Details'!$A$2:$D$169, MATCH('Sales Order '!J967,'Product Details'!$B$2:$B$169,0),3)</f>
        <v>Furniture</v>
      </c>
      <c r="L967" s="7" t="str">
        <f>INDEX('Product Details'!$A$2:$D$169, MATCH('Sales Order '!J967,'Product Details'!$B$2:$B$169,0),4)</f>
        <v>Tables</v>
      </c>
      <c r="M967" s="7" t="str">
        <f>INDEX('Product Details'!$A$2:$D$169, MATCH('Sales Order '!J967,'Product Details'!$B$2:$B$169,0),1)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115"/>
        <v>27640</v>
      </c>
      <c r="R967" s="8">
        <f t="shared" si="116"/>
        <v>29545</v>
      </c>
      <c r="S967" s="2">
        <v>22</v>
      </c>
      <c r="T967" s="9">
        <f t="shared" si="117"/>
        <v>29567</v>
      </c>
      <c r="U967" s="9">
        <f t="shared" si="118"/>
        <v>1927</v>
      </c>
      <c r="V967" s="2" t="s">
        <v>64</v>
      </c>
      <c r="W967" s="10">
        <f t="shared" si="119"/>
        <v>7.0000000000000007E-2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 t="shared" si="112"/>
        <v>Ryan</v>
      </c>
      <c r="H968" s="6" t="str">
        <f t="shared" si="113"/>
        <v>Crowe</v>
      </c>
      <c r="I968" s="6" t="str">
        <f t="shared" si="114"/>
        <v>Kanpur</v>
      </c>
      <c r="J968" s="2" t="s">
        <v>362</v>
      </c>
      <c r="K968" s="7" t="str">
        <f>INDEX('Product Details'!$A$2:$D$169, MATCH('Sales Order '!J968,'Product Details'!$B$2:$B$169,0),3)</f>
        <v>Technology</v>
      </c>
      <c r="L968" s="7" t="str">
        <f>INDEX('Product Details'!$A$2:$D$169, MATCH('Sales Order '!J968,'Product Details'!$B$2:$B$169,0),4)</f>
        <v>Machines</v>
      </c>
      <c r="M968" s="7" t="str">
        <f>INDEX('Product Details'!$A$2:$D$169, MATCH('Sales Order '!J968,'Product Details'!$B$2:$B$169,0),1)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115"/>
        <v>2667</v>
      </c>
      <c r="R968" s="8">
        <f t="shared" si="116"/>
        <v>2907</v>
      </c>
      <c r="S968" s="2">
        <v>75</v>
      </c>
      <c r="T968" s="9">
        <f t="shared" si="117"/>
        <v>2982</v>
      </c>
      <c r="U968" s="9">
        <f t="shared" si="118"/>
        <v>315</v>
      </c>
      <c r="V968" s="2" t="s">
        <v>64</v>
      </c>
      <c r="W968" s="10">
        <f t="shared" si="119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 t="shared" si="112"/>
        <v>Stuart</v>
      </c>
      <c r="H969" s="6" t="str">
        <f t="shared" si="113"/>
        <v>Calhoun</v>
      </c>
      <c r="I969" s="6" t="str">
        <f t="shared" si="114"/>
        <v>Raipur</v>
      </c>
      <c r="J969" s="2" t="s">
        <v>164</v>
      </c>
      <c r="K969" s="7" t="str">
        <f>INDEX('Product Details'!$A$2:$D$169, MATCH('Sales Order '!J969,'Product Details'!$B$2:$B$169,0),3)</f>
        <v>Office_Supplies</v>
      </c>
      <c r="L969" s="7" t="str">
        <f>INDEX('Product Details'!$A$2:$D$169, MATCH('Sales Order '!J969,'Product Details'!$B$2:$B$169,0),4)</f>
        <v>Appliances</v>
      </c>
      <c r="M969" s="7" t="str">
        <f>INDEX('Product Details'!$A$2:$D$169, MATCH('Sales Order '!J969,'Product Details'!$B$2:$B$169,0),1)</f>
        <v>Hamilton Beach Toaster, Black</v>
      </c>
      <c r="N969" s="2">
        <v>164</v>
      </c>
      <c r="O969" s="2">
        <v>152</v>
      </c>
      <c r="P969" s="2">
        <v>5</v>
      </c>
      <c r="Q969" s="8">
        <f t="shared" si="115"/>
        <v>760</v>
      </c>
      <c r="R969" s="8">
        <f t="shared" si="116"/>
        <v>820</v>
      </c>
      <c r="S969" s="2">
        <v>30</v>
      </c>
      <c r="T969" s="9">
        <f t="shared" si="117"/>
        <v>850</v>
      </c>
      <c r="U969" s="9">
        <f t="shared" si="118"/>
        <v>90</v>
      </c>
      <c r="V969" s="2" t="s">
        <v>34</v>
      </c>
      <c r="W969" s="10">
        <f t="shared" si="119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 t="shared" ref="G970:G1033" si="120">VLOOKUP(F970, Customer,2,0)</f>
        <v>Brendan</v>
      </c>
      <c r="H970" s="6" t="str">
        <f t="shared" ref="H970:H1033" si="121">VLOOKUP(F970,Customer,3,0)</f>
        <v>Murry</v>
      </c>
      <c r="I970" s="6" t="str">
        <f t="shared" ref="I970:I1033" si="122">VLOOKUP(F970,Customer,5,0)</f>
        <v>Brahmapur</v>
      </c>
      <c r="J970" s="2" t="s">
        <v>227</v>
      </c>
      <c r="K970" s="7" t="str">
        <f>INDEX('Product Details'!$A$2:$D$169, MATCH('Sales Order '!J970,'Product Details'!$B$2:$B$169,0),3)</f>
        <v>Furniture</v>
      </c>
      <c r="L970" s="7" t="str">
        <f>INDEX('Product Details'!$A$2:$D$169, MATCH('Sales Order '!J970,'Product Details'!$B$2:$B$169,0),4)</f>
        <v>Bookcases</v>
      </c>
      <c r="M970" s="7" t="str">
        <f>INDEX('Product Details'!$A$2:$D$169, MATCH('Sales Order '!J970,'Product Details'!$B$2:$B$169,0),1)</f>
        <v>Classic Bookcase, Traditional</v>
      </c>
      <c r="N970" s="2">
        <v>400</v>
      </c>
      <c r="O970" s="2">
        <v>360</v>
      </c>
      <c r="P970" s="2">
        <v>9</v>
      </c>
      <c r="Q970" s="8">
        <f t="shared" si="115"/>
        <v>3240</v>
      </c>
      <c r="R970" s="8">
        <f t="shared" si="116"/>
        <v>3600</v>
      </c>
      <c r="S970" s="2">
        <v>56</v>
      </c>
      <c r="T970" s="9">
        <f t="shared" si="117"/>
        <v>3656</v>
      </c>
      <c r="U970" s="9">
        <f t="shared" si="118"/>
        <v>416</v>
      </c>
      <c r="V970" s="2" t="s">
        <v>34</v>
      </c>
      <c r="W970" s="10">
        <f t="shared" si="119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 t="shared" si="120"/>
        <v>Maureen</v>
      </c>
      <c r="H971" s="6" t="str">
        <f t="shared" si="121"/>
        <v>Fritzler</v>
      </c>
      <c r="I971" s="6" t="str">
        <f t="shared" si="122"/>
        <v>BadenBaden</v>
      </c>
      <c r="J971" s="2" t="s">
        <v>748</v>
      </c>
      <c r="K971" s="7" t="str">
        <f>INDEX('Product Details'!$A$2:$D$169, MATCH('Sales Order '!J971,'Product Details'!$B$2:$B$169,0),3)</f>
        <v>Office_Supplies</v>
      </c>
      <c r="L971" s="7" t="str">
        <f>INDEX('Product Details'!$A$2:$D$169, MATCH('Sales Order '!J971,'Product Details'!$B$2:$B$169,0),4)</f>
        <v>Storage</v>
      </c>
      <c r="M971" s="7" t="str">
        <f>INDEX('Product Details'!$A$2:$D$169, MATCH('Sales Order '!J971,'Product Details'!$B$2:$B$169,0),1)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123">O971*P971</f>
        <v>31730</v>
      </c>
      <c r="R971" s="8">
        <f t="shared" ref="R971:R1034" si="124">N971*P971</f>
        <v>32990</v>
      </c>
      <c r="S971" s="2">
        <v>25</v>
      </c>
      <c r="T971" s="9">
        <f t="shared" ref="T971:T1034" si="125">R971+S971</f>
        <v>33015</v>
      </c>
      <c r="U971" s="9">
        <f t="shared" ref="U971:U1034" si="126">T971-Q971</f>
        <v>1285</v>
      </c>
      <c r="V971" s="2" t="s">
        <v>34</v>
      </c>
      <c r="W971" s="10">
        <f t="shared" ref="W971:W1034" si="127">VLOOKUP(T971,$X$1:$Y$7,2,1)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 t="shared" si="120"/>
        <v>Becky</v>
      </c>
      <c r="H972" s="6" t="str">
        <f t="shared" si="121"/>
        <v>Pak</v>
      </c>
      <c r="I972" s="6" t="str">
        <f t="shared" si="122"/>
        <v>Geelong</v>
      </c>
      <c r="J972" s="2" t="s">
        <v>455</v>
      </c>
      <c r="K972" s="7" t="str">
        <f>INDEX('Product Details'!$A$2:$D$169, MATCH('Sales Order '!J972,'Product Details'!$B$2:$B$169,0),3)</f>
        <v>Office_Supplies</v>
      </c>
      <c r="L972" s="7" t="str">
        <f>INDEX('Product Details'!$A$2:$D$169, MATCH('Sales Order '!J972,'Product Details'!$B$2:$B$169,0),4)</f>
        <v>Paper</v>
      </c>
      <c r="M972" s="7" t="str">
        <f>INDEX('Product Details'!$A$2:$D$169, MATCH('Sales Order '!J972,'Product Details'!$B$2:$B$169,0),1)</f>
        <v>Xerox 1910</v>
      </c>
      <c r="N972" s="2">
        <v>3256</v>
      </c>
      <c r="O972" s="2">
        <v>3044</v>
      </c>
      <c r="P972" s="2">
        <v>1</v>
      </c>
      <c r="Q972" s="8">
        <f t="shared" si="123"/>
        <v>3044</v>
      </c>
      <c r="R972" s="8">
        <f t="shared" si="124"/>
        <v>3256</v>
      </c>
      <c r="S972" s="2">
        <v>95</v>
      </c>
      <c r="T972" s="9">
        <f t="shared" si="125"/>
        <v>3351</v>
      </c>
      <c r="U972" s="9">
        <f t="shared" si="126"/>
        <v>307</v>
      </c>
      <c r="V972" s="2" t="s">
        <v>34</v>
      </c>
      <c r="W972" s="10">
        <f t="shared" si="127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 t="shared" si="120"/>
        <v>Jennifer</v>
      </c>
      <c r="H973" s="6" t="str">
        <f t="shared" si="121"/>
        <v>Halladay</v>
      </c>
      <c r="I973" s="6" t="str">
        <f t="shared" si="122"/>
        <v>Krefeld</v>
      </c>
      <c r="J973" s="2" t="s">
        <v>836</v>
      </c>
      <c r="K973" s="7" t="str">
        <f>INDEX('Product Details'!$A$2:$D$169, MATCH('Sales Order '!J973,'Product Details'!$B$2:$B$169,0),3)</f>
        <v>Technology</v>
      </c>
      <c r="L973" s="7" t="str">
        <f>INDEX('Product Details'!$A$2:$D$169, MATCH('Sales Order '!J973,'Product Details'!$B$2:$B$169,0),4)</f>
        <v>Copiers</v>
      </c>
      <c r="M973" s="7" t="str">
        <f>INDEX('Product Details'!$A$2:$D$169, MATCH('Sales Order '!J973,'Product Details'!$B$2:$B$169,0),1)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123"/>
        <v>13689</v>
      </c>
      <c r="R973" s="8">
        <f t="shared" si="124"/>
        <v>14496</v>
      </c>
      <c r="S973" s="2">
        <v>87</v>
      </c>
      <c r="T973" s="9">
        <f t="shared" si="125"/>
        <v>14583</v>
      </c>
      <c r="U973" s="9">
        <f t="shared" si="126"/>
        <v>894</v>
      </c>
      <c r="V973" s="2" t="s">
        <v>31</v>
      </c>
      <c r="W973" s="10">
        <f t="shared" si="127"/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 t="shared" si="120"/>
        <v>Katrina</v>
      </c>
      <c r="H974" s="6" t="str">
        <f t="shared" si="121"/>
        <v>Bavinger</v>
      </c>
      <c r="I974" s="6" t="str">
        <f t="shared" si="122"/>
        <v>Melbourne</v>
      </c>
      <c r="J974" s="2" t="s">
        <v>63</v>
      </c>
      <c r="K974" s="7" t="str">
        <f>INDEX('Product Details'!$A$2:$D$169, MATCH('Sales Order '!J974,'Product Details'!$B$2:$B$169,0),3)</f>
        <v>Office_Supplies</v>
      </c>
      <c r="L974" s="7" t="str">
        <f>INDEX('Product Details'!$A$2:$D$169, MATCH('Sales Order '!J974,'Product Details'!$B$2:$B$169,0),4)</f>
        <v>Envelopes</v>
      </c>
      <c r="M974" s="7" t="str">
        <f>INDEX('Product Details'!$A$2:$D$169, MATCH('Sales Order '!J974,'Product Details'!$B$2:$B$169,0),1)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123"/>
        <v>12004</v>
      </c>
      <c r="R974" s="8">
        <f t="shared" si="124"/>
        <v>12120</v>
      </c>
      <c r="S974" s="2">
        <v>51</v>
      </c>
      <c r="T974" s="9">
        <f t="shared" si="125"/>
        <v>12171</v>
      </c>
      <c r="U974" s="9">
        <f t="shared" si="126"/>
        <v>167</v>
      </c>
      <c r="V974" s="2" t="s">
        <v>64</v>
      </c>
      <c r="W974" s="10">
        <f t="shared" si="127"/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 t="shared" si="120"/>
        <v>Jack</v>
      </c>
      <c r="H975" s="6" t="str">
        <f t="shared" si="121"/>
        <v>O'Briant</v>
      </c>
      <c r="I975" s="6" t="str">
        <f t="shared" si="122"/>
        <v>Jammu</v>
      </c>
      <c r="J975" s="2" t="s">
        <v>580</v>
      </c>
      <c r="K975" s="7" t="str">
        <f>INDEX('Product Details'!$A$2:$D$169, MATCH('Sales Order '!J975,'Product Details'!$B$2:$B$169,0),3)</f>
        <v>Office_Supplies</v>
      </c>
      <c r="L975" s="7" t="str">
        <f>INDEX('Product Details'!$A$2:$D$169, MATCH('Sales Order '!J975,'Product Details'!$B$2:$B$169,0),4)</f>
        <v>Storage</v>
      </c>
      <c r="M975" s="7" t="str">
        <f>INDEX('Product Details'!$A$2:$D$169, MATCH('Sales Order '!J975,'Product Details'!$B$2:$B$169,0),1)</f>
        <v>Hanging Personal Folder File</v>
      </c>
      <c r="N975" s="2">
        <v>456</v>
      </c>
      <c r="O975" s="2">
        <v>430</v>
      </c>
      <c r="P975" s="2">
        <v>5</v>
      </c>
      <c r="Q975" s="8">
        <f t="shared" si="123"/>
        <v>2150</v>
      </c>
      <c r="R975" s="8">
        <f t="shared" si="124"/>
        <v>2280</v>
      </c>
      <c r="S975" s="2">
        <v>70</v>
      </c>
      <c r="T975" s="9">
        <f t="shared" si="125"/>
        <v>2350</v>
      </c>
      <c r="U975" s="9">
        <f t="shared" si="126"/>
        <v>200</v>
      </c>
      <c r="V975" s="2" t="s">
        <v>34</v>
      </c>
      <c r="W975" s="10">
        <f t="shared" si="127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 t="shared" si="120"/>
        <v>Liz</v>
      </c>
      <c r="H976" s="6" t="str">
        <f t="shared" si="121"/>
        <v>Carlisle</v>
      </c>
      <c r="I976" s="6" t="str">
        <f t="shared" si="122"/>
        <v>Luoyang</v>
      </c>
      <c r="J976" s="2" t="s">
        <v>71</v>
      </c>
      <c r="K976" s="7" t="str">
        <f>INDEX('Product Details'!$A$2:$D$169, MATCH('Sales Order '!J976,'Product Details'!$B$2:$B$169,0),3)</f>
        <v>Furniture</v>
      </c>
      <c r="L976" s="7" t="str">
        <f>INDEX('Product Details'!$A$2:$D$169, MATCH('Sales Order '!J976,'Product Details'!$B$2:$B$169,0),4)</f>
        <v>Furnishings</v>
      </c>
      <c r="M976" s="7" t="str">
        <f>INDEX('Product Details'!$A$2:$D$169, MATCH('Sales Order '!J976,'Product Details'!$B$2:$B$169,0),1)</f>
        <v>-O Stacking Tray, Erganomic</v>
      </c>
      <c r="N976" s="2">
        <v>472</v>
      </c>
      <c r="O976" s="2">
        <v>432</v>
      </c>
      <c r="P976" s="2">
        <v>1</v>
      </c>
      <c r="Q976" s="8">
        <f t="shared" si="123"/>
        <v>432</v>
      </c>
      <c r="R976" s="8">
        <f t="shared" si="124"/>
        <v>472</v>
      </c>
      <c r="S976" s="2">
        <v>70</v>
      </c>
      <c r="T976" s="9">
        <f t="shared" si="125"/>
        <v>542</v>
      </c>
      <c r="U976" s="9">
        <f t="shared" si="126"/>
        <v>110</v>
      </c>
      <c r="V976" s="2" t="s">
        <v>34</v>
      </c>
      <c r="W976" s="10">
        <f t="shared" si="127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 t="shared" si="120"/>
        <v>Bill</v>
      </c>
      <c r="H977" s="6" t="str">
        <f t="shared" si="121"/>
        <v>Stewart</v>
      </c>
      <c r="I977" s="6" t="str">
        <f t="shared" si="122"/>
        <v>Wenling</v>
      </c>
      <c r="J977" s="2" t="s">
        <v>263</v>
      </c>
      <c r="K977" s="7" t="str">
        <f>INDEX('Product Details'!$A$2:$D$169, MATCH('Sales Order '!J977,'Product Details'!$B$2:$B$169,0),3)</f>
        <v>Furniture</v>
      </c>
      <c r="L977" s="7" t="str">
        <f>INDEX('Product Details'!$A$2:$D$169, MATCH('Sales Order '!J977,'Product Details'!$B$2:$B$169,0),4)</f>
        <v>Chairs</v>
      </c>
      <c r="M977" s="7" t="str">
        <f>INDEX('Product Details'!$A$2:$D$169, MATCH('Sales Order '!J977,'Product Details'!$B$2:$B$169,0),1)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123"/>
        <v>3882</v>
      </c>
      <c r="R977" s="8">
        <f t="shared" si="124"/>
        <v>4074</v>
      </c>
      <c r="S977" s="2">
        <v>96</v>
      </c>
      <c r="T977" s="9">
        <f t="shared" si="125"/>
        <v>4170</v>
      </c>
      <c r="U977" s="9">
        <f t="shared" si="126"/>
        <v>288</v>
      </c>
      <c r="V977" s="2" t="s">
        <v>72</v>
      </c>
      <c r="W977" s="10">
        <f t="shared" si="127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 t="shared" si="120"/>
        <v>Eric</v>
      </c>
      <c r="H978" s="6" t="str">
        <f t="shared" si="121"/>
        <v>Barreto</v>
      </c>
      <c r="I978" s="6" t="str">
        <f t="shared" si="122"/>
        <v>Liaoyang</v>
      </c>
      <c r="J978" s="2" t="s">
        <v>387</v>
      </c>
      <c r="K978" s="7" t="str">
        <f>INDEX('Product Details'!$A$2:$D$169, MATCH('Sales Order '!J978,'Product Details'!$B$2:$B$169,0),3)</f>
        <v>Office_Supplies</v>
      </c>
      <c r="L978" s="7" t="str">
        <f>INDEX('Product Details'!$A$2:$D$169, MATCH('Sales Order '!J978,'Product Details'!$B$2:$B$169,0),4)</f>
        <v>Fasteners</v>
      </c>
      <c r="M978" s="7" t="str">
        <f>INDEX('Product Details'!$A$2:$D$169, MATCH('Sales Order '!J978,'Product Details'!$B$2:$B$169,0),1)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123"/>
        <v>5090</v>
      </c>
      <c r="R978" s="8">
        <f t="shared" si="124"/>
        <v>5494</v>
      </c>
      <c r="S978" s="2">
        <v>84</v>
      </c>
      <c r="T978" s="9">
        <f t="shared" si="125"/>
        <v>5578</v>
      </c>
      <c r="U978" s="9">
        <f t="shared" si="126"/>
        <v>488</v>
      </c>
      <c r="V978" s="2" t="s">
        <v>34</v>
      </c>
      <c r="W978" s="10">
        <f t="shared" si="127"/>
        <v>0.05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 t="shared" si="120"/>
        <v>Natalie</v>
      </c>
      <c r="H979" s="6" t="str">
        <f t="shared" si="121"/>
        <v>DeCherney</v>
      </c>
      <c r="I979" s="6" t="str">
        <f t="shared" si="122"/>
        <v>Anqing</v>
      </c>
      <c r="J979" s="2" t="s">
        <v>748</v>
      </c>
      <c r="K979" s="7" t="str">
        <f>INDEX('Product Details'!$A$2:$D$169, MATCH('Sales Order '!J979,'Product Details'!$B$2:$B$169,0),3)</f>
        <v>Office_Supplies</v>
      </c>
      <c r="L979" s="7" t="str">
        <f>INDEX('Product Details'!$A$2:$D$169, MATCH('Sales Order '!J979,'Product Details'!$B$2:$B$169,0),4)</f>
        <v>Storage</v>
      </c>
      <c r="M979" s="7" t="str">
        <f>INDEX('Product Details'!$A$2:$D$169, MATCH('Sales Order '!J979,'Product Details'!$B$2:$B$169,0),1)</f>
        <v>Smead Trays, Wire Frame</v>
      </c>
      <c r="N979" s="2">
        <v>8651</v>
      </c>
      <c r="O979" s="2">
        <v>8081</v>
      </c>
      <c r="P979" s="2">
        <v>2</v>
      </c>
      <c r="Q979" s="8">
        <f t="shared" si="123"/>
        <v>16162</v>
      </c>
      <c r="R979" s="8">
        <f t="shared" si="124"/>
        <v>17302</v>
      </c>
      <c r="S979" s="2">
        <v>66</v>
      </c>
      <c r="T979" s="9">
        <f t="shared" si="125"/>
        <v>17368</v>
      </c>
      <c r="U979" s="9">
        <f t="shared" si="126"/>
        <v>1206</v>
      </c>
      <c r="V979" s="2" t="s">
        <v>34</v>
      </c>
      <c r="W979" s="10">
        <f t="shared" si="127"/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 t="shared" si="120"/>
        <v>Jeremy</v>
      </c>
      <c r="H980" s="6" t="str">
        <f t="shared" si="121"/>
        <v>Ellison</v>
      </c>
      <c r="I980" s="6" t="str">
        <f t="shared" si="122"/>
        <v>Faridabad</v>
      </c>
      <c r="J980" s="2" t="s">
        <v>377</v>
      </c>
      <c r="K980" s="7" t="str">
        <f>INDEX('Product Details'!$A$2:$D$169, MATCH('Sales Order '!J980,'Product Details'!$B$2:$B$169,0),3)</f>
        <v>Furniture</v>
      </c>
      <c r="L980" s="7" t="str">
        <f>INDEX('Product Details'!$A$2:$D$169, MATCH('Sales Order '!J980,'Product Details'!$B$2:$B$169,0),4)</f>
        <v>Tables</v>
      </c>
      <c r="M980" s="7" t="str">
        <f>INDEX('Product Details'!$A$2:$D$169, MATCH('Sales Order '!J980,'Product Details'!$B$2:$B$169,0),1)</f>
        <v>BPI Conference Tables</v>
      </c>
      <c r="N980" s="2">
        <v>2697</v>
      </c>
      <c r="O980" s="2">
        <v>2498</v>
      </c>
      <c r="P980" s="2">
        <v>6</v>
      </c>
      <c r="Q980" s="8">
        <f t="shared" si="123"/>
        <v>14988</v>
      </c>
      <c r="R980" s="8">
        <f t="shared" si="124"/>
        <v>16182</v>
      </c>
      <c r="S980" s="2">
        <v>94</v>
      </c>
      <c r="T980" s="9">
        <f t="shared" si="125"/>
        <v>16276</v>
      </c>
      <c r="U980" s="9">
        <f t="shared" si="126"/>
        <v>1288</v>
      </c>
      <c r="V980" s="2" t="s">
        <v>34</v>
      </c>
      <c r="W980" s="10">
        <f t="shared" si="127"/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 t="shared" si="120"/>
        <v>Erica</v>
      </c>
      <c r="H981" s="6" t="str">
        <f t="shared" si="121"/>
        <v>Smith</v>
      </c>
      <c r="I981" s="6" t="str">
        <f t="shared" si="122"/>
        <v>Halle</v>
      </c>
      <c r="J981" s="2" t="s">
        <v>617</v>
      </c>
      <c r="K981" s="7" t="str">
        <f>INDEX('Product Details'!$A$2:$D$169, MATCH('Sales Order '!J981,'Product Details'!$B$2:$B$169,0),3)</f>
        <v>Office_Supplies</v>
      </c>
      <c r="L981" s="7" t="str">
        <f>INDEX('Product Details'!$A$2:$D$169, MATCH('Sales Order '!J981,'Product Details'!$B$2:$B$169,0),4)</f>
        <v>Binders</v>
      </c>
      <c r="M981" s="7" t="str">
        <f>INDEX('Product Details'!$A$2:$D$169, MATCH('Sales Order '!J981,'Product Details'!$B$2:$B$169,0),1)</f>
        <v>JM Magazine Binder</v>
      </c>
      <c r="N981" s="2">
        <v>825</v>
      </c>
      <c r="O981" s="2">
        <v>793</v>
      </c>
      <c r="P981" s="2">
        <v>2</v>
      </c>
      <c r="Q981" s="8">
        <f t="shared" si="123"/>
        <v>1586</v>
      </c>
      <c r="R981" s="8">
        <f t="shared" si="124"/>
        <v>1650</v>
      </c>
      <c r="S981" s="2">
        <v>44</v>
      </c>
      <c r="T981" s="9">
        <f t="shared" si="125"/>
        <v>1694</v>
      </c>
      <c r="U981" s="9">
        <f t="shared" si="126"/>
        <v>108</v>
      </c>
      <c r="V981" s="2" t="s">
        <v>34</v>
      </c>
      <c r="W981" s="10">
        <f t="shared" si="127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 t="shared" si="120"/>
        <v>Carl</v>
      </c>
      <c r="H982" s="6" t="str">
        <f t="shared" si="121"/>
        <v>Weiss</v>
      </c>
      <c r="I982" s="6" t="str">
        <f t="shared" si="122"/>
        <v>Delhi</v>
      </c>
      <c r="J982" s="2" t="s">
        <v>633</v>
      </c>
      <c r="K982" s="7" t="str">
        <f>INDEX('Product Details'!$A$2:$D$169, MATCH('Sales Order '!J982,'Product Details'!$B$2:$B$169,0),3)</f>
        <v>Office_Supplies</v>
      </c>
      <c r="L982" s="7" t="str">
        <f>INDEX('Product Details'!$A$2:$D$169, MATCH('Sales Order '!J982,'Product Details'!$B$2:$B$169,0),4)</f>
        <v>Appliances</v>
      </c>
      <c r="M982" s="7" t="str">
        <f>INDEX('Product Details'!$A$2:$D$169, MATCH('Sales Order '!J982,'Product Details'!$B$2:$B$169,0),1)</f>
        <v>Cuisinart Toaster, Silver</v>
      </c>
      <c r="N982" s="2">
        <v>886</v>
      </c>
      <c r="O982" s="2">
        <v>796</v>
      </c>
      <c r="P982" s="2">
        <v>2</v>
      </c>
      <c r="Q982" s="8">
        <f t="shared" si="123"/>
        <v>1592</v>
      </c>
      <c r="R982" s="8">
        <f t="shared" si="124"/>
        <v>1772</v>
      </c>
      <c r="S982" s="2">
        <v>40</v>
      </c>
      <c r="T982" s="9">
        <f t="shared" si="125"/>
        <v>1812</v>
      </c>
      <c r="U982" s="9">
        <f t="shared" si="126"/>
        <v>220</v>
      </c>
      <c r="V982" s="2" t="s">
        <v>34</v>
      </c>
      <c r="W982" s="10">
        <f t="shared" si="127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 t="shared" si="120"/>
        <v>Logan</v>
      </c>
      <c r="H983" s="6" t="str">
        <f t="shared" si="121"/>
        <v>Currie</v>
      </c>
      <c r="I983" s="6" t="str">
        <f t="shared" si="122"/>
        <v>Anshan</v>
      </c>
      <c r="J983" s="2" t="s">
        <v>762</v>
      </c>
      <c r="K983" s="7" t="str">
        <f>INDEX('Product Details'!$A$2:$D$169, MATCH('Sales Order '!J983,'Product Details'!$B$2:$B$169,0),3)</f>
        <v>Technology</v>
      </c>
      <c r="L983" s="7" t="str">
        <f>INDEX('Product Details'!$A$2:$D$169, MATCH('Sales Order '!J983,'Product Details'!$B$2:$B$169,0),4)</f>
        <v>Machines</v>
      </c>
      <c r="M983" s="7" t="str">
        <f>INDEX('Product Details'!$A$2:$D$169, MATCH('Sales Order '!J983,'Product Details'!$B$2:$B$169,0),1)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123"/>
        <v>4164</v>
      </c>
      <c r="R983" s="8">
        <f t="shared" si="124"/>
        <v>4458</v>
      </c>
      <c r="S983" s="2">
        <v>80</v>
      </c>
      <c r="T983" s="9">
        <f t="shared" si="125"/>
        <v>4538</v>
      </c>
      <c r="U983" s="9">
        <f t="shared" si="126"/>
        <v>374</v>
      </c>
      <c r="V983" s="2" t="s">
        <v>34</v>
      </c>
      <c r="W983" s="10">
        <f t="shared" si="127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 t="shared" si="120"/>
        <v>Mick</v>
      </c>
      <c r="H984" s="6" t="str">
        <f t="shared" si="121"/>
        <v>Crebagga</v>
      </c>
      <c r="I984" s="6" t="str">
        <f t="shared" si="122"/>
        <v>Banjarmasin</v>
      </c>
      <c r="J984" s="2" t="s">
        <v>425</v>
      </c>
      <c r="K984" s="7" t="str">
        <f>INDEX('Product Details'!$A$2:$D$169, MATCH('Sales Order '!J984,'Product Details'!$B$2:$B$169,0),3)</f>
        <v>Office_Supplies</v>
      </c>
      <c r="L984" s="7" t="str">
        <f>INDEX('Product Details'!$A$2:$D$169, MATCH('Sales Order '!J984,'Product Details'!$B$2:$B$169,0),4)</f>
        <v>Supplies</v>
      </c>
      <c r="M984" s="7" t="str">
        <f>INDEX('Product Details'!$A$2:$D$169, MATCH('Sales Order '!J984,'Product Details'!$B$2:$B$169,0),1)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123"/>
        <v>1978</v>
      </c>
      <c r="R984" s="8">
        <f t="shared" si="124"/>
        <v>2116</v>
      </c>
      <c r="S984" s="2">
        <v>42</v>
      </c>
      <c r="T984" s="9">
        <f t="shared" si="125"/>
        <v>2158</v>
      </c>
      <c r="U984" s="9">
        <f t="shared" si="126"/>
        <v>180</v>
      </c>
      <c r="V984" s="2" t="s">
        <v>34</v>
      </c>
      <c r="W984" s="10">
        <f t="shared" si="127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 t="shared" si="120"/>
        <v>Cari</v>
      </c>
      <c r="H985" s="6" t="str">
        <f t="shared" si="121"/>
        <v>Sayre</v>
      </c>
      <c r="I985" s="6" t="str">
        <f t="shared" si="122"/>
        <v>Recklinghausen</v>
      </c>
      <c r="J985" s="2" t="s">
        <v>337</v>
      </c>
      <c r="K985" s="7" t="str">
        <f>INDEX('Product Details'!$A$2:$D$169, MATCH('Sales Order '!J985,'Product Details'!$B$2:$B$169,0),3)</f>
        <v>Technology</v>
      </c>
      <c r="L985" s="7" t="str">
        <f>INDEX('Product Details'!$A$2:$D$169, MATCH('Sales Order '!J985,'Product Details'!$B$2:$B$169,0),4)</f>
        <v>Phones</v>
      </c>
      <c r="M985" s="7" t="str">
        <f>INDEX('Product Details'!$A$2:$D$169, MATCH('Sales Order '!J985,'Product Details'!$B$2:$B$169,0),1)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123"/>
        <v>5348</v>
      </c>
      <c r="R985" s="8">
        <f t="shared" si="124"/>
        <v>5616</v>
      </c>
      <c r="S985" s="2">
        <v>75</v>
      </c>
      <c r="T985" s="9">
        <f t="shared" si="125"/>
        <v>5691</v>
      </c>
      <c r="U985" s="9">
        <f t="shared" si="126"/>
        <v>343</v>
      </c>
      <c r="V985" s="2" t="s">
        <v>64</v>
      </c>
      <c r="W985" s="10">
        <f t="shared" si="127"/>
        <v>0.05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 t="shared" si="120"/>
        <v>Thomas</v>
      </c>
      <c r="H986" s="6" t="str">
        <f t="shared" si="121"/>
        <v>Brumley</v>
      </c>
      <c r="I986" s="6" t="str">
        <f t="shared" si="122"/>
        <v>Jinan</v>
      </c>
      <c r="J986" s="2" t="s">
        <v>349</v>
      </c>
      <c r="K986" s="7" t="str">
        <f>INDEX('Product Details'!$A$2:$D$169, MATCH('Sales Order '!J986,'Product Details'!$B$2:$B$169,0),3)</f>
        <v>Furniture</v>
      </c>
      <c r="L986" s="7" t="str">
        <f>INDEX('Product Details'!$A$2:$D$169, MATCH('Sales Order '!J986,'Product Details'!$B$2:$B$169,0),4)</f>
        <v>Furnishings</v>
      </c>
      <c r="M986" s="7" t="str">
        <f>INDEX('Product Details'!$A$2:$D$169, MATCH('Sales Order '!J986,'Product Details'!$B$2:$B$169,0),1)</f>
        <v>Tenex Door Stop, Durable</v>
      </c>
      <c r="N986" s="2">
        <v>2829</v>
      </c>
      <c r="O986" s="2">
        <v>2596</v>
      </c>
      <c r="P986" s="2">
        <v>2</v>
      </c>
      <c r="Q986" s="8">
        <f t="shared" si="123"/>
        <v>5192</v>
      </c>
      <c r="R986" s="8">
        <f t="shared" si="124"/>
        <v>5658</v>
      </c>
      <c r="S986" s="2">
        <v>66</v>
      </c>
      <c r="T986" s="9">
        <f t="shared" si="125"/>
        <v>5724</v>
      </c>
      <c r="U986" s="9">
        <f t="shared" si="126"/>
        <v>532</v>
      </c>
      <c r="V986" s="2" t="s">
        <v>34</v>
      </c>
      <c r="W986" s="10">
        <f t="shared" si="127"/>
        <v>0.05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 t="shared" si="120"/>
        <v>Rachel</v>
      </c>
      <c r="H987" s="6" t="str">
        <f t="shared" si="121"/>
        <v>Payne</v>
      </c>
      <c r="I987" s="6" t="str">
        <f t="shared" si="122"/>
        <v>Caloundra</v>
      </c>
      <c r="J987" s="2" t="s">
        <v>132</v>
      </c>
      <c r="K987" s="7" t="str">
        <f>INDEX('Product Details'!$A$2:$D$169, MATCH('Sales Order '!J987,'Product Details'!$B$2:$B$169,0),3)</f>
        <v>Office_Supplies</v>
      </c>
      <c r="L987" s="7" t="str">
        <f>INDEX('Product Details'!$A$2:$D$169, MATCH('Sales Order '!J987,'Product Details'!$B$2:$B$169,0),4)</f>
        <v>Labels</v>
      </c>
      <c r="M987" s="7" t="str">
        <f>INDEX('Product Details'!$A$2:$D$169, MATCH('Sales Order '!J987,'Product Details'!$B$2:$B$169,0),1)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123"/>
        <v>31596</v>
      </c>
      <c r="R987" s="8">
        <f t="shared" si="124"/>
        <v>35436</v>
      </c>
      <c r="S987" s="2">
        <v>86</v>
      </c>
      <c r="T987" s="9">
        <f t="shared" si="125"/>
        <v>35522</v>
      </c>
      <c r="U987" s="9">
        <f t="shared" si="126"/>
        <v>3926</v>
      </c>
      <c r="V987" s="2" t="s">
        <v>64</v>
      </c>
      <c r="W987" s="10">
        <f t="shared" si="127"/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 t="shared" si="120"/>
        <v>Jeremy</v>
      </c>
      <c r="H988" s="6" t="str">
        <f t="shared" si="121"/>
        <v>Ellison</v>
      </c>
      <c r="I988" s="6" t="str">
        <f t="shared" si="122"/>
        <v>Faridabad</v>
      </c>
      <c r="J988" s="2" t="s">
        <v>380</v>
      </c>
      <c r="K988" s="7" t="str">
        <f>INDEX('Product Details'!$A$2:$D$169, MATCH('Sales Order '!J988,'Product Details'!$B$2:$B$169,0),3)</f>
        <v>Office_Supplies</v>
      </c>
      <c r="L988" s="7" t="str">
        <f>INDEX('Product Details'!$A$2:$D$169, MATCH('Sales Order '!J988,'Product Details'!$B$2:$B$169,0),4)</f>
        <v>Fasteners</v>
      </c>
      <c r="M988" s="7" t="str">
        <f>INDEX('Product Details'!$A$2:$D$169, MATCH('Sales Order '!J988,'Product Details'!$B$2:$B$169,0),1)</f>
        <v>Stockwel Thumb Tacks, Metal</v>
      </c>
      <c r="N988" s="2">
        <v>8199</v>
      </c>
      <c r="O988" s="2">
        <v>7523</v>
      </c>
      <c r="P988" s="2">
        <v>4</v>
      </c>
      <c r="Q988" s="8">
        <f t="shared" si="123"/>
        <v>30092</v>
      </c>
      <c r="R988" s="8">
        <f t="shared" si="124"/>
        <v>32796</v>
      </c>
      <c r="S988" s="2">
        <v>22</v>
      </c>
      <c r="T988" s="9">
        <f t="shared" si="125"/>
        <v>32818</v>
      </c>
      <c r="U988" s="9">
        <f t="shared" si="126"/>
        <v>2726</v>
      </c>
      <c r="V988" s="2" t="s">
        <v>64</v>
      </c>
      <c r="W988" s="10">
        <f t="shared" si="127"/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 t="shared" si="120"/>
        <v>Stuart</v>
      </c>
      <c r="H989" s="6" t="str">
        <f t="shared" si="121"/>
        <v>Calhoun</v>
      </c>
      <c r="I989" s="6" t="str">
        <f t="shared" si="122"/>
        <v>Bochum</v>
      </c>
      <c r="J989" s="2" t="s">
        <v>184</v>
      </c>
      <c r="K989" s="7" t="str">
        <f>INDEX('Product Details'!$A$2:$D$169, MATCH('Sales Order '!J989,'Product Details'!$B$2:$B$169,0),3)</f>
        <v>Furniture</v>
      </c>
      <c r="L989" s="7" t="str">
        <f>INDEX('Product Details'!$A$2:$D$169, MATCH('Sales Order '!J989,'Product Details'!$B$2:$B$169,0),4)</f>
        <v>Tables</v>
      </c>
      <c r="M989" s="7" t="str">
        <f>INDEX('Product Details'!$A$2:$D$169, MATCH('Sales Order '!J989,'Product Details'!$B$2:$B$169,0),1)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123"/>
        <v>17160</v>
      </c>
      <c r="R989" s="8">
        <f t="shared" si="124"/>
        <v>18183</v>
      </c>
      <c r="S989" s="2">
        <v>61</v>
      </c>
      <c r="T989" s="9">
        <f t="shared" si="125"/>
        <v>18244</v>
      </c>
      <c r="U989" s="9">
        <f t="shared" si="126"/>
        <v>1084</v>
      </c>
      <c r="V989" s="2" t="s">
        <v>34</v>
      </c>
      <c r="W989" s="10">
        <f t="shared" si="127"/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 t="shared" si="120"/>
        <v>Dianna</v>
      </c>
      <c r="H990" s="6" t="str">
        <f t="shared" si="121"/>
        <v>Vittorini</v>
      </c>
      <c r="I990" s="6" t="str">
        <f t="shared" si="122"/>
        <v>Cottbus</v>
      </c>
      <c r="J990" s="2" t="s">
        <v>377</v>
      </c>
      <c r="K990" s="7" t="str">
        <f>INDEX('Product Details'!$A$2:$D$169, MATCH('Sales Order '!J990,'Product Details'!$B$2:$B$169,0),3)</f>
        <v>Furniture</v>
      </c>
      <c r="L990" s="7" t="str">
        <f>INDEX('Product Details'!$A$2:$D$169, MATCH('Sales Order '!J990,'Product Details'!$B$2:$B$169,0),4)</f>
        <v>Tables</v>
      </c>
      <c r="M990" s="7" t="str">
        <f>INDEX('Product Details'!$A$2:$D$169, MATCH('Sales Order '!J990,'Product Details'!$B$2:$B$169,0),1)</f>
        <v>BPI Conference Tables</v>
      </c>
      <c r="N990" s="2">
        <v>162</v>
      </c>
      <c r="O990" s="2">
        <v>148</v>
      </c>
      <c r="P990" s="2">
        <v>2</v>
      </c>
      <c r="Q990" s="8">
        <f t="shared" si="123"/>
        <v>296</v>
      </c>
      <c r="R990" s="8">
        <f t="shared" si="124"/>
        <v>324</v>
      </c>
      <c r="S990" s="2">
        <v>30</v>
      </c>
      <c r="T990" s="9">
        <f t="shared" si="125"/>
        <v>354</v>
      </c>
      <c r="U990" s="9">
        <f t="shared" si="126"/>
        <v>58</v>
      </c>
      <c r="V990" s="2" t="s">
        <v>34</v>
      </c>
      <c r="W990" s="10">
        <f t="shared" si="127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 t="shared" si="120"/>
        <v>Tom</v>
      </c>
      <c r="H991" s="6" t="str">
        <f t="shared" si="121"/>
        <v>Stivers</v>
      </c>
      <c r="I991" s="6" t="str">
        <f t="shared" si="122"/>
        <v>Thane</v>
      </c>
      <c r="J991" s="2" t="s">
        <v>793</v>
      </c>
      <c r="K991" s="7" t="str">
        <f>INDEX('Product Details'!$A$2:$D$169, MATCH('Sales Order '!J991,'Product Details'!$B$2:$B$169,0),3)</f>
        <v>Office_Supplies</v>
      </c>
      <c r="L991" s="7" t="str">
        <f>INDEX('Product Details'!$A$2:$D$169, MATCH('Sales Order '!J991,'Product Details'!$B$2:$B$169,0),4)</f>
        <v>Fasteners</v>
      </c>
      <c r="M991" s="7" t="str">
        <f>INDEX('Product Details'!$A$2:$D$169, MATCH('Sales Order '!J991,'Product Details'!$B$2:$B$169,0),1)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123"/>
        <v>597</v>
      </c>
      <c r="R991" s="8">
        <f t="shared" si="124"/>
        <v>642</v>
      </c>
      <c r="S991" s="2">
        <v>62</v>
      </c>
      <c r="T991" s="9">
        <f t="shared" si="125"/>
        <v>704</v>
      </c>
      <c r="U991" s="9">
        <f t="shared" si="126"/>
        <v>107</v>
      </c>
      <c r="V991" s="2" t="s">
        <v>34</v>
      </c>
      <c r="W991" s="10">
        <f t="shared" si="127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 t="shared" si="120"/>
        <v>John</v>
      </c>
      <c r="H992" s="6" t="str">
        <f t="shared" si="121"/>
        <v>Huston</v>
      </c>
      <c r="I992" s="6" t="str">
        <f t="shared" si="122"/>
        <v>Jena</v>
      </c>
      <c r="J992" s="2" t="s">
        <v>351</v>
      </c>
      <c r="K992" s="7" t="str">
        <f>INDEX('Product Details'!$A$2:$D$169, MATCH('Sales Order '!J992,'Product Details'!$B$2:$B$169,0),3)</f>
        <v>Furniture</v>
      </c>
      <c r="L992" s="7" t="str">
        <f>INDEX('Product Details'!$A$2:$D$169, MATCH('Sales Order '!J992,'Product Details'!$B$2:$B$169,0),4)</f>
        <v>Tables</v>
      </c>
      <c r="M992" s="7" t="str">
        <f>INDEX('Product Details'!$A$2:$D$169, MATCH('Sales Order '!J992,'Product Details'!$B$2:$B$169,0),1)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123"/>
        <v>5448</v>
      </c>
      <c r="R992" s="8">
        <f t="shared" si="124"/>
        <v>5991</v>
      </c>
      <c r="S992" s="2">
        <v>51</v>
      </c>
      <c r="T992" s="9">
        <f t="shared" si="125"/>
        <v>6042</v>
      </c>
      <c r="U992" s="9">
        <f t="shared" si="126"/>
        <v>594</v>
      </c>
      <c r="V992" s="2" t="s">
        <v>64</v>
      </c>
      <c r="W992" s="10">
        <f t="shared" si="127"/>
        <v>0.05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 t="shared" si="120"/>
        <v>Annie</v>
      </c>
      <c r="H993" s="6" t="str">
        <f t="shared" si="121"/>
        <v>Zypern</v>
      </c>
      <c r="I993" s="6" t="str">
        <f t="shared" si="122"/>
        <v>Brisbane</v>
      </c>
      <c r="J993" s="2" t="s">
        <v>84</v>
      </c>
      <c r="K993" s="7" t="str">
        <f>INDEX('Product Details'!$A$2:$D$169, MATCH('Sales Order '!J993,'Product Details'!$B$2:$B$169,0),3)</f>
        <v>Furniture</v>
      </c>
      <c r="L993" s="7" t="str">
        <f>INDEX('Product Details'!$A$2:$D$169, MATCH('Sales Order '!J993,'Product Details'!$B$2:$B$169,0),4)</f>
        <v>Chairs</v>
      </c>
      <c r="M993" s="7" t="str">
        <f>INDEX('Product Details'!$A$2:$D$169, MATCH('Sales Order '!J993,'Product Details'!$B$2:$B$169,0),1)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123"/>
        <v>56</v>
      </c>
      <c r="R993" s="8">
        <f t="shared" si="124"/>
        <v>58</v>
      </c>
      <c r="S993" s="2">
        <v>10</v>
      </c>
      <c r="T993" s="9">
        <f t="shared" si="125"/>
        <v>68</v>
      </c>
      <c r="U993" s="9">
        <f t="shared" si="126"/>
        <v>12</v>
      </c>
      <c r="V993" s="2" t="s">
        <v>34</v>
      </c>
      <c r="W993" s="10">
        <f t="shared" si="127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 t="shared" si="120"/>
        <v>Anthony</v>
      </c>
      <c r="H994" s="6" t="str">
        <f t="shared" si="121"/>
        <v>O'Donnell</v>
      </c>
      <c r="I994" s="6" t="str">
        <f t="shared" si="122"/>
        <v>Berlin</v>
      </c>
      <c r="J994" s="2" t="s">
        <v>1225</v>
      </c>
      <c r="K994" s="7" t="str">
        <f>INDEX('Product Details'!$A$2:$D$169, MATCH('Sales Order '!J994,'Product Details'!$B$2:$B$169,0),3)</f>
        <v>Office_Supplies</v>
      </c>
      <c r="L994" s="7" t="str">
        <f>INDEX('Product Details'!$A$2:$D$169, MATCH('Sales Order '!J994,'Product Details'!$B$2:$B$169,0),4)</f>
        <v>Labels</v>
      </c>
      <c r="M994" s="7" t="str">
        <f>INDEX('Product Details'!$A$2:$D$169, MATCH('Sales Order '!J994,'Product Details'!$B$2:$B$169,0),1)</f>
        <v>Aver 510</v>
      </c>
      <c r="N994" s="2">
        <v>8630</v>
      </c>
      <c r="O994" s="2">
        <v>8303</v>
      </c>
      <c r="P994" s="2">
        <v>2</v>
      </c>
      <c r="Q994" s="8">
        <f t="shared" si="123"/>
        <v>16606</v>
      </c>
      <c r="R994" s="8">
        <f t="shared" si="124"/>
        <v>17260</v>
      </c>
      <c r="S994" s="2">
        <v>75</v>
      </c>
      <c r="T994" s="9">
        <f t="shared" si="125"/>
        <v>17335</v>
      </c>
      <c r="U994" s="9">
        <f t="shared" si="126"/>
        <v>729</v>
      </c>
      <c r="V994" s="2" t="s">
        <v>34</v>
      </c>
      <c r="W994" s="10">
        <f t="shared" si="127"/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 t="shared" si="120"/>
        <v>Melanie</v>
      </c>
      <c r="H995" s="6" t="str">
        <f t="shared" si="121"/>
        <v>Seite</v>
      </c>
      <c r="I995" s="6" t="str">
        <f t="shared" si="122"/>
        <v>Xining</v>
      </c>
      <c r="J995" s="2" t="s">
        <v>90</v>
      </c>
      <c r="K995" s="7" t="str">
        <f>INDEX('Product Details'!$A$2:$D$169, MATCH('Sales Order '!J995,'Product Details'!$B$2:$B$169,0),3)</f>
        <v>Office_Supplies</v>
      </c>
      <c r="L995" s="7" t="str">
        <f>INDEX('Product Details'!$A$2:$D$169, MATCH('Sales Order '!J995,'Product Details'!$B$2:$B$169,0),4)</f>
        <v>Paper</v>
      </c>
      <c r="M995" s="7" t="str">
        <f>INDEX('Product Details'!$A$2:$D$169, MATCH('Sales Order '!J995,'Product Details'!$B$2:$B$169,0),1)</f>
        <v>Xerox 1974</v>
      </c>
      <c r="N995" s="2">
        <v>30223</v>
      </c>
      <c r="O995" s="2">
        <v>27428</v>
      </c>
      <c r="P995" s="2">
        <v>3</v>
      </c>
      <c r="Q995" s="8">
        <f t="shared" si="123"/>
        <v>82284</v>
      </c>
      <c r="R995" s="8">
        <f t="shared" si="124"/>
        <v>90669</v>
      </c>
      <c r="S995" s="2">
        <v>26</v>
      </c>
      <c r="T995" s="9">
        <f t="shared" si="125"/>
        <v>90695</v>
      </c>
      <c r="U995" s="9">
        <f t="shared" si="126"/>
        <v>8411</v>
      </c>
      <c r="V995" s="2" t="s">
        <v>31</v>
      </c>
      <c r="W995" s="10">
        <f t="shared" si="127"/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 t="shared" si="120"/>
        <v>Max</v>
      </c>
      <c r="H996" s="6" t="str">
        <f t="shared" si="121"/>
        <v>Ludwig</v>
      </c>
      <c r="I996" s="6" t="str">
        <f t="shared" si="122"/>
        <v>Cirebon</v>
      </c>
      <c r="J996" s="2" t="s">
        <v>479</v>
      </c>
      <c r="K996" s="7" t="str">
        <f>INDEX('Product Details'!$A$2:$D$169, MATCH('Sales Order '!J996,'Product Details'!$B$2:$B$169,0),3)</f>
        <v>Furniture</v>
      </c>
      <c r="L996" s="7" t="str">
        <f>INDEX('Product Details'!$A$2:$D$169, MATCH('Sales Order '!J996,'Product Details'!$B$2:$B$169,0),4)</f>
        <v>Chairs</v>
      </c>
      <c r="M996" s="7" t="str">
        <f>INDEX('Product Details'!$A$2:$D$169, MATCH('Sales Order '!J996,'Product Details'!$B$2:$B$169,0),1)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123"/>
        <v>8229</v>
      </c>
      <c r="R996" s="8">
        <f t="shared" si="124"/>
        <v>8874</v>
      </c>
      <c r="S996" s="2">
        <v>95</v>
      </c>
      <c r="T996" s="9">
        <f t="shared" si="125"/>
        <v>8969</v>
      </c>
      <c r="U996" s="9">
        <f t="shared" si="126"/>
        <v>740</v>
      </c>
      <c r="V996" s="2" t="s">
        <v>64</v>
      </c>
      <c r="W996" s="10">
        <f t="shared" si="127"/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 t="shared" si="120"/>
        <v>Mike</v>
      </c>
      <c r="H997" s="6" t="str">
        <f t="shared" si="121"/>
        <v>Pelletier</v>
      </c>
      <c r="I997" s="6" t="str">
        <f t="shared" si="122"/>
        <v>Gorakhpur</v>
      </c>
      <c r="J997" s="2" t="s">
        <v>633</v>
      </c>
      <c r="K997" s="7" t="str">
        <f>INDEX('Product Details'!$A$2:$D$169, MATCH('Sales Order '!J997,'Product Details'!$B$2:$B$169,0),3)</f>
        <v>Office_Supplies</v>
      </c>
      <c r="L997" s="7" t="str">
        <f>INDEX('Product Details'!$A$2:$D$169, MATCH('Sales Order '!J997,'Product Details'!$B$2:$B$169,0),4)</f>
        <v>Appliances</v>
      </c>
      <c r="M997" s="7" t="str">
        <f>INDEX('Product Details'!$A$2:$D$169, MATCH('Sales Order '!J997,'Product Details'!$B$2:$B$169,0),1)</f>
        <v>Cuisinart Toaster, Silver</v>
      </c>
      <c r="N997" s="2">
        <v>1364</v>
      </c>
      <c r="O997" s="2">
        <v>1274</v>
      </c>
      <c r="P997" s="2">
        <v>4</v>
      </c>
      <c r="Q997" s="8">
        <f t="shared" si="123"/>
        <v>5096</v>
      </c>
      <c r="R997" s="8">
        <f t="shared" si="124"/>
        <v>5456</v>
      </c>
      <c r="S997" s="2">
        <v>67</v>
      </c>
      <c r="T997" s="9">
        <f t="shared" si="125"/>
        <v>5523</v>
      </c>
      <c r="U997" s="9">
        <f t="shared" si="126"/>
        <v>427</v>
      </c>
      <c r="V997" s="2" t="s">
        <v>34</v>
      </c>
      <c r="W997" s="10">
        <f t="shared" si="127"/>
        <v>0.05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 t="shared" si="120"/>
        <v>Daniel</v>
      </c>
      <c r="H998" s="6" t="str">
        <f t="shared" si="121"/>
        <v>Raglin</v>
      </c>
      <c r="I998" s="6" t="str">
        <f t="shared" si="122"/>
        <v>Gold Coast</v>
      </c>
      <c r="J998" s="2" t="s">
        <v>57</v>
      </c>
      <c r="K998" s="7" t="str">
        <f>INDEX('Product Details'!$A$2:$D$169, MATCH('Sales Order '!J998,'Product Details'!$B$2:$B$169,0),3)</f>
        <v>Technology</v>
      </c>
      <c r="L998" s="7" t="str">
        <f>INDEX('Product Details'!$A$2:$D$169, MATCH('Sales Order '!J998,'Product Details'!$B$2:$B$169,0),4)</f>
        <v>Accessories</v>
      </c>
      <c r="M998" s="7" t="str">
        <f>INDEX('Product Details'!$A$2:$D$169, MATCH('Sales Order '!J998,'Product Details'!$B$2:$B$169,0),1)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123"/>
        <v>3020</v>
      </c>
      <c r="R998" s="8">
        <f t="shared" si="124"/>
        <v>3172</v>
      </c>
      <c r="S998" s="2">
        <v>50</v>
      </c>
      <c r="T998" s="9">
        <f t="shared" si="125"/>
        <v>3222</v>
      </c>
      <c r="U998" s="9">
        <f t="shared" si="126"/>
        <v>202</v>
      </c>
      <c r="V998" s="2" t="s">
        <v>34</v>
      </c>
      <c r="W998" s="10">
        <f t="shared" si="127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 t="shared" si="120"/>
        <v>Roy</v>
      </c>
      <c r="H999" s="6" t="str">
        <f t="shared" si="121"/>
        <v>Skaria</v>
      </c>
      <c r="I999" s="6" t="str">
        <f t="shared" si="122"/>
        <v>Bogor</v>
      </c>
      <c r="J999" s="2" t="s">
        <v>1174</v>
      </c>
      <c r="K999" s="7" t="str">
        <f>INDEX('Product Details'!$A$2:$D$169, MATCH('Sales Order '!J999,'Product Details'!$B$2:$B$169,0),3)</f>
        <v>Office_Supplies</v>
      </c>
      <c r="L999" s="7" t="str">
        <f>INDEX('Product Details'!$A$2:$D$169, MATCH('Sales Order '!J999,'Product Details'!$B$2:$B$169,0),4)</f>
        <v>Storage</v>
      </c>
      <c r="M999" s="7" t="str">
        <f>INDEX('Product Details'!$A$2:$D$169, MATCH('Sales Order '!J999,'Product Details'!$B$2:$B$169,0),1)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123"/>
        <v>6887</v>
      </c>
      <c r="R999" s="8">
        <f t="shared" si="124"/>
        <v>7361</v>
      </c>
      <c r="S999" s="2">
        <v>60</v>
      </c>
      <c r="T999" s="9">
        <f t="shared" si="125"/>
        <v>7421</v>
      </c>
      <c r="U999" s="9">
        <f t="shared" si="126"/>
        <v>534</v>
      </c>
      <c r="V999" s="2" t="s">
        <v>64</v>
      </c>
      <c r="W999" s="10">
        <f t="shared" si="127"/>
        <v>0.05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 t="shared" si="120"/>
        <v>Monica</v>
      </c>
      <c r="H1000" s="6" t="str">
        <f t="shared" si="121"/>
        <v>Federle</v>
      </c>
      <c r="I1000" s="6" t="str">
        <f t="shared" si="122"/>
        <v>Lismore</v>
      </c>
      <c r="J1000" s="2" t="s">
        <v>90</v>
      </c>
      <c r="K1000" s="7" t="str">
        <f>INDEX('Product Details'!$A$2:$D$169, MATCH('Sales Order '!J1000,'Product Details'!$B$2:$B$169,0),3)</f>
        <v>Office_Supplies</v>
      </c>
      <c r="L1000" s="7" t="str">
        <f>INDEX('Product Details'!$A$2:$D$169, MATCH('Sales Order '!J1000,'Product Details'!$B$2:$B$169,0),4)</f>
        <v>Paper</v>
      </c>
      <c r="M1000" s="7" t="str">
        <f>INDEX('Product Details'!$A$2:$D$169, MATCH('Sales Order '!J1000,'Product Details'!$B$2:$B$169,0),1)</f>
        <v>Xerox 1974</v>
      </c>
      <c r="N1000" s="2">
        <v>1071</v>
      </c>
      <c r="O1000" s="2">
        <v>1010</v>
      </c>
      <c r="P1000" s="2">
        <v>2</v>
      </c>
      <c r="Q1000" s="8">
        <f t="shared" si="123"/>
        <v>2020</v>
      </c>
      <c r="R1000" s="8">
        <f t="shared" si="124"/>
        <v>2142</v>
      </c>
      <c r="S1000" s="2">
        <v>29</v>
      </c>
      <c r="T1000" s="9">
        <f t="shared" si="125"/>
        <v>2171</v>
      </c>
      <c r="U1000" s="9">
        <f t="shared" si="126"/>
        <v>151</v>
      </c>
      <c r="V1000" s="2" t="s">
        <v>64</v>
      </c>
      <c r="W1000" s="10">
        <f t="shared" si="127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 t="shared" si="120"/>
        <v>Rick</v>
      </c>
      <c r="H1001" s="6" t="str">
        <f t="shared" si="121"/>
        <v>Duston</v>
      </c>
      <c r="I1001" s="6" t="str">
        <f t="shared" si="122"/>
        <v>Bhiwandi</v>
      </c>
      <c r="J1001" s="2" t="s">
        <v>197</v>
      </c>
      <c r="K1001" s="7" t="str">
        <f>INDEX('Product Details'!$A$2:$D$169, MATCH('Sales Order '!J1001,'Product Details'!$B$2:$B$169,0),3)</f>
        <v>Office_Supplies</v>
      </c>
      <c r="L1001" s="7" t="str">
        <f>INDEX('Product Details'!$A$2:$D$169, MATCH('Sales Order '!J1001,'Product Details'!$B$2:$B$169,0),4)</f>
        <v>Labels</v>
      </c>
      <c r="M1001" s="7" t="str">
        <f>INDEX('Product Details'!$A$2:$D$169, MATCH('Sales Order '!J1001,'Product Details'!$B$2:$B$169,0),1)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123"/>
        <v>11886</v>
      </c>
      <c r="R1001" s="8">
        <f t="shared" si="124"/>
        <v>13222</v>
      </c>
      <c r="S1001" s="2">
        <v>56</v>
      </c>
      <c r="T1001" s="9">
        <f t="shared" si="125"/>
        <v>13278</v>
      </c>
      <c r="U1001" s="9">
        <f t="shared" si="126"/>
        <v>1392</v>
      </c>
      <c r="V1001" s="2" t="s">
        <v>34</v>
      </c>
      <c r="W1001" s="10">
        <f t="shared" si="127"/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 t="shared" si="120"/>
        <v>Michelle</v>
      </c>
      <c r="H1002" s="6" t="str">
        <f t="shared" si="121"/>
        <v>Tran</v>
      </c>
      <c r="I1002" s="6" t="str">
        <f t="shared" si="122"/>
        <v>Mount Gambier</v>
      </c>
      <c r="J1002" s="2" t="s">
        <v>221</v>
      </c>
      <c r="K1002" s="7" t="str">
        <f>INDEX('Product Details'!$A$2:$D$169, MATCH('Sales Order '!J1002,'Product Details'!$B$2:$B$169,0),3)</f>
        <v>Office_Supplies</v>
      </c>
      <c r="L1002" s="7" t="str">
        <f>INDEX('Product Details'!$A$2:$D$169, MATCH('Sales Order '!J1002,'Product Details'!$B$2:$B$169,0),4)</f>
        <v>Storage</v>
      </c>
      <c r="M1002" s="7" t="str">
        <f>INDEX('Product Details'!$A$2:$D$169, MATCH('Sales Order '!J1002,'Product Details'!$B$2:$B$169,0),1)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123"/>
        <v>6621</v>
      </c>
      <c r="R1002" s="8">
        <f t="shared" si="124"/>
        <v>6750</v>
      </c>
      <c r="S1002" s="2">
        <v>99</v>
      </c>
      <c r="T1002" s="9">
        <f t="shared" si="125"/>
        <v>6849</v>
      </c>
      <c r="U1002" s="9">
        <f t="shared" si="126"/>
        <v>228</v>
      </c>
      <c r="V1002" s="2" t="s">
        <v>64</v>
      </c>
      <c r="W1002" s="10">
        <f t="shared" si="127"/>
        <v>0.05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 t="shared" si="120"/>
        <v>Brendan</v>
      </c>
      <c r="H1003" s="6" t="str">
        <f t="shared" si="121"/>
        <v>Murry</v>
      </c>
      <c r="I1003" s="6" t="str">
        <f t="shared" si="122"/>
        <v>Brahmapur</v>
      </c>
      <c r="J1003" s="2" t="s">
        <v>669</v>
      </c>
      <c r="K1003" s="7" t="str">
        <f>INDEX('Product Details'!$A$2:$D$169, MATCH('Sales Order '!J1003,'Product Details'!$B$2:$B$169,0),3)</f>
        <v>Technology</v>
      </c>
      <c r="L1003" s="7" t="str">
        <f>INDEX('Product Details'!$A$2:$D$169, MATCH('Sales Order '!J1003,'Product Details'!$B$2:$B$169,0),4)</f>
        <v>Phones</v>
      </c>
      <c r="M1003" s="7" t="str">
        <f>INDEX('Product Details'!$A$2:$D$169, MATCH('Sales Order '!J1003,'Product Details'!$B$2:$B$169,0),1)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123"/>
        <v>5192</v>
      </c>
      <c r="R1003" s="8">
        <f t="shared" si="124"/>
        <v>5658</v>
      </c>
      <c r="S1003" s="2">
        <v>30</v>
      </c>
      <c r="T1003" s="9">
        <f t="shared" si="125"/>
        <v>5688</v>
      </c>
      <c r="U1003" s="9">
        <f t="shared" si="126"/>
        <v>496</v>
      </c>
      <c r="V1003" s="2" t="s">
        <v>34</v>
      </c>
      <c r="W1003" s="10">
        <f t="shared" si="127"/>
        <v>0.05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 t="shared" si="120"/>
        <v>Sylvia</v>
      </c>
      <c r="H1004" s="6" t="str">
        <f t="shared" si="121"/>
        <v>Foulston</v>
      </c>
      <c r="I1004" s="6" t="str">
        <f t="shared" si="122"/>
        <v>Ludwigsburg</v>
      </c>
      <c r="J1004" s="2" t="s">
        <v>75</v>
      </c>
      <c r="K1004" s="7" t="str">
        <f>INDEX('Product Details'!$A$2:$D$169, MATCH('Sales Order '!J1004,'Product Details'!$B$2:$B$169,0),3)</f>
        <v>Office_Supplies</v>
      </c>
      <c r="L1004" s="7" t="str">
        <f>INDEX('Product Details'!$A$2:$D$169, MATCH('Sales Order '!J1004,'Product Details'!$B$2:$B$169,0),4)</f>
        <v>Fasteners</v>
      </c>
      <c r="M1004" s="7" t="str">
        <f>INDEX('Product Details'!$A$2:$D$169, MATCH('Sales Order '!J1004,'Product Details'!$B$2:$B$169,0),1)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123"/>
        <v>19623</v>
      </c>
      <c r="R1004" s="8">
        <f t="shared" si="124"/>
        <v>21423</v>
      </c>
      <c r="S1004" s="2">
        <v>94</v>
      </c>
      <c r="T1004" s="9">
        <f t="shared" si="125"/>
        <v>21517</v>
      </c>
      <c r="U1004" s="9">
        <f t="shared" si="126"/>
        <v>1894</v>
      </c>
      <c r="V1004" s="2" t="s">
        <v>31</v>
      </c>
      <c r="W1004" s="10">
        <f t="shared" si="127"/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 t="shared" si="120"/>
        <v>Laura</v>
      </c>
      <c r="H1005" s="6" t="str">
        <f t="shared" si="121"/>
        <v>Armstrong</v>
      </c>
      <c r="I1005" s="6" t="str">
        <f t="shared" si="122"/>
        <v>Torquay</v>
      </c>
      <c r="J1005" s="2" t="s">
        <v>698</v>
      </c>
      <c r="K1005" s="7" t="str">
        <f>INDEX('Product Details'!$A$2:$D$169, MATCH('Sales Order '!J1005,'Product Details'!$B$2:$B$169,0),3)</f>
        <v>Furniture</v>
      </c>
      <c r="L1005" s="7" t="str">
        <f>INDEX('Product Details'!$A$2:$D$169, MATCH('Sales Order '!J1005,'Product Details'!$B$2:$B$169,0),4)</f>
        <v>Chairs</v>
      </c>
      <c r="M1005" s="7" t="str">
        <f>INDEX('Product Details'!$A$2:$D$169, MATCH('Sales Order '!J1005,'Product Details'!$B$2:$B$169,0),1)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123"/>
        <v>7376</v>
      </c>
      <c r="R1005" s="8">
        <f t="shared" si="124"/>
        <v>7664</v>
      </c>
      <c r="S1005" s="2">
        <v>34</v>
      </c>
      <c r="T1005" s="9">
        <f t="shared" si="125"/>
        <v>7698</v>
      </c>
      <c r="U1005" s="9">
        <f t="shared" si="126"/>
        <v>322</v>
      </c>
      <c r="V1005" s="2" t="s">
        <v>64</v>
      </c>
      <c r="W1005" s="10">
        <f t="shared" si="127"/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 t="shared" si="120"/>
        <v>Sarah</v>
      </c>
      <c r="H1006" s="6" t="str">
        <f t="shared" si="121"/>
        <v>Foster</v>
      </c>
      <c r="I1006" s="6" t="str">
        <f t="shared" si="122"/>
        <v>Xianning</v>
      </c>
      <c r="J1006" s="2" t="s">
        <v>444</v>
      </c>
      <c r="K1006" s="7" t="str">
        <f>INDEX('Product Details'!$A$2:$D$169, MATCH('Sales Order '!J1006,'Product Details'!$B$2:$B$169,0),3)</f>
        <v>Office_Supplies</v>
      </c>
      <c r="L1006" s="7" t="str">
        <f>INDEX('Product Details'!$A$2:$D$169, MATCH('Sales Order '!J1006,'Product Details'!$B$2:$B$169,0),4)</f>
        <v>Envelopes</v>
      </c>
      <c r="M1006" s="7" t="str">
        <f>INDEX('Product Details'!$A$2:$D$169, MATCH('Sales Order '!J1006,'Product Details'!$B$2:$B$169,0),1)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123"/>
        <v>137</v>
      </c>
      <c r="R1006" s="8">
        <f t="shared" si="124"/>
        <v>140</v>
      </c>
      <c r="S1006" s="2">
        <v>30</v>
      </c>
      <c r="T1006" s="9">
        <f t="shared" si="125"/>
        <v>170</v>
      </c>
      <c r="U1006" s="9">
        <f t="shared" si="126"/>
        <v>33</v>
      </c>
      <c r="V1006" s="2" t="s">
        <v>34</v>
      </c>
      <c r="W1006" s="10">
        <f t="shared" si="127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 t="shared" si="120"/>
        <v>Kelly</v>
      </c>
      <c r="H1007" s="6" t="str">
        <f t="shared" si="121"/>
        <v>Collister</v>
      </c>
      <c r="I1007" s="6" t="str">
        <f t="shared" si="122"/>
        <v>Tangshan</v>
      </c>
      <c r="J1007" s="2" t="s">
        <v>221</v>
      </c>
      <c r="K1007" s="7" t="str">
        <f>INDEX('Product Details'!$A$2:$D$169, MATCH('Sales Order '!J1007,'Product Details'!$B$2:$B$169,0),3)</f>
        <v>Office_Supplies</v>
      </c>
      <c r="L1007" s="7" t="str">
        <f>INDEX('Product Details'!$A$2:$D$169, MATCH('Sales Order '!J1007,'Product Details'!$B$2:$B$169,0),4)</f>
        <v>Storage</v>
      </c>
      <c r="M1007" s="7" t="str">
        <f>INDEX('Product Details'!$A$2:$D$169, MATCH('Sales Order '!J1007,'Product Details'!$B$2:$B$169,0),1)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123"/>
        <v>1668</v>
      </c>
      <c r="R1007" s="8">
        <f t="shared" si="124"/>
        <v>1800</v>
      </c>
      <c r="S1007" s="2">
        <v>78</v>
      </c>
      <c r="T1007" s="9">
        <f t="shared" si="125"/>
        <v>1878</v>
      </c>
      <c r="U1007" s="9">
        <f t="shared" si="126"/>
        <v>210</v>
      </c>
      <c r="V1007" s="2" t="s">
        <v>64</v>
      </c>
      <c r="W1007" s="10">
        <f t="shared" si="127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 t="shared" si="120"/>
        <v>Anemone</v>
      </c>
      <c r="H1008" s="6" t="str">
        <f t="shared" si="121"/>
        <v>Ratner</v>
      </c>
      <c r="I1008" s="6" t="str">
        <f t="shared" si="122"/>
        <v>Pune</v>
      </c>
      <c r="J1008" s="2" t="s">
        <v>719</v>
      </c>
      <c r="K1008" s="7" t="str">
        <f>INDEX('Product Details'!$A$2:$D$169, MATCH('Sales Order '!J1008,'Product Details'!$B$2:$B$169,0),3)</f>
        <v>Office_Supplies</v>
      </c>
      <c r="L1008" s="7" t="str">
        <f>INDEX('Product Details'!$A$2:$D$169, MATCH('Sales Order '!J1008,'Product Details'!$B$2:$B$169,0),4)</f>
        <v>Labels</v>
      </c>
      <c r="M1008" s="7" t="str">
        <f>INDEX('Product Details'!$A$2:$D$169, MATCH('Sales Order '!J1008,'Product Details'!$B$2:$B$169,0),1)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123"/>
        <v>2318</v>
      </c>
      <c r="R1008" s="8">
        <f t="shared" si="124"/>
        <v>2410</v>
      </c>
      <c r="S1008" s="2">
        <v>64</v>
      </c>
      <c r="T1008" s="9">
        <f t="shared" si="125"/>
        <v>2474</v>
      </c>
      <c r="U1008" s="9">
        <f t="shared" si="126"/>
        <v>156</v>
      </c>
      <c r="V1008" s="2" t="s">
        <v>72</v>
      </c>
      <c r="W1008" s="10">
        <f t="shared" si="127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 t="shared" si="120"/>
        <v>Peter</v>
      </c>
      <c r="H1009" s="6" t="str">
        <f t="shared" si="121"/>
        <v>BŸhler</v>
      </c>
      <c r="I1009" s="6" t="str">
        <f t="shared" si="122"/>
        <v>Wolfsburg</v>
      </c>
      <c r="J1009" s="2" t="s">
        <v>135</v>
      </c>
      <c r="K1009" s="7" t="e">
        <f>INDEX('Product Details'!$A$2:$D$169, MATCH('Sales Order '!J1009,'Product Details'!$B$2:$B$169,0),3)</f>
        <v>#N/A</v>
      </c>
      <c r="L1009" s="7" t="e">
        <f>INDEX('Product Details'!$A$2:$D$169, MATCH('Sales Order '!J1009,'Product Details'!$B$2:$B$169,0),4)</f>
        <v>#N/A</v>
      </c>
      <c r="M1009" s="7" t="e">
        <f>INDEX('Product Details'!$A$2:$D$169, MATCH('Sales Order '!J1009,'Product Details'!$B$2:$B$169,0),1)</f>
        <v>#N/A</v>
      </c>
      <c r="N1009" s="2">
        <v>1318</v>
      </c>
      <c r="O1009" s="2">
        <v>1209</v>
      </c>
      <c r="P1009" s="2">
        <v>3</v>
      </c>
      <c r="Q1009" s="8">
        <f t="shared" si="123"/>
        <v>3627</v>
      </c>
      <c r="R1009" s="8">
        <f t="shared" si="124"/>
        <v>3954</v>
      </c>
      <c r="S1009" s="2">
        <v>94</v>
      </c>
      <c r="T1009" s="9">
        <f t="shared" si="125"/>
        <v>4048</v>
      </c>
      <c r="U1009" s="9">
        <f t="shared" si="126"/>
        <v>421</v>
      </c>
      <c r="V1009" s="2" t="s">
        <v>34</v>
      </c>
      <c r="W1009" s="10">
        <f t="shared" si="127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 t="shared" si="120"/>
        <v>Damala</v>
      </c>
      <c r="H1010" s="6" t="str">
        <f t="shared" si="121"/>
        <v>Kotsonis</v>
      </c>
      <c r="I1010" s="6" t="str">
        <f t="shared" si="122"/>
        <v>Berlin</v>
      </c>
      <c r="J1010" s="2" t="s">
        <v>362</v>
      </c>
      <c r="K1010" s="7" t="str">
        <f>INDEX('Product Details'!$A$2:$D$169, MATCH('Sales Order '!J1010,'Product Details'!$B$2:$B$169,0),3)</f>
        <v>Technology</v>
      </c>
      <c r="L1010" s="7" t="str">
        <f>INDEX('Product Details'!$A$2:$D$169, MATCH('Sales Order '!J1010,'Product Details'!$B$2:$B$169,0),4)</f>
        <v>Machines</v>
      </c>
      <c r="M1010" s="7" t="str">
        <f>INDEX('Product Details'!$A$2:$D$169, MATCH('Sales Order '!J1010,'Product Details'!$B$2:$B$169,0),1)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123"/>
        <v>160</v>
      </c>
      <c r="R1010" s="8">
        <f t="shared" si="124"/>
        <v>174</v>
      </c>
      <c r="S1010" s="2">
        <v>10</v>
      </c>
      <c r="T1010" s="9">
        <f t="shared" si="125"/>
        <v>184</v>
      </c>
      <c r="U1010" s="9">
        <f t="shared" si="126"/>
        <v>24</v>
      </c>
      <c r="V1010" s="2" t="s">
        <v>64</v>
      </c>
      <c r="W1010" s="10">
        <f t="shared" si="127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 t="shared" si="120"/>
        <v>Andrew</v>
      </c>
      <c r="H1011" s="6" t="str">
        <f t="shared" si="121"/>
        <v>Gjertsen</v>
      </c>
      <c r="I1011" s="6" t="str">
        <f t="shared" si="122"/>
        <v>Hamburg</v>
      </c>
      <c r="J1011" s="2" t="s">
        <v>702</v>
      </c>
      <c r="K1011" s="7" t="str">
        <f>INDEX('Product Details'!$A$2:$D$169, MATCH('Sales Order '!J1011,'Product Details'!$B$2:$B$169,0),3)</f>
        <v>Furniture</v>
      </c>
      <c r="L1011" s="7" t="str">
        <f>INDEX('Product Details'!$A$2:$D$169, MATCH('Sales Order '!J1011,'Product Details'!$B$2:$B$169,0),4)</f>
        <v>Tables</v>
      </c>
      <c r="M1011" s="7" t="str">
        <f>INDEX('Product Details'!$A$2:$D$169, MATCH('Sales Order '!J1011,'Product Details'!$B$2:$B$169,0),1)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123"/>
        <v>2327</v>
      </c>
      <c r="R1011" s="8">
        <f t="shared" si="124"/>
        <v>2466</v>
      </c>
      <c r="S1011" s="2">
        <v>61</v>
      </c>
      <c r="T1011" s="9">
        <f t="shared" si="125"/>
        <v>2527</v>
      </c>
      <c r="U1011" s="9">
        <f t="shared" si="126"/>
        <v>200</v>
      </c>
      <c r="V1011" s="2" t="s">
        <v>64</v>
      </c>
      <c r="W1011" s="10">
        <f t="shared" si="127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 t="shared" si="120"/>
        <v>Katherine</v>
      </c>
      <c r="H1012" s="6" t="str">
        <f t="shared" si="121"/>
        <v>Murray</v>
      </c>
      <c r="I1012" s="6" t="str">
        <f t="shared" si="122"/>
        <v>Sydney</v>
      </c>
      <c r="J1012" s="2" t="s">
        <v>962</v>
      </c>
      <c r="K1012" s="7" t="str">
        <f>INDEX('Product Details'!$A$2:$D$169, MATCH('Sales Order '!J1012,'Product Details'!$B$2:$B$169,0),3)</f>
        <v>Furniture</v>
      </c>
      <c r="L1012" s="7" t="str">
        <f>INDEX('Product Details'!$A$2:$D$169, MATCH('Sales Order '!J1012,'Product Details'!$B$2:$B$169,0),4)</f>
        <v>Bookcases</v>
      </c>
      <c r="M1012" s="7" t="str">
        <f>INDEX('Product Details'!$A$2:$D$169, MATCH('Sales Order '!J1012,'Product Details'!$B$2:$B$169,0),1)</f>
        <v>Classic Bookcase, Pine</v>
      </c>
      <c r="N1012" s="2">
        <v>62</v>
      </c>
      <c r="O1012" s="2">
        <v>58</v>
      </c>
      <c r="P1012" s="2">
        <v>5</v>
      </c>
      <c r="Q1012" s="8">
        <f t="shared" si="123"/>
        <v>290</v>
      </c>
      <c r="R1012" s="8">
        <f t="shared" si="124"/>
        <v>310</v>
      </c>
      <c r="S1012" s="2">
        <v>10</v>
      </c>
      <c r="T1012" s="9">
        <f t="shared" si="125"/>
        <v>320</v>
      </c>
      <c r="U1012" s="9">
        <f t="shared" si="126"/>
        <v>30</v>
      </c>
      <c r="V1012" s="2" t="s">
        <v>64</v>
      </c>
      <c r="W1012" s="10">
        <f t="shared" si="127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 t="shared" si="120"/>
        <v>Becky</v>
      </c>
      <c r="H1013" s="6" t="str">
        <f t="shared" si="121"/>
        <v>Pak</v>
      </c>
      <c r="I1013" s="6" t="str">
        <f t="shared" si="122"/>
        <v>Geelong</v>
      </c>
      <c r="J1013" s="2" t="s">
        <v>270</v>
      </c>
      <c r="K1013" s="7" t="str">
        <f>INDEX('Product Details'!$A$2:$D$169, MATCH('Sales Order '!J1013,'Product Details'!$B$2:$B$169,0),3)</f>
        <v>Furniture</v>
      </c>
      <c r="L1013" s="7" t="str">
        <f>INDEX('Product Details'!$A$2:$D$169, MATCH('Sales Order '!J1013,'Product Details'!$B$2:$B$169,0),4)</f>
        <v>Furnishings</v>
      </c>
      <c r="M1013" s="7" t="str">
        <f>INDEX('Product Details'!$A$2:$D$169, MATCH('Sales Order '!J1013,'Product Details'!$B$2:$B$169,0),1)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123"/>
        <v>508</v>
      </c>
      <c r="R1013" s="8">
        <f t="shared" si="124"/>
        <v>558</v>
      </c>
      <c r="S1013" s="2">
        <v>37</v>
      </c>
      <c r="T1013" s="9">
        <f t="shared" si="125"/>
        <v>595</v>
      </c>
      <c r="U1013" s="9">
        <f t="shared" si="126"/>
        <v>87</v>
      </c>
      <c r="V1013" s="2" t="s">
        <v>64</v>
      </c>
      <c r="W1013" s="10">
        <f t="shared" si="127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 t="shared" si="120"/>
        <v>Alex</v>
      </c>
      <c r="H1014" s="6" t="str">
        <f t="shared" si="121"/>
        <v>Avila</v>
      </c>
      <c r="I1014" s="6" t="str">
        <f t="shared" si="122"/>
        <v>Berlin</v>
      </c>
      <c r="J1014" s="2" t="s">
        <v>221</v>
      </c>
      <c r="K1014" s="7" t="str">
        <f>INDEX('Product Details'!$A$2:$D$169, MATCH('Sales Order '!J1014,'Product Details'!$B$2:$B$169,0),3)</f>
        <v>Office_Supplies</v>
      </c>
      <c r="L1014" s="7" t="str">
        <f>INDEX('Product Details'!$A$2:$D$169, MATCH('Sales Order '!J1014,'Product Details'!$B$2:$B$169,0),4)</f>
        <v>Storage</v>
      </c>
      <c r="M1014" s="7" t="str">
        <f>INDEX('Product Details'!$A$2:$D$169, MATCH('Sales Order '!J1014,'Product Details'!$B$2:$B$169,0),1)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123"/>
        <v>22708</v>
      </c>
      <c r="R1014" s="8">
        <f t="shared" si="124"/>
        <v>24048</v>
      </c>
      <c r="S1014" s="2">
        <v>24</v>
      </c>
      <c r="T1014" s="9">
        <f t="shared" si="125"/>
        <v>24072</v>
      </c>
      <c r="U1014" s="9">
        <f t="shared" si="126"/>
        <v>1364</v>
      </c>
      <c r="V1014" s="2" t="s">
        <v>34</v>
      </c>
      <c r="W1014" s="10">
        <f t="shared" si="127"/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 t="shared" si="120"/>
        <v>Alan</v>
      </c>
      <c r="H1015" s="6" t="str">
        <f t="shared" si="121"/>
        <v>Shonely</v>
      </c>
      <c r="I1015" s="6" t="str">
        <f t="shared" si="122"/>
        <v>Canberra</v>
      </c>
      <c r="J1015" s="2" t="s">
        <v>612</v>
      </c>
      <c r="K1015" s="7" t="str">
        <f>INDEX('Product Details'!$A$2:$D$169, MATCH('Sales Order '!J1015,'Product Details'!$B$2:$B$169,0),3)</f>
        <v>Technology</v>
      </c>
      <c r="L1015" s="7" t="str">
        <f>INDEX('Product Details'!$A$2:$D$169, MATCH('Sales Order '!J1015,'Product Details'!$B$2:$B$169,0),4)</f>
        <v>Phones</v>
      </c>
      <c r="M1015" s="7" t="str">
        <f>INDEX('Product Details'!$A$2:$D$169, MATCH('Sales Order '!J1015,'Product Details'!$B$2:$B$169,0),1)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123"/>
        <v>22460</v>
      </c>
      <c r="R1015" s="8">
        <f t="shared" si="124"/>
        <v>24230</v>
      </c>
      <c r="S1015" s="2">
        <v>34</v>
      </c>
      <c r="T1015" s="9">
        <f t="shared" si="125"/>
        <v>24264</v>
      </c>
      <c r="U1015" s="9">
        <f t="shared" si="126"/>
        <v>1804</v>
      </c>
      <c r="V1015" s="2" t="s">
        <v>34</v>
      </c>
      <c r="W1015" s="10">
        <f t="shared" si="127"/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 t="shared" si="120"/>
        <v>Brian</v>
      </c>
      <c r="H1016" s="6" t="str">
        <f t="shared" si="121"/>
        <v>Stugart</v>
      </c>
      <c r="I1016" s="6" t="str">
        <f t="shared" si="122"/>
        <v>Jakarta</v>
      </c>
      <c r="J1016" s="2" t="s">
        <v>97</v>
      </c>
      <c r="K1016" s="7" t="str">
        <f>INDEX('Product Details'!$A$2:$D$169, MATCH('Sales Order '!J1016,'Product Details'!$B$2:$B$169,0),3)</f>
        <v>Technology</v>
      </c>
      <c r="L1016" s="7" t="str">
        <f>INDEX('Product Details'!$A$2:$D$169, MATCH('Sales Order '!J1016,'Product Details'!$B$2:$B$169,0),4)</f>
        <v>Machines</v>
      </c>
      <c r="M1016" s="7" t="str">
        <f>INDEX('Product Details'!$A$2:$D$169, MATCH('Sales Order '!J1016,'Product Details'!$B$2:$B$169,0),1)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123"/>
        <v>870</v>
      </c>
      <c r="R1016" s="8">
        <f t="shared" si="124"/>
        <v>896</v>
      </c>
      <c r="S1016" s="2">
        <v>54</v>
      </c>
      <c r="T1016" s="9">
        <f t="shared" si="125"/>
        <v>950</v>
      </c>
      <c r="U1016" s="9">
        <f t="shared" si="126"/>
        <v>80</v>
      </c>
      <c r="V1016" s="2" t="s">
        <v>34</v>
      </c>
      <c r="W1016" s="10">
        <f t="shared" si="127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 t="shared" si="120"/>
        <v>Monica</v>
      </c>
      <c r="H1017" s="6" t="str">
        <f t="shared" si="121"/>
        <v>Federle</v>
      </c>
      <c r="I1017" s="6" t="str">
        <f t="shared" si="122"/>
        <v>Lismore</v>
      </c>
      <c r="J1017" s="2" t="s">
        <v>405</v>
      </c>
      <c r="K1017" s="7" t="str">
        <f>INDEX('Product Details'!$A$2:$D$169, MATCH('Sales Order '!J1017,'Product Details'!$B$2:$B$169,0),3)</f>
        <v>Furniture</v>
      </c>
      <c r="L1017" s="7" t="str">
        <f>INDEX('Product Details'!$A$2:$D$169, MATCH('Sales Order '!J1017,'Product Details'!$B$2:$B$169,0),4)</f>
        <v>Furnishings</v>
      </c>
      <c r="M1017" s="7" t="str">
        <f>INDEX('Product Details'!$A$2:$D$169, MATCH('Sales Order '!J1017,'Product Details'!$B$2:$B$169,0),1)</f>
        <v>-O Photo Frame, Black</v>
      </c>
      <c r="N1017" s="2">
        <v>69</v>
      </c>
      <c r="O1017" s="2">
        <v>64</v>
      </c>
      <c r="P1017" s="2">
        <v>1</v>
      </c>
      <c r="Q1017" s="8">
        <f t="shared" si="123"/>
        <v>64</v>
      </c>
      <c r="R1017" s="8">
        <f t="shared" si="124"/>
        <v>69</v>
      </c>
      <c r="S1017" s="2">
        <v>10</v>
      </c>
      <c r="T1017" s="9">
        <f t="shared" si="125"/>
        <v>79</v>
      </c>
      <c r="U1017" s="9">
        <f t="shared" si="126"/>
        <v>15</v>
      </c>
      <c r="V1017" s="2" t="s">
        <v>34</v>
      </c>
      <c r="W1017" s="10">
        <f t="shared" si="127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 t="shared" si="120"/>
        <v>Julie</v>
      </c>
      <c r="H1018" s="6" t="str">
        <f t="shared" si="121"/>
        <v>Prescott</v>
      </c>
      <c r="I1018" s="6" t="str">
        <f t="shared" si="122"/>
        <v>Norderstedt</v>
      </c>
      <c r="J1018" s="2" t="s">
        <v>221</v>
      </c>
      <c r="K1018" s="7" t="str">
        <f>INDEX('Product Details'!$A$2:$D$169, MATCH('Sales Order '!J1018,'Product Details'!$B$2:$B$169,0),3)</f>
        <v>Office_Supplies</v>
      </c>
      <c r="L1018" s="7" t="str">
        <f>INDEX('Product Details'!$A$2:$D$169, MATCH('Sales Order '!J1018,'Product Details'!$B$2:$B$169,0),4)</f>
        <v>Storage</v>
      </c>
      <c r="M1018" s="7" t="str">
        <f>INDEX('Product Details'!$A$2:$D$169, MATCH('Sales Order '!J1018,'Product Details'!$B$2:$B$169,0),1)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123"/>
        <v>448</v>
      </c>
      <c r="R1018" s="8">
        <f t="shared" si="124"/>
        <v>483</v>
      </c>
      <c r="S1018" s="2">
        <v>10</v>
      </c>
      <c r="T1018" s="9">
        <f t="shared" si="125"/>
        <v>493</v>
      </c>
      <c r="U1018" s="9">
        <f t="shared" si="126"/>
        <v>45</v>
      </c>
      <c r="V1018" s="2" t="s">
        <v>34</v>
      </c>
      <c r="W1018" s="10">
        <f t="shared" si="127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 t="shared" si="120"/>
        <v>Sarah</v>
      </c>
      <c r="H1019" s="6" t="str">
        <f t="shared" si="121"/>
        <v>Foster</v>
      </c>
      <c r="I1019" s="6" t="str">
        <f t="shared" si="122"/>
        <v>Harbin</v>
      </c>
      <c r="J1019" s="2" t="s">
        <v>5</v>
      </c>
      <c r="K1019" s="7" t="str">
        <f>INDEX('Product Details'!$A$2:$D$169, MATCH('Sales Order '!J1019,'Product Details'!$B$2:$B$169,0),3)</f>
        <v>Furniture</v>
      </c>
      <c r="L1019" s="7" t="str">
        <f>INDEX('Product Details'!$A$2:$D$169, MATCH('Sales Order '!J1019,'Product Details'!$B$2:$B$169,0),4)</f>
        <v>Furnishings</v>
      </c>
      <c r="M1019" s="7" t="str">
        <f>INDEX('Product Details'!$A$2:$D$169, MATCH('Sales Order '!J1019,'Product Details'!$B$2:$B$169,0),1)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123"/>
        <v>3280</v>
      </c>
      <c r="R1019" s="8">
        <f t="shared" si="124"/>
        <v>3442</v>
      </c>
      <c r="S1019" s="2">
        <v>34</v>
      </c>
      <c r="T1019" s="9">
        <f t="shared" si="125"/>
        <v>3476</v>
      </c>
      <c r="U1019" s="9">
        <f t="shared" si="126"/>
        <v>196</v>
      </c>
      <c r="V1019" s="2" t="s">
        <v>34</v>
      </c>
      <c r="W1019" s="10">
        <f t="shared" si="127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 t="shared" si="120"/>
        <v>Meg</v>
      </c>
      <c r="H1020" s="6" t="str">
        <f t="shared" si="121"/>
        <v>Tillman</v>
      </c>
      <c r="I1020" s="6" t="str">
        <f t="shared" si="122"/>
        <v>Melbourne</v>
      </c>
      <c r="J1020" s="2" t="s">
        <v>208</v>
      </c>
      <c r="K1020" s="7" t="str">
        <f>INDEX('Product Details'!$A$2:$D$169, MATCH('Sales Order '!J1020,'Product Details'!$B$2:$B$169,0),3)</f>
        <v>Office_Supplies</v>
      </c>
      <c r="L1020" s="7" t="str">
        <f>INDEX('Product Details'!$A$2:$D$169, MATCH('Sales Order '!J1020,'Product Details'!$B$2:$B$169,0),4)</f>
        <v>Labels</v>
      </c>
      <c r="M1020" s="7" t="str">
        <f>INDEX('Product Details'!$A$2:$D$169, MATCH('Sales Order '!J1020,'Product Details'!$B$2:$B$169,0),1)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123"/>
        <v>6512</v>
      </c>
      <c r="R1020" s="8">
        <f t="shared" si="124"/>
        <v>6768</v>
      </c>
      <c r="S1020" s="2">
        <v>87</v>
      </c>
      <c r="T1020" s="9">
        <f t="shared" si="125"/>
        <v>6855</v>
      </c>
      <c r="U1020" s="9">
        <f t="shared" si="126"/>
        <v>343</v>
      </c>
      <c r="V1020" s="2" t="s">
        <v>34</v>
      </c>
      <c r="W1020" s="10">
        <f t="shared" si="127"/>
        <v>0.05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 t="shared" si="120"/>
        <v>Debra</v>
      </c>
      <c r="H1021" s="6" t="str">
        <f t="shared" si="121"/>
        <v>Catini</v>
      </c>
      <c r="I1021" s="6" t="str">
        <f t="shared" si="122"/>
        <v>Zhengzhou</v>
      </c>
      <c r="J1021" s="2" t="s">
        <v>425</v>
      </c>
      <c r="K1021" s="7" t="str">
        <f>INDEX('Product Details'!$A$2:$D$169, MATCH('Sales Order '!J1021,'Product Details'!$B$2:$B$169,0),3)</f>
        <v>Office_Supplies</v>
      </c>
      <c r="L1021" s="7" t="str">
        <f>INDEX('Product Details'!$A$2:$D$169, MATCH('Sales Order '!J1021,'Product Details'!$B$2:$B$169,0),4)</f>
        <v>Supplies</v>
      </c>
      <c r="M1021" s="7" t="str">
        <f>INDEX('Product Details'!$A$2:$D$169, MATCH('Sales Order '!J1021,'Product Details'!$B$2:$B$169,0),1)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123"/>
        <v>1510</v>
      </c>
      <c r="R1021" s="8">
        <f t="shared" si="124"/>
        <v>1601</v>
      </c>
      <c r="S1021" s="2">
        <v>65</v>
      </c>
      <c r="T1021" s="9">
        <f t="shared" si="125"/>
        <v>1666</v>
      </c>
      <c r="U1021" s="9">
        <f t="shared" si="126"/>
        <v>156</v>
      </c>
      <c r="V1021" s="2" t="s">
        <v>34</v>
      </c>
      <c r="W1021" s="10">
        <f t="shared" si="127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 t="shared" si="120"/>
        <v>Duane</v>
      </c>
      <c r="H1022" s="6" t="str">
        <f t="shared" si="121"/>
        <v>Benoit</v>
      </c>
      <c r="I1022" s="6" t="str">
        <f t="shared" si="122"/>
        <v>Tamworth</v>
      </c>
      <c r="J1022" s="2" t="s">
        <v>1397</v>
      </c>
      <c r="K1022" s="7" t="str">
        <f>INDEX('Product Details'!$A$2:$D$169, MATCH('Sales Order '!J1022,'Product Details'!$B$2:$B$169,0),3)</f>
        <v>Technology</v>
      </c>
      <c r="L1022" s="7" t="str">
        <f>INDEX('Product Details'!$A$2:$D$169, MATCH('Sales Order '!J1022,'Product Details'!$B$2:$B$169,0),4)</f>
        <v>Phones</v>
      </c>
      <c r="M1022" s="7" t="str">
        <f>INDEX('Product Details'!$A$2:$D$169, MATCH('Sales Order '!J1022,'Product Details'!$B$2:$B$169,0),1)</f>
        <v>Smart Phone, Full Size</v>
      </c>
      <c r="N1022" s="2">
        <v>626</v>
      </c>
      <c r="O1022" s="2">
        <v>559</v>
      </c>
      <c r="P1022" s="2">
        <v>6</v>
      </c>
      <c r="Q1022" s="8">
        <f t="shared" si="123"/>
        <v>3354</v>
      </c>
      <c r="R1022" s="8">
        <f t="shared" si="124"/>
        <v>3756</v>
      </c>
      <c r="S1022" s="2">
        <v>42</v>
      </c>
      <c r="T1022" s="9">
        <f t="shared" si="125"/>
        <v>3798</v>
      </c>
      <c r="U1022" s="9">
        <f t="shared" si="126"/>
        <v>444</v>
      </c>
      <c r="V1022" s="2" t="s">
        <v>64</v>
      </c>
      <c r="W1022" s="10">
        <f t="shared" si="127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 t="shared" si="120"/>
        <v>David</v>
      </c>
      <c r="H1023" s="6" t="str">
        <f t="shared" si="121"/>
        <v>Kendrick</v>
      </c>
      <c r="I1023" s="6" t="str">
        <f t="shared" si="122"/>
        <v>Kunming</v>
      </c>
      <c r="J1023" s="2" t="s">
        <v>33</v>
      </c>
      <c r="K1023" s="7" t="str">
        <f>INDEX('Product Details'!$A$2:$D$169, MATCH('Sales Order '!J1023,'Product Details'!$B$2:$B$169,0),3)</f>
        <v>Technology</v>
      </c>
      <c r="L1023" s="7" t="str">
        <f>INDEX('Product Details'!$A$2:$D$169, MATCH('Sales Order '!J1023,'Product Details'!$B$2:$B$169,0),4)</f>
        <v>Machines</v>
      </c>
      <c r="M1023" s="7" t="str">
        <f>INDEX('Product Details'!$A$2:$D$169, MATCH('Sales Order '!J1023,'Product Details'!$B$2:$B$169,0),1)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123"/>
        <v>13024</v>
      </c>
      <c r="R1023" s="8">
        <f t="shared" si="124"/>
        <v>13536</v>
      </c>
      <c r="S1023" s="2">
        <v>77</v>
      </c>
      <c r="T1023" s="9">
        <f t="shared" si="125"/>
        <v>13613</v>
      </c>
      <c r="U1023" s="9">
        <f t="shared" si="126"/>
        <v>589</v>
      </c>
      <c r="V1023" s="2" t="s">
        <v>64</v>
      </c>
      <c r="W1023" s="10">
        <f t="shared" si="127"/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 t="shared" si="120"/>
        <v>Toby</v>
      </c>
      <c r="H1024" s="6" t="str">
        <f t="shared" si="121"/>
        <v>Carlisle</v>
      </c>
      <c r="I1024" s="6" t="str">
        <f t="shared" si="122"/>
        <v>Depok</v>
      </c>
      <c r="J1024" s="2" t="s">
        <v>224</v>
      </c>
      <c r="K1024" s="7" t="str">
        <f>INDEX('Product Details'!$A$2:$D$169, MATCH('Sales Order '!J1024,'Product Details'!$B$2:$B$169,0),3)</f>
        <v>Office_Supplies</v>
      </c>
      <c r="L1024" s="7" t="str">
        <f>INDEX('Product Details'!$A$2:$D$169, MATCH('Sales Order '!J1024,'Product Details'!$B$2:$B$169,0),4)</f>
        <v>Supplies</v>
      </c>
      <c r="M1024" s="7" t="str">
        <f>INDEX('Product Details'!$A$2:$D$169, MATCH('Sales Order '!J1024,'Product Details'!$B$2:$B$169,0),1)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123"/>
        <v>4461</v>
      </c>
      <c r="R1024" s="8">
        <f t="shared" si="124"/>
        <v>4815</v>
      </c>
      <c r="S1024" s="2">
        <v>82</v>
      </c>
      <c r="T1024" s="9">
        <f t="shared" si="125"/>
        <v>4897</v>
      </c>
      <c r="U1024" s="9">
        <f t="shared" si="126"/>
        <v>436</v>
      </c>
      <c r="V1024" s="2" t="s">
        <v>34</v>
      </c>
      <c r="W1024" s="10">
        <f t="shared" si="127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 t="shared" si="120"/>
        <v>Pauline</v>
      </c>
      <c r="H1025" s="6" t="str">
        <f t="shared" si="121"/>
        <v>Chand</v>
      </c>
      <c r="I1025" s="6" t="str">
        <f t="shared" si="122"/>
        <v>Perth</v>
      </c>
      <c r="J1025" s="2" t="s">
        <v>580</v>
      </c>
      <c r="K1025" s="7" t="str">
        <f>INDEX('Product Details'!$A$2:$D$169, MATCH('Sales Order '!J1025,'Product Details'!$B$2:$B$169,0),3)</f>
        <v>Office_Supplies</v>
      </c>
      <c r="L1025" s="7" t="str">
        <f>INDEX('Product Details'!$A$2:$D$169, MATCH('Sales Order '!J1025,'Product Details'!$B$2:$B$169,0),4)</f>
        <v>Storage</v>
      </c>
      <c r="M1025" s="7" t="str">
        <f>INDEX('Product Details'!$A$2:$D$169, MATCH('Sales Order '!J1025,'Product Details'!$B$2:$B$169,0),1)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123"/>
        <v>12586</v>
      </c>
      <c r="R1025" s="8">
        <f t="shared" si="124"/>
        <v>13342</v>
      </c>
      <c r="S1025" s="2">
        <v>32</v>
      </c>
      <c r="T1025" s="9">
        <f t="shared" si="125"/>
        <v>13374</v>
      </c>
      <c r="U1025" s="9">
        <f t="shared" si="126"/>
        <v>788</v>
      </c>
      <c r="V1025" s="2" t="s">
        <v>34</v>
      </c>
      <c r="W1025" s="10">
        <f t="shared" si="127"/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 t="shared" si="120"/>
        <v>Ralph</v>
      </c>
      <c r="H1026" s="6" t="str">
        <f t="shared" si="121"/>
        <v>Arnett</v>
      </c>
      <c r="I1026" s="6" t="str">
        <f t="shared" si="122"/>
        <v>Suzhou</v>
      </c>
      <c r="J1026" s="2" t="s">
        <v>224</v>
      </c>
      <c r="K1026" s="7" t="str">
        <f>INDEX('Product Details'!$A$2:$D$169, MATCH('Sales Order '!J1026,'Product Details'!$B$2:$B$169,0),3)</f>
        <v>Office_Supplies</v>
      </c>
      <c r="L1026" s="7" t="str">
        <f>INDEX('Product Details'!$A$2:$D$169, MATCH('Sales Order '!J1026,'Product Details'!$B$2:$B$169,0),4)</f>
        <v>Supplies</v>
      </c>
      <c r="M1026" s="7" t="str">
        <f>INDEX('Product Details'!$A$2:$D$169, MATCH('Sales Order '!J1026,'Product Details'!$B$2:$B$169,0),1)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123"/>
        <v>5192</v>
      </c>
      <c r="R1026" s="8">
        <f t="shared" si="124"/>
        <v>5658</v>
      </c>
      <c r="S1026" s="2">
        <v>84</v>
      </c>
      <c r="T1026" s="9">
        <f t="shared" si="125"/>
        <v>5742</v>
      </c>
      <c r="U1026" s="9">
        <f t="shared" si="126"/>
        <v>550</v>
      </c>
      <c r="V1026" s="2" t="s">
        <v>64</v>
      </c>
      <c r="W1026" s="10">
        <f t="shared" si="127"/>
        <v>0.05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 t="shared" si="120"/>
        <v>Matt</v>
      </c>
      <c r="H1027" s="6" t="str">
        <f t="shared" si="121"/>
        <v>Collins</v>
      </c>
      <c r="I1027" s="6" t="str">
        <f t="shared" si="122"/>
        <v>Mumbai</v>
      </c>
      <c r="J1027" s="2" t="s">
        <v>194</v>
      </c>
      <c r="K1027" s="7" t="str">
        <f>INDEX('Product Details'!$A$2:$D$169, MATCH('Sales Order '!J1027,'Product Details'!$B$2:$B$169,0),3)</f>
        <v>Office_Supplies</v>
      </c>
      <c r="L1027" s="7" t="str">
        <f>INDEX('Product Details'!$A$2:$D$169, MATCH('Sales Order '!J1027,'Product Details'!$B$2:$B$169,0),4)</f>
        <v>Art</v>
      </c>
      <c r="M1027" s="7" t="str">
        <f>INDEX('Product Details'!$A$2:$D$169, MATCH('Sales Order '!J1027,'Product Details'!$B$2:$B$169,0),1)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123"/>
        <v>130</v>
      </c>
      <c r="R1027" s="8">
        <f t="shared" si="124"/>
        <v>136</v>
      </c>
      <c r="S1027" s="2">
        <v>30</v>
      </c>
      <c r="T1027" s="9">
        <f t="shared" si="125"/>
        <v>166</v>
      </c>
      <c r="U1027" s="9">
        <f t="shared" si="126"/>
        <v>36</v>
      </c>
      <c r="V1027" s="2" t="s">
        <v>34</v>
      </c>
      <c r="W1027" s="10">
        <f t="shared" si="127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 t="shared" si="120"/>
        <v>Jack</v>
      </c>
      <c r="H1028" s="6" t="str">
        <f t="shared" si="121"/>
        <v>Lebron</v>
      </c>
      <c r="I1028" s="6" t="str">
        <f t="shared" si="122"/>
        <v>Bremen</v>
      </c>
      <c r="J1028" s="2" t="s">
        <v>119</v>
      </c>
      <c r="K1028" s="7" t="str">
        <f>INDEX('Product Details'!$A$2:$D$169, MATCH('Sales Order '!J1028,'Product Details'!$B$2:$B$169,0),3)</f>
        <v>Furniture</v>
      </c>
      <c r="L1028" s="7" t="str">
        <f>INDEX('Product Details'!$A$2:$D$169, MATCH('Sales Order '!J1028,'Product Details'!$B$2:$B$169,0),4)</f>
        <v>Furnishings</v>
      </c>
      <c r="M1028" s="7" t="str">
        <f>INDEX('Product Details'!$A$2:$D$169, MATCH('Sales Order '!J1028,'Product Details'!$B$2:$B$169,0),1)</f>
        <v>Advantus Door Stop, Black</v>
      </c>
      <c r="N1028" s="2">
        <v>177</v>
      </c>
      <c r="O1028" s="2">
        <v>169</v>
      </c>
      <c r="P1028" s="2">
        <v>8</v>
      </c>
      <c r="Q1028" s="8">
        <f t="shared" si="123"/>
        <v>1352</v>
      </c>
      <c r="R1028" s="8">
        <f t="shared" si="124"/>
        <v>1416</v>
      </c>
      <c r="S1028" s="2">
        <v>30</v>
      </c>
      <c r="T1028" s="9">
        <f t="shared" si="125"/>
        <v>1446</v>
      </c>
      <c r="U1028" s="9">
        <f t="shared" si="126"/>
        <v>94</v>
      </c>
      <c r="V1028" s="2" t="s">
        <v>34</v>
      </c>
      <c r="W1028" s="10">
        <f t="shared" si="127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 t="shared" si="120"/>
        <v>Adam</v>
      </c>
      <c r="H1029" s="6" t="str">
        <f t="shared" si="121"/>
        <v>Bellavance</v>
      </c>
      <c r="I1029" s="6" t="str">
        <f t="shared" si="122"/>
        <v>Kwinana</v>
      </c>
      <c r="J1029" s="2" t="s">
        <v>860</v>
      </c>
      <c r="K1029" s="7" t="str">
        <f>INDEX('Product Details'!$A$2:$D$169, MATCH('Sales Order '!J1029,'Product Details'!$B$2:$B$169,0),3)</f>
        <v>Furniture</v>
      </c>
      <c r="L1029" s="7" t="str">
        <f>INDEX('Product Details'!$A$2:$D$169, MATCH('Sales Order '!J1029,'Product Details'!$B$2:$B$169,0),4)</f>
        <v>Bookcases</v>
      </c>
      <c r="M1029" s="7" t="str">
        <f>INDEX('Product Details'!$A$2:$D$169, MATCH('Sales Order '!J1029,'Product Details'!$B$2:$B$169,0),1)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123"/>
        <v>8016</v>
      </c>
      <c r="R1029" s="8">
        <f t="shared" si="124"/>
        <v>8332</v>
      </c>
      <c r="S1029" s="2">
        <v>28</v>
      </c>
      <c r="T1029" s="9">
        <f t="shared" si="125"/>
        <v>8360</v>
      </c>
      <c r="U1029" s="9">
        <f t="shared" si="126"/>
        <v>344</v>
      </c>
      <c r="V1029" s="2" t="s">
        <v>34</v>
      </c>
      <c r="W1029" s="10">
        <f t="shared" si="127"/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 t="shared" si="120"/>
        <v>Michael</v>
      </c>
      <c r="H1030" s="6" t="str">
        <f t="shared" si="121"/>
        <v>Moore</v>
      </c>
      <c r="I1030" s="6" t="str">
        <f t="shared" si="122"/>
        <v>Melbourne</v>
      </c>
      <c r="J1030" s="2" t="s">
        <v>323</v>
      </c>
      <c r="K1030" s="7" t="str">
        <f>INDEX('Product Details'!$A$2:$D$169, MATCH('Sales Order '!J1030,'Product Details'!$B$2:$B$169,0),3)</f>
        <v>Technology</v>
      </c>
      <c r="L1030" s="7" t="str">
        <f>INDEX('Product Details'!$A$2:$D$169, MATCH('Sales Order '!J1030,'Product Details'!$B$2:$B$169,0),4)</f>
        <v>Accessories</v>
      </c>
      <c r="M1030" s="7" t="str">
        <f>INDEX('Product Details'!$A$2:$D$169, MATCH('Sales Order '!J1030,'Product Details'!$B$2:$B$169,0),1)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123"/>
        <v>6304</v>
      </c>
      <c r="R1030" s="8">
        <f t="shared" si="124"/>
        <v>6682</v>
      </c>
      <c r="S1030" s="2">
        <v>42</v>
      </c>
      <c r="T1030" s="9">
        <f t="shared" si="125"/>
        <v>6724</v>
      </c>
      <c r="U1030" s="9">
        <f t="shared" si="126"/>
        <v>420</v>
      </c>
      <c r="V1030" s="2" t="s">
        <v>34</v>
      </c>
      <c r="W1030" s="10">
        <f t="shared" si="127"/>
        <v>0.05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 t="shared" si="120"/>
        <v>David</v>
      </c>
      <c r="H1031" s="6" t="str">
        <f t="shared" si="121"/>
        <v>Kendrick</v>
      </c>
      <c r="I1031" s="6" t="str">
        <f t="shared" si="122"/>
        <v>Kunming</v>
      </c>
      <c r="J1031" s="2" t="s">
        <v>417</v>
      </c>
      <c r="K1031" s="7" t="str">
        <f>INDEX('Product Details'!$A$2:$D$169, MATCH('Sales Order '!J1031,'Product Details'!$B$2:$B$169,0),3)</f>
        <v>Technology</v>
      </c>
      <c r="L1031" s="7" t="str">
        <f>INDEX('Product Details'!$A$2:$D$169, MATCH('Sales Order '!J1031,'Product Details'!$B$2:$B$169,0),4)</f>
        <v>Phones</v>
      </c>
      <c r="M1031" s="7" t="str">
        <f>INDEX('Product Details'!$A$2:$D$169, MATCH('Sales Order '!J1031,'Product Details'!$B$2:$B$169,0),1)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123"/>
        <v>7275</v>
      </c>
      <c r="R1031" s="8">
        <f t="shared" si="124"/>
        <v>7932</v>
      </c>
      <c r="S1031" s="2">
        <v>98</v>
      </c>
      <c r="T1031" s="9">
        <f t="shared" si="125"/>
        <v>8030</v>
      </c>
      <c r="U1031" s="9">
        <f t="shared" si="126"/>
        <v>755</v>
      </c>
      <c r="V1031" s="2" t="s">
        <v>72</v>
      </c>
      <c r="W1031" s="10">
        <f t="shared" si="127"/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 t="shared" si="120"/>
        <v>Kelly</v>
      </c>
      <c r="H1032" s="6" t="str">
        <f t="shared" si="121"/>
        <v>Williams</v>
      </c>
      <c r="I1032" s="6" t="str">
        <f t="shared" si="122"/>
        <v>Palu</v>
      </c>
      <c r="J1032" s="2" t="s">
        <v>221</v>
      </c>
      <c r="K1032" s="7" t="str">
        <f>INDEX('Product Details'!$A$2:$D$169, MATCH('Sales Order '!J1032,'Product Details'!$B$2:$B$169,0),3)</f>
        <v>Office_Supplies</v>
      </c>
      <c r="L1032" s="7" t="str">
        <f>INDEX('Product Details'!$A$2:$D$169, MATCH('Sales Order '!J1032,'Product Details'!$B$2:$B$169,0),4)</f>
        <v>Storage</v>
      </c>
      <c r="M1032" s="7" t="str">
        <f>INDEX('Product Details'!$A$2:$D$169, MATCH('Sales Order '!J1032,'Product Details'!$B$2:$B$169,0),1)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123"/>
        <v>1442</v>
      </c>
      <c r="R1032" s="8">
        <f t="shared" si="124"/>
        <v>1540</v>
      </c>
      <c r="S1032" s="2">
        <v>34</v>
      </c>
      <c r="T1032" s="9">
        <f t="shared" si="125"/>
        <v>1574</v>
      </c>
      <c r="U1032" s="9">
        <f t="shared" si="126"/>
        <v>132</v>
      </c>
      <c r="V1032" s="2" t="s">
        <v>64</v>
      </c>
      <c r="W1032" s="10">
        <f t="shared" si="127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 t="shared" si="120"/>
        <v>Jill</v>
      </c>
      <c r="H1033" s="6" t="str">
        <f t="shared" si="121"/>
        <v>Stevenson</v>
      </c>
      <c r="I1033" s="6" t="str">
        <f t="shared" si="122"/>
        <v>Bengbu</v>
      </c>
      <c r="J1033" s="2" t="s">
        <v>420</v>
      </c>
      <c r="K1033" s="7" t="str">
        <f>INDEX('Product Details'!$A$2:$D$169, MATCH('Sales Order '!J1033,'Product Details'!$B$2:$B$169,0),3)</f>
        <v>Office_Supplies</v>
      </c>
      <c r="L1033" s="7" t="str">
        <f>INDEX('Product Details'!$A$2:$D$169, MATCH('Sales Order '!J1033,'Product Details'!$B$2:$B$169,0),4)</f>
        <v>Labels</v>
      </c>
      <c r="M1033" s="7" t="str">
        <f>INDEX('Product Details'!$A$2:$D$169, MATCH('Sales Order '!J1033,'Product Details'!$B$2:$B$169,0),1)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123"/>
        <v>22782</v>
      </c>
      <c r="R1033" s="8">
        <f t="shared" si="124"/>
        <v>24606</v>
      </c>
      <c r="S1033" s="2">
        <v>97</v>
      </c>
      <c r="T1033" s="9">
        <f t="shared" si="125"/>
        <v>24703</v>
      </c>
      <c r="U1033" s="9">
        <f t="shared" si="126"/>
        <v>1921</v>
      </c>
      <c r="V1033" s="2" t="s">
        <v>34</v>
      </c>
      <c r="W1033" s="10">
        <f t="shared" si="127"/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 t="shared" ref="G1034:G1097" si="128">VLOOKUP(F1034, Customer,2,0)</f>
        <v>Mick</v>
      </c>
      <c r="H1034" s="6" t="str">
        <f t="shared" ref="H1034:H1097" si="129">VLOOKUP(F1034,Customer,3,0)</f>
        <v>Crebagga</v>
      </c>
      <c r="I1034" s="6" t="str">
        <f t="shared" ref="I1034:I1097" si="130">VLOOKUP(F1034,Customer,5,0)</f>
        <v>Banjarmasin</v>
      </c>
      <c r="J1034" s="2" t="s">
        <v>479</v>
      </c>
      <c r="K1034" s="7" t="str">
        <f>INDEX('Product Details'!$A$2:$D$169, MATCH('Sales Order '!J1034,'Product Details'!$B$2:$B$169,0),3)</f>
        <v>Furniture</v>
      </c>
      <c r="L1034" s="7" t="str">
        <f>INDEX('Product Details'!$A$2:$D$169, MATCH('Sales Order '!J1034,'Product Details'!$B$2:$B$169,0),4)</f>
        <v>Chairs</v>
      </c>
      <c r="M1034" s="7" t="str">
        <f>INDEX('Product Details'!$A$2:$D$169, MATCH('Sales Order '!J1034,'Product Details'!$B$2:$B$169,0),1)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123"/>
        <v>3480</v>
      </c>
      <c r="R1034" s="8">
        <f t="shared" si="124"/>
        <v>3616</v>
      </c>
      <c r="S1034" s="2">
        <v>88</v>
      </c>
      <c r="T1034" s="9">
        <f t="shared" si="125"/>
        <v>3704</v>
      </c>
      <c r="U1034" s="9">
        <f t="shared" si="126"/>
        <v>224</v>
      </c>
      <c r="V1034" s="2" t="s">
        <v>34</v>
      </c>
      <c r="W1034" s="10">
        <f t="shared" si="127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 t="shared" si="128"/>
        <v>Muhammed</v>
      </c>
      <c r="H1035" s="6" t="str">
        <f t="shared" si="129"/>
        <v>MacIntyre</v>
      </c>
      <c r="I1035" s="6" t="str">
        <f t="shared" si="130"/>
        <v>Lohne</v>
      </c>
      <c r="J1035" s="2" t="s">
        <v>894</v>
      </c>
      <c r="K1035" s="7" t="str">
        <f>INDEX('Product Details'!$A$2:$D$169, MATCH('Sales Order '!J1035,'Product Details'!$B$2:$B$169,0),3)</f>
        <v>Technology</v>
      </c>
      <c r="L1035" s="7" t="str">
        <f>INDEX('Product Details'!$A$2:$D$169, MATCH('Sales Order '!J1035,'Product Details'!$B$2:$B$169,0),4)</f>
        <v>Machines</v>
      </c>
      <c r="M1035" s="7" t="str">
        <f>INDEX('Product Details'!$A$2:$D$169, MATCH('Sales Order '!J1035,'Product Details'!$B$2:$B$169,0),1)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131">O1035*P1035</f>
        <v>17955</v>
      </c>
      <c r="R1035" s="8">
        <f t="shared" ref="R1035:R1098" si="132">N1035*P1035</f>
        <v>19560</v>
      </c>
      <c r="S1035" s="2">
        <v>27</v>
      </c>
      <c r="T1035" s="9">
        <f t="shared" ref="T1035:T1098" si="133">R1035+S1035</f>
        <v>19587</v>
      </c>
      <c r="U1035" s="9">
        <f t="shared" ref="U1035:U1098" si="134">T1035-Q1035</f>
        <v>1632</v>
      </c>
      <c r="V1035" s="2" t="s">
        <v>72</v>
      </c>
      <c r="W1035" s="10">
        <f t="shared" ref="W1035:W1098" si="135">VLOOKUP(T1035,$X$1:$Y$7,2,1)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 t="shared" si="128"/>
        <v>Jack</v>
      </c>
      <c r="H1036" s="6" t="str">
        <f t="shared" si="129"/>
        <v>Garza</v>
      </c>
      <c r="I1036" s="6" t="str">
        <f t="shared" si="130"/>
        <v>Taiyuan</v>
      </c>
      <c r="J1036" s="2" t="s">
        <v>523</v>
      </c>
      <c r="K1036" s="7" t="str">
        <f>INDEX('Product Details'!$A$2:$D$169, MATCH('Sales Order '!J1036,'Product Details'!$B$2:$B$169,0),3)</f>
        <v>Office_Supplies</v>
      </c>
      <c r="L1036" s="7" t="str">
        <f>INDEX('Product Details'!$A$2:$D$169, MATCH('Sales Order '!J1036,'Product Details'!$B$2:$B$169,0),4)</f>
        <v>Appliances</v>
      </c>
      <c r="M1036" s="7" t="str">
        <f>INDEX('Product Details'!$A$2:$D$169, MATCH('Sales Order '!J1036,'Product Details'!$B$2:$B$169,0),1)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131"/>
        <v>200</v>
      </c>
      <c r="R1036" s="8">
        <f t="shared" si="132"/>
        <v>218</v>
      </c>
      <c r="S1036" s="2">
        <v>45</v>
      </c>
      <c r="T1036" s="9">
        <f t="shared" si="133"/>
        <v>263</v>
      </c>
      <c r="U1036" s="9">
        <f t="shared" si="134"/>
        <v>63</v>
      </c>
      <c r="V1036" s="2" t="s">
        <v>64</v>
      </c>
      <c r="W1036" s="10">
        <f t="shared" si="135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 t="shared" si="128"/>
        <v>Max</v>
      </c>
      <c r="H1037" s="6" t="str">
        <f t="shared" si="129"/>
        <v>Jones</v>
      </c>
      <c r="I1037" s="6" t="str">
        <f t="shared" si="130"/>
        <v>Yuncheng</v>
      </c>
      <c r="J1037" s="2" t="s">
        <v>337</v>
      </c>
      <c r="K1037" s="7" t="str">
        <f>INDEX('Product Details'!$A$2:$D$169, MATCH('Sales Order '!J1037,'Product Details'!$B$2:$B$169,0),3)</f>
        <v>Technology</v>
      </c>
      <c r="L1037" s="7" t="str">
        <f>INDEX('Product Details'!$A$2:$D$169, MATCH('Sales Order '!J1037,'Product Details'!$B$2:$B$169,0),4)</f>
        <v>Phones</v>
      </c>
      <c r="M1037" s="7" t="str">
        <f>INDEX('Product Details'!$A$2:$D$169, MATCH('Sales Order '!J1037,'Product Details'!$B$2:$B$169,0),1)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131"/>
        <v>8205</v>
      </c>
      <c r="R1037" s="8">
        <f t="shared" si="132"/>
        <v>8529</v>
      </c>
      <c r="S1037" s="2">
        <v>74</v>
      </c>
      <c r="T1037" s="9">
        <f t="shared" si="133"/>
        <v>8603</v>
      </c>
      <c r="U1037" s="9">
        <f t="shared" si="134"/>
        <v>398</v>
      </c>
      <c r="V1037" s="2" t="s">
        <v>34</v>
      </c>
      <c r="W1037" s="10">
        <f t="shared" si="135"/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 t="shared" si="128"/>
        <v>Alex</v>
      </c>
      <c r="H1038" s="6" t="str">
        <f t="shared" si="129"/>
        <v>Avila</v>
      </c>
      <c r="I1038" s="6" t="str">
        <f t="shared" si="130"/>
        <v>Newcastle</v>
      </c>
      <c r="J1038" s="2" t="s">
        <v>332</v>
      </c>
      <c r="K1038" s="7" t="str">
        <f>INDEX('Product Details'!$A$2:$D$169, MATCH('Sales Order '!J1038,'Product Details'!$B$2:$B$169,0),3)</f>
        <v>Technology</v>
      </c>
      <c r="L1038" s="7" t="str">
        <f>INDEX('Product Details'!$A$2:$D$169, MATCH('Sales Order '!J1038,'Product Details'!$B$2:$B$169,0),4)</f>
        <v>Phones</v>
      </c>
      <c r="M1038" s="7" t="str">
        <f>INDEX('Product Details'!$A$2:$D$169, MATCH('Sales Order '!J1038,'Product Details'!$B$2:$B$169,0),1)</f>
        <v>Digium D40 VoIP phone</v>
      </c>
      <c r="N1038" s="2">
        <v>6585</v>
      </c>
      <c r="O1038" s="2">
        <v>6105</v>
      </c>
      <c r="P1038" s="2">
        <v>3</v>
      </c>
      <c r="Q1038" s="8">
        <f t="shared" si="131"/>
        <v>18315</v>
      </c>
      <c r="R1038" s="8">
        <f t="shared" si="132"/>
        <v>19755</v>
      </c>
      <c r="S1038" s="2">
        <v>75</v>
      </c>
      <c r="T1038" s="9">
        <f t="shared" si="133"/>
        <v>19830</v>
      </c>
      <c r="U1038" s="9">
        <f t="shared" si="134"/>
        <v>1515</v>
      </c>
      <c r="V1038" s="2" t="s">
        <v>34</v>
      </c>
      <c r="W1038" s="10">
        <f t="shared" si="135"/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 t="shared" si="128"/>
        <v>Logan</v>
      </c>
      <c r="H1039" s="6" t="str">
        <f t="shared" si="129"/>
        <v>Haushalter</v>
      </c>
      <c r="I1039" s="6" t="str">
        <f t="shared" si="130"/>
        <v>Canberra</v>
      </c>
      <c r="J1039" s="2" t="s">
        <v>1174</v>
      </c>
      <c r="K1039" s="7" t="str">
        <f>INDEX('Product Details'!$A$2:$D$169, MATCH('Sales Order '!J1039,'Product Details'!$B$2:$B$169,0),3)</f>
        <v>Office_Supplies</v>
      </c>
      <c r="L1039" s="7" t="str">
        <f>INDEX('Product Details'!$A$2:$D$169, MATCH('Sales Order '!J1039,'Product Details'!$B$2:$B$169,0),4)</f>
        <v>Storage</v>
      </c>
      <c r="M1039" s="7" t="str">
        <f>INDEX('Product Details'!$A$2:$D$169, MATCH('Sales Order '!J1039,'Product Details'!$B$2:$B$169,0),1)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131"/>
        <v>2410</v>
      </c>
      <c r="R1039" s="8">
        <f t="shared" si="132"/>
        <v>2654</v>
      </c>
      <c r="S1039" s="2">
        <v>37</v>
      </c>
      <c r="T1039" s="9">
        <f t="shared" si="133"/>
        <v>2691</v>
      </c>
      <c r="U1039" s="9">
        <f t="shared" si="134"/>
        <v>281</v>
      </c>
      <c r="V1039" s="2" t="s">
        <v>34</v>
      </c>
      <c r="W1039" s="10">
        <f t="shared" si="135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 t="shared" si="128"/>
        <v>Deanra</v>
      </c>
      <c r="H1040" s="6" t="str">
        <f t="shared" si="129"/>
        <v>Eno</v>
      </c>
      <c r="I1040" s="6" t="str">
        <f t="shared" si="130"/>
        <v>Langen</v>
      </c>
      <c r="J1040" s="2" t="s">
        <v>573</v>
      </c>
      <c r="K1040" s="7" t="str">
        <f>INDEX('Product Details'!$A$2:$D$169, MATCH('Sales Order '!J1040,'Product Details'!$B$2:$B$169,0),3)</f>
        <v>Technology</v>
      </c>
      <c r="L1040" s="7" t="str">
        <f>INDEX('Product Details'!$A$2:$D$169, MATCH('Sales Order '!J1040,'Product Details'!$B$2:$B$169,0),4)</f>
        <v>Machines</v>
      </c>
      <c r="M1040" s="7" t="str">
        <f>INDEX('Product Details'!$A$2:$D$169, MATCH('Sales Order '!J1040,'Product Details'!$B$2:$B$169,0),1)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131"/>
        <v>1668</v>
      </c>
      <c r="R1040" s="8">
        <f t="shared" si="132"/>
        <v>1800</v>
      </c>
      <c r="S1040" s="2">
        <v>20</v>
      </c>
      <c r="T1040" s="9">
        <f t="shared" si="133"/>
        <v>1820</v>
      </c>
      <c r="U1040" s="9">
        <f t="shared" si="134"/>
        <v>152</v>
      </c>
      <c r="V1040" s="2" t="s">
        <v>34</v>
      </c>
      <c r="W1040" s="10">
        <f t="shared" si="135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 t="shared" si="128"/>
        <v>Natalie</v>
      </c>
      <c r="H1041" s="6" t="str">
        <f t="shared" si="129"/>
        <v>DeCherney</v>
      </c>
      <c r="I1041" s="6" t="str">
        <f t="shared" si="130"/>
        <v>Anqing</v>
      </c>
      <c r="J1041" s="2" t="s">
        <v>389</v>
      </c>
      <c r="K1041" s="7" t="str">
        <f>INDEX('Product Details'!$A$2:$D$169, MATCH('Sales Order '!J1041,'Product Details'!$B$2:$B$169,0),3)</f>
        <v>Furniture</v>
      </c>
      <c r="L1041" s="7" t="str">
        <f>INDEX('Product Details'!$A$2:$D$169, MATCH('Sales Order '!J1041,'Product Details'!$B$2:$B$169,0),4)</f>
        <v>Tables</v>
      </c>
      <c r="M1041" s="7" t="str">
        <f>INDEX('Product Details'!$A$2:$D$169, MATCH('Sales Order '!J1041,'Product Details'!$B$2:$B$169,0),1)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131"/>
        <v>460</v>
      </c>
      <c r="R1041" s="8">
        <f t="shared" si="132"/>
        <v>492</v>
      </c>
      <c r="S1041" s="2">
        <v>30</v>
      </c>
      <c r="T1041" s="9">
        <f t="shared" si="133"/>
        <v>522</v>
      </c>
      <c r="U1041" s="9">
        <f t="shared" si="134"/>
        <v>62</v>
      </c>
      <c r="V1041" s="2" t="s">
        <v>34</v>
      </c>
      <c r="W1041" s="10">
        <f t="shared" si="135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 t="shared" si="128"/>
        <v>Toby</v>
      </c>
      <c r="H1042" s="6" t="str">
        <f t="shared" si="129"/>
        <v>Braunhardt</v>
      </c>
      <c r="I1042" s="6" t="str">
        <f t="shared" si="130"/>
        <v>Jiangyan</v>
      </c>
      <c r="J1042" s="2" t="s">
        <v>103</v>
      </c>
      <c r="K1042" s="7" t="str">
        <f>INDEX('Product Details'!$A$2:$D$169, MATCH('Sales Order '!J1042,'Product Details'!$B$2:$B$169,0),3)</f>
        <v>Technology</v>
      </c>
      <c r="L1042" s="7" t="str">
        <f>INDEX('Product Details'!$A$2:$D$169, MATCH('Sales Order '!J1042,'Product Details'!$B$2:$B$169,0),4)</f>
        <v>Phones</v>
      </c>
      <c r="M1042" s="7" t="str">
        <f>INDEX('Product Details'!$A$2:$D$169, MATCH('Sales Order '!J1042,'Product Details'!$B$2:$B$169,0),1)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131"/>
        <v>13083</v>
      </c>
      <c r="R1042" s="8">
        <f t="shared" si="132"/>
        <v>14112</v>
      </c>
      <c r="S1042" s="2">
        <v>60</v>
      </c>
      <c r="T1042" s="9">
        <f t="shared" si="133"/>
        <v>14172</v>
      </c>
      <c r="U1042" s="9">
        <f t="shared" si="134"/>
        <v>1089</v>
      </c>
      <c r="V1042" s="2" t="s">
        <v>64</v>
      </c>
      <c r="W1042" s="10">
        <f t="shared" si="135"/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 t="shared" si="128"/>
        <v>Christina</v>
      </c>
      <c r="H1043" s="6" t="str">
        <f t="shared" si="129"/>
        <v>VanderZanden</v>
      </c>
      <c r="I1043" s="6" t="str">
        <f t="shared" si="130"/>
        <v>Gold Coast</v>
      </c>
      <c r="J1043" s="2" t="s">
        <v>208</v>
      </c>
      <c r="K1043" s="7" t="str">
        <f>INDEX('Product Details'!$A$2:$D$169, MATCH('Sales Order '!J1043,'Product Details'!$B$2:$B$169,0),3)</f>
        <v>Office_Supplies</v>
      </c>
      <c r="L1043" s="7" t="str">
        <f>INDEX('Product Details'!$A$2:$D$169, MATCH('Sales Order '!J1043,'Product Details'!$B$2:$B$169,0),4)</f>
        <v>Labels</v>
      </c>
      <c r="M1043" s="7" t="str">
        <f>INDEX('Product Details'!$A$2:$D$169, MATCH('Sales Order '!J1043,'Product Details'!$B$2:$B$169,0),1)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131"/>
        <v>10680</v>
      </c>
      <c r="R1043" s="8">
        <f t="shared" si="132"/>
        <v>11984</v>
      </c>
      <c r="S1043" s="2">
        <v>81</v>
      </c>
      <c r="T1043" s="9">
        <f t="shared" si="133"/>
        <v>12065</v>
      </c>
      <c r="U1043" s="9">
        <f t="shared" si="134"/>
        <v>1385</v>
      </c>
      <c r="V1043" s="2" t="s">
        <v>34</v>
      </c>
      <c r="W1043" s="10">
        <f t="shared" si="135"/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 t="shared" si="128"/>
        <v>Kelly</v>
      </c>
      <c r="H1044" s="6" t="str">
        <f t="shared" si="129"/>
        <v>Williams</v>
      </c>
      <c r="I1044" s="6" t="str">
        <f t="shared" si="130"/>
        <v>Sydney</v>
      </c>
      <c r="J1044" s="2" t="s">
        <v>415</v>
      </c>
      <c r="K1044" s="7" t="str">
        <f>INDEX('Product Details'!$A$2:$D$169, MATCH('Sales Order '!J1044,'Product Details'!$B$2:$B$169,0),3)</f>
        <v>Furniture</v>
      </c>
      <c r="L1044" s="7" t="str">
        <f>INDEX('Product Details'!$A$2:$D$169, MATCH('Sales Order '!J1044,'Product Details'!$B$2:$B$169,0),4)</f>
        <v>Furnishings</v>
      </c>
      <c r="M1044" s="7" t="str">
        <f>INDEX('Product Details'!$A$2:$D$169, MATCH('Sales Order '!J1044,'Product Details'!$B$2:$B$169,0),1)</f>
        <v>-O Clock, Black</v>
      </c>
      <c r="N1044" s="2">
        <v>2857</v>
      </c>
      <c r="O1044" s="2">
        <v>2622</v>
      </c>
      <c r="P1044" s="2">
        <v>4</v>
      </c>
      <c r="Q1044" s="8">
        <f t="shared" si="131"/>
        <v>10488</v>
      </c>
      <c r="R1044" s="8">
        <f t="shared" si="132"/>
        <v>11428</v>
      </c>
      <c r="S1044" s="2">
        <v>57</v>
      </c>
      <c r="T1044" s="9">
        <f t="shared" si="133"/>
        <v>11485</v>
      </c>
      <c r="U1044" s="9">
        <f t="shared" si="134"/>
        <v>997</v>
      </c>
      <c r="V1044" s="2" t="s">
        <v>64</v>
      </c>
      <c r="W1044" s="10">
        <f t="shared" si="135"/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 t="shared" si="128"/>
        <v>Katrina</v>
      </c>
      <c r="H1045" s="6" t="str">
        <f t="shared" si="129"/>
        <v>Bavinger</v>
      </c>
      <c r="I1045" s="6" t="str">
        <f t="shared" si="130"/>
        <v>Melbourne</v>
      </c>
      <c r="J1045" s="2" t="s">
        <v>151</v>
      </c>
      <c r="K1045" s="7" t="str">
        <f>INDEX('Product Details'!$A$2:$D$169, MATCH('Sales Order '!J1045,'Product Details'!$B$2:$B$169,0),3)</f>
        <v>Office_Supplies</v>
      </c>
      <c r="L1045" s="7" t="str">
        <f>INDEX('Product Details'!$A$2:$D$169, MATCH('Sales Order '!J1045,'Product Details'!$B$2:$B$169,0),4)</f>
        <v>Appliances</v>
      </c>
      <c r="M1045" s="7" t="str">
        <f>INDEX('Product Details'!$A$2:$D$169, MATCH('Sales Order '!J1045,'Product Details'!$B$2:$B$169,0),1)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131"/>
        <v>46806</v>
      </c>
      <c r="R1045" s="8">
        <f t="shared" si="132"/>
        <v>50598</v>
      </c>
      <c r="S1045" s="2">
        <v>23</v>
      </c>
      <c r="T1045" s="9">
        <f t="shared" si="133"/>
        <v>50621</v>
      </c>
      <c r="U1045" s="9">
        <f t="shared" si="134"/>
        <v>3815</v>
      </c>
      <c r="V1045" s="2" t="s">
        <v>34</v>
      </c>
      <c r="W1045" s="10">
        <f t="shared" si="135"/>
        <v>0.09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 t="shared" si="128"/>
        <v>Cari</v>
      </c>
      <c r="H1046" s="6" t="str">
        <f t="shared" si="129"/>
        <v>MacIntyre</v>
      </c>
      <c r="I1046" s="6" t="str">
        <f t="shared" si="130"/>
        <v>Freiburg</v>
      </c>
      <c r="J1046" s="2" t="s">
        <v>555</v>
      </c>
      <c r="K1046" s="7" t="str">
        <f>INDEX('Product Details'!$A$2:$D$169, MATCH('Sales Order '!J1046,'Product Details'!$B$2:$B$169,0),3)</f>
        <v>Furniture</v>
      </c>
      <c r="L1046" s="7" t="str">
        <f>INDEX('Product Details'!$A$2:$D$169, MATCH('Sales Order '!J1046,'Product Details'!$B$2:$B$169,0),4)</f>
        <v>Furnishings</v>
      </c>
      <c r="M1046" s="7" t="str">
        <f>INDEX('Product Details'!$A$2:$D$169, MATCH('Sales Order '!J1046,'Product Details'!$B$2:$B$169,0),1)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131"/>
        <v>1251</v>
      </c>
      <c r="R1046" s="8">
        <f t="shared" si="132"/>
        <v>1359</v>
      </c>
      <c r="S1046" s="2">
        <v>30</v>
      </c>
      <c r="T1046" s="9">
        <f t="shared" si="133"/>
        <v>1389</v>
      </c>
      <c r="U1046" s="9">
        <f t="shared" si="134"/>
        <v>138</v>
      </c>
      <c r="V1046" s="2" t="s">
        <v>34</v>
      </c>
      <c r="W1046" s="10">
        <f t="shared" si="135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 t="shared" si="128"/>
        <v>Christina</v>
      </c>
      <c r="H1047" s="6" t="str">
        <f t="shared" si="129"/>
        <v>VanderZanden</v>
      </c>
      <c r="I1047" s="6" t="str">
        <f t="shared" si="130"/>
        <v>Gold Coast</v>
      </c>
      <c r="J1047" s="2" t="s">
        <v>425</v>
      </c>
      <c r="K1047" s="7" t="str">
        <f>INDEX('Product Details'!$A$2:$D$169, MATCH('Sales Order '!J1047,'Product Details'!$B$2:$B$169,0),3)</f>
        <v>Office_Supplies</v>
      </c>
      <c r="L1047" s="7" t="str">
        <f>INDEX('Product Details'!$A$2:$D$169, MATCH('Sales Order '!J1047,'Product Details'!$B$2:$B$169,0),4)</f>
        <v>Supplies</v>
      </c>
      <c r="M1047" s="7" t="str">
        <f>INDEX('Product Details'!$A$2:$D$169, MATCH('Sales Order '!J1047,'Product Details'!$B$2:$B$169,0),1)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131"/>
        <v>8477</v>
      </c>
      <c r="R1047" s="8">
        <f t="shared" si="132"/>
        <v>9247</v>
      </c>
      <c r="S1047" s="2">
        <v>32</v>
      </c>
      <c r="T1047" s="9">
        <f t="shared" si="133"/>
        <v>9279</v>
      </c>
      <c r="U1047" s="9">
        <f t="shared" si="134"/>
        <v>802</v>
      </c>
      <c r="V1047" s="2" t="s">
        <v>34</v>
      </c>
      <c r="W1047" s="10">
        <f t="shared" si="135"/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 t="shared" si="128"/>
        <v>Michelle</v>
      </c>
      <c r="H1048" s="6" t="str">
        <f t="shared" si="129"/>
        <v>Arnett</v>
      </c>
      <c r="I1048" s="6" t="str">
        <f t="shared" si="130"/>
        <v>Palembang</v>
      </c>
      <c r="J1048" s="2" t="s">
        <v>564</v>
      </c>
      <c r="K1048" s="7" t="str">
        <f>INDEX('Product Details'!$A$2:$D$169, MATCH('Sales Order '!J1048,'Product Details'!$B$2:$B$169,0),3)</f>
        <v>Technology</v>
      </c>
      <c r="L1048" s="7" t="str">
        <f>INDEX('Product Details'!$A$2:$D$169, MATCH('Sales Order '!J1048,'Product Details'!$B$2:$B$169,0),4)</f>
        <v>Machines</v>
      </c>
      <c r="M1048" s="7" t="str">
        <f>INDEX('Product Details'!$A$2:$D$169, MATCH('Sales Order '!J1048,'Product Details'!$B$2:$B$169,0),1)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131"/>
        <v>504</v>
      </c>
      <c r="R1048" s="8">
        <f t="shared" si="132"/>
        <v>549</v>
      </c>
      <c r="S1048" s="2">
        <v>30</v>
      </c>
      <c r="T1048" s="9">
        <f t="shared" si="133"/>
        <v>579</v>
      </c>
      <c r="U1048" s="9">
        <f t="shared" si="134"/>
        <v>75</v>
      </c>
      <c r="V1048" s="2" t="s">
        <v>34</v>
      </c>
      <c r="W1048" s="10">
        <f t="shared" si="135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 t="shared" si="128"/>
        <v>Harold</v>
      </c>
      <c r="H1049" s="6" t="str">
        <f t="shared" si="129"/>
        <v>Engle</v>
      </c>
      <c r="I1049" s="6" t="str">
        <f t="shared" si="130"/>
        <v>Chennai</v>
      </c>
      <c r="J1049" s="2" t="s">
        <v>173</v>
      </c>
      <c r="K1049" s="7" t="str">
        <f>INDEX('Product Details'!$A$2:$D$169, MATCH('Sales Order '!J1049,'Product Details'!$B$2:$B$169,0),3)</f>
        <v>Office_Supplies</v>
      </c>
      <c r="L1049" s="7" t="str">
        <f>INDEX('Product Details'!$A$2:$D$169, MATCH('Sales Order '!J1049,'Product Details'!$B$2:$B$169,0),4)</f>
        <v>Fasteners</v>
      </c>
      <c r="M1049" s="7" t="str">
        <f>INDEX('Product Details'!$A$2:$D$169, MATCH('Sales Order '!J1049,'Product Details'!$B$2:$B$169,0),1)</f>
        <v>OIC Push Pins, Metal</v>
      </c>
      <c r="N1049" s="2">
        <v>2453</v>
      </c>
      <c r="O1049" s="2">
        <v>2336</v>
      </c>
      <c r="P1049" s="2">
        <v>4</v>
      </c>
      <c r="Q1049" s="8">
        <f t="shared" si="131"/>
        <v>9344</v>
      </c>
      <c r="R1049" s="8">
        <f t="shared" si="132"/>
        <v>9812</v>
      </c>
      <c r="S1049" s="2">
        <v>86</v>
      </c>
      <c r="T1049" s="9">
        <f t="shared" si="133"/>
        <v>9898</v>
      </c>
      <c r="U1049" s="9">
        <f t="shared" si="134"/>
        <v>554</v>
      </c>
      <c r="V1049" s="2" t="s">
        <v>34</v>
      </c>
      <c r="W1049" s="10">
        <f t="shared" si="135"/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 t="shared" si="128"/>
        <v>Trudy</v>
      </c>
      <c r="H1050" s="6" t="str">
        <f t="shared" si="129"/>
        <v>Glocke</v>
      </c>
      <c r="I1050" s="6" t="str">
        <f t="shared" si="130"/>
        <v>Huaiyin</v>
      </c>
      <c r="J1050" s="2" t="s">
        <v>1168</v>
      </c>
      <c r="K1050" s="7" t="str">
        <f>INDEX('Product Details'!$A$2:$D$169, MATCH('Sales Order '!J1050,'Product Details'!$B$2:$B$169,0),3)</f>
        <v>Office_Supplies</v>
      </c>
      <c r="L1050" s="7" t="str">
        <f>INDEX('Product Details'!$A$2:$D$169, MATCH('Sales Order '!J1050,'Product Details'!$B$2:$B$169,0),4)</f>
        <v>Supplies</v>
      </c>
      <c r="M1050" s="7" t="str">
        <f>INDEX('Product Details'!$A$2:$D$169, MATCH('Sales Order '!J1050,'Product Details'!$B$2:$B$169,0),1)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131"/>
        <v>6204</v>
      </c>
      <c r="R1050" s="8">
        <f t="shared" si="132"/>
        <v>6708</v>
      </c>
      <c r="S1050" s="2">
        <v>83</v>
      </c>
      <c r="T1050" s="9">
        <f t="shared" si="133"/>
        <v>6791</v>
      </c>
      <c r="U1050" s="9">
        <f t="shared" si="134"/>
        <v>587</v>
      </c>
      <c r="V1050" s="2" t="s">
        <v>34</v>
      </c>
      <c r="W1050" s="10">
        <f t="shared" si="135"/>
        <v>0.05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 t="shared" si="128"/>
        <v>Rachel</v>
      </c>
      <c r="H1051" s="6" t="str">
        <f t="shared" si="129"/>
        <v>Payne</v>
      </c>
      <c r="I1051" s="6" t="str">
        <f t="shared" si="130"/>
        <v>Nagercoil</v>
      </c>
      <c r="J1051" s="2" t="s">
        <v>425</v>
      </c>
      <c r="K1051" s="7" t="str">
        <f>INDEX('Product Details'!$A$2:$D$169, MATCH('Sales Order '!J1051,'Product Details'!$B$2:$B$169,0),3)</f>
        <v>Office_Supplies</v>
      </c>
      <c r="L1051" s="7" t="str">
        <f>INDEX('Product Details'!$A$2:$D$169, MATCH('Sales Order '!J1051,'Product Details'!$B$2:$B$169,0),4)</f>
        <v>Supplies</v>
      </c>
      <c r="M1051" s="7" t="str">
        <f>INDEX('Product Details'!$A$2:$D$169, MATCH('Sales Order '!J1051,'Product Details'!$B$2:$B$169,0),1)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131"/>
        <v>4461</v>
      </c>
      <c r="R1051" s="8">
        <f t="shared" si="132"/>
        <v>4815</v>
      </c>
      <c r="S1051" s="2">
        <v>76</v>
      </c>
      <c r="T1051" s="9">
        <f t="shared" si="133"/>
        <v>4891</v>
      </c>
      <c r="U1051" s="9">
        <f t="shared" si="134"/>
        <v>430</v>
      </c>
      <c r="V1051" s="2" t="s">
        <v>31</v>
      </c>
      <c r="W1051" s="10">
        <f t="shared" si="135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 t="shared" si="128"/>
        <v>Pamela</v>
      </c>
      <c r="H1052" s="6" t="str">
        <f t="shared" si="129"/>
        <v>Stobb</v>
      </c>
      <c r="I1052" s="6" t="str">
        <f t="shared" si="130"/>
        <v>Bremen</v>
      </c>
      <c r="J1052" s="2" t="s">
        <v>762</v>
      </c>
      <c r="K1052" s="7" t="str">
        <f>INDEX('Product Details'!$A$2:$D$169, MATCH('Sales Order '!J1052,'Product Details'!$B$2:$B$169,0),3)</f>
        <v>Technology</v>
      </c>
      <c r="L1052" s="7" t="str">
        <f>INDEX('Product Details'!$A$2:$D$169, MATCH('Sales Order '!J1052,'Product Details'!$B$2:$B$169,0),4)</f>
        <v>Machines</v>
      </c>
      <c r="M1052" s="7" t="str">
        <f>INDEX('Product Details'!$A$2:$D$169, MATCH('Sales Order '!J1052,'Product Details'!$B$2:$B$169,0),1)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131"/>
        <v>2394</v>
      </c>
      <c r="R1052" s="8">
        <f t="shared" si="132"/>
        <v>2610</v>
      </c>
      <c r="S1052" s="2">
        <v>86</v>
      </c>
      <c r="T1052" s="9">
        <f t="shared" si="133"/>
        <v>2696</v>
      </c>
      <c r="U1052" s="9">
        <f t="shared" si="134"/>
        <v>302</v>
      </c>
      <c r="V1052" s="2" t="s">
        <v>64</v>
      </c>
      <c r="W1052" s="10">
        <f t="shared" si="135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 t="shared" si="128"/>
        <v>Marina</v>
      </c>
      <c r="H1053" s="6" t="str">
        <f t="shared" si="129"/>
        <v>Lichtenstein</v>
      </c>
      <c r="I1053" s="6" t="str">
        <f t="shared" si="130"/>
        <v>Denpasar</v>
      </c>
      <c r="J1053" s="2" t="s">
        <v>698</v>
      </c>
      <c r="K1053" s="7" t="str">
        <f>INDEX('Product Details'!$A$2:$D$169, MATCH('Sales Order '!J1053,'Product Details'!$B$2:$B$169,0),3)</f>
        <v>Furniture</v>
      </c>
      <c r="L1053" s="7" t="str">
        <f>INDEX('Product Details'!$A$2:$D$169, MATCH('Sales Order '!J1053,'Product Details'!$B$2:$B$169,0),4)</f>
        <v>Chairs</v>
      </c>
      <c r="M1053" s="7" t="str">
        <f>INDEX('Product Details'!$A$2:$D$169, MATCH('Sales Order '!J1053,'Product Details'!$B$2:$B$169,0),1)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131"/>
        <v>878</v>
      </c>
      <c r="R1053" s="8">
        <f t="shared" si="132"/>
        <v>930</v>
      </c>
      <c r="S1053" s="2">
        <v>98</v>
      </c>
      <c r="T1053" s="9">
        <f t="shared" si="133"/>
        <v>1028</v>
      </c>
      <c r="U1053" s="9">
        <f t="shared" si="134"/>
        <v>150</v>
      </c>
      <c r="V1053" s="2" t="s">
        <v>34</v>
      </c>
      <c r="W1053" s="10">
        <f t="shared" si="135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 t="shared" si="128"/>
        <v>Logan</v>
      </c>
      <c r="H1054" s="6" t="str">
        <f t="shared" si="129"/>
        <v>Currie</v>
      </c>
      <c r="I1054" s="6" t="str">
        <f t="shared" si="130"/>
        <v>Gold Coast</v>
      </c>
      <c r="J1054" s="2" t="s">
        <v>449</v>
      </c>
      <c r="K1054" s="7" t="str">
        <f>INDEX('Product Details'!$A$2:$D$169, MATCH('Sales Order '!J1054,'Product Details'!$B$2:$B$169,0),3)</f>
        <v>Office_Supplies</v>
      </c>
      <c r="L1054" s="7" t="str">
        <f>INDEX('Product Details'!$A$2:$D$169, MATCH('Sales Order '!J1054,'Product Details'!$B$2:$B$169,0),4)</f>
        <v>Envelopes</v>
      </c>
      <c r="M1054" s="7" t="str">
        <f>INDEX('Product Details'!$A$2:$D$169, MATCH('Sales Order '!J1054,'Product Details'!$B$2:$B$169,0),1)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131"/>
        <v>21080</v>
      </c>
      <c r="R1054" s="8">
        <f t="shared" si="132"/>
        <v>23680</v>
      </c>
      <c r="S1054" s="2">
        <v>63</v>
      </c>
      <c r="T1054" s="9">
        <f t="shared" si="133"/>
        <v>23743</v>
      </c>
      <c r="U1054" s="9">
        <f t="shared" si="134"/>
        <v>2663</v>
      </c>
      <c r="V1054" s="2" t="s">
        <v>34</v>
      </c>
      <c r="W1054" s="10">
        <f t="shared" si="135"/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 t="shared" si="128"/>
        <v>Tamara</v>
      </c>
      <c r="H1055" s="6" t="str">
        <f t="shared" si="129"/>
        <v>Chand</v>
      </c>
      <c r="I1055" s="6" t="str">
        <f t="shared" si="130"/>
        <v>Yogyakarta</v>
      </c>
      <c r="J1055" s="2" t="s">
        <v>449</v>
      </c>
      <c r="K1055" s="7" t="str">
        <f>INDEX('Product Details'!$A$2:$D$169, MATCH('Sales Order '!J1055,'Product Details'!$B$2:$B$169,0),3)</f>
        <v>Office_Supplies</v>
      </c>
      <c r="L1055" s="7" t="str">
        <f>INDEX('Product Details'!$A$2:$D$169, MATCH('Sales Order '!J1055,'Product Details'!$B$2:$B$169,0),4)</f>
        <v>Envelopes</v>
      </c>
      <c r="M1055" s="7" t="str">
        <f>INDEX('Product Details'!$A$2:$D$169, MATCH('Sales Order '!J1055,'Product Details'!$B$2:$B$169,0),1)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131"/>
        <v>40005</v>
      </c>
      <c r="R1055" s="8">
        <f t="shared" si="132"/>
        <v>41995</v>
      </c>
      <c r="S1055" s="2">
        <v>78</v>
      </c>
      <c r="T1055" s="9">
        <f t="shared" si="133"/>
        <v>42073</v>
      </c>
      <c r="U1055" s="9">
        <f t="shared" si="134"/>
        <v>2068</v>
      </c>
      <c r="V1055" s="2" t="s">
        <v>64</v>
      </c>
      <c r="W1055" s="10">
        <f t="shared" si="135"/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 t="shared" si="128"/>
        <v>Kristina</v>
      </c>
      <c r="H1056" s="6" t="str">
        <f t="shared" si="129"/>
        <v>Nunn</v>
      </c>
      <c r="I1056" s="6" t="str">
        <f t="shared" si="130"/>
        <v>Jakarta</v>
      </c>
      <c r="J1056" s="2" t="s">
        <v>286</v>
      </c>
      <c r="K1056" s="7" t="str">
        <f>INDEX('Product Details'!$A$2:$D$169, MATCH('Sales Order '!J1056,'Product Details'!$B$2:$B$169,0),3)</f>
        <v>Technology</v>
      </c>
      <c r="L1056" s="7" t="str">
        <f>INDEX('Product Details'!$A$2:$D$169, MATCH('Sales Order '!J1056,'Product Details'!$B$2:$B$169,0),4)</f>
        <v>Phones</v>
      </c>
      <c r="M1056" s="7" t="str">
        <f>INDEX('Product Details'!$A$2:$D$169, MATCH('Sales Order '!J1056,'Product Details'!$B$2:$B$169,0),1)</f>
        <v>Phone 5C</v>
      </c>
      <c r="N1056" s="2">
        <v>149</v>
      </c>
      <c r="O1056" s="2">
        <v>131</v>
      </c>
      <c r="P1056" s="2">
        <v>2</v>
      </c>
      <c r="Q1056" s="8">
        <f t="shared" si="131"/>
        <v>262</v>
      </c>
      <c r="R1056" s="8">
        <f t="shared" si="132"/>
        <v>298</v>
      </c>
      <c r="S1056" s="2">
        <v>30</v>
      </c>
      <c r="T1056" s="9">
        <f t="shared" si="133"/>
        <v>328</v>
      </c>
      <c r="U1056" s="9">
        <f t="shared" si="134"/>
        <v>66</v>
      </c>
      <c r="V1056" s="2" t="s">
        <v>34</v>
      </c>
      <c r="W1056" s="10">
        <f t="shared" si="135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 t="shared" si="128"/>
        <v>Steven</v>
      </c>
      <c r="H1057" s="6" t="str">
        <f t="shared" si="129"/>
        <v>Cartwright</v>
      </c>
      <c r="I1057" s="6" t="str">
        <f t="shared" si="130"/>
        <v>Newcastle</v>
      </c>
      <c r="J1057" s="2" t="s">
        <v>1013</v>
      </c>
      <c r="K1057" s="7" t="str">
        <f>INDEX('Product Details'!$A$2:$D$169, MATCH('Sales Order '!J1057,'Product Details'!$B$2:$B$169,0),3)</f>
        <v>Office_Supplies</v>
      </c>
      <c r="L1057" s="7" t="str">
        <f>INDEX('Product Details'!$A$2:$D$169, MATCH('Sales Order '!J1057,'Product Details'!$B$2:$B$169,0),4)</f>
        <v>Envelopes</v>
      </c>
      <c r="M1057" s="7" t="str">
        <f>INDEX('Product Details'!$A$2:$D$169, MATCH('Sales Order '!J1057,'Product Details'!$B$2:$B$169,0),1)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131"/>
        <v>1197</v>
      </c>
      <c r="R1057" s="8">
        <f t="shared" si="132"/>
        <v>1306</v>
      </c>
      <c r="S1057" s="2">
        <v>47</v>
      </c>
      <c r="T1057" s="9">
        <f t="shared" si="133"/>
        <v>1353</v>
      </c>
      <c r="U1057" s="9">
        <f t="shared" si="134"/>
        <v>156</v>
      </c>
      <c r="V1057" s="2" t="s">
        <v>34</v>
      </c>
      <c r="W1057" s="10">
        <f t="shared" si="135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 t="shared" si="128"/>
        <v>Anna</v>
      </c>
      <c r="H1058" s="6" t="str">
        <f t="shared" si="129"/>
        <v>Gayman</v>
      </c>
      <c r="I1058" s="6" t="str">
        <f t="shared" si="130"/>
        <v>Surat</v>
      </c>
      <c r="J1058" s="2" t="s">
        <v>374</v>
      </c>
      <c r="K1058" s="7" t="str">
        <f>INDEX('Product Details'!$A$2:$D$169, MATCH('Sales Order '!J1058,'Product Details'!$B$2:$B$169,0),3)</f>
        <v>Furniture</v>
      </c>
      <c r="L1058" s="7" t="str">
        <f>INDEX('Product Details'!$A$2:$D$169, MATCH('Sales Order '!J1058,'Product Details'!$B$2:$B$169,0),4)</f>
        <v>Chairs</v>
      </c>
      <c r="M1058" s="7" t="str">
        <f>INDEX('Product Details'!$A$2:$D$169, MATCH('Sales Order '!J1058,'Product Details'!$B$2:$B$169,0),1)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131"/>
        <v>3762</v>
      </c>
      <c r="R1058" s="8">
        <f t="shared" si="132"/>
        <v>4146</v>
      </c>
      <c r="S1058" s="2">
        <v>43</v>
      </c>
      <c r="T1058" s="9">
        <f t="shared" si="133"/>
        <v>4189</v>
      </c>
      <c r="U1058" s="9">
        <f t="shared" si="134"/>
        <v>427</v>
      </c>
      <c r="V1058" s="2" t="s">
        <v>34</v>
      </c>
      <c r="W1058" s="10">
        <f t="shared" si="135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 t="shared" si="128"/>
        <v>Don</v>
      </c>
      <c r="H1059" s="6" t="str">
        <f t="shared" si="129"/>
        <v>Weiss</v>
      </c>
      <c r="I1059" s="6" t="str">
        <f t="shared" si="130"/>
        <v>Sydney</v>
      </c>
      <c r="J1059" s="2" t="s">
        <v>1397</v>
      </c>
      <c r="K1059" s="7" t="str">
        <f>INDEX('Product Details'!$A$2:$D$169, MATCH('Sales Order '!J1059,'Product Details'!$B$2:$B$169,0),3)</f>
        <v>Technology</v>
      </c>
      <c r="L1059" s="7" t="str">
        <f>INDEX('Product Details'!$A$2:$D$169, MATCH('Sales Order '!J1059,'Product Details'!$B$2:$B$169,0),4)</f>
        <v>Phones</v>
      </c>
      <c r="M1059" s="7" t="str">
        <f>INDEX('Product Details'!$A$2:$D$169, MATCH('Sales Order '!J1059,'Product Details'!$B$2:$B$169,0),1)</f>
        <v>Smart Phone, Full Size</v>
      </c>
      <c r="N1059" s="2">
        <v>285</v>
      </c>
      <c r="O1059" s="2">
        <v>259</v>
      </c>
      <c r="P1059" s="2">
        <v>2</v>
      </c>
      <c r="Q1059" s="8">
        <f t="shared" si="131"/>
        <v>518</v>
      </c>
      <c r="R1059" s="8">
        <f t="shared" si="132"/>
        <v>570</v>
      </c>
      <c r="S1059" s="2">
        <v>81</v>
      </c>
      <c r="T1059" s="9">
        <f t="shared" si="133"/>
        <v>651</v>
      </c>
      <c r="U1059" s="9">
        <f t="shared" si="134"/>
        <v>133</v>
      </c>
      <c r="V1059" s="2" t="s">
        <v>64</v>
      </c>
      <c r="W1059" s="10">
        <f t="shared" si="135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 t="shared" si="128"/>
        <v>Toby</v>
      </c>
      <c r="H1060" s="6" t="str">
        <f t="shared" si="129"/>
        <v>Braunhardt</v>
      </c>
      <c r="I1060" s="6" t="str">
        <f t="shared" si="130"/>
        <v>Perth</v>
      </c>
      <c r="J1060" s="2" t="s">
        <v>178</v>
      </c>
      <c r="K1060" s="7" t="str">
        <f>INDEX('Product Details'!$A$2:$D$169, MATCH('Sales Order '!J1060,'Product Details'!$B$2:$B$169,0),3)</f>
        <v>Technology</v>
      </c>
      <c r="L1060" s="7" t="str">
        <f>INDEX('Product Details'!$A$2:$D$169, MATCH('Sales Order '!J1060,'Product Details'!$B$2:$B$169,0),4)</f>
        <v>Accessories</v>
      </c>
      <c r="M1060" s="7" t="str">
        <f>INDEX('Product Details'!$A$2:$D$169, MATCH('Sales Order '!J1060,'Product Details'!$B$2:$B$169,0),1)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131"/>
        <v>8500</v>
      </c>
      <c r="R1060" s="8">
        <f t="shared" si="132"/>
        <v>9080</v>
      </c>
      <c r="S1060" s="2">
        <v>22</v>
      </c>
      <c r="T1060" s="9">
        <f t="shared" si="133"/>
        <v>9102</v>
      </c>
      <c r="U1060" s="9">
        <f t="shared" si="134"/>
        <v>602</v>
      </c>
      <c r="V1060" s="2" t="s">
        <v>34</v>
      </c>
      <c r="W1060" s="10">
        <f t="shared" si="135"/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 t="shared" si="128"/>
        <v>John</v>
      </c>
      <c r="H1061" s="6" t="str">
        <f t="shared" si="129"/>
        <v>Grady</v>
      </c>
      <c r="I1061" s="6" t="str">
        <f t="shared" si="130"/>
        <v>Mianyang</v>
      </c>
      <c r="J1061" s="2" t="s">
        <v>467</v>
      </c>
      <c r="K1061" s="7" t="str">
        <f>INDEX('Product Details'!$A$2:$D$169, MATCH('Sales Order '!J1061,'Product Details'!$B$2:$B$169,0),3)</f>
        <v>Technology</v>
      </c>
      <c r="L1061" s="7" t="str">
        <f>INDEX('Product Details'!$A$2:$D$169, MATCH('Sales Order '!J1061,'Product Details'!$B$2:$B$169,0),4)</f>
        <v>Phones</v>
      </c>
      <c r="M1061" s="7" t="str">
        <f>INDEX('Product Details'!$A$2:$D$169, MATCH('Sales Order '!J1061,'Product Details'!$B$2:$B$169,0),1)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131"/>
        <v>9832</v>
      </c>
      <c r="R1061" s="8">
        <f t="shared" si="132"/>
        <v>10724</v>
      </c>
      <c r="S1061" s="2">
        <v>65</v>
      </c>
      <c r="T1061" s="9">
        <f t="shared" si="133"/>
        <v>10789</v>
      </c>
      <c r="U1061" s="9">
        <f t="shared" si="134"/>
        <v>957</v>
      </c>
      <c r="V1061" s="2" t="s">
        <v>64</v>
      </c>
      <c r="W1061" s="10">
        <f t="shared" si="135"/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 t="shared" si="128"/>
        <v>Patrick</v>
      </c>
      <c r="H1062" s="6" t="str">
        <f t="shared" si="129"/>
        <v>O'Donnell</v>
      </c>
      <c r="I1062" s="6" t="str">
        <f t="shared" si="130"/>
        <v>Sydney</v>
      </c>
      <c r="J1062" s="2" t="s">
        <v>436</v>
      </c>
      <c r="K1062" s="7" t="str">
        <f>INDEX('Product Details'!$A$2:$D$169, MATCH('Sales Order '!J1062,'Product Details'!$B$2:$B$169,0),3)</f>
        <v>Technology</v>
      </c>
      <c r="L1062" s="7" t="str">
        <f>INDEX('Product Details'!$A$2:$D$169, MATCH('Sales Order '!J1062,'Product Details'!$B$2:$B$169,0),4)</f>
        <v>Accessories</v>
      </c>
      <c r="M1062" s="7" t="str">
        <f>INDEX('Product Details'!$A$2:$D$169, MATCH('Sales Order '!J1062,'Product Details'!$B$2:$B$169,0),1)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131"/>
        <v>2328</v>
      </c>
      <c r="R1062" s="8">
        <f t="shared" si="132"/>
        <v>2492</v>
      </c>
      <c r="S1062" s="2">
        <v>47</v>
      </c>
      <c r="T1062" s="9">
        <f t="shared" si="133"/>
        <v>2539</v>
      </c>
      <c r="U1062" s="9">
        <f t="shared" si="134"/>
        <v>211</v>
      </c>
      <c r="V1062" s="2" t="s">
        <v>64</v>
      </c>
      <c r="W1062" s="10">
        <f t="shared" si="135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 t="shared" si="128"/>
        <v>Roy</v>
      </c>
      <c r="H1063" s="6" t="str">
        <f t="shared" si="129"/>
        <v>Skaria</v>
      </c>
      <c r="I1063" s="6" t="str">
        <f t="shared" si="130"/>
        <v>Bogor</v>
      </c>
      <c r="J1063" s="2" t="s">
        <v>894</v>
      </c>
      <c r="K1063" s="7" t="str">
        <f>INDEX('Product Details'!$A$2:$D$169, MATCH('Sales Order '!J1063,'Product Details'!$B$2:$B$169,0),3)</f>
        <v>Technology</v>
      </c>
      <c r="L1063" s="7" t="str">
        <f>INDEX('Product Details'!$A$2:$D$169, MATCH('Sales Order '!J1063,'Product Details'!$B$2:$B$169,0),4)</f>
        <v>Machines</v>
      </c>
      <c r="M1063" s="7" t="str">
        <f>INDEX('Product Details'!$A$2:$D$169, MATCH('Sales Order '!J1063,'Product Details'!$B$2:$B$169,0),1)</f>
        <v>Card Printer, Red</v>
      </c>
      <c r="N1063" s="2">
        <v>671</v>
      </c>
      <c r="O1063" s="2">
        <v>627</v>
      </c>
      <c r="P1063" s="2">
        <v>4</v>
      </c>
      <c r="Q1063" s="8">
        <f t="shared" si="131"/>
        <v>2508</v>
      </c>
      <c r="R1063" s="8">
        <f t="shared" si="132"/>
        <v>2684</v>
      </c>
      <c r="S1063" s="2">
        <v>56</v>
      </c>
      <c r="T1063" s="9">
        <f t="shared" si="133"/>
        <v>2740</v>
      </c>
      <c r="U1063" s="9">
        <f t="shared" si="134"/>
        <v>232</v>
      </c>
      <c r="V1063" s="2" t="s">
        <v>34</v>
      </c>
      <c r="W1063" s="10">
        <f t="shared" si="135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 t="shared" si="128"/>
        <v>Sheri</v>
      </c>
      <c r="H1064" s="6" t="str">
        <f t="shared" si="129"/>
        <v>Gordon</v>
      </c>
      <c r="I1064" s="6" t="str">
        <f t="shared" si="130"/>
        <v>Bogor</v>
      </c>
      <c r="J1064" s="2" t="s">
        <v>337</v>
      </c>
      <c r="K1064" s="7" t="str">
        <f>INDEX('Product Details'!$A$2:$D$169, MATCH('Sales Order '!J1064,'Product Details'!$B$2:$B$169,0),3)</f>
        <v>Technology</v>
      </c>
      <c r="L1064" s="7" t="str">
        <f>INDEX('Product Details'!$A$2:$D$169, MATCH('Sales Order '!J1064,'Product Details'!$B$2:$B$169,0),4)</f>
        <v>Phones</v>
      </c>
      <c r="M1064" s="7" t="str">
        <f>INDEX('Product Details'!$A$2:$D$169, MATCH('Sales Order '!J1064,'Product Details'!$B$2:$B$169,0),1)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131"/>
        <v>139264</v>
      </c>
      <c r="R1064" s="8">
        <f t="shared" si="132"/>
        <v>151796</v>
      </c>
      <c r="S1064" s="2">
        <v>68</v>
      </c>
      <c r="T1064" s="9">
        <f t="shared" si="133"/>
        <v>151864</v>
      </c>
      <c r="U1064" s="9">
        <f t="shared" si="134"/>
        <v>12600</v>
      </c>
      <c r="V1064" s="2" t="s">
        <v>34</v>
      </c>
      <c r="W1064" s="10">
        <f t="shared" si="135"/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 t="shared" si="128"/>
        <v>Troy</v>
      </c>
      <c r="H1065" s="6" t="str">
        <f t="shared" si="129"/>
        <v>Blackwell</v>
      </c>
      <c r="I1065" s="6" t="str">
        <f t="shared" si="130"/>
        <v>Akola</v>
      </c>
      <c r="J1065" s="2" t="s">
        <v>253</v>
      </c>
      <c r="K1065" s="7" t="str">
        <f>INDEX('Product Details'!$A$2:$D$169, MATCH('Sales Order '!J1065,'Product Details'!$B$2:$B$169,0),3)</f>
        <v>Office_Supplies</v>
      </c>
      <c r="L1065" s="7" t="str">
        <f>INDEX('Product Details'!$A$2:$D$169, MATCH('Sales Order '!J1065,'Product Details'!$B$2:$B$169,0),4)</f>
        <v>Binders</v>
      </c>
      <c r="M1065" s="7" t="str">
        <f>INDEX('Product Details'!$A$2:$D$169, MATCH('Sales Order '!J1065,'Product Details'!$B$2:$B$169,0),1)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131"/>
        <v>1495</v>
      </c>
      <c r="R1065" s="8">
        <f t="shared" si="132"/>
        <v>1585</v>
      </c>
      <c r="S1065" s="2">
        <v>79</v>
      </c>
      <c r="T1065" s="9">
        <f t="shared" si="133"/>
        <v>1664</v>
      </c>
      <c r="U1065" s="9">
        <f t="shared" si="134"/>
        <v>169</v>
      </c>
      <c r="V1065" s="2" t="s">
        <v>34</v>
      </c>
      <c r="W1065" s="10">
        <f t="shared" si="135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 t="shared" si="128"/>
        <v>Giulietta</v>
      </c>
      <c r="H1066" s="6" t="str">
        <f t="shared" si="129"/>
        <v>Weimer</v>
      </c>
      <c r="I1066" s="6" t="str">
        <f t="shared" si="130"/>
        <v>Suihua</v>
      </c>
      <c r="J1066" s="2" t="s">
        <v>867</v>
      </c>
      <c r="K1066" s="7" t="str">
        <f>INDEX('Product Details'!$A$2:$D$169, MATCH('Sales Order '!J1066,'Product Details'!$B$2:$B$169,0),3)</f>
        <v>Furniture</v>
      </c>
      <c r="L1066" s="7" t="str">
        <f>INDEX('Product Details'!$A$2:$D$169, MATCH('Sales Order '!J1066,'Product Details'!$B$2:$B$169,0),4)</f>
        <v>Chairs</v>
      </c>
      <c r="M1066" s="7" t="str">
        <f>INDEX('Product Details'!$A$2:$D$169, MATCH('Sales Order '!J1066,'Product Details'!$B$2:$B$169,0),1)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131"/>
        <v>4040</v>
      </c>
      <c r="R1066" s="8">
        <f t="shared" si="132"/>
        <v>4400</v>
      </c>
      <c r="S1066" s="2">
        <v>40</v>
      </c>
      <c r="T1066" s="9">
        <f t="shared" si="133"/>
        <v>4440</v>
      </c>
      <c r="U1066" s="9">
        <f t="shared" si="134"/>
        <v>400</v>
      </c>
      <c r="V1066" s="2" t="s">
        <v>34</v>
      </c>
      <c r="W1066" s="10">
        <f t="shared" si="135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 t="shared" si="128"/>
        <v>Rachel</v>
      </c>
      <c r="H1067" s="6" t="str">
        <f t="shared" si="129"/>
        <v>Payne</v>
      </c>
      <c r="I1067" s="6" t="str">
        <f t="shared" si="130"/>
        <v>Caloundra</v>
      </c>
      <c r="J1067" s="2" t="s">
        <v>349</v>
      </c>
      <c r="K1067" s="7" t="str">
        <f>INDEX('Product Details'!$A$2:$D$169, MATCH('Sales Order '!J1067,'Product Details'!$B$2:$B$169,0),3)</f>
        <v>Furniture</v>
      </c>
      <c r="L1067" s="7" t="str">
        <f>INDEX('Product Details'!$A$2:$D$169, MATCH('Sales Order '!J1067,'Product Details'!$B$2:$B$169,0),4)</f>
        <v>Furnishings</v>
      </c>
      <c r="M1067" s="7" t="str">
        <f>INDEX('Product Details'!$A$2:$D$169, MATCH('Sales Order '!J1067,'Product Details'!$B$2:$B$169,0),1)</f>
        <v>Tenex Door Stop, Durable</v>
      </c>
      <c r="N1067" s="2">
        <v>2540</v>
      </c>
      <c r="O1067" s="2">
        <v>2397</v>
      </c>
      <c r="P1067" s="2">
        <v>2</v>
      </c>
      <c r="Q1067" s="8">
        <f t="shared" si="131"/>
        <v>4794</v>
      </c>
      <c r="R1067" s="8">
        <f t="shared" si="132"/>
        <v>5080</v>
      </c>
      <c r="S1067" s="2">
        <v>41</v>
      </c>
      <c r="T1067" s="9">
        <f t="shared" si="133"/>
        <v>5121</v>
      </c>
      <c r="U1067" s="9">
        <f t="shared" si="134"/>
        <v>327</v>
      </c>
      <c r="V1067" s="2" t="s">
        <v>34</v>
      </c>
      <c r="W1067" s="10">
        <f t="shared" si="135"/>
        <v>0.05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 t="shared" si="128"/>
        <v>Dave</v>
      </c>
      <c r="H1068" s="6" t="str">
        <f t="shared" si="129"/>
        <v>Hallsten</v>
      </c>
      <c r="I1068" s="6" t="str">
        <f t="shared" si="130"/>
        <v>Coimbatore</v>
      </c>
      <c r="J1068" s="2" t="s">
        <v>493</v>
      </c>
      <c r="K1068" s="7" t="str">
        <f>INDEX('Product Details'!$A$2:$D$169, MATCH('Sales Order '!J1068,'Product Details'!$B$2:$B$169,0),3)</f>
        <v>Office_Supplies</v>
      </c>
      <c r="L1068" s="7" t="str">
        <f>INDEX('Product Details'!$A$2:$D$169, MATCH('Sales Order '!J1068,'Product Details'!$B$2:$B$169,0),4)</f>
        <v>Binders</v>
      </c>
      <c r="M1068" s="7" t="str">
        <f>INDEX('Product Details'!$A$2:$D$169, MATCH('Sales Order '!J1068,'Product Details'!$B$2:$B$169,0),1)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131"/>
        <v>4590</v>
      </c>
      <c r="R1068" s="8">
        <f t="shared" si="132"/>
        <v>4815</v>
      </c>
      <c r="S1068" s="2">
        <v>91</v>
      </c>
      <c r="T1068" s="9">
        <f t="shared" si="133"/>
        <v>4906</v>
      </c>
      <c r="U1068" s="9">
        <f t="shared" si="134"/>
        <v>316</v>
      </c>
      <c r="V1068" s="2" t="s">
        <v>31</v>
      </c>
      <c r="W1068" s="10">
        <f t="shared" si="135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 t="shared" si="128"/>
        <v>Sonia</v>
      </c>
      <c r="H1069" s="6" t="str">
        <f t="shared" si="129"/>
        <v>Sunley</v>
      </c>
      <c r="I1069" s="6" t="str">
        <f t="shared" si="130"/>
        <v>Canberra</v>
      </c>
      <c r="J1069" s="2" t="s">
        <v>100</v>
      </c>
      <c r="K1069" s="7" t="str">
        <f>INDEX('Product Details'!$A$2:$D$169, MATCH('Sales Order '!J1069,'Product Details'!$B$2:$B$169,0),3)</f>
        <v>Office_Supplies</v>
      </c>
      <c r="L1069" s="7" t="str">
        <f>INDEX('Product Details'!$A$2:$D$169, MATCH('Sales Order '!J1069,'Product Details'!$B$2:$B$169,0),4)</f>
        <v>Art</v>
      </c>
      <c r="M1069" s="7" t="str">
        <f>INDEX('Product Details'!$A$2:$D$169, MATCH('Sales Order '!J1069,'Product Details'!$B$2:$B$169,0),1)</f>
        <v>Newell 34</v>
      </c>
      <c r="N1069" s="2">
        <v>2644</v>
      </c>
      <c r="O1069" s="2">
        <v>2425</v>
      </c>
      <c r="P1069" s="2">
        <v>3</v>
      </c>
      <c r="Q1069" s="8">
        <f t="shared" si="131"/>
        <v>7275</v>
      </c>
      <c r="R1069" s="8">
        <f t="shared" si="132"/>
        <v>7932</v>
      </c>
      <c r="S1069" s="2">
        <v>71</v>
      </c>
      <c r="T1069" s="9">
        <f t="shared" si="133"/>
        <v>8003</v>
      </c>
      <c r="U1069" s="9">
        <f t="shared" si="134"/>
        <v>728</v>
      </c>
      <c r="V1069" s="2" t="s">
        <v>34</v>
      </c>
      <c r="W1069" s="10">
        <f t="shared" si="135"/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 t="shared" si="128"/>
        <v>Rachel</v>
      </c>
      <c r="H1070" s="6" t="str">
        <f t="shared" si="129"/>
        <v>Payne</v>
      </c>
      <c r="I1070" s="6" t="str">
        <f t="shared" si="130"/>
        <v>Raipur</v>
      </c>
      <c r="J1070" s="2" t="s">
        <v>383</v>
      </c>
      <c r="K1070" s="7" t="str">
        <f>INDEX('Product Details'!$A$2:$D$169, MATCH('Sales Order '!J1070,'Product Details'!$B$2:$B$169,0),3)</f>
        <v>Office_Supplies</v>
      </c>
      <c r="L1070" s="7" t="str">
        <f>INDEX('Product Details'!$A$2:$D$169, MATCH('Sales Order '!J1070,'Product Details'!$B$2:$B$169,0),4)</f>
        <v>Storage</v>
      </c>
      <c r="M1070" s="7" t="str">
        <f>INDEX('Product Details'!$A$2:$D$169, MATCH('Sales Order '!J1070,'Product Details'!$B$2:$B$169,0),1)</f>
        <v>RogeFolders, Single Width</v>
      </c>
      <c r="N1070" s="2">
        <v>1574</v>
      </c>
      <c r="O1070" s="2">
        <v>1375</v>
      </c>
      <c r="P1070" s="2">
        <v>2</v>
      </c>
      <c r="Q1070" s="8">
        <f t="shared" si="131"/>
        <v>2750</v>
      </c>
      <c r="R1070" s="8">
        <f t="shared" si="132"/>
        <v>3148</v>
      </c>
      <c r="S1070" s="2">
        <v>75</v>
      </c>
      <c r="T1070" s="9">
        <f t="shared" si="133"/>
        <v>3223</v>
      </c>
      <c r="U1070" s="9">
        <f t="shared" si="134"/>
        <v>473</v>
      </c>
      <c r="V1070" s="2" t="s">
        <v>34</v>
      </c>
      <c r="W1070" s="10">
        <f t="shared" si="135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 t="shared" si="128"/>
        <v>Bill</v>
      </c>
      <c r="H1071" s="6" t="str">
        <f t="shared" si="129"/>
        <v>Shonely</v>
      </c>
      <c r="I1071" s="6" t="str">
        <f t="shared" si="130"/>
        <v>Jinjiang</v>
      </c>
      <c r="J1071" s="2" t="s">
        <v>215</v>
      </c>
      <c r="K1071" s="7" t="str">
        <f>INDEX('Product Details'!$A$2:$D$169, MATCH('Sales Order '!J1071,'Product Details'!$B$2:$B$169,0),3)</f>
        <v>Technology</v>
      </c>
      <c r="L1071" s="7" t="str">
        <f>INDEX('Product Details'!$A$2:$D$169, MATCH('Sales Order '!J1071,'Product Details'!$B$2:$B$169,0),4)</f>
        <v>Machines</v>
      </c>
      <c r="M1071" s="7" t="str">
        <f>INDEX('Product Details'!$A$2:$D$169, MATCH('Sales Order '!J1071,'Product Details'!$B$2:$B$169,0),1)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131"/>
        <v>113</v>
      </c>
      <c r="R1071" s="8">
        <f t="shared" si="132"/>
        <v>125</v>
      </c>
      <c r="S1071" s="2">
        <v>30</v>
      </c>
      <c r="T1071" s="9">
        <f t="shared" si="133"/>
        <v>155</v>
      </c>
      <c r="U1071" s="9">
        <f t="shared" si="134"/>
        <v>42</v>
      </c>
      <c r="V1071" s="2" t="s">
        <v>34</v>
      </c>
      <c r="W1071" s="10">
        <f t="shared" si="135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 t="shared" si="128"/>
        <v>Toby</v>
      </c>
      <c r="H1072" s="6" t="str">
        <f t="shared" si="129"/>
        <v>Gnade</v>
      </c>
      <c r="I1072" s="6" t="str">
        <f t="shared" si="130"/>
        <v>Bhopal</v>
      </c>
      <c r="J1072" s="2" t="s">
        <v>1013</v>
      </c>
      <c r="K1072" s="7" t="str">
        <f>INDEX('Product Details'!$A$2:$D$169, MATCH('Sales Order '!J1072,'Product Details'!$B$2:$B$169,0),3)</f>
        <v>Office_Supplies</v>
      </c>
      <c r="L1072" s="7" t="str">
        <f>INDEX('Product Details'!$A$2:$D$169, MATCH('Sales Order '!J1072,'Product Details'!$B$2:$B$169,0),4)</f>
        <v>Envelopes</v>
      </c>
      <c r="M1072" s="7" t="str">
        <f>INDEX('Product Details'!$A$2:$D$169, MATCH('Sales Order '!J1072,'Product Details'!$B$2:$B$169,0),1)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131"/>
        <v>365</v>
      </c>
      <c r="R1072" s="8">
        <f t="shared" si="132"/>
        <v>385</v>
      </c>
      <c r="S1072" s="2">
        <v>10</v>
      </c>
      <c r="T1072" s="9">
        <f t="shared" si="133"/>
        <v>395</v>
      </c>
      <c r="U1072" s="9">
        <f t="shared" si="134"/>
        <v>30</v>
      </c>
      <c r="V1072" s="2" t="s">
        <v>31</v>
      </c>
      <c r="W1072" s="10">
        <f t="shared" si="135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 t="shared" si="128"/>
        <v>Maureen</v>
      </c>
      <c r="H1073" s="6" t="str">
        <f t="shared" si="129"/>
        <v>Gastineau</v>
      </c>
      <c r="I1073" s="6" t="str">
        <f t="shared" si="130"/>
        <v>Melton</v>
      </c>
      <c r="J1073" s="2" t="s">
        <v>836</v>
      </c>
      <c r="K1073" s="7" t="str">
        <f>INDEX('Product Details'!$A$2:$D$169, MATCH('Sales Order '!J1073,'Product Details'!$B$2:$B$169,0),3)</f>
        <v>Technology</v>
      </c>
      <c r="L1073" s="7" t="str">
        <f>INDEX('Product Details'!$A$2:$D$169, MATCH('Sales Order '!J1073,'Product Details'!$B$2:$B$169,0),4)</f>
        <v>Copiers</v>
      </c>
      <c r="M1073" s="7" t="str">
        <f>INDEX('Product Details'!$A$2:$D$169, MATCH('Sales Order '!J1073,'Product Details'!$B$2:$B$169,0),1)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131"/>
        <v>4326</v>
      </c>
      <c r="R1073" s="8">
        <f t="shared" si="132"/>
        <v>4857</v>
      </c>
      <c r="S1073" s="2">
        <v>86</v>
      </c>
      <c r="T1073" s="9">
        <f t="shared" si="133"/>
        <v>4943</v>
      </c>
      <c r="U1073" s="9">
        <f t="shared" si="134"/>
        <v>617</v>
      </c>
      <c r="V1073" s="2" t="s">
        <v>34</v>
      </c>
      <c r="W1073" s="10">
        <f t="shared" si="135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 t="shared" si="128"/>
        <v>Darren</v>
      </c>
      <c r="H1074" s="6" t="str">
        <f t="shared" si="129"/>
        <v>Powers</v>
      </c>
      <c r="I1074" s="6" t="str">
        <f t="shared" si="130"/>
        <v>Depok</v>
      </c>
      <c r="J1074" s="2" t="s">
        <v>500</v>
      </c>
      <c r="K1074" s="7" t="str">
        <f>INDEX('Product Details'!$A$2:$D$169, MATCH('Sales Order '!J1074,'Product Details'!$B$2:$B$169,0),3)</f>
        <v>Furniture</v>
      </c>
      <c r="L1074" s="7" t="str">
        <f>INDEX('Product Details'!$A$2:$D$169, MATCH('Sales Order '!J1074,'Product Details'!$B$2:$B$169,0),4)</f>
        <v>Tables</v>
      </c>
      <c r="M1074" s="7" t="str">
        <f>INDEX('Product Details'!$A$2:$D$169, MATCH('Sales Order '!J1074,'Product Details'!$B$2:$B$169,0),1)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131"/>
        <v>935</v>
      </c>
      <c r="R1074" s="8">
        <f t="shared" si="132"/>
        <v>1010</v>
      </c>
      <c r="S1074" s="2">
        <v>30</v>
      </c>
      <c r="T1074" s="9">
        <f t="shared" si="133"/>
        <v>1040</v>
      </c>
      <c r="U1074" s="9">
        <f t="shared" si="134"/>
        <v>105</v>
      </c>
      <c r="V1074" s="2" t="s">
        <v>64</v>
      </c>
      <c r="W1074" s="10">
        <f t="shared" si="135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 t="shared" si="128"/>
        <v>Emily</v>
      </c>
      <c r="H1075" s="6" t="str">
        <f t="shared" si="129"/>
        <v>Burns</v>
      </c>
      <c r="I1075" s="6" t="str">
        <f t="shared" si="130"/>
        <v>Nasik</v>
      </c>
      <c r="J1075" s="2" t="s">
        <v>345</v>
      </c>
      <c r="K1075" s="7" t="str">
        <f>INDEX('Product Details'!$A$2:$D$169, MATCH('Sales Order '!J1075,'Product Details'!$B$2:$B$169,0),3)</f>
        <v>Furniture</v>
      </c>
      <c r="L1075" s="7" t="str">
        <f>INDEX('Product Details'!$A$2:$D$169, MATCH('Sales Order '!J1075,'Product Details'!$B$2:$B$169,0),4)</f>
        <v>Chairs</v>
      </c>
      <c r="M1075" s="7" t="str">
        <f>INDEX('Product Details'!$A$2:$D$169, MATCH('Sales Order '!J1075,'Product Details'!$B$2:$B$169,0),1)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131"/>
        <v>118</v>
      </c>
      <c r="R1075" s="8">
        <f t="shared" si="132"/>
        <v>126</v>
      </c>
      <c r="S1075" s="2">
        <v>10</v>
      </c>
      <c r="T1075" s="9">
        <f t="shared" si="133"/>
        <v>136</v>
      </c>
      <c r="U1075" s="9">
        <f t="shared" si="134"/>
        <v>18</v>
      </c>
      <c r="V1075" s="2" t="s">
        <v>34</v>
      </c>
      <c r="W1075" s="10">
        <f t="shared" si="135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 t="shared" si="128"/>
        <v>Darren</v>
      </c>
      <c r="H1076" s="6" t="str">
        <f t="shared" si="129"/>
        <v>Koutras</v>
      </c>
      <c r="I1076" s="6" t="str">
        <f t="shared" si="130"/>
        <v>Pune</v>
      </c>
      <c r="J1076" s="2" t="s">
        <v>546</v>
      </c>
      <c r="K1076" s="7" t="str">
        <f>INDEX('Product Details'!$A$2:$D$169, MATCH('Sales Order '!J1076,'Product Details'!$B$2:$B$169,0),3)</f>
        <v>Technology</v>
      </c>
      <c r="L1076" s="7" t="str">
        <f>INDEX('Product Details'!$A$2:$D$169, MATCH('Sales Order '!J1076,'Product Details'!$B$2:$B$169,0),4)</f>
        <v>Copiers</v>
      </c>
      <c r="M1076" s="7" t="str">
        <f>INDEX('Product Details'!$A$2:$D$169, MATCH('Sales Order '!J1076,'Product Details'!$B$2:$B$169,0),1)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131"/>
        <v>1650</v>
      </c>
      <c r="R1076" s="8">
        <f t="shared" si="132"/>
        <v>1798</v>
      </c>
      <c r="S1076" s="2">
        <v>100</v>
      </c>
      <c r="T1076" s="9">
        <f t="shared" si="133"/>
        <v>1898</v>
      </c>
      <c r="U1076" s="9">
        <f t="shared" si="134"/>
        <v>248</v>
      </c>
      <c r="V1076" s="2" t="s">
        <v>34</v>
      </c>
      <c r="W1076" s="10">
        <f t="shared" si="135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 t="shared" si="128"/>
        <v>Darren</v>
      </c>
      <c r="H1077" s="6" t="str">
        <f t="shared" si="129"/>
        <v>Koutras</v>
      </c>
      <c r="I1077" s="6" t="str">
        <f t="shared" si="130"/>
        <v>Pune</v>
      </c>
      <c r="J1077" s="2" t="s">
        <v>294</v>
      </c>
      <c r="K1077" s="7" t="str">
        <f>INDEX('Product Details'!$A$2:$D$169, MATCH('Sales Order '!J1077,'Product Details'!$B$2:$B$169,0),3)</f>
        <v>Furniture</v>
      </c>
      <c r="L1077" s="7" t="str">
        <f>INDEX('Product Details'!$A$2:$D$169, MATCH('Sales Order '!J1077,'Product Details'!$B$2:$B$169,0),4)</f>
        <v>Bookcases</v>
      </c>
      <c r="M1077" s="7" t="str">
        <f>INDEX('Product Details'!$A$2:$D$169, MATCH('Sales Order '!J1077,'Product Details'!$B$2:$B$169,0),1)</f>
        <v>Floating Shelf Set, Mobile</v>
      </c>
      <c r="N1077" s="2">
        <v>405</v>
      </c>
      <c r="O1077" s="2">
        <v>381</v>
      </c>
      <c r="P1077" s="2">
        <v>3</v>
      </c>
      <c r="Q1077" s="8">
        <f t="shared" si="131"/>
        <v>1143</v>
      </c>
      <c r="R1077" s="8">
        <f t="shared" si="132"/>
        <v>1215</v>
      </c>
      <c r="S1077" s="2">
        <v>45</v>
      </c>
      <c r="T1077" s="9">
        <f t="shared" si="133"/>
        <v>1260</v>
      </c>
      <c r="U1077" s="9">
        <f t="shared" si="134"/>
        <v>117</v>
      </c>
      <c r="V1077" s="2" t="s">
        <v>31</v>
      </c>
      <c r="W1077" s="10">
        <f t="shared" si="135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 t="shared" si="128"/>
        <v>Rick</v>
      </c>
      <c r="H1078" s="6" t="str">
        <f t="shared" si="129"/>
        <v>Reed</v>
      </c>
      <c r="I1078" s="6" t="str">
        <f t="shared" si="130"/>
        <v>Lucknow</v>
      </c>
      <c r="J1078" s="2" t="s">
        <v>314</v>
      </c>
      <c r="K1078" s="7" t="str">
        <f>INDEX('Product Details'!$A$2:$D$169, MATCH('Sales Order '!J1078,'Product Details'!$B$2:$B$169,0),3)</f>
        <v>Technology</v>
      </c>
      <c r="L1078" s="7" t="str">
        <f>INDEX('Product Details'!$A$2:$D$169, MATCH('Sales Order '!J1078,'Product Details'!$B$2:$B$169,0),4)</f>
        <v>Copiers</v>
      </c>
      <c r="M1078" s="7" t="str">
        <f>INDEX('Product Details'!$A$2:$D$169, MATCH('Sales Order '!J1078,'Product Details'!$B$2:$B$169,0),1)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131"/>
        <v>974</v>
      </c>
      <c r="R1078" s="8">
        <f t="shared" si="132"/>
        <v>1062</v>
      </c>
      <c r="S1078" s="2">
        <v>66</v>
      </c>
      <c r="T1078" s="9">
        <f t="shared" si="133"/>
        <v>1128</v>
      </c>
      <c r="U1078" s="9">
        <f t="shared" si="134"/>
        <v>154</v>
      </c>
      <c r="V1078" s="2" t="s">
        <v>34</v>
      </c>
      <c r="W1078" s="10">
        <f t="shared" si="135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 t="shared" si="128"/>
        <v>Brad</v>
      </c>
      <c r="H1079" s="6" t="str">
        <f t="shared" si="129"/>
        <v>Thomas</v>
      </c>
      <c r="I1079" s="6" t="str">
        <f t="shared" si="130"/>
        <v>Udaipur</v>
      </c>
      <c r="J1079" s="2" t="s">
        <v>106</v>
      </c>
      <c r="K1079" s="7" t="str">
        <f>INDEX('Product Details'!$A$2:$D$169, MATCH('Sales Order '!J1079,'Product Details'!$B$2:$B$169,0),3)</f>
        <v>Office_Supplies</v>
      </c>
      <c r="L1079" s="7" t="str">
        <f>INDEX('Product Details'!$A$2:$D$169, MATCH('Sales Order '!J1079,'Product Details'!$B$2:$B$169,0),4)</f>
        <v>Appliances</v>
      </c>
      <c r="M1079" s="7" t="str">
        <f>INDEX('Product Details'!$A$2:$D$169, MATCH('Sales Order '!J1079,'Product Details'!$B$2:$B$169,0),1)</f>
        <v>Hoover Microwave, Silver</v>
      </c>
      <c r="N1079" s="2">
        <v>8665</v>
      </c>
      <c r="O1079" s="2">
        <v>7723</v>
      </c>
      <c r="P1079" s="2">
        <v>4</v>
      </c>
      <c r="Q1079" s="8">
        <f t="shared" si="131"/>
        <v>30892</v>
      </c>
      <c r="R1079" s="8">
        <f t="shared" si="132"/>
        <v>34660</v>
      </c>
      <c r="S1079" s="2">
        <v>41</v>
      </c>
      <c r="T1079" s="9">
        <f t="shared" si="133"/>
        <v>34701</v>
      </c>
      <c r="U1079" s="9">
        <f t="shared" si="134"/>
        <v>3809</v>
      </c>
      <c r="V1079" s="2" t="s">
        <v>64</v>
      </c>
      <c r="W1079" s="10">
        <f t="shared" si="135"/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 t="shared" si="128"/>
        <v>Paul</v>
      </c>
      <c r="H1080" s="6" t="str">
        <f t="shared" si="129"/>
        <v>Stevenson</v>
      </c>
      <c r="I1080" s="6" t="str">
        <f t="shared" si="130"/>
        <v>Kwinana</v>
      </c>
      <c r="J1080" s="2" t="s">
        <v>580</v>
      </c>
      <c r="K1080" s="7" t="str">
        <f>INDEX('Product Details'!$A$2:$D$169, MATCH('Sales Order '!J1080,'Product Details'!$B$2:$B$169,0),3)</f>
        <v>Office_Supplies</v>
      </c>
      <c r="L1080" s="7" t="str">
        <f>INDEX('Product Details'!$A$2:$D$169, MATCH('Sales Order '!J1080,'Product Details'!$B$2:$B$169,0),4)</f>
        <v>Storage</v>
      </c>
      <c r="M1080" s="7" t="str">
        <f>INDEX('Product Details'!$A$2:$D$169, MATCH('Sales Order '!J1080,'Product Details'!$B$2:$B$169,0),1)</f>
        <v>Hanging Personal Folder File</v>
      </c>
      <c r="N1080" s="2">
        <v>474</v>
      </c>
      <c r="O1080" s="2">
        <v>443</v>
      </c>
      <c r="P1080" s="2">
        <v>3</v>
      </c>
      <c r="Q1080" s="8">
        <f t="shared" si="131"/>
        <v>1329</v>
      </c>
      <c r="R1080" s="8">
        <f t="shared" si="132"/>
        <v>1422</v>
      </c>
      <c r="S1080" s="2">
        <v>64</v>
      </c>
      <c r="T1080" s="9">
        <f t="shared" si="133"/>
        <v>1486</v>
      </c>
      <c r="U1080" s="9">
        <f t="shared" si="134"/>
        <v>157</v>
      </c>
      <c r="V1080" s="2" t="s">
        <v>34</v>
      </c>
      <c r="W1080" s="10">
        <f t="shared" si="135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 t="shared" si="128"/>
        <v>James</v>
      </c>
      <c r="H1081" s="6" t="str">
        <f t="shared" si="129"/>
        <v>Lanier</v>
      </c>
      <c r="I1081" s="6" t="str">
        <f t="shared" si="130"/>
        <v>Dortmund</v>
      </c>
      <c r="J1081" s="2" t="s">
        <v>81</v>
      </c>
      <c r="K1081" s="7" t="str">
        <f>INDEX('Product Details'!$A$2:$D$169, MATCH('Sales Order '!J1081,'Product Details'!$B$2:$B$169,0),3)</f>
        <v>Technology</v>
      </c>
      <c r="L1081" s="7" t="str">
        <f>INDEX('Product Details'!$A$2:$D$169, MATCH('Sales Order '!J1081,'Product Details'!$B$2:$B$169,0),4)</f>
        <v>Phones</v>
      </c>
      <c r="M1081" s="7" t="str">
        <f>INDEX('Product Details'!$A$2:$D$169, MATCH('Sales Order '!J1081,'Product Details'!$B$2:$B$169,0),1)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131"/>
        <v>339</v>
      </c>
      <c r="R1081" s="8">
        <f t="shared" si="132"/>
        <v>375</v>
      </c>
      <c r="S1081" s="2">
        <v>30</v>
      </c>
      <c r="T1081" s="9">
        <f t="shared" si="133"/>
        <v>405</v>
      </c>
      <c r="U1081" s="9">
        <f t="shared" si="134"/>
        <v>66</v>
      </c>
      <c r="V1081" s="2" t="s">
        <v>72</v>
      </c>
      <c r="W1081" s="10">
        <f t="shared" si="135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 t="shared" si="128"/>
        <v>Julia</v>
      </c>
      <c r="H1082" s="6" t="str">
        <f t="shared" si="129"/>
        <v>Barnett</v>
      </c>
      <c r="I1082" s="6" t="str">
        <f t="shared" si="130"/>
        <v>Zhuhai</v>
      </c>
      <c r="J1082" s="2" t="s">
        <v>194</v>
      </c>
      <c r="K1082" s="7" t="str">
        <f>INDEX('Product Details'!$A$2:$D$169, MATCH('Sales Order '!J1082,'Product Details'!$B$2:$B$169,0),3)</f>
        <v>Office_Supplies</v>
      </c>
      <c r="L1082" s="7" t="str">
        <f>INDEX('Product Details'!$A$2:$D$169, MATCH('Sales Order '!J1082,'Product Details'!$B$2:$B$169,0),4)</f>
        <v>Art</v>
      </c>
      <c r="M1082" s="7" t="str">
        <f>INDEX('Product Details'!$A$2:$D$169, MATCH('Sales Order '!J1082,'Product Details'!$B$2:$B$169,0),1)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131"/>
        <v>2210</v>
      </c>
      <c r="R1082" s="8">
        <f t="shared" si="132"/>
        <v>2342</v>
      </c>
      <c r="S1082" s="2">
        <v>76</v>
      </c>
      <c r="T1082" s="9">
        <f t="shared" si="133"/>
        <v>2418</v>
      </c>
      <c r="U1082" s="9">
        <f t="shared" si="134"/>
        <v>208</v>
      </c>
      <c r="V1082" s="2" t="s">
        <v>64</v>
      </c>
      <c r="W1082" s="10">
        <f t="shared" si="135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 t="shared" si="128"/>
        <v>Alyssa</v>
      </c>
      <c r="H1083" s="6" t="str">
        <f t="shared" si="129"/>
        <v>Tate</v>
      </c>
      <c r="I1083" s="6" t="str">
        <f t="shared" si="130"/>
        <v>Wafangdian</v>
      </c>
      <c r="J1083" s="2" t="s">
        <v>320</v>
      </c>
      <c r="K1083" s="7" t="str">
        <f>INDEX('Product Details'!$A$2:$D$169, MATCH('Sales Order '!J1083,'Product Details'!$B$2:$B$169,0),3)</f>
        <v>Technology</v>
      </c>
      <c r="L1083" s="7" t="str">
        <f>INDEX('Product Details'!$A$2:$D$169, MATCH('Sales Order '!J1083,'Product Details'!$B$2:$B$169,0),4)</f>
        <v>Accessories</v>
      </c>
      <c r="M1083" s="7" t="str">
        <f>INDEX('Product Details'!$A$2:$D$169, MATCH('Sales Order '!J1083,'Product Details'!$B$2:$B$169,0),1)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131"/>
        <v>712</v>
      </c>
      <c r="R1083" s="8">
        <f t="shared" si="132"/>
        <v>784</v>
      </c>
      <c r="S1083" s="2">
        <v>29</v>
      </c>
      <c r="T1083" s="9">
        <f t="shared" si="133"/>
        <v>813</v>
      </c>
      <c r="U1083" s="9">
        <f t="shared" si="134"/>
        <v>101</v>
      </c>
      <c r="V1083" s="2" t="s">
        <v>34</v>
      </c>
      <c r="W1083" s="10">
        <f t="shared" si="135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 t="shared" si="128"/>
        <v>Meg</v>
      </c>
      <c r="H1084" s="6" t="str">
        <f t="shared" si="129"/>
        <v>Tillman</v>
      </c>
      <c r="I1084" s="6" t="str">
        <f t="shared" si="130"/>
        <v>Bangalore</v>
      </c>
      <c r="J1084" s="2" t="s">
        <v>796</v>
      </c>
      <c r="K1084" s="7" t="str">
        <f>INDEX('Product Details'!$A$2:$D$169, MATCH('Sales Order '!J1084,'Product Details'!$B$2:$B$169,0),3)</f>
        <v>Office_Supplies</v>
      </c>
      <c r="L1084" s="7" t="str">
        <f>INDEX('Product Details'!$A$2:$D$169, MATCH('Sales Order '!J1084,'Product Details'!$B$2:$B$169,0),4)</f>
        <v>Binders</v>
      </c>
      <c r="M1084" s="7" t="str">
        <f>INDEX('Product Details'!$A$2:$D$169, MATCH('Sales Order '!J1084,'Product Details'!$B$2:$B$169,0),1)</f>
        <v>Heavy-Duty E-Z-D Binders</v>
      </c>
      <c r="N1084" s="2">
        <v>142</v>
      </c>
      <c r="O1084" s="2">
        <v>129</v>
      </c>
      <c r="P1084" s="2">
        <v>3</v>
      </c>
      <c r="Q1084" s="8">
        <f t="shared" si="131"/>
        <v>387</v>
      </c>
      <c r="R1084" s="8">
        <f t="shared" si="132"/>
        <v>426</v>
      </c>
      <c r="S1084" s="2">
        <v>30</v>
      </c>
      <c r="T1084" s="9">
        <f t="shared" si="133"/>
        <v>456</v>
      </c>
      <c r="U1084" s="9">
        <f t="shared" si="134"/>
        <v>69</v>
      </c>
      <c r="V1084" s="2" t="s">
        <v>34</v>
      </c>
      <c r="W1084" s="10">
        <f t="shared" si="135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 t="shared" si="128"/>
        <v>Jack</v>
      </c>
      <c r="H1085" s="6" t="str">
        <f t="shared" si="129"/>
        <v>Garza</v>
      </c>
      <c r="I1085" s="6" t="str">
        <f t="shared" si="130"/>
        <v>Oldenburg</v>
      </c>
      <c r="J1085" s="2" t="s">
        <v>284</v>
      </c>
      <c r="K1085" s="7" t="str">
        <f>INDEX('Product Details'!$A$2:$D$169, MATCH('Sales Order '!J1085,'Product Details'!$B$2:$B$169,0),3)</f>
        <v>Furniture</v>
      </c>
      <c r="L1085" s="7" t="str">
        <f>INDEX('Product Details'!$A$2:$D$169, MATCH('Sales Order '!J1085,'Product Details'!$B$2:$B$169,0),4)</f>
        <v>Chairs</v>
      </c>
      <c r="M1085" s="7" t="str">
        <f>INDEX('Product Details'!$A$2:$D$169, MATCH('Sales Order '!J1085,'Product Details'!$B$2:$B$169,0),1)</f>
        <v>Chairmat, Black</v>
      </c>
      <c r="N1085" s="2">
        <v>92</v>
      </c>
      <c r="O1085" s="2">
        <v>82</v>
      </c>
      <c r="P1085" s="2">
        <v>3</v>
      </c>
      <c r="Q1085" s="8">
        <f t="shared" si="131"/>
        <v>246</v>
      </c>
      <c r="R1085" s="8">
        <f t="shared" si="132"/>
        <v>276</v>
      </c>
      <c r="S1085" s="2">
        <v>10</v>
      </c>
      <c r="T1085" s="9">
        <f t="shared" si="133"/>
        <v>286</v>
      </c>
      <c r="U1085" s="9">
        <f t="shared" si="134"/>
        <v>40</v>
      </c>
      <c r="V1085" s="2" t="s">
        <v>34</v>
      </c>
      <c r="W1085" s="10">
        <f t="shared" si="135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 t="shared" si="128"/>
        <v>Brendan</v>
      </c>
      <c r="H1086" s="6" t="str">
        <f t="shared" si="129"/>
        <v>Murry</v>
      </c>
      <c r="I1086" s="6" t="str">
        <f t="shared" si="130"/>
        <v>Schwerin</v>
      </c>
      <c r="J1086" s="2" t="s">
        <v>458</v>
      </c>
      <c r="K1086" s="7" t="str">
        <f>INDEX('Product Details'!$A$2:$D$169, MATCH('Sales Order '!J1086,'Product Details'!$B$2:$B$169,0),3)</f>
        <v>Office_Supplies</v>
      </c>
      <c r="L1086" s="7" t="str">
        <f>INDEX('Product Details'!$A$2:$D$169, MATCH('Sales Order '!J1086,'Product Details'!$B$2:$B$169,0),4)</f>
        <v>Fasteners</v>
      </c>
      <c r="M1086" s="7" t="str">
        <f>INDEX('Product Details'!$A$2:$D$169, MATCH('Sales Order '!J1086,'Product Details'!$B$2:$B$169,0),1)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131"/>
        <v>79</v>
      </c>
      <c r="R1086" s="8">
        <f t="shared" si="132"/>
        <v>82</v>
      </c>
      <c r="S1086" s="2">
        <v>10</v>
      </c>
      <c r="T1086" s="9">
        <f t="shared" si="133"/>
        <v>92</v>
      </c>
      <c r="U1086" s="9">
        <f t="shared" si="134"/>
        <v>13</v>
      </c>
      <c r="V1086" s="2" t="s">
        <v>34</v>
      </c>
      <c r="W1086" s="10">
        <f t="shared" si="135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 t="shared" si="128"/>
        <v>Dennis</v>
      </c>
      <c r="H1087" s="6" t="str">
        <f t="shared" si="129"/>
        <v>Pardue</v>
      </c>
      <c r="I1087" s="6" t="str">
        <f t="shared" si="130"/>
        <v>Townsville</v>
      </c>
      <c r="J1087" s="2" t="s">
        <v>578</v>
      </c>
      <c r="K1087" s="7" t="str">
        <f>INDEX('Product Details'!$A$2:$D$169, MATCH('Sales Order '!J1087,'Product Details'!$B$2:$B$169,0),3)</f>
        <v>Office_Supplies</v>
      </c>
      <c r="L1087" s="7" t="str">
        <f>INDEX('Product Details'!$A$2:$D$169, MATCH('Sales Order '!J1087,'Product Details'!$B$2:$B$169,0),4)</f>
        <v>Envelopes</v>
      </c>
      <c r="M1087" s="7" t="str">
        <f>INDEX('Product Details'!$A$2:$D$169, MATCH('Sales Order '!J1087,'Product Details'!$B$2:$B$169,0),1)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131"/>
        <v>16938</v>
      </c>
      <c r="R1087" s="8">
        <f t="shared" si="132"/>
        <v>17778</v>
      </c>
      <c r="S1087" s="2">
        <v>91</v>
      </c>
      <c r="T1087" s="9">
        <f t="shared" si="133"/>
        <v>17869</v>
      </c>
      <c r="U1087" s="9">
        <f t="shared" si="134"/>
        <v>931</v>
      </c>
      <c r="V1087" s="2" t="s">
        <v>34</v>
      </c>
      <c r="W1087" s="10">
        <f t="shared" si="135"/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 t="shared" si="128"/>
        <v>Erin</v>
      </c>
      <c r="H1088" s="6" t="str">
        <f t="shared" si="129"/>
        <v>Smith</v>
      </c>
      <c r="I1088" s="6" t="str">
        <f t="shared" si="130"/>
        <v>Yuci</v>
      </c>
      <c r="J1088" s="2" t="s">
        <v>573</v>
      </c>
      <c r="K1088" s="7" t="str">
        <f>INDEX('Product Details'!$A$2:$D$169, MATCH('Sales Order '!J1088,'Product Details'!$B$2:$B$169,0),3)</f>
        <v>Technology</v>
      </c>
      <c r="L1088" s="7" t="str">
        <f>INDEX('Product Details'!$A$2:$D$169, MATCH('Sales Order '!J1088,'Product Details'!$B$2:$B$169,0),4)</f>
        <v>Machines</v>
      </c>
      <c r="M1088" s="7" t="str">
        <f>INDEX('Product Details'!$A$2:$D$169, MATCH('Sales Order '!J1088,'Product Details'!$B$2:$B$169,0),1)</f>
        <v>StarTech Receipt Printer, Red</v>
      </c>
      <c r="N1088" s="2">
        <v>63</v>
      </c>
      <c r="O1088" s="2">
        <v>58</v>
      </c>
      <c r="P1088" s="2">
        <v>1</v>
      </c>
      <c r="Q1088" s="8">
        <f t="shared" si="131"/>
        <v>58</v>
      </c>
      <c r="R1088" s="8">
        <f t="shared" si="132"/>
        <v>63</v>
      </c>
      <c r="S1088" s="2">
        <v>10</v>
      </c>
      <c r="T1088" s="9">
        <f t="shared" si="133"/>
        <v>73</v>
      </c>
      <c r="U1088" s="9">
        <f t="shared" si="134"/>
        <v>15</v>
      </c>
      <c r="V1088" s="2" t="s">
        <v>34</v>
      </c>
      <c r="W1088" s="10">
        <f t="shared" si="135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 t="shared" si="128"/>
        <v>Troy</v>
      </c>
      <c r="H1089" s="6" t="str">
        <f t="shared" si="129"/>
        <v>Staebel</v>
      </c>
      <c r="I1089" s="6" t="str">
        <f t="shared" si="130"/>
        <v>Canberra</v>
      </c>
      <c r="J1089" s="2" t="s">
        <v>106</v>
      </c>
      <c r="K1089" s="7" t="str">
        <f>INDEX('Product Details'!$A$2:$D$169, MATCH('Sales Order '!J1089,'Product Details'!$B$2:$B$169,0),3)</f>
        <v>Office_Supplies</v>
      </c>
      <c r="L1089" s="7" t="str">
        <f>INDEX('Product Details'!$A$2:$D$169, MATCH('Sales Order '!J1089,'Product Details'!$B$2:$B$169,0),4)</f>
        <v>Appliances</v>
      </c>
      <c r="M1089" s="7" t="str">
        <f>INDEX('Product Details'!$A$2:$D$169, MATCH('Sales Order '!J1089,'Product Details'!$B$2:$B$169,0),1)</f>
        <v>Hoover Microwave, Silver</v>
      </c>
      <c r="N1089" s="2">
        <v>474</v>
      </c>
      <c r="O1089" s="2">
        <v>443</v>
      </c>
      <c r="P1089" s="2">
        <v>1</v>
      </c>
      <c r="Q1089" s="8">
        <f t="shared" si="131"/>
        <v>443</v>
      </c>
      <c r="R1089" s="8">
        <f t="shared" si="132"/>
        <v>474</v>
      </c>
      <c r="S1089" s="2">
        <v>33</v>
      </c>
      <c r="T1089" s="9">
        <f t="shared" si="133"/>
        <v>507</v>
      </c>
      <c r="U1089" s="9">
        <f t="shared" si="134"/>
        <v>64</v>
      </c>
      <c r="V1089" s="2" t="s">
        <v>34</v>
      </c>
      <c r="W1089" s="10">
        <f t="shared" si="135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 t="shared" si="128"/>
        <v>Helen</v>
      </c>
      <c r="H1090" s="6" t="str">
        <f t="shared" si="129"/>
        <v>Abelman</v>
      </c>
      <c r="I1090" s="6" t="str">
        <f t="shared" si="130"/>
        <v>Munich</v>
      </c>
      <c r="J1090" s="2" t="s">
        <v>135</v>
      </c>
      <c r="K1090" s="7" t="e">
        <f>INDEX('Product Details'!$A$2:$D$169, MATCH('Sales Order '!J1090,'Product Details'!$B$2:$B$169,0),3)</f>
        <v>#N/A</v>
      </c>
      <c r="L1090" s="7" t="e">
        <f>INDEX('Product Details'!$A$2:$D$169, MATCH('Sales Order '!J1090,'Product Details'!$B$2:$B$169,0),4)</f>
        <v>#N/A</v>
      </c>
      <c r="M1090" s="7" t="e">
        <f>INDEX('Product Details'!$A$2:$D$169, MATCH('Sales Order '!J1090,'Product Details'!$B$2:$B$169,0),1)</f>
        <v>#N/A</v>
      </c>
      <c r="N1090" s="2">
        <v>1700</v>
      </c>
      <c r="O1090" s="2">
        <v>1620</v>
      </c>
      <c r="P1090" s="2">
        <v>1</v>
      </c>
      <c r="Q1090" s="8">
        <f t="shared" si="131"/>
        <v>1620</v>
      </c>
      <c r="R1090" s="8">
        <f t="shared" si="132"/>
        <v>1700</v>
      </c>
      <c r="S1090" s="2">
        <v>53</v>
      </c>
      <c r="T1090" s="9">
        <f t="shared" si="133"/>
        <v>1753</v>
      </c>
      <c r="U1090" s="9">
        <f t="shared" si="134"/>
        <v>133</v>
      </c>
      <c r="V1090" s="2" t="s">
        <v>34</v>
      </c>
      <c r="W1090" s="10">
        <f t="shared" si="135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 t="shared" si="128"/>
        <v>Anna</v>
      </c>
      <c r="H1091" s="6" t="str">
        <f t="shared" si="129"/>
        <v>Gayman</v>
      </c>
      <c r="I1091" s="6" t="str">
        <f t="shared" si="130"/>
        <v>Jakarta</v>
      </c>
      <c r="J1091" s="2" t="s">
        <v>122</v>
      </c>
      <c r="K1091" s="7" t="str">
        <f>INDEX('Product Details'!$A$2:$D$169, MATCH('Sales Order '!J1091,'Product Details'!$B$2:$B$169,0),3)</f>
        <v>Furniture</v>
      </c>
      <c r="L1091" s="7" t="str">
        <f>INDEX('Product Details'!$A$2:$D$169, MATCH('Sales Order '!J1091,'Product Details'!$B$2:$B$169,0),4)</f>
        <v>Furnishings</v>
      </c>
      <c r="M1091" s="7" t="str">
        <f>INDEX('Product Details'!$A$2:$D$169, MATCH('Sales Order '!J1091,'Product Details'!$B$2:$B$169,0),1)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131"/>
        <v>38365</v>
      </c>
      <c r="R1091" s="8">
        <f t="shared" si="132"/>
        <v>41405</v>
      </c>
      <c r="S1091" s="2">
        <v>48</v>
      </c>
      <c r="T1091" s="9">
        <f t="shared" si="133"/>
        <v>41453</v>
      </c>
      <c r="U1091" s="9">
        <f t="shared" si="134"/>
        <v>3088</v>
      </c>
      <c r="V1091" s="2" t="s">
        <v>31</v>
      </c>
      <c r="W1091" s="10">
        <f t="shared" si="135"/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 t="shared" si="128"/>
        <v>Harry</v>
      </c>
      <c r="H1092" s="6" t="str">
        <f t="shared" si="129"/>
        <v>Marie</v>
      </c>
      <c r="I1092" s="6" t="str">
        <f t="shared" si="130"/>
        <v>Dortmund</v>
      </c>
      <c r="J1092" s="2" t="s">
        <v>184</v>
      </c>
      <c r="K1092" s="7" t="str">
        <f>INDEX('Product Details'!$A$2:$D$169, MATCH('Sales Order '!J1092,'Product Details'!$B$2:$B$169,0),3)</f>
        <v>Furniture</v>
      </c>
      <c r="L1092" s="7" t="str">
        <f>INDEX('Product Details'!$A$2:$D$169, MATCH('Sales Order '!J1092,'Product Details'!$B$2:$B$169,0),4)</f>
        <v>Tables</v>
      </c>
      <c r="M1092" s="7" t="str">
        <f>INDEX('Product Details'!$A$2:$D$169, MATCH('Sales Order '!J1092,'Product Details'!$B$2:$B$169,0),1)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131"/>
        <v>812</v>
      </c>
      <c r="R1092" s="8">
        <f t="shared" si="132"/>
        <v>882</v>
      </c>
      <c r="S1092" s="2">
        <v>10</v>
      </c>
      <c r="T1092" s="9">
        <f t="shared" si="133"/>
        <v>892</v>
      </c>
      <c r="U1092" s="9">
        <f t="shared" si="134"/>
        <v>80</v>
      </c>
      <c r="V1092" s="2" t="s">
        <v>34</v>
      </c>
      <c r="W1092" s="10">
        <f t="shared" si="135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 t="shared" si="128"/>
        <v>Kelly</v>
      </c>
      <c r="H1093" s="6" t="str">
        <f t="shared" si="129"/>
        <v>Collister</v>
      </c>
      <c r="I1093" s="6" t="str">
        <f t="shared" si="130"/>
        <v>Sydney</v>
      </c>
      <c r="J1093" s="2" t="s">
        <v>141</v>
      </c>
      <c r="K1093" s="7" t="str">
        <f>INDEX('Product Details'!$A$2:$D$169, MATCH('Sales Order '!J1093,'Product Details'!$B$2:$B$169,0),3)</f>
        <v>Furniture</v>
      </c>
      <c r="L1093" s="7" t="str">
        <f>INDEX('Product Details'!$A$2:$D$169, MATCH('Sales Order '!J1093,'Product Details'!$B$2:$B$169,0),4)</f>
        <v>Chairs</v>
      </c>
      <c r="M1093" s="7" t="str">
        <f>INDEX('Product Details'!$A$2:$D$169, MATCH('Sales Order '!J1093,'Product Details'!$B$2:$B$169,0),1)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131"/>
        <v>24008</v>
      </c>
      <c r="R1093" s="8">
        <f t="shared" si="132"/>
        <v>24240</v>
      </c>
      <c r="S1093" s="2">
        <v>67</v>
      </c>
      <c r="T1093" s="9">
        <f t="shared" si="133"/>
        <v>24307</v>
      </c>
      <c r="U1093" s="9">
        <f t="shared" si="134"/>
        <v>299</v>
      </c>
      <c r="V1093" s="2" t="s">
        <v>34</v>
      </c>
      <c r="W1093" s="10">
        <f t="shared" si="135"/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 t="shared" si="128"/>
        <v>Dave</v>
      </c>
      <c r="H1094" s="6" t="str">
        <f t="shared" si="129"/>
        <v>Poirier</v>
      </c>
      <c r="I1094" s="6" t="str">
        <f t="shared" si="130"/>
        <v>Suizhou</v>
      </c>
      <c r="J1094" s="2" t="s">
        <v>580</v>
      </c>
      <c r="K1094" s="7" t="str">
        <f>INDEX('Product Details'!$A$2:$D$169, MATCH('Sales Order '!J1094,'Product Details'!$B$2:$B$169,0),3)</f>
        <v>Office_Supplies</v>
      </c>
      <c r="L1094" s="7" t="str">
        <f>INDEX('Product Details'!$A$2:$D$169, MATCH('Sales Order '!J1094,'Product Details'!$B$2:$B$169,0),4)</f>
        <v>Storage</v>
      </c>
      <c r="M1094" s="7" t="str">
        <f>INDEX('Product Details'!$A$2:$D$169, MATCH('Sales Order '!J1094,'Product Details'!$B$2:$B$169,0),1)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131"/>
        <v>53824</v>
      </c>
      <c r="R1094" s="8">
        <f t="shared" si="132"/>
        <v>58756</v>
      </c>
      <c r="S1094" s="2">
        <v>74</v>
      </c>
      <c r="T1094" s="9">
        <f t="shared" si="133"/>
        <v>58830</v>
      </c>
      <c r="U1094" s="9">
        <f t="shared" si="134"/>
        <v>5006</v>
      </c>
      <c r="V1094" s="2" t="s">
        <v>64</v>
      </c>
      <c r="W1094" s="10">
        <f t="shared" si="135"/>
        <v>0.09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 t="shared" si="128"/>
        <v>Sonia</v>
      </c>
      <c r="H1095" s="6" t="str">
        <f t="shared" si="129"/>
        <v>Sunley</v>
      </c>
      <c r="I1095" s="6" t="str">
        <f t="shared" si="130"/>
        <v>Canberra</v>
      </c>
      <c r="J1095" s="2" t="s">
        <v>417</v>
      </c>
      <c r="K1095" s="7" t="str">
        <f>INDEX('Product Details'!$A$2:$D$169, MATCH('Sales Order '!J1095,'Product Details'!$B$2:$B$169,0),3)</f>
        <v>Technology</v>
      </c>
      <c r="L1095" s="7" t="str">
        <f>INDEX('Product Details'!$A$2:$D$169, MATCH('Sales Order '!J1095,'Product Details'!$B$2:$B$169,0),4)</f>
        <v>Phones</v>
      </c>
      <c r="M1095" s="7" t="str">
        <f>INDEX('Product Details'!$A$2:$D$169, MATCH('Sales Order '!J1095,'Product Details'!$B$2:$B$169,0),1)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131"/>
        <v>1164</v>
      </c>
      <c r="R1095" s="8">
        <f t="shared" si="132"/>
        <v>1210</v>
      </c>
      <c r="S1095" s="2">
        <v>88</v>
      </c>
      <c r="T1095" s="9">
        <f t="shared" si="133"/>
        <v>1298</v>
      </c>
      <c r="U1095" s="9">
        <f t="shared" si="134"/>
        <v>134</v>
      </c>
      <c r="V1095" s="2" t="s">
        <v>64</v>
      </c>
      <c r="W1095" s="10">
        <f t="shared" si="135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 t="shared" si="128"/>
        <v>Sung</v>
      </c>
      <c r="H1096" s="6" t="str">
        <f t="shared" si="129"/>
        <v>Pak</v>
      </c>
      <c r="I1096" s="6" t="str">
        <f t="shared" si="130"/>
        <v>Chaozhou</v>
      </c>
      <c r="J1096" s="2" t="s">
        <v>194</v>
      </c>
      <c r="K1096" s="7" t="str">
        <f>INDEX('Product Details'!$A$2:$D$169, MATCH('Sales Order '!J1096,'Product Details'!$B$2:$B$169,0),3)</f>
        <v>Office_Supplies</v>
      </c>
      <c r="L1096" s="7" t="str">
        <f>INDEX('Product Details'!$A$2:$D$169, MATCH('Sales Order '!J1096,'Product Details'!$B$2:$B$169,0),4)</f>
        <v>Art</v>
      </c>
      <c r="M1096" s="7" t="str">
        <f>INDEX('Product Details'!$A$2:$D$169, MATCH('Sales Order '!J1096,'Product Details'!$B$2:$B$169,0),1)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131"/>
        <v>2832</v>
      </c>
      <c r="R1096" s="8">
        <f t="shared" si="132"/>
        <v>3092</v>
      </c>
      <c r="S1096" s="2">
        <v>98</v>
      </c>
      <c r="T1096" s="9">
        <f t="shared" si="133"/>
        <v>3190</v>
      </c>
      <c r="U1096" s="9">
        <f t="shared" si="134"/>
        <v>358</v>
      </c>
      <c r="V1096" s="2" t="s">
        <v>64</v>
      </c>
      <c r="W1096" s="10">
        <f t="shared" si="135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 t="shared" si="128"/>
        <v>Aaron</v>
      </c>
      <c r="H1097" s="6" t="str">
        <f t="shared" si="129"/>
        <v>Smayling</v>
      </c>
      <c r="I1097" s="6" t="str">
        <f t="shared" si="130"/>
        <v>Port Macquarie</v>
      </c>
      <c r="J1097" s="2" t="s">
        <v>173</v>
      </c>
      <c r="K1097" s="7" t="str">
        <f>INDEX('Product Details'!$A$2:$D$169, MATCH('Sales Order '!J1097,'Product Details'!$B$2:$B$169,0),3)</f>
        <v>Office_Supplies</v>
      </c>
      <c r="L1097" s="7" t="str">
        <f>INDEX('Product Details'!$A$2:$D$169, MATCH('Sales Order '!J1097,'Product Details'!$B$2:$B$169,0),4)</f>
        <v>Fasteners</v>
      </c>
      <c r="M1097" s="7" t="str">
        <f>INDEX('Product Details'!$A$2:$D$169, MATCH('Sales Order '!J1097,'Product Details'!$B$2:$B$169,0),1)</f>
        <v>OIC Push Pins, Metal</v>
      </c>
      <c r="N1097" s="2">
        <v>7001</v>
      </c>
      <c r="O1097" s="2">
        <v>6476</v>
      </c>
      <c r="P1097" s="2">
        <v>1</v>
      </c>
      <c r="Q1097" s="8">
        <f t="shared" si="131"/>
        <v>6476</v>
      </c>
      <c r="R1097" s="8">
        <f t="shared" si="132"/>
        <v>7001</v>
      </c>
      <c r="S1097" s="2">
        <v>55</v>
      </c>
      <c r="T1097" s="9">
        <f t="shared" si="133"/>
        <v>7056</v>
      </c>
      <c r="U1097" s="9">
        <f t="shared" si="134"/>
        <v>580</v>
      </c>
      <c r="V1097" s="2" t="s">
        <v>34</v>
      </c>
      <c r="W1097" s="10">
        <f t="shared" si="135"/>
        <v>0.05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 t="shared" ref="G1098:G1161" si="136">VLOOKUP(F1098, Customer,2,0)</f>
        <v>Harold</v>
      </c>
      <c r="H1098" s="6" t="str">
        <f t="shared" ref="H1098:H1161" si="137">VLOOKUP(F1098,Customer,3,0)</f>
        <v>Dahlen</v>
      </c>
      <c r="I1098" s="6" t="str">
        <f t="shared" ref="I1098:I1161" si="138">VLOOKUP(F1098,Customer,5,0)</f>
        <v>Jakarta</v>
      </c>
      <c r="J1098" s="2" t="s">
        <v>434</v>
      </c>
      <c r="K1098" s="7" t="str">
        <f>INDEX('Product Details'!$A$2:$D$169, MATCH('Sales Order '!J1098,'Product Details'!$B$2:$B$169,0),3)</f>
        <v>Office_Supplies</v>
      </c>
      <c r="L1098" s="7" t="str">
        <f>INDEX('Product Details'!$A$2:$D$169, MATCH('Sales Order '!J1098,'Product Details'!$B$2:$B$169,0),4)</f>
        <v>Binders</v>
      </c>
      <c r="M1098" s="7" t="str">
        <f>INDEX('Product Details'!$A$2:$D$169, MATCH('Sales Order '!J1098,'Product Details'!$B$2:$B$169,0),1)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131"/>
        <v>348</v>
      </c>
      <c r="R1098" s="8">
        <f t="shared" si="132"/>
        <v>381</v>
      </c>
      <c r="S1098" s="2">
        <v>30</v>
      </c>
      <c r="T1098" s="9">
        <f t="shared" si="133"/>
        <v>411</v>
      </c>
      <c r="U1098" s="9">
        <f t="shared" si="134"/>
        <v>63</v>
      </c>
      <c r="V1098" s="2" t="s">
        <v>34</v>
      </c>
      <c r="W1098" s="10">
        <f t="shared" si="135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 t="shared" si="136"/>
        <v>Dave</v>
      </c>
      <c r="H1099" s="6" t="str">
        <f t="shared" si="137"/>
        <v>Poirier</v>
      </c>
      <c r="I1099" s="6" t="str">
        <f t="shared" si="138"/>
        <v>Suizhou</v>
      </c>
      <c r="J1099" s="2" t="s">
        <v>141</v>
      </c>
      <c r="K1099" s="7" t="str">
        <f>INDEX('Product Details'!$A$2:$D$169, MATCH('Sales Order '!J1099,'Product Details'!$B$2:$B$169,0),3)</f>
        <v>Furniture</v>
      </c>
      <c r="L1099" s="7" t="str">
        <f>INDEX('Product Details'!$A$2:$D$169, MATCH('Sales Order '!J1099,'Product Details'!$B$2:$B$169,0),4)</f>
        <v>Chairs</v>
      </c>
      <c r="M1099" s="7" t="str">
        <f>INDEX('Product Details'!$A$2:$D$169, MATCH('Sales Order '!J1099,'Product Details'!$B$2:$B$169,0),1)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139">O1099*P1099</f>
        <v>34028</v>
      </c>
      <c r="R1099" s="8">
        <f t="shared" ref="R1099:R1162" si="140">N1099*P1099</f>
        <v>36057</v>
      </c>
      <c r="S1099" s="2">
        <v>96</v>
      </c>
      <c r="T1099" s="9">
        <f t="shared" ref="T1099:T1162" si="141">R1099+S1099</f>
        <v>36153</v>
      </c>
      <c r="U1099" s="9">
        <f t="shared" ref="U1099:U1162" si="142">T1099-Q1099</f>
        <v>2125</v>
      </c>
      <c r="V1099" s="2" t="s">
        <v>34</v>
      </c>
      <c r="W1099" s="10">
        <f t="shared" ref="W1099:W1162" si="143">VLOOKUP(T1099,$X$1:$Y$7,2,1)</f>
        <v>7.0000000000000007E-2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 t="shared" si="136"/>
        <v>Monica</v>
      </c>
      <c r="H1100" s="6" t="str">
        <f t="shared" si="137"/>
        <v>Federle</v>
      </c>
      <c r="I1100" s="6" t="str">
        <f t="shared" si="138"/>
        <v>Lismore</v>
      </c>
      <c r="J1100" s="2" t="s">
        <v>417</v>
      </c>
      <c r="K1100" s="7" t="str">
        <f>INDEX('Product Details'!$A$2:$D$169, MATCH('Sales Order '!J1100,'Product Details'!$B$2:$B$169,0),3)</f>
        <v>Technology</v>
      </c>
      <c r="L1100" s="7" t="str">
        <f>INDEX('Product Details'!$A$2:$D$169, MATCH('Sales Order '!J1100,'Product Details'!$B$2:$B$169,0),4)</f>
        <v>Phones</v>
      </c>
      <c r="M1100" s="7" t="str">
        <f>INDEX('Product Details'!$A$2:$D$169, MATCH('Sales Order '!J1100,'Product Details'!$B$2:$B$169,0),1)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139"/>
        <v>629</v>
      </c>
      <c r="R1100" s="8">
        <f t="shared" si="140"/>
        <v>674</v>
      </c>
      <c r="S1100" s="2">
        <v>69</v>
      </c>
      <c r="T1100" s="9">
        <f t="shared" si="141"/>
        <v>743</v>
      </c>
      <c r="U1100" s="9">
        <f t="shared" si="142"/>
        <v>114</v>
      </c>
      <c r="V1100" s="2" t="s">
        <v>64</v>
      </c>
      <c r="W1100" s="10">
        <f t="shared" si="143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 t="shared" si="136"/>
        <v>Michelle</v>
      </c>
      <c r="H1101" s="6" t="str">
        <f t="shared" si="137"/>
        <v>Arnett</v>
      </c>
      <c r="I1101" s="6" t="str">
        <f t="shared" si="138"/>
        <v>Yancheng</v>
      </c>
      <c r="J1101" s="2" t="s">
        <v>1143</v>
      </c>
      <c r="K1101" s="7" t="str">
        <f>INDEX('Product Details'!$A$2:$D$169, MATCH('Sales Order '!J1101,'Product Details'!$B$2:$B$169,0),3)</f>
        <v>Furniture</v>
      </c>
      <c r="L1101" s="7" t="str">
        <f>INDEX('Product Details'!$A$2:$D$169, MATCH('Sales Order '!J1101,'Product Details'!$B$2:$B$169,0),4)</f>
        <v>Bookcases</v>
      </c>
      <c r="M1101" s="7" t="str">
        <f>INDEX('Product Details'!$A$2:$D$169, MATCH('Sales Order '!J1101,'Product Details'!$B$2:$B$169,0),1)</f>
        <v>Metal Bookcases, Putty</v>
      </c>
      <c r="N1101" s="2">
        <v>4487</v>
      </c>
      <c r="O1101" s="2">
        <v>4201</v>
      </c>
      <c r="P1101" s="2">
        <v>1</v>
      </c>
      <c r="Q1101" s="8">
        <f t="shared" si="139"/>
        <v>4201</v>
      </c>
      <c r="R1101" s="8">
        <f t="shared" si="140"/>
        <v>4487</v>
      </c>
      <c r="S1101" s="2">
        <v>25</v>
      </c>
      <c r="T1101" s="9">
        <f t="shared" si="141"/>
        <v>4512</v>
      </c>
      <c r="U1101" s="9">
        <f t="shared" si="142"/>
        <v>311</v>
      </c>
      <c r="V1101" s="2" t="s">
        <v>34</v>
      </c>
      <c r="W1101" s="10">
        <f t="shared" si="143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 t="shared" si="136"/>
        <v>Barry</v>
      </c>
      <c r="H1102" s="6" t="str">
        <f t="shared" si="137"/>
        <v>Blumstein</v>
      </c>
      <c r="I1102" s="6" t="str">
        <f t="shared" si="138"/>
        <v>Gold Coast</v>
      </c>
      <c r="J1102" s="2" t="s">
        <v>323</v>
      </c>
      <c r="K1102" s="7" t="str">
        <f>INDEX('Product Details'!$A$2:$D$169, MATCH('Sales Order '!J1102,'Product Details'!$B$2:$B$169,0),3)</f>
        <v>Technology</v>
      </c>
      <c r="L1102" s="7" t="str">
        <f>INDEX('Product Details'!$A$2:$D$169, MATCH('Sales Order '!J1102,'Product Details'!$B$2:$B$169,0),4)</f>
        <v>Accessories</v>
      </c>
      <c r="M1102" s="7" t="str">
        <f>INDEX('Product Details'!$A$2:$D$169, MATCH('Sales Order '!J1102,'Product Details'!$B$2:$B$169,0),1)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139"/>
        <v>32140</v>
      </c>
      <c r="R1102" s="8">
        <f t="shared" si="140"/>
        <v>34744</v>
      </c>
      <c r="S1102" s="2">
        <v>62</v>
      </c>
      <c r="T1102" s="9">
        <f t="shared" si="141"/>
        <v>34806</v>
      </c>
      <c r="U1102" s="9">
        <f t="shared" si="142"/>
        <v>2666</v>
      </c>
      <c r="V1102" s="2" t="s">
        <v>34</v>
      </c>
      <c r="W1102" s="10">
        <f t="shared" si="143"/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 t="shared" si="136"/>
        <v>Tony</v>
      </c>
      <c r="H1103" s="6" t="str">
        <f t="shared" si="137"/>
        <v>Sayre</v>
      </c>
      <c r="I1103" s="6" t="str">
        <f t="shared" si="138"/>
        <v>Jakarta</v>
      </c>
      <c r="J1103" s="2" t="s">
        <v>1051</v>
      </c>
      <c r="K1103" s="7" t="str">
        <f>INDEX('Product Details'!$A$2:$D$169, MATCH('Sales Order '!J1103,'Product Details'!$B$2:$B$169,0),3)</f>
        <v>Technology</v>
      </c>
      <c r="L1103" s="7" t="str">
        <f>INDEX('Product Details'!$A$2:$D$169, MATCH('Sales Order '!J1103,'Product Details'!$B$2:$B$169,0),4)</f>
        <v>Copiers</v>
      </c>
      <c r="M1103" s="7" t="str">
        <f>INDEX('Product Details'!$A$2:$D$169, MATCH('Sales Order '!J1103,'Product Details'!$B$2:$B$169,0),1)</f>
        <v>Canon Ink, Digital</v>
      </c>
      <c r="N1103" s="2">
        <v>2981</v>
      </c>
      <c r="O1103" s="2">
        <v>2870</v>
      </c>
      <c r="P1103" s="2">
        <v>4</v>
      </c>
      <c r="Q1103" s="8">
        <f t="shared" si="139"/>
        <v>11480</v>
      </c>
      <c r="R1103" s="8">
        <f t="shared" si="140"/>
        <v>11924</v>
      </c>
      <c r="S1103" s="2">
        <v>39</v>
      </c>
      <c r="T1103" s="9">
        <f t="shared" si="141"/>
        <v>11963</v>
      </c>
      <c r="U1103" s="9">
        <f t="shared" si="142"/>
        <v>483</v>
      </c>
      <c r="V1103" s="2" t="s">
        <v>64</v>
      </c>
      <c r="W1103" s="10">
        <f t="shared" si="143"/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 t="shared" si="136"/>
        <v>Anemone</v>
      </c>
      <c r="H1104" s="6" t="str">
        <f t="shared" si="137"/>
        <v>Ratner</v>
      </c>
      <c r="I1104" s="6" t="str">
        <f t="shared" si="138"/>
        <v>Berlin</v>
      </c>
      <c r="J1104" s="2" t="s">
        <v>377</v>
      </c>
      <c r="K1104" s="7" t="str">
        <f>INDEX('Product Details'!$A$2:$D$169, MATCH('Sales Order '!J1104,'Product Details'!$B$2:$B$169,0),3)</f>
        <v>Furniture</v>
      </c>
      <c r="L1104" s="7" t="str">
        <f>INDEX('Product Details'!$A$2:$D$169, MATCH('Sales Order '!J1104,'Product Details'!$B$2:$B$169,0),4)</f>
        <v>Tables</v>
      </c>
      <c r="M1104" s="7" t="str">
        <f>INDEX('Product Details'!$A$2:$D$169, MATCH('Sales Order '!J1104,'Product Details'!$B$2:$B$169,0),1)</f>
        <v>BPI Conference Tables</v>
      </c>
      <c r="N1104" s="2">
        <v>1556</v>
      </c>
      <c r="O1104" s="2">
        <v>1414</v>
      </c>
      <c r="P1104" s="2">
        <v>1</v>
      </c>
      <c r="Q1104" s="8">
        <f t="shared" si="139"/>
        <v>1414</v>
      </c>
      <c r="R1104" s="8">
        <f t="shared" si="140"/>
        <v>1556</v>
      </c>
      <c r="S1104" s="2">
        <v>35</v>
      </c>
      <c r="T1104" s="9">
        <f t="shared" si="141"/>
        <v>1591</v>
      </c>
      <c r="U1104" s="9">
        <f t="shared" si="142"/>
        <v>177</v>
      </c>
      <c r="V1104" s="2" t="s">
        <v>34</v>
      </c>
      <c r="W1104" s="10">
        <f t="shared" si="143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 t="shared" si="136"/>
        <v>Dionis</v>
      </c>
      <c r="H1105" s="6" t="str">
        <f t="shared" si="137"/>
        <v>Lloyd</v>
      </c>
      <c r="I1105" s="6" t="str">
        <f t="shared" si="138"/>
        <v>Kamarhati</v>
      </c>
      <c r="J1105" s="2" t="s">
        <v>181</v>
      </c>
      <c r="K1105" s="7" t="str">
        <f>INDEX('Product Details'!$A$2:$D$169, MATCH('Sales Order '!J1105,'Product Details'!$B$2:$B$169,0),3)</f>
        <v>Furniture</v>
      </c>
      <c r="L1105" s="7" t="str">
        <f>INDEX('Product Details'!$A$2:$D$169, MATCH('Sales Order '!J1105,'Product Details'!$B$2:$B$169,0),4)</f>
        <v>Tables</v>
      </c>
      <c r="M1105" s="7" t="str">
        <f>INDEX('Product Details'!$A$2:$D$169, MATCH('Sales Order '!J1105,'Product Details'!$B$2:$B$169,0),1)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139"/>
        <v>2932</v>
      </c>
      <c r="R1105" s="8">
        <f t="shared" si="140"/>
        <v>3138</v>
      </c>
      <c r="S1105" s="2">
        <v>36</v>
      </c>
      <c r="T1105" s="9">
        <f t="shared" si="141"/>
        <v>3174</v>
      </c>
      <c r="U1105" s="9">
        <f t="shared" si="142"/>
        <v>242</v>
      </c>
      <c r="V1105" s="2" t="s">
        <v>64</v>
      </c>
      <c r="W1105" s="10">
        <f t="shared" si="143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 t="shared" si="136"/>
        <v>Brooke</v>
      </c>
      <c r="H1106" s="6" t="str">
        <f t="shared" si="137"/>
        <v>Gillingham</v>
      </c>
      <c r="I1106" s="6" t="str">
        <f t="shared" si="138"/>
        <v>Geraldton</v>
      </c>
      <c r="J1106" s="2" t="s">
        <v>311</v>
      </c>
      <c r="K1106" s="7" t="str">
        <f>INDEX('Product Details'!$A$2:$D$169, MATCH('Sales Order '!J1106,'Product Details'!$B$2:$B$169,0),3)</f>
        <v>Technology</v>
      </c>
      <c r="L1106" s="7" t="str">
        <f>INDEX('Product Details'!$A$2:$D$169, MATCH('Sales Order '!J1106,'Product Details'!$B$2:$B$169,0),4)</f>
        <v>Copiers</v>
      </c>
      <c r="M1106" s="7" t="str">
        <f>INDEX('Product Details'!$A$2:$D$169, MATCH('Sales Order '!J1106,'Product Details'!$B$2:$B$169,0),1)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139"/>
        <v>2374</v>
      </c>
      <c r="R1106" s="8">
        <f t="shared" si="140"/>
        <v>2566</v>
      </c>
      <c r="S1106" s="2">
        <v>20</v>
      </c>
      <c r="T1106" s="9">
        <f t="shared" si="141"/>
        <v>2586</v>
      </c>
      <c r="U1106" s="9">
        <f t="shared" si="142"/>
        <v>212</v>
      </c>
      <c r="V1106" s="2" t="s">
        <v>64</v>
      </c>
      <c r="W1106" s="10">
        <f t="shared" si="143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 t="shared" si="136"/>
        <v>Sarah</v>
      </c>
      <c r="H1107" s="6" t="str">
        <f t="shared" si="137"/>
        <v>Bern</v>
      </c>
      <c r="I1107" s="6" t="str">
        <f t="shared" si="138"/>
        <v>Wollongong</v>
      </c>
      <c r="J1107" s="2" t="s">
        <v>342</v>
      </c>
      <c r="K1107" s="7" t="str">
        <f>INDEX('Product Details'!$A$2:$D$169, MATCH('Sales Order '!J1107,'Product Details'!$B$2:$B$169,0),3)</f>
        <v>Technology</v>
      </c>
      <c r="L1107" s="7" t="str">
        <f>INDEX('Product Details'!$A$2:$D$169, MATCH('Sales Order '!J1107,'Product Details'!$B$2:$B$169,0),4)</f>
        <v>Copiers</v>
      </c>
      <c r="M1107" s="7" t="str">
        <f>INDEX('Product Details'!$A$2:$D$169, MATCH('Sales Order '!J1107,'Product Details'!$B$2:$B$169,0),1)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139"/>
        <v>2856</v>
      </c>
      <c r="R1107" s="8">
        <f t="shared" si="140"/>
        <v>3174</v>
      </c>
      <c r="S1107" s="2">
        <v>50</v>
      </c>
      <c r="T1107" s="9">
        <f t="shared" si="141"/>
        <v>3224</v>
      </c>
      <c r="U1107" s="9">
        <f t="shared" si="142"/>
        <v>368</v>
      </c>
      <c r="V1107" s="2" t="s">
        <v>34</v>
      </c>
      <c r="W1107" s="10">
        <f t="shared" si="143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 t="shared" si="136"/>
        <v>Stefania</v>
      </c>
      <c r="H1108" s="6" t="str">
        <f t="shared" si="137"/>
        <v>Perrino</v>
      </c>
      <c r="I1108" s="6" t="str">
        <f t="shared" si="138"/>
        <v>Albury</v>
      </c>
      <c r="J1108" s="2" t="s">
        <v>595</v>
      </c>
      <c r="K1108" s="7" t="str">
        <f>INDEX('Product Details'!$A$2:$D$169, MATCH('Sales Order '!J1108,'Product Details'!$B$2:$B$169,0),3)</f>
        <v>Office_Supplies</v>
      </c>
      <c r="L1108" s="7" t="str">
        <f>INDEX('Product Details'!$A$2:$D$169, MATCH('Sales Order '!J1108,'Product Details'!$B$2:$B$169,0),4)</f>
        <v>Art</v>
      </c>
      <c r="M1108" s="7" t="str">
        <f>INDEX('Product Details'!$A$2:$D$169, MATCH('Sales Order '!J1108,'Product Details'!$B$2:$B$169,0),1)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139"/>
        <v>8180</v>
      </c>
      <c r="R1108" s="8">
        <f t="shared" si="140"/>
        <v>8340</v>
      </c>
      <c r="S1108" s="2">
        <v>34</v>
      </c>
      <c r="T1108" s="9">
        <f t="shared" si="141"/>
        <v>8374</v>
      </c>
      <c r="U1108" s="9">
        <f t="shared" si="142"/>
        <v>194</v>
      </c>
      <c r="V1108" s="2" t="s">
        <v>64</v>
      </c>
      <c r="W1108" s="10">
        <f t="shared" si="143"/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 t="shared" si="136"/>
        <v>Bryan</v>
      </c>
      <c r="H1109" s="6" t="str">
        <f t="shared" si="137"/>
        <v>Davis</v>
      </c>
      <c r="I1109" s="6" t="str">
        <f t="shared" si="138"/>
        <v>Delhi</v>
      </c>
      <c r="J1109" s="2" t="s">
        <v>342</v>
      </c>
      <c r="K1109" s="7" t="str">
        <f>INDEX('Product Details'!$A$2:$D$169, MATCH('Sales Order '!J1109,'Product Details'!$B$2:$B$169,0),3)</f>
        <v>Technology</v>
      </c>
      <c r="L1109" s="7" t="str">
        <f>INDEX('Product Details'!$A$2:$D$169, MATCH('Sales Order '!J1109,'Product Details'!$B$2:$B$169,0),4)</f>
        <v>Copiers</v>
      </c>
      <c r="M1109" s="7" t="str">
        <f>INDEX('Product Details'!$A$2:$D$169, MATCH('Sales Order '!J1109,'Product Details'!$B$2:$B$169,0),1)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139"/>
        <v>15144</v>
      </c>
      <c r="R1109" s="8">
        <f t="shared" si="140"/>
        <v>16052</v>
      </c>
      <c r="S1109" s="2">
        <v>25</v>
      </c>
      <c r="T1109" s="9">
        <f t="shared" si="141"/>
        <v>16077</v>
      </c>
      <c r="U1109" s="9">
        <f t="shared" si="142"/>
        <v>933</v>
      </c>
      <c r="V1109" s="2" t="s">
        <v>34</v>
      </c>
      <c r="W1109" s="10">
        <f t="shared" si="143"/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 t="shared" si="136"/>
        <v>Carl</v>
      </c>
      <c r="H1110" s="6" t="str">
        <f t="shared" si="137"/>
        <v>Weiss</v>
      </c>
      <c r="I1110" s="6" t="str">
        <f t="shared" si="138"/>
        <v>Delhi</v>
      </c>
      <c r="J1110" s="2" t="s">
        <v>235</v>
      </c>
      <c r="K1110" s="7" t="str">
        <f>INDEX('Product Details'!$A$2:$D$169, MATCH('Sales Order '!J1110,'Product Details'!$B$2:$B$169,0),3)</f>
        <v>Furniture</v>
      </c>
      <c r="L1110" s="7" t="str">
        <f>INDEX('Product Details'!$A$2:$D$169, MATCH('Sales Order '!J1110,'Product Details'!$B$2:$B$169,0),4)</f>
        <v>Chairs</v>
      </c>
      <c r="M1110" s="7" t="str">
        <f>INDEX('Product Details'!$A$2:$D$169, MATCH('Sales Order '!J1110,'Product Details'!$B$2:$B$169,0),1)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139"/>
        <v>596</v>
      </c>
      <c r="R1110" s="8">
        <f t="shared" si="140"/>
        <v>660</v>
      </c>
      <c r="S1110" s="2">
        <v>30</v>
      </c>
      <c r="T1110" s="9">
        <f t="shared" si="141"/>
        <v>690</v>
      </c>
      <c r="U1110" s="9">
        <f t="shared" si="142"/>
        <v>94</v>
      </c>
      <c r="V1110" s="2" t="s">
        <v>34</v>
      </c>
      <c r="W1110" s="10">
        <f t="shared" si="143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 t="shared" si="136"/>
        <v>Jenna</v>
      </c>
      <c r="H1111" s="6" t="str">
        <f t="shared" si="137"/>
        <v>Caffey</v>
      </c>
      <c r="I1111" s="6" t="str">
        <f t="shared" si="138"/>
        <v>Kanpur</v>
      </c>
      <c r="J1111" s="2" t="s">
        <v>171</v>
      </c>
      <c r="K1111" s="7" t="str">
        <f>INDEX('Product Details'!$A$2:$D$169, MATCH('Sales Order '!J1111,'Product Details'!$B$2:$B$169,0),3)</f>
        <v>Office_Supplies</v>
      </c>
      <c r="L1111" s="7" t="str">
        <f>INDEX('Product Details'!$A$2:$D$169, MATCH('Sales Order '!J1111,'Product Details'!$B$2:$B$169,0),4)</f>
        <v>Labels</v>
      </c>
      <c r="M1111" s="7" t="str">
        <f>INDEX('Product Details'!$A$2:$D$169, MATCH('Sales Order '!J1111,'Product Details'!$B$2:$B$169,0),1)</f>
        <v>Aver 517</v>
      </c>
      <c r="N1111" s="2">
        <v>2250</v>
      </c>
      <c r="O1111" s="2">
        <v>2207</v>
      </c>
      <c r="P1111" s="2">
        <v>1</v>
      </c>
      <c r="Q1111" s="8">
        <f t="shared" si="139"/>
        <v>2207</v>
      </c>
      <c r="R1111" s="8">
        <f t="shared" si="140"/>
        <v>2250</v>
      </c>
      <c r="S1111" s="2">
        <v>22</v>
      </c>
      <c r="T1111" s="9">
        <f t="shared" si="141"/>
        <v>2272</v>
      </c>
      <c r="U1111" s="9">
        <f t="shared" si="142"/>
        <v>65</v>
      </c>
      <c r="V1111" s="2" t="s">
        <v>34</v>
      </c>
      <c r="W1111" s="10">
        <f t="shared" si="143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 t="shared" si="136"/>
        <v>Mitch</v>
      </c>
      <c r="H1112" s="6" t="str">
        <f t="shared" si="137"/>
        <v>Willingham</v>
      </c>
      <c r="I1112" s="6" t="str">
        <f t="shared" si="138"/>
        <v>Surakarta</v>
      </c>
      <c r="J1112" s="2" t="s">
        <v>135</v>
      </c>
      <c r="K1112" s="7" t="e">
        <f>INDEX('Product Details'!$A$2:$D$169, MATCH('Sales Order '!J1112,'Product Details'!$B$2:$B$169,0),3)</f>
        <v>#N/A</v>
      </c>
      <c r="L1112" s="7" t="e">
        <f>INDEX('Product Details'!$A$2:$D$169, MATCH('Sales Order '!J1112,'Product Details'!$B$2:$B$169,0),4)</f>
        <v>#N/A</v>
      </c>
      <c r="M1112" s="7" t="e">
        <f>INDEX('Product Details'!$A$2:$D$169, MATCH('Sales Order '!J1112,'Product Details'!$B$2:$B$169,0),1)</f>
        <v>#N/A</v>
      </c>
      <c r="N1112" s="2">
        <v>8379</v>
      </c>
      <c r="O1112" s="2">
        <v>8061</v>
      </c>
      <c r="P1112" s="2">
        <v>1</v>
      </c>
      <c r="Q1112" s="8">
        <f t="shared" si="139"/>
        <v>8061</v>
      </c>
      <c r="R1112" s="8">
        <f t="shared" si="140"/>
        <v>8379</v>
      </c>
      <c r="S1112" s="2">
        <v>81</v>
      </c>
      <c r="T1112" s="9">
        <f t="shared" si="141"/>
        <v>8460</v>
      </c>
      <c r="U1112" s="9">
        <f t="shared" si="142"/>
        <v>399</v>
      </c>
      <c r="V1112" s="2" t="s">
        <v>34</v>
      </c>
      <c r="W1112" s="10">
        <f t="shared" si="143"/>
        <v>0.05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 t="shared" si="136"/>
        <v>Rick</v>
      </c>
      <c r="H1113" s="6" t="str">
        <f t="shared" si="137"/>
        <v>Duston</v>
      </c>
      <c r="I1113" s="6" t="str">
        <f t="shared" si="138"/>
        <v>Bhiwandi</v>
      </c>
      <c r="J1113" s="2" t="s">
        <v>515</v>
      </c>
      <c r="K1113" s="7" t="str">
        <f>INDEX('Product Details'!$A$2:$D$169, MATCH('Sales Order '!J1113,'Product Details'!$B$2:$B$169,0),3)</f>
        <v>Technology</v>
      </c>
      <c r="L1113" s="7" t="str">
        <f>INDEX('Product Details'!$A$2:$D$169, MATCH('Sales Order '!J1113,'Product Details'!$B$2:$B$169,0),4)</f>
        <v>Accessories</v>
      </c>
      <c r="M1113" s="7" t="str">
        <f>INDEX('Product Details'!$A$2:$D$169, MATCH('Sales Order '!J1113,'Product Details'!$B$2:$B$169,0),1)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139"/>
        <v>14128</v>
      </c>
      <c r="R1113" s="8">
        <f t="shared" si="140"/>
        <v>15246</v>
      </c>
      <c r="S1113" s="2">
        <v>69</v>
      </c>
      <c r="T1113" s="9">
        <f t="shared" si="141"/>
        <v>15315</v>
      </c>
      <c r="U1113" s="9">
        <f t="shared" si="142"/>
        <v>1187</v>
      </c>
      <c r="V1113" s="2" t="s">
        <v>64</v>
      </c>
      <c r="W1113" s="10">
        <f t="shared" si="143"/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 t="shared" si="136"/>
        <v>Steve</v>
      </c>
      <c r="H1114" s="6" t="str">
        <f t="shared" si="137"/>
        <v>Carroll</v>
      </c>
      <c r="I1114" s="6" t="str">
        <f t="shared" si="138"/>
        <v>Qingdao</v>
      </c>
      <c r="J1114" s="2" t="s">
        <v>164</v>
      </c>
      <c r="K1114" s="7" t="str">
        <f>INDEX('Product Details'!$A$2:$D$169, MATCH('Sales Order '!J1114,'Product Details'!$B$2:$B$169,0),3)</f>
        <v>Office_Supplies</v>
      </c>
      <c r="L1114" s="7" t="str">
        <f>INDEX('Product Details'!$A$2:$D$169, MATCH('Sales Order '!J1114,'Product Details'!$B$2:$B$169,0),4)</f>
        <v>Appliances</v>
      </c>
      <c r="M1114" s="7" t="str">
        <f>INDEX('Product Details'!$A$2:$D$169, MATCH('Sales Order '!J1114,'Product Details'!$B$2:$B$169,0),1)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139"/>
        <v>32380</v>
      </c>
      <c r="R1114" s="8">
        <f t="shared" si="140"/>
        <v>35005</v>
      </c>
      <c r="S1114" s="2">
        <v>28</v>
      </c>
      <c r="T1114" s="9">
        <f t="shared" si="141"/>
        <v>35033</v>
      </c>
      <c r="U1114" s="9">
        <f t="shared" si="142"/>
        <v>2653</v>
      </c>
      <c r="V1114" s="2" t="s">
        <v>64</v>
      </c>
      <c r="W1114" s="10">
        <f t="shared" si="143"/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 t="shared" si="136"/>
        <v>Kristina</v>
      </c>
      <c r="H1115" s="6" t="str">
        <f t="shared" si="137"/>
        <v>Nunn</v>
      </c>
      <c r="I1115" s="6" t="str">
        <f t="shared" si="138"/>
        <v>Sydney</v>
      </c>
      <c r="J1115" s="2" t="s">
        <v>286</v>
      </c>
      <c r="K1115" s="7" t="str">
        <f>INDEX('Product Details'!$A$2:$D$169, MATCH('Sales Order '!J1115,'Product Details'!$B$2:$B$169,0),3)</f>
        <v>Technology</v>
      </c>
      <c r="L1115" s="7" t="str">
        <f>INDEX('Product Details'!$A$2:$D$169, MATCH('Sales Order '!J1115,'Product Details'!$B$2:$B$169,0),4)</f>
        <v>Phones</v>
      </c>
      <c r="M1115" s="7" t="str">
        <f>INDEX('Product Details'!$A$2:$D$169, MATCH('Sales Order '!J1115,'Product Details'!$B$2:$B$169,0),1)</f>
        <v>Phone 5C</v>
      </c>
      <c r="N1115" s="2">
        <v>127</v>
      </c>
      <c r="O1115" s="2">
        <v>116</v>
      </c>
      <c r="P1115" s="2">
        <v>8</v>
      </c>
      <c r="Q1115" s="8">
        <f t="shared" si="139"/>
        <v>928</v>
      </c>
      <c r="R1115" s="8">
        <f t="shared" si="140"/>
        <v>1016</v>
      </c>
      <c r="S1115" s="2">
        <v>30</v>
      </c>
      <c r="T1115" s="9">
        <f t="shared" si="141"/>
        <v>1046</v>
      </c>
      <c r="U1115" s="9">
        <f t="shared" si="142"/>
        <v>118</v>
      </c>
      <c r="V1115" s="2" t="s">
        <v>34</v>
      </c>
      <c r="W1115" s="10">
        <f t="shared" si="143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 t="shared" si="136"/>
        <v>Charlotte</v>
      </c>
      <c r="H1116" s="6" t="str">
        <f t="shared" si="137"/>
        <v>Melton</v>
      </c>
      <c r="I1116" s="6" t="str">
        <f t="shared" si="138"/>
        <v>Canberra</v>
      </c>
      <c r="J1116" s="2" t="s">
        <v>97</v>
      </c>
      <c r="K1116" s="7" t="str">
        <f>INDEX('Product Details'!$A$2:$D$169, MATCH('Sales Order '!J1116,'Product Details'!$B$2:$B$169,0),3)</f>
        <v>Technology</v>
      </c>
      <c r="L1116" s="7" t="str">
        <f>INDEX('Product Details'!$A$2:$D$169, MATCH('Sales Order '!J1116,'Product Details'!$B$2:$B$169,0),4)</f>
        <v>Machines</v>
      </c>
      <c r="M1116" s="7" t="str">
        <f>INDEX('Product Details'!$A$2:$D$169, MATCH('Sales Order '!J1116,'Product Details'!$B$2:$B$169,0),1)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139"/>
        <v>1200</v>
      </c>
      <c r="R1116" s="8">
        <f t="shared" si="140"/>
        <v>1284</v>
      </c>
      <c r="S1116" s="2">
        <v>41</v>
      </c>
      <c r="T1116" s="9">
        <f t="shared" si="141"/>
        <v>1325</v>
      </c>
      <c r="U1116" s="9">
        <f t="shared" si="142"/>
        <v>125</v>
      </c>
      <c r="V1116" s="2" t="s">
        <v>31</v>
      </c>
      <c r="W1116" s="10">
        <f t="shared" si="143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 t="shared" si="136"/>
        <v>Benjamin</v>
      </c>
      <c r="H1117" s="6" t="str">
        <f t="shared" si="137"/>
        <v>Patterson</v>
      </c>
      <c r="I1117" s="6" t="str">
        <f t="shared" si="138"/>
        <v>Tamworth</v>
      </c>
      <c r="J1117" s="2" t="s">
        <v>702</v>
      </c>
      <c r="K1117" s="7" t="str">
        <f>INDEX('Product Details'!$A$2:$D$169, MATCH('Sales Order '!J1117,'Product Details'!$B$2:$B$169,0),3)</f>
        <v>Furniture</v>
      </c>
      <c r="L1117" s="7" t="str">
        <f>INDEX('Product Details'!$A$2:$D$169, MATCH('Sales Order '!J1117,'Product Details'!$B$2:$B$169,0),4)</f>
        <v>Tables</v>
      </c>
      <c r="M1117" s="7" t="str">
        <f>INDEX('Product Details'!$A$2:$D$169, MATCH('Sales Order '!J1117,'Product Details'!$B$2:$B$169,0),1)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139"/>
        <v>18360</v>
      </c>
      <c r="R1117" s="8">
        <f t="shared" si="140"/>
        <v>20790</v>
      </c>
      <c r="S1117" s="2">
        <v>93</v>
      </c>
      <c r="T1117" s="9">
        <f t="shared" si="141"/>
        <v>20883</v>
      </c>
      <c r="U1117" s="9">
        <f t="shared" si="142"/>
        <v>2523</v>
      </c>
      <c r="V1117" s="2" t="s">
        <v>34</v>
      </c>
      <c r="W1117" s="10">
        <f t="shared" si="143"/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 t="shared" si="136"/>
        <v>Bart</v>
      </c>
      <c r="H1118" s="6" t="str">
        <f t="shared" si="137"/>
        <v>Folk</v>
      </c>
      <c r="I1118" s="6" t="str">
        <f t="shared" si="138"/>
        <v>Melbourne</v>
      </c>
      <c r="J1118" s="2" t="s">
        <v>595</v>
      </c>
      <c r="K1118" s="7" t="str">
        <f>INDEX('Product Details'!$A$2:$D$169, MATCH('Sales Order '!J1118,'Product Details'!$B$2:$B$169,0),3)</f>
        <v>Office_Supplies</v>
      </c>
      <c r="L1118" s="7" t="str">
        <f>INDEX('Product Details'!$A$2:$D$169, MATCH('Sales Order '!J1118,'Product Details'!$B$2:$B$169,0),4)</f>
        <v>Art</v>
      </c>
      <c r="M1118" s="7" t="str">
        <f>INDEX('Product Details'!$A$2:$D$169, MATCH('Sales Order '!J1118,'Product Details'!$B$2:$B$169,0),1)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139"/>
        <v>15510</v>
      </c>
      <c r="R1118" s="8">
        <f t="shared" si="140"/>
        <v>16770</v>
      </c>
      <c r="S1118" s="2">
        <v>35</v>
      </c>
      <c r="T1118" s="9">
        <f t="shared" si="141"/>
        <v>16805</v>
      </c>
      <c r="U1118" s="9">
        <f t="shared" si="142"/>
        <v>1295</v>
      </c>
      <c r="V1118" s="2" t="s">
        <v>64</v>
      </c>
      <c r="W1118" s="10">
        <f t="shared" si="143"/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 t="shared" si="136"/>
        <v>Julia</v>
      </c>
      <c r="H1119" s="6" t="str">
        <f t="shared" si="137"/>
        <v>Barnett</v>
      </c>
      <c r="I1119" s="6" t="str">
        <f t="shared" si="138"/>
        <v>Zhuhai</v>
      </c>
      <c r="J1119" s="2" t="s">
        <v>1225</v>
      </c>
      <c r="K1119" s="7" t="str">
        <f>INDEX('Product Details'!$A$2:$D$169, MATCH('Sales Order '!J1119,'Product Details'!$B$2:$B$169,0),3)</f>
        <v>Office_Supplies</v>
      </c>
      <c r="L1119" s="7" t="str">
        <f>INDEX('Product Details'!$A$2:$D$169, MATCH('Sales Order '!J1119,'Product Details'!$B$2:$B$169,0),4)</f>
        <v>Labels</v>
      </c>
      <c r="M1119" s="7" t="str">
        <f>INDEX('Product Details'!$A$2:$D$169, MATCH('Sales Order '!J1119,'Product Details'!$B$2:$B$169,0),1)</f>
        <v>Aver 510</v>
      </c>
      <c r="N1119" s="2">
        <v>8022</v>
      </c>
      <c r="O1119" s="2">
        <v>7868</v>
      </c>
      <c r="P1119" s="2">
        <v>2</v>
      </c>
      <c r="Q1119" s="8">
        <f t="shared" si="139"/>
        <v>15736</v>
      </c>
      <c r="R1119" s="8">
        <f t="shared" si="140"/>
        <v>16044</v>
      </c>
      <c r="S1119" s="2">
        <v>52</v>
      </c>
      <c r="T1119" s="9">
        <f t="shared" si="141"/>
        <v>16096</v>
      </c>
      <c r="U1119" s="9">
        <f t="shared" si="142"/>
        <v>360</v>
      </c>
      <c r="V1119" s="2" t="s">
        <v>31</v>
      </c>
      <c r="W1119" s="10">
        <f t="shared" si="143"/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 t="shared" si="136"/>
        <v>Michelle</v>
      </c>
      <c r="H1120" s="6" t="str">
        <f t="shared" si="137"/>
        <v>Arnett</v>
      </c>
      <c r="I1120" s="6" t="str">
        <f t="shared" si="138"/>
        <v>Palembang</v>
      </c>
      <c r="J1120" s="2" t="s">
        <v>314</v>
      </c>
      <c r="K1120" s="7" t="str">
        <f>INDEX('Product Details'!$A$2:$D$169, MATCH('Sales Order '!J1120,'Product Details'!$B$2:$B$169,0),3)</f>
        <v>Technology</v>
      </c>
      <c r="L1120" s="7" t="str">
        <f>INDEX('Product Details'!$A$2:$D$169, MATCH('Sales Order '!J1120,'Product Details'!$B$2:$B$169,0),4)</f>
        <v>Copiers</v>
      </c>
      <c r="M1120" s="7" t="str">
        <f>INDEX('Product Details'!$A$2:$D$169, MATCH('Sales Order '!J1120,'Product Details'!$B$2:$B$169,0),1)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139"/>
        <v>177</v>
      </c>
      <c r="R1120" s="8">
        <f t="shared" si="140"/>
        <v>189</v>
      </c>
      <c r="S1120" s="2">
        <v>10</v>
      </c>
      <c r="T1120" s="9">
        <f t="shared" si="141"/>
        <v>199</v>
      </c>
      <c r="U1120" s="9">
        <f t="shared" si="142"/>
        <v>22</v>
      </c>
      <c r="V1120" s="2" t="s">
        <v>31</v>
      </c>
      <c r="W1120" s="10">
        <f t="shared" si="143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 t="shared" si="136"/>
        <v>Max</v>
      </c>
      <c r="H1121" s="6" t="str">
        <f t="shared" si="137"/>
        <v>Ludwig</v>
      </c>
      <c r="I1121" s="6" t="str">
        <f t="shared" si="138"/>
        <v>Cirebon</v>
      </c>
      <c r="J1121" s="2" t="s">
        <v>317</v>
      </c>
      <c r="K1121" s="7" t="str">
        <f>INDEX('Product Details'!$A$2:$D$169, MATCH('Sales Order '!J1121,'Product Details'!$B$2:$B$169,0),3)</f>
        <v>Technology</v>
      </c>
      <c r="L1121" s="7" t="str">
        <f>INDEX('Product Details'!$A$2:$D$169, MATCH('Sales Order '!J1121,'Product Details'!$B$2:$B$169,0),4)</f>
        <v>Accessories</v>
      </c>
      <c r="M1121" s="7" t="str">
        <f>INDEX('Product Details'!$A$2:$D$169, MATCH('Sales Order '!J1121,'Product Details'!$B$2:$B$169,0),1)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139"/>
        <v>170140</v>
      </c>
      <c r="R1121" s="8">
        <f t="shared" si="140"/>
        <v>180285</v>
      </c>
      <c r="S1121" s="2">
        <v>62</v>
      </c>
      <c r="T1121" s="9">
        <f t="shared" si="141"/>
        <v>180347</v>
      </c>
      <c r="U1121" s="9">
        <f t="shared" si="142"/>
        <v>10207</v>
      </c>
      <c r="V1121" s="2" t="s">
        <v>64</v>
      </c>
      <c r="W1121" s="10">
        <f t="shared" si="143"/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 t="shared" si="136"/>
        <v>Bill</v>
      </c>
      <c r="H1122" s="6" t="str">
        <f t="shared" si="137"/>
        <v>Donatelli</v>
      </c>
      <c r="I1122" s="6" t="str">
        <f t="shared" si="138"/>
        <v>Kamarhati</v>
      </c>
      <c r="J1122" s="2" t="s">
        <v>539</v>
      </c>
      <c r="K1122" s="7" t="str">
        <f>INDEX('Product Details'!$A$2:$D$169, MATCH('Sales Order '!J1122,'Product Details'!$B$2:$B$169,0),3)</f>
        <v>Technology</v>
      </c>
      <c r="L1122" s="7" t="str">
        <f>INDEX('Product Details'!$A$2:$D$169, MATCH('Sales Order '!J1122,'Product Details'!$B$2:$B$169,0),4)</f>
        <v>Copiers</v>
      </c>
      <c r="M1122" s="7" t="str">
        <f>INDEX('Product Details'!$A$2:$D$169, MATCH('Sales Order '!J1122,'Product Details'!$B$2:$B$169,0),1)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139"/>
        <v>2750</v>
      </c>
      <c r="R1122" s="8">
        <f t="shared" si="140"/>
        <v>3148</v>
      </c>
      <c r="S1122" s="2">
        <v>78</v>
      </c>
      <c r="T1122" s="9">
        <f t="shared" si="141"/>
        <v>3226</v>
      </c>
      <c r="U1122" s="9">
        <f t="shared" si="142"/>
        <v>476</v>
      </c>
      <c r="V1122" s="2" t="s">
        <v>34</v>
      </c>
      <c r="W1122" s="10">
        <f t="shared" si="143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 t="shared" si="136"/>
        <v>Allen</v>
      </c>
      <c r="H1123" s="6" t="str">
        <f t="shared" si="137"/>
        <v>Rosenblatt</v>
      </c>
      <c r="I1123" s="6" t="str">
        <f t="shared" si="138"/>
        <v>Chaozhou</v>
      </c>
      <c r="J1123" s="2" t="s">
        <v>227</v>
      </c>
      <c r="K1123" s="7" t="str">
        <f>INDEX('Product Details'!$A$2:$D$169, MATCH('Sales Order '!J1123,'Product Details'!$B$2:$B$169,0),3)</f>
        <v>Furniture</v>
      </c>
      <c r="L1123" s="7" t="str">
        <f>INDEX('Product Details'!$A$2:$D$169, MATCH('Sales Order '!J1123,'Product Details'!$B$2:$B$169,0),4)</f>
        <v>Bookcases</v>
      </c>
      <c r="M1123" s="7" t="str">
        <f>INDEX('Product Details'!$A$2:$D$169, MATCH('Sales Order '!J1123,'Product Details'!$B$2:$B$169,0),1)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139"/>
        <v>1402</v>
      </c>
      <c r="R1123" s="8">
        <f t="shared" si="140"/>
        <v>1530</v>
      </c>
      <c r="S1123" s="2">
        <v>58</v>
      </c>
      <c r="T1123" s="9">
        <f t="shared" si="141"/>
        <v>1588</v>
      </c>
      <c r="U1123" s="9">
        <f t="shared" si="142"/>
        <v>186</v>
      </c>
      <c r="V1123" s="2" t="s">
        <v>34</v>
      </c>
      <c r="W1123" s="10">
        <f t="shared" si="143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 t="shared" si="136"/>
        <v>Sally</v>
      </c>
      <c r="H1124" s="6" t="str">
        <f t="shared" si="137"/>
        <v>Knutson</v>
      </c>
      <c r="I1124" s="6" t="str">
        <f t="shared" si="138"/>
        <v>CastropRauxel</v>
      </c>
      <c r="J1124" s="2" t="s">
        <v>612</v>
      </c>
      <c r="K1124" s="7" t="str">
        <f>INDEX('Product Details'!$A$2:$D$169, MATCH('Sales Order '!J1124,'Product Details'!$B$2:$B$169,0),3)</f>
        <v>Technology</v>
      </c>
      <c r="L1124" s="7" t="str">
        <f>INDEX('Product Details'!$A$2:$D$169, MATCH('Sales Order '!J1124,'Product Details'!$B$2:$B$169,0),4)</f>
        <v>Phones</v>
      </c>
      <c r="M1124" s="7" t="str">
        <f>INDEX('Product Details'!$A$2:$D$169, MATCH('Sales Order '!J1124,'Product Details'!$B$2:$B$169,0),1)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139"/>
        <v>2812</v>
      </c>
      <c r="R1124" s="8">
        <f t="shared" si="140"/>
        <v>3066</v>
      </c>
      <c r="S1124" s="2">
        <v>28</v>
      </c>
      <c r="T1124" s="9">
        <f t="shared" si="141"/>
        <v>3094</v>
      </c>
      <c r="U1124" s="9">
        <f t="shared" si="142"/>
        <v>282</v>
      </c>
      <c r="V1124" s="2" t="s">
        <v>34</v>
      </c>
      <c r="W1124" s="10">
        <f t="shared" si="143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 t="shared" si="136"/>
        <v>Annie</v>
      </c>
      <c r="H1125" s="6" t="str">
        <f t="shared" si="137"/>
        <v>Thurman</v>
      </c>
      <c r="I1125" s="6" t="str">
        <f t="shared" si="138"/>
        <v>Sydney</v>
      </c>
      <c r="J1125" s="2" t="s">
        <v>702</v>
      </c>
      <c r="K1125" s="7" t="str">
        <f>INDEX('Product Details'!$A$2:$D$169, MATCH('Sales Order '!J1125,'Product Details'!$B$2:$B$169,0),3)</f>
        <v>Furniture</v>
      </c>
      <c r="L1125" s="7" t="str">
        <f>INDEX('Product Details'!$A$2:$D$169, MATCH('Sales Order '!J1125,'Product Details'!$B$2:$B$169,0),4)</f>
        <v>Tables</v>
      </c>
      <c r="M1125" s="7" t="str">
        <f>INDEX('Product Details'!$A$2:$D$169, MATCH('Sales Order '!J1125,'Product Details'!$B$2:$B$169,0),1)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139"/>
        <v>173</v>
      </c>
      <c r="R1125" s="8">
        <f t="shared" si="140"/>
        <v>188</v>
      </c>
      <c r="S1125" s="2">
        <v>30</v>
      </c>
      <c r="T1125" s="9">
        <f t="shared" si="141"/>
        <v>218</v>
      </c>
      <c r="U1125" s="9">
        <f t="shared" si="142"/>
        <v>45</v>
      </c>
      <c r="V1125" s="2" t="s">
        <v>64</v>
      </c>
      <c r="W1125" s="10">
        <f t="shared" si="143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 t="shared" si="136"/>
        <v>Kristina</v>
      </c>
      <c r="H1126" s="6" t="str">
        <f t="shared" si="137"/>
        <v>Nunn</v>
      </c>
      <c r="I1126" s="6" t="str">
        <f t="shared" si="138"/>
        <v>Sydney</v>
      </c>
      <c r="J1126" s="2" t="s">
        <v>224</v>
      </c>
      <c r="K1126" s="7" t="str">
        <f>INDEX('Product Details'!$A$2:$D$169, MATCH('Sales Order '!J1126,'Product Details'!$B$2:$B$169,0),3)</f>
        <v>Office_Supplies</v>
      </c>
      <c r="L1126" s="7" t="str">
        <f>INDEX('Product Details'!$A$2:$D$169, MATCH('Sales Order '!J1126,'Product Details'!$B$2:$B$169,0),4)</f>
        <v>Supplies</v>
      </c>
      <c r="M1126" s="7" t="str">
        <f>INDEX('Product Details'!$A$2:$D$169, MATCH('Sales Order '!J1126,'Product Details'!$B$2:$B$169,0),1)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139"/>
        <v>12004</v>
      </c>
      <c r="R1126" s="8">
        <f t="shared" si="140"/>
        <v>12120</v>
      </c>
      <c r="S1126" s="2">
        <v>63</v>
      </c>
      <c r="T1126" s="9">
        <f t="shared" si="141"/>
        <v>12183</v>
      </c>
      <c r="U1126" s="9">
        <f t="shared" si="142"/>
        <v>179</v>
      </c>
      <c r="V1126" s="2" t="s">
        <v>34</v>
      </c>
      <c r="W1126" s="10">
        <f t="shared" si="143"/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 t="shared" si="136"/>
        <v>Heather</v>
      </c>
      <c r="H1127" s="6" t="str">
        <f t="shared" si="137"/>
        <v>Kirkland</v>
      </c>
      <c r="I1127" s="6" t="str">
        <f t="shared" si="138"/>
        <v>Townsville</v>
      </c>
      <c r="J1127" s="2" t="s">
        <v>700</v>
      </c>
      <c r="K1127" s="7" t="str">
        <f>INDEX('Product Details'!$A$2:$D$169, MATCH('Sales Order '!J1127,'Product Details'!$B$2:$B$169,0),3)</f>
        <v>Technology</v>
      </c>
      <c r="L1127" s="7" t="str">
        <f>INDEX('Product Details'!$A$2:$D$169, MATCH('Sales Order '!J1127,'Product Details'!$B$2:$B$169,0),4)</f>
        <v>Accessories</v>
      </c>
      <c r="M1127" s="7" t="str">
        <f>INDEX('Product Details'!$A$2:$D$169, MATCH('Sales Order '!J1127,'Product Details'!$B$2:$B$169,0),1)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139"/>
        <v>5532</v>
      </c>
      <c r="R1127" s="8">
        <f t="shared" si="140"/>
        <v>5748</v>
      </c>
      <c r="S1127" s="2">
        <v>97</v>
      </c>
      <c r="T1127" s="9">
        <f t="shared" si="141"/>
        <v>5845</v>
      </c>
      <c r="U1127" s="9">
        <f t="shared" si="142"/>
        <v>313</v>
      </c>
      <c r="V1127" s="2" t="s">
        <v>64</v>
      </c>
      <c r="W1127" s="10">
        <f t="shared" si="143"/>
        <v>0.05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 t="shared" si="136"/>
        <v>Brooke</v>
      </c>
      <c r="H1128" s="6" t="str">
        <f t="shared" si="137"/>
        <v>Gillingham</v>
      </c>
      <c r="I1128" s="6" t="str">
        <f t="shared" si="138"/>
        <v>Weimar</v>
      </c>
      <c r="J1128" s="2" t="s">
        <v>326</v>
      </c>
      <c r="K1128" s="7" t="str">
        <f>INDEX('Product Details'!$A$2:$D$169, MATCH('Sales Order '!J1128,'Product Details'!$B$2:$B$169,0),3)</f>
        <v>Technology</v>
      </c>
      <c r="L1128" s="7" t="str">
        <f>INDEX('Product Details'!$A$2:$D$169, MATCH('Sales Order '!J1128,'Product Details'!$B$2:$B$169,0),4)</f>
        <v>Copiers</v>
      </c>
      <c r="M1128" s="7" t="str">
        <f>INDEX('Product Details'!$A$2:$D$169, MATCH('Sales Order '!J1128,'Product Details'!$B$2:$B$169,0),1)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139"/>
        <v>1378</v>
      </c>
      <c r="R1128" s="8">
        <f t="shared" si="140"/>
        <v>1458</v>
      </c>
      <c r="S1128" s="2">
        <v>54</v>
      </c>
      <c r="T1128" s="9">
        <f t="shared" si="141"/>
        <v>1512</v>
      </c>
      <c r="U1128" s="9">
        <f t="shared" si="142"/>
        <v>134</v>
      </c>
      <c r="V1128" s="2" t="s">
        <v>34</v>
      </c>
      <c r="W1128" s="10">
        <f t="shared" si="143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 t="shared" si="136"/>
        <v>Liz</v>
      </c>
      <c r="H1129" s="6" t="str">
        <f t="shared" si="137"/>
        <v>Carlisle</v>
      </c>
      <c r="I1129" s="6" t="str">
        <f t="shared" si="138"/>
        <v>Luoyang</v>
      </c>
      <c r="J1129" s="2" t="s">
        <v>332</v>
      </c>
      <c r="K1129" s="7" t="str">
        <f>INDEX('Product Details'!$A$2:$D$169, MATCH('Sales Order '!J1129,'Product Details'!$B$2:$B$169,0),3)</f>
        <v>Technology</v>
      </c>
      <c r="L1129" s="7" t="str">
        <f>INDEX('Product Details'!$A$2:$D$169, MATCH('Sales Order '!J1129,'Product Details'!$B$2:$B$169,0),4)</f>
        <v>Phones</v>
      </c>
      <c r="M1129" s="7" t="str">
        <f>INDEX('Product Details'!$A$2:$D$169, MATCH('Sales Order '!J1129,'Product Details'!$B$2:$B$169,0),1)</f>
        <v>Digium D40 VoIP phone</v>
      </c>
      <c r="N1129" s="2">
        <v>1798</v>
      </c>
      <c r="O1129" s="2">
        <v>1666</v>
      </c>
      <c r="P1129" s="2">
        <v>3</v>
      </c>
      <c r="Q1129" s="8">
        <f t="shared" si="139"/>
        <v>4998</v>
      </c>
      <c r="R1129" s="8">
        <f t="shared" si="140"/>
        <v>5394</v>
      </c>
      <c r="S1129" s="2">
        <v>55</v>
      </c>
      <c r="T1129" s="9">
        <f t="shared" si="141"/>
        <v>5449</v>
      </c>
      <c r="U1129" s="9">
        <f t="shared" si="142"/>
        <v>451</v>
      </c>
      <c r="V1129" s="2" t="s">
        <v>34</v>
      </c>
      <c r="W1129" s="10">
        <f t="shared" si="143"/>
        <v>0.05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 t="shared" si="136"/>
        <v>Dennis</v>
      </c>
      <c r="H1130" s="6" t="str">
        <f t="shared" si="137"/>
        <v>Pardue</v>
      </c>
      <c r="I1130" s="6" t="str">
        <f t="shared" si="138"/>
        <v>Wollongong</v>
      </c>
      <c r="J1130" s="2" t="s">
        <v>97</v>
      </c>
      <c r="K1130" s="7" t="str">
        <f>INDEX('Product Details'!$A$2:$D$169, MATCH('Sales Order '!J1130,'Product Details'!$B$2:$B$169,0),3)</f>
        <v>Technology</v>
      </c>
      <c r="L1130" s="7" t="str">
        <f>INDEX('Product Details'!$A$2:$D$169, MATCH('Sales Order '!J1130,'Product Details'!$B$2:$B$169,0),4)</f>
        <v>Machines</v>
      </c>
      <c r="M1130" s="7" t="str">
        <f>INDEX('Product Details'!$A$2:$D$169, MATCH('Sales Order '!J1130,'Product Details'!$B$2:$B$169,0),1)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139"/>
        <v>204</v>
      </c>
      <c r="R1130" s="8">
        <f t="shared" si="140"/>
        <v>222</v>
      </c>
      <c r="S1130" s="2">
        <v>27</v>
      </c>
      <c r="T1130" s="9">
        <f t="shared" si="141"/>
        <v>249</v>
      </c>
      <c r="U1130" s="9">
        <f t="shared" si="142"/>
        <v>45</v>
      </c>
      <c r="V1130" s="2" t="s">
        <v>34</v>
      </c>
      <c r="W1130" s="10">
        <f t="shared" si="143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 t="shared" si="136"/>
        <v>Brooke</v>
      </c>
      <c r="H1131" s="6" t="str">
        <f t="shared" si="137"/>
        <v>Gillingham</v>
      </c>
      <c r="I1131" s="6" t="str">
        <f t="shared" si="138"/>
        <v>Mysore</v>
      </c>
      <c r="J1131" s="2" t="s">
        <v>178</v>
      </c>
      <c r="K1131" s="7" t="str">
        <f>INDEX('Product Details'!$A$2:$D$169, MATCH('Sales Order '!J1131,'Product Details'!$B$2:$B$169,0),3)</f>
        <v>Technology</v>
      </c>
      <c r="L1131" s="7" t="str">
        <f>INDEX('Product Details'!$A$2:$D$169, MATCH('Sales Order '!J1131,'Product Details'!$B$2:$B$169,0),4)</f>
        <v>Accessories</v>
      </c>
      <c r="M1131" s="7" t="str">
        <f>INDEX('Product Details'!$A$2:$D$169, MATCH('Sales Order '!J1131,'Product Details'!$B$2:$B$169,0),1)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139"/>
        <v>38450</v>
      </c>
      <c r="R1131" s="8">
        <f t="shared" si="140"/>
        <v>43132</v>
      </c>
      <c r="S1131" s="2">
        <v>75</v>
      </c>
      <c r="T1131" s="9">
        <f t="shared" si="141"/>
        <v>43207</v>
      </c>
      <c r="U1131" s="9">
        <f t="shared" si="142"/>
        <v>4757</v>
      </c>
      <c r="V1131" s="2" t="s">
        <v>34</v>
      </c>
      <c r="W1131" s="10">
        <f t="shared" si="143"/>
        <v>7.0000000000000007E-2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 t="shared" si="136"/>
        <v>Linda</v>
      </c>
      <c r="H1132" s="6" t="str">
        <f t="shared" si="137"/>
        <v>Southworth</v>
      </c>
      <c r="I1132" s="6" t="str">
        <f t="shared" si="138"/>
        <v>Brisbane</v>
      </c>
      <c r="J1132" s="2" t="s">
        <v>184</v>
      </c>
      <c r="K1132" s="7" t="str">
        <f>INDEX('Product Details'!$A$2:$D$169, MATCH('Sales Order '!J1132,'Product Details'!$B$2:$B$169,0),3)</f>
        <v>Furniture</v>
      </c>
      <c r="L1132" s="7" t="str">
        <f>INDEX('Product Details'!$A$2:$D$169, MATCH('Sales Order '!J1132,'Product Details'!$B$2:$B$169,0),4)</f>
        <v>Tables</v>
      </c>
      <c r="M1132" s="7" t="str">
        <f>INDEX('Product Details'!$A$2:$D$169, MATCH('Sales Order '!J1132,'Product Details'!$B$2:$B$169,0),1)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139"/>
        <v>556</v>
      </c>
      <c r="R1132" s="8">
        <f t="shared" si="140"/>
        <v>604</v>
      </c>
      <c r="S1132" s="2">
        <v>30</v>
      </c>
      <c r="T1132" s="9">
        <f t="shared" si="141"/>
        <v>634</v>
      </c>
      <c r="U1132" s="9">
        <f t="shared" si="142"/>
        <v>78</v>
      </c>
      <c r="V1132" s="2" t="s">
        <v>34</v>
      </c>
      <c r="W1132" s="10">
        <f t="shared" si="143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 t="shared" si="136"/>
        <v>Dionis</v>
      </c>
      <c r="H1133" s="6" t="str">
        <f t="shared" si="137"/>
        <v>Lloyd</v>
      </c>
      <c r="I1133" s="6" t="str">
        <f t="shared" si="138"/>
        <v>Kamarhati</v>
      </c>
      <c r="J1133" s="2" t="s">
        <v>51</v>
      </c>
      <c r="K1133" s="7" t="str">
        <f>INDEX('Product Details'!$A$2:$D$169, MATCH('Sales Order '!J1133,'Product Details'!$B$2:$B$169,0),3)</f>
        <v>Technology</v>
      </c>
      <c r="L1133" s="7" t="str">
        <f>INDEX('Product Details'!$A$2:$D$169, MATCH('Sales Order '!J1133,'Product Details'!$B$2:$B$169,0),4)</f>
        <v>Machines</v>
      </c>
      <c r="M1133" s="7" t="str">
        <f>INDEX('Product Details'!$A$2:$D$169, MATCH('Sales Order '!J1133,'Product Details'!$B$2:$B$169,0),1)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139"/>
        <v>1048</v>
      </c>
      <c r="R1133" s="8">
        <f t="shared" si="140"/>
        <v>1128</v>
      </c>
      <c r="S1133" s="2">
        <v>30</v>
      </c>
      <c r="T1133" s="9">
        <f t="shared" si="141"/>
        <v>1158</v>
      </c>
      <c r="U1133" s="9">
        <f t="shared" si="142"/>
        <v>110</v>
      </c>
      <c r="V1133" s="2" t="s">
        <v>64</v>
      </c>
      <c r="W1133" s="10">
        <f t="shared" si="143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 t="shared" si="136"/>
        <v>Neoma</v>
      </c>
      <c r="H1134" s="6" t="str">
        <f t="shared" si="137"/>
        <v>Murray</v>
      </c>
      <c r="I1134" s="6" t="str">
        <f t="shared" si="138"/>
        <v>Guwahati</v>
      </c>
      <c r="J1134" s="2" t="s">
        <v>387</v>
      </c>
      <c r="K1134" s="7" t="str">
        <f>INDEX('Product Details'!$A$2:$D$169, MATCH('Sales Order '!J1134,'Product Details'!$B$2:$B$169,0),3)</f>
        <v>Office_Supplies</v>
      </c>
      <c r="L1134" s="7" t="str">
        <f>INDEX('Product Details'!$A$2:$D$169, MATCH('Sales Order '!J1134,'Product Details'!$B$2:$B$169,0),4)</f>
        <v>Fasteners</v>
      </c>
      <c r="M1134" s="7" t="str">
        <f>INDEX('Product Details'!$A$2:$D$169, MATCH('Sales Order '!J1134,'Product Details'!$B$2:$B$169,0),1)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139"/>
        <v>8547</v>
      </c>
      <c r="R1134" s="8">
        <f t="shared" si="140"/>
        <v>9513</v>
      </c>
      <c r="S1134" s="2">
        <v>73</v>
      </c>
      <c r="T1134" s="9">
        <f t="shared" si="141"/>
        <v>9586</v>
      </c>
      <c r="U1134" s="9">
        <f t="shared" si="142"/>
        <v>1039</v>
      </c>
      <c r="V1134" s="2" t="s">
        <v>34</v>
      </c>
      <c r="W1134" s="10">
        <f t="shared" si="143"/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 t="shared" si="136"/>
        <v>Mick</v>
      </c>
      <c r="H1135" s="6" t="str">
        <f t="shared" si="137"/>
        <v>Brown</v>
      </c>
      <c r="I1135" s="6" t="str">
        <f t="shared" si="138"/>
        <v>Shenzhen</v>
      </c>
      <c r="J1135" s="2" t="s">
        <v>633</v>
      </c>
      <c r="K1135" s="7" t="str">
        <f>INDEX('Product Details'!$A$2:$D$169, MATCH('Sales Order '!J1135,'Product Details'!$B$2:$B$169,0),3)</f>
        <v>Office_Supplies</v>
      </c>
      <c r="L1135" s="7" t="str">
        <f>INDEX('Product Details'!$A$2:$D$169, MATCH('Sales Order '!J1135,'Product Details'!$B$2:$B$169,0),4)</f>
        <v>Appliances</v>
      </c>
      <c r="M1135" s="7" t="str">
        <f>INDEX('Product Details'!$A$2:$D$169, MATCH('Sales Order '!J1135,'Product Details'!$B$2:$B$169,0),1)</f>
        <v>Cuisinart Toaster, Silver</v>
      </c>
      <c r="N1135" s="2">
        <v>8202</v>
      </c>
      <c r="O1135" s="2">
        <v>7594</v>
      </c>
      <c r="P1135" s="2">
        <v>3</v>
      </c>
      <c r="Q1135" s="8">
        <f t="shared" si="139"/>
        <v>22782</v>
      </c>
      <c r="R1135" s="8">
        <f t="shared" si="140"/>
        <v>24606</v>
      </c>
      <c r="S1135" s="2">
        <v>21</v>
      </c>
      <c r="T1135" s="9">
        <f t="shared" si="141"/>
        <v>24627</v>
      </c>
      <c r="U1135" s="9">
        <f t="shared" si="142"/>
        <v>1845</v>
      </c>
      <c r="V1135" s="2" t="s">
        <v>34</v>
      </c>
      <c r="W1135" s="10">
        <f t="shared" si="143"/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 t="shared" si="136"/>
        <v>Jason</v>
      </c>
      <c r="H1136" s="6" t="str">
        <f t="shared" si="137"/>
        <v>Gross</v>
      </c>
      <c r="I1136" s="6" t="str">
        <f t="shared" si="138"/>
        <v>Sydney</v>
      </c>
      <c r="J1136" s="2" t="s">
        <v>497</v>
      </c>
      <c r="K1136" s="7" t="str">
        <f>INDEX('Product Details'!$A$2:$D$169, MATCH('Sales Order '!J1136,'Product Details'!$B$2:$B$169,0),3)</f>
        <v>Furniture</v>
      </c>
      <c r="L1136" s="7" t="str">
        <f>INDEX('Product Details'!$A$2:$D$169, MATCH('Sales Order '!J1136,'Product Details'!$B$2:$B$169,0),4)</f>
        <v>Tables</v>
      </c>
      <c r="M1136" s="7" t="str">
        <f>INDEX('Product Details'!$A$2:$D$169, MATCH('Sales Order '!J1136,'Product Details'!$B$2:$B$169,0),1)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139"/>
        <v>513</v>
      </c>
      <c r="R1136" s="8">
        <f t="shared" si="140"/>
        <v>537</v>
      </c>
      <c r="S1136" s="2">
        <v>30</v>
      </c>
      <c r="T1136" s="9">
        <f t="shared" si="141"/>
        <v>567</v>
      </c>
      <c r="U1136" s="9">
        <f t="shared" si="142"/>
        <v>54</v>
      </c>
      <c r="V1136" s="2" t="s">
        <v>64</v>
      </c>
      <c r="W1136" s="10">
        <f t="shared" si="143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 t="shared" si="136"/>
        <v>Claire</v>
      </c>
      <c r="H1137" s="6" t="str">
        <f t="shared" si="137"/>
        <v>Gute</v>
      </c>
      <c r="I1137" s="6" t="str">
        <f t="shared" si="138"/>
        <v>Shenzhen</v>
      </c>
      <c r="J1137" s="2" t="s">
        <v>362</v>
      </c>
      <c r="K1137" s="7" t="str">
        <f>INDEX('Product Details'!$A$2:$D$169, MATCH('Sales Order '!J1137,'Product Details'!$B$2:$B$169,0),3)</f>
        <v>Technology</v>
      </c>
      <c r="L1137" s="7" t="str">
        <f>INDEX('Product Details'!$A$2:$D$169, MATCH('Sales Order '!J1137,'Product Details'!$B$2:$B$169,0),4)</f>
        <v>Machines</v>
      </c>
      <c r="M1137" s="7" t="str">
        <f>INDEX('Product Details'!$A$2:$D$169, MATCH('Sales Order '!J1137,'Product Details'!$B$2:$B$169,0),1)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139"/>
        <v>38406</v>
      </c>
      <c r="R1137" s="8">
        <f t="shared" si="140"/>
        <v>38400</v>
      </c>
      <c r="S1137" s="2">
        <v>73</v>
      </c>
      <c r="T1137" s="9">
        <f t="shared" si="141"/>
        <v>38473</v>
      </c>
      <c r="U1137" s="9">
        <f t="shared" si="142"/>
        <v>67</v>
      </c>
      <c r="V1137" s="2" t="s">
        <v>34</v>
      </c>
      <c r="W1137" s="10">
        <f t="shared" si="143"/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 t="shared" si="136"/>
        <v>Thomas</v>
      </c>
      <c r="H1138" s="6" t="str">
        <f t="shared" si="137"/>
        <v>Brumley</v>
      </c>
      <c r="I1138" s="6" t="str">
        <f t="shared" si="138"/>
        <v>Jinan</v>
      </c>
      <c r="J1138" s="2" t="s">
        <v>867</v>
      </c>
      <c r="K1138" s="7" t="str">
        <f>INDEX('Product Details'!$A$2:$D$169, MATCH('Sales Order '!J1138,'Product Details'!$B$2:$B$169,0),3)</f>
        <v>Furniture</v>
      </c>
      <c r="L1138" s="7" t="str">
        <f>INDEX('Product Details'!$A$2:$D$169, MATCH('Sales Order '!J1138,'Product Details'!$B$2:$B$169,0),4)</f>
        <v>Chairs</v>
      </c>
      <c r="M1138" s="7" t="str">
        <f>INDEX('Product Details'!$A$2:$D$169, MATCH('Sales Order '!J1138,'Product Details'!$B$2:$B$169,0),1)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139"/>
        <v>13082</v>
      </c>
      <c r="R1138" s="8">
        <f t="shared" si="140"/>
        <v>14282</v>
      </c>
      <c r="S1138" s="2">
        <v>59</v>
      </c>
      <c r="T1138" s="9">
        <f t="shared" si="141"/>
        <v>14341</v>
      </c>
      <c r="U1138" s="9">
        <f t="shared" si="142"/>
        <v>1259</v>
      </c>
      <c r="V1138" s="2" t="s">
        <v>64</v>
      </c>
      <c r="W1138" s="10">
        <f t="shared" si="143"/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 t="shared" si="136"/>
        <v>Jack</v>
      </c>
      <c r="H1139" s="6" t="str">
        <f t="shared" si="137"/>
        <v>Garza</v>
      </c>
      <c r="I1139" s="6" t="str">
        <f t="shared" si="138"/>
        <v>Taiyuan</v>
      </c>
      <c r="J1139" s="2" t="s">
        <v>320</v>
      </c>
      <c r="K1139" s="7" t="str">
        <f>INDEX('Product Details'!$A$2:$D$169, MATCH('Sales Order '!J1139,'Product Details'!$B$2:$B$169,0),3)</f>
        <v>Technology</v>
      </c>
      <c r="L1139" s="7" t="str">
        <f>INDEX('Product Details'!$A$2:$D$169, MATCH('Sales Order '!J1139,'Product Details'!$B$2:$B$169,0),4)</f>
        <v>Accessories</v>
      </c>
      <c r="M1139" s="7" t="str">
        <f>INDEX('Product Details'!$A$2:$D$169, MATCH('Sales Order '!J1139,'Product Details'!$B$2:$B$169,0),1)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139"/>
        <v>114</v>
      </c>
      <c r="R1139" s="8">
        <f t="shared" si="140"/>
        <v>122</v>
      </c>
      <c r="S1139" s="2">
        <v>10</v>
      </c>
      <c r="T1139" s="9">
        <f t="shared" si="141"/>
        <v>132</v>
      </c>
      <c r="U1139" s="9">
        <f t="shared" si="142"/>
        <v>18</v>
      </c>
      <c r="V1139" s="2" t="s">
        <v>31</v>
      </c>
      <c r="W1139" s="10">
        <f t="shared" si="143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 t="shared" si="136"/>
        <v>Mike</v>
      </c>
      <c r="H1140" s="6" t="str">
        <f t="shared" si="137"/>
        <v>Gockenbach</v>
      </c>
      <c r="I1140" s="6" t="str">
        <f t="shared" si="138"/>
        <v>Caloundra</v>
      </c>
      <c r="J1140" s="2" t="s">
        <v>1397</v>
      </c>
      <c r="K1140" s="7" t="str">
        <f>INDEX('Product Details'!$A$2:$D$169, MATCH('Sales Order '!J1140,'Product Details'!$B$2:$B$169,0),3)</f>
        <v>Technology</v>
      </c>
      <c r="L1140" s="7" t="str">
        <f>INDEX('Product Details'!$A$2:$D$169, MATCH('Sales Order '!J1140,'Product Details'!$B$2:$B$169,0),4)</f>
        <v>Phones</v>
      </c>
      <c r="M1140" s="7" t="str">
        <f>INDEX('Product Details'!$A$2:$D$169, MATCH('Sales Order '!J1140,'Product Details'!$B$2:$B$169,0),1)</f>
        <v>Smart Phone, Full Size</v>
      </c>
      <c r="N1140" s="2">
        <v>1752</v>
      </c>
      <c r="O1140" s="2">
        <v>1576</v>
      </c>
      <c r="P1140" s="2">
        <v>2</v>
      </c>
      <c r="Q1140" s="8">
        <f t="shared" si="139"/>
        <v>3152</v>
      </c>
      <c r="R1140" s="8">
        <f t="shared" si="140"/>
        <v>3504</v>
      </c>
      <c r="S1140" s="2">
        <v>92</v>
      </c>
      <c r="T1140" s="9">
        <f t="shared" si="141"/>
        <v>3596</v>
      </c>
      <c r="U1140" s="9">
        <f t="shared" si="142"/>
        <v>444</v>
      </c>
      <c r="V1140" s="2" t="s">
        <v>34</v>
      </c>
      <c r="W1140" s="10">
        <f t="shared" si="143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 t="shared" si="136"/>
        <v>Cari</v>
      </c>
      <c r="H1141" s="6" t="str">
        <f t="shared" si="137"/>
        <v>MacIntyre</v>
      </c>
      <c r="I1141" s="6" t="str">
        <f t="shared" si="138"/>
        <v>Freiburg</v>
      </c>
      <c r="J1141" s="2" t="s">
        <v>377</v>
      </c>
      <c r="K1141" s="7" t="str">
        <f>INDEX('Product Details'!$A$2:$D$169, MATCH('Sales Order '!J1141,'Product Details'!$B$2:$B$169,0),3)</f>
        <v>Furniture</v>
      </c>
      <c r="L1141" s="7" t="str">
        <f>INDEX('Product Details'!$A$2:$D$169, MATCH('Sales Order '!J1141,'Product Details'!$B$2:$B$169,0),4)</f>
        <v>Tables</v>
      </c>
      <c r="M1141" s="7" t="str">
        <f>INDEX('Product Details'!$A$2:$D$169, MATCH('Sales Order '!J1141,'Product Details'!$B$2:$B$169,0),1)</f>
        <v>BPI Conference Tables</v>
      </c>
      <c r="N1141" s="2">
        <v>1997</v>
      </c>
      <c r="O1141" s="2">
        <v>1816</v>
      </c>
      <c r="P1141" s="2">
        <v>3</v>
      </c>
      <c r="Q1141" s="8">
        <f t="shared" si="139"/>
        <v>5448</v>
      </c>
      <c r="R1141" s="8">
        <f t="shared" si="140"/>
        <v>5991</v>
      </c>
      <c r="S1141" s="2">
        <v>86</v>
      </c>
      <c r="T1141" s="9">
        <f t="shared" si="141"/>
        <v>6077</v>
      </c>
      <c r="U1141" s="9">
        <f t="shared" si="142"/>
        <v>629</v>
      </c>
      <c r="V1141" s="2" t="s">
        <v>34</v>
      </c>
      <c r="W1141" s="10">
        <f t="shared" si="143"/>
        <v>0.05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 t="shared" si="136"/>
        <v>Julie</v>
      </c>
      <c r="H1142" s="6" t="str">
        <f t="shared" si="137"/>
        <v>Creighton</v>
      </c>
      <c r="I1142" s="6" t="str">
        <f t="shared" si="138"/>
        <v>Ballarat</v>
      </c>
      <c r="J1142" s="2" t="s">
        <v>326</v>
      </c>
      <c r="K1142" s="7" t="str">
        <f>INDEX('Product Details'!$A$2:$D$169, MATCH('Sales Order '!J1142,'Product Details'!$B$2:$B$169,0),3)</f>
        <v>Technology</v>
      </c>
      <c r="L1142" s="7" t="str">
        <f>INDEX('Product Details'!$A$2:$D$169, MATCH('Sales Order '!J1142,'Product Details'!$B$2:$B$169,0),4)</f>
        <v>Copiers</v>
      </c>
      <c r="M1142" s="7" t="str">
        <f>INDEX('Product Details'!$A$2:$D$169, MATCH('Sales Order '!J1142,'Product Details'!$B$2:$B$169,0),1)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139"/>
        <v>2564</v>
      </c>
      <c r="R1142" s="8">
        <f t="shared" si="140"/>
        <v>2664</v>
      </c>
      <c r="S1142" s="2">
        <v>73</v>
      </c>
      <c r="T1142" s="9">
        <f t="shared" si="141"/>
        <v>2737</v>
      </c>
      <c r="U1142" s="9">
        <f t="shared" si="142"/>
        <v>173</v>
      </c>
      <c r="V1142" s="2" t="s">
        <v>64</v>
      </c>
      <c r="W1142" s="10">
        <f t="shared" si="143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 t="shared" si="136"/>
        <v>Darren</v>
      </c>
      <c r="H1143" s="6" t="str">
        <f t="shared" si="137"/>
        <v>Budd</v>
      </c>
      <c r="I1143" s="6" t="str">
        <f t="shared" si="138"/>
        <v>Jakarta</v>
      </c>
      <c r="J1143" s="2" t="s">
        <v>332</v>
      </c>
      <c r="K1143" s="7" t="str">
        <f>INDEX('Product Details'!$A$2:$D$169, MATCH('Sales Order '!J1143,'Product Details'!$B$2:$B$169,0),3)</f>
        <v>Technology</v>
      </c>
      <c r="L1143" s="7" t="str">
        <f>INDEX('Product Details'!$A$2:$D$169, MATCH('Sales Order '!J1143,'Product Details'!$B$2:$B$169,0),4)</f>
        <v>Phones</v>
      </c>
      <c r="M1143" s="7" t="str">
        <f>INDEX('Product Details'!$A$2:$D$169, MATCH('Sales Order '!J1143,'Product Details'!$B$2:$B$169,0),1)</f>
        <v>Digium D40 VoIP phone</v>
      </c>
      <c r="N1143" s="2">
        <v>1621</v>
      </c>
      <c r="O1143" s="2">
        <v>1545</v>
      </c>
      <c r="P1143" s="2">
        <v>6</v>
      </c>
      <c r="Q1143" s="8">
        <f t="shared" si="139"/>
        <v>9270</v>
      </c>
      <c r="R1143" s="8">
        <f t="shared" si="140"/>
        <v>9726</v>
      </c>
      <c r="S1143" s="2">
        <v>48</v>
      </c>
      <c r="T1143" s="9">
        <f t="shared" si="141"/>
        <v>9774</v>
      </c>
      <c r="U1143" s="9">
        <f t="shared" si="142"/>
        <v>504</v>
      </c>
      <c r="V1143" s="2" t="s">
        <v>64</v>
      </c>
      <c r="W1143" s="10">
        <f t="shared" si="143"/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 t="shared" si="136"/>
        <v>Brian</v>
      </c>
      <c r="H1144" s="6" t="str">
        <f t="shared" si="137"/>
        <v>Stugart</v>
      </c>
      <c r="I1144" s="6" t="str">
        <f t="shared" si="138"/>
        <v>Jakarta</v>
      </c>
      <c r="J1144" s="2" t="s">
        <v>129</v>
      </c>
      <c r="K1144" s="7" t="str">
        <f>INDEX('Product Details'!$A$2:$D$169, MATCH('Sales Order '!J1144,'Product Details'!$B$2:$B$169,0),3)</f>
        <v>Furniture</v>
      </c>
      <c r="L1144" s="7" t="str">
        <f>INDEX('Product Details'!$A$2:$D$169, MATCH('Sales Order '!J1144,'Product Details'!$B$2:$B$169,0),4)</f>
        <v>Tables</v>
      </c>
      <c r="M1144" s="7" t="str">
        <f>INDEX('Product Details'!$A$2:$D$169, MATCH('Sales Order '!J1144,'Product Details'!$B$2:$B$169,0),1)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139"/>
        <v>3584</v>
      </c>
      <c r="R1144" s="8">
        <f t="shared" si="140"/>
        <v>3764</v>
      </c>
      <c r="S1144" s="2">
        <v>78</v>
      </c>
      <c r="T1144" s="9">
        <f t="shared" si="141"/>
        <v>3842</v>
      </c>
      <c r="U1144" s="9">
        <f t="shared" si="142"/>
        <v>258</v>
      </c>
      <c r="V1144" s="2" t="s">
        <v>31</v>
      </c>
      <c r="W1144" s="10">
        <f t="shared" si="143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 t="shared" si="136"/>
        <v>Brooke</v>
      </c>
      <c r="H1145" s="6" t="str">
        <f t="shared" si="137"/>
        <v>Gillingham</v>
      </c>
      <c r="I1145" s="6" t="str">
        <f t="shared" si="138"/>
        <v>Mysore</v>
      </c>
      <c r="J1145" s="2" t="s">
        <v>227</v>
      </c>
      <c r="K1145" s="7" t="str">
        <f>INDEX('Product Details'!$A$2:$D$169, MATCH('Sales Order '!J1145,'Product Details'!$B$2:$B$169,0),3)</f>
        <v>Furniture</v>
      </c>
      <c r="L1145" s="7" t="str">
        <f>INDEX('Product Details'!$A$2:$D$169, MATCH('Sales Order '!J1145,'Product Details'!$B$2:$B$169,0),4)</f>
        <v>Bookcases</v>
      </c>
      <c r="M1145" s="7" t="str">
        <f>INDEX('Product Details'!$A$2:$D$169, MATCH('Sales Order '!J1145,'Product Details'!$B$2:$B$169,0),1)</f>
        <v>Classic Bookcase, Traditional</v>
      </c>
      <c r="N1145" s="2">
        <v>67</v>
      </c>
      <c r="O1145" s="2">
        <v>62</v>
      </c>
      <c r="P1145" s="2">
        <v>4</v>
      </c>
      <c r="Q1145" s="8">
        <f t="shared" si="139"/>
        <v>248</v>
      </c>
      <c r="R1145" s="8">
        <f t="shared" si="140"/>
        <v>268</v>
      </c>
      <c r="S1145" s="2">
        <v>10</v>
      </c>
      <c r="T1145" s="9">
        <f t="shared" si="141"/>
        <v>278</v>
      </c>
      <c r="U1145" s="9">
        <f t="shared" si="142"/>
        <v>30</v>
      </c>
      <c r="V1145" s="2" t="s">
        <v>34</v>
      </c>
      <c r="W1145" s="10">
        <f t="shared" si="143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 t="shared" si="136"/>
        <v>Duane</v>
      </c>
      <c r="H1146" s="6" t="str">
        <f t="shared" si="137"/>
        <v>Benoit</v>
      </c>
      <c r="I1146" s="6" t="str">
        <f t="shared" si="138"/>
        <v>Tamworth</v>
      </c>
      <c r="J1146" s="2" t="s">
        <v>151</v>
      </c>
      <c r="K1146" s="7" t="str">
        <f>INDEX('Product Details'!$A$2:$D$169, MATCH('Sales Order '!J1146,'Product Details'!$B$2:$B$169,0),3)</f>
        <v>Office_Supplies</v>
      </c>
      <c r="L1146" s="7" t="str">
        <f>INDEX('Product Details'!$A$2:$D$169, MATCH('Sales Order '!J1146,'Product Details'!$B$2:$B$169,0),4)</f>
        <v>Appliances</v>
      </c>
      <c r="M1146" s="7" t="str">
        <f>INDEX('Product Details'!$A$2:$D$169, MATCH('Sales Order '!J1146,'Product Details'!$B$2:$B$169,0),1)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139"/>
        <v>7255</v>
      </c>
      <c r="R1146" s="8">
        <f t="shared" si="140"/>
        <v>7691</v>
      </c>
      <c r="S1146" s="2">
        <v>68</v>
      </c>
      <c r="T1146" s="9">
        <f t="shared" si="141"/>
        <v>7759</v>
      </c>
      <c r="U1146" s="9">
        <f t="shared" si="142"/>
        <v>504</v>
      </c>
      <c r="V1146" s="2" t="s">
        <v>64</v>
      </c>
      <c r="W1146" s="10">
        <f t="shared" si="143"/>
        <v>0.05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 t="shared" si="136"/>
        <v>Sanjit</v>
      </c>
      <c r="H1147" s="6" t="str">
        <f t="shared" si="137"/>
        <v>Chand</v>
      </c>
      <c r="I1147" s="6" t="str">
        <f t="shared" si="138"/>
        <v>Thiruvananthapuram</v>
      </c>
      <c r="J1147" s="2" t="s">
        <v>286</v>
      </c>
      <c r="K1147" s="7" t="str">
        <f>INDEX('Product Details'!$A$2:$D$169, MATCH('Sales Order '!J1147,'Product Details'!$B$2:$B$169,0),3)</f>
        <v>Technology</v>
      </c>
      <c r="L1147" s="7" t="str">
        <f>INDEX('Product Details'!$A$2:$D$169, MATCH('Sales Order '!J1147,'Product Details'!$B$2:$B$169,0),4)</f>
        <v>Phones</v>
      </c>
      <c r="M1147" s="7" t="str">
        <f>INDEX('Product Details'!$A$2:$D$169, MATCH('Sales Order '!J1147,'Product Details'!$B$2:$B$169,0),1)</f>
        <v>Phone 5C</v>
      </c>
      <c r="N1147" s="2">
        <v>1413</v>
      </c>
      <c r="O1147" s="2">
        <v>1334</v>
      </c>
      <c r="P1147" s="2">
        <v>2</v>
      </c>
      <c r="Q1147" s="8">
        <f t="shared" si="139"/>
        <v>2668</v>
      </c>
      <c r="R1147" s="8">
        <f t="shared" si="140"/>
        <v>2826</v>
      </c>
      <c r="S1147" s="2">
        <v>60</v>
      </c>
      <c r="T1147" s="9">
        <f t="shared" si="141"/>
        <v>2886</v>
      </c>
      <c r="U1147" s="9">
        <f t="shared" si="142"/>
        <v>218</v>
      </c>
      <c r="V1147" s="2" t="s">
        <v>34</v>
      </c>
      <c r="W1147" s="10">
        <f t="shared" si="143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 t="shared" si="136"/>
        <v>Brad</v>
      </c>
      <c r="H1148" s="6" t="str">
        <f t="shared" si="137"/>
        <v>Thomas</v>
      </c>
      <c r="I1148" s="6" t="str">
        <f t="shared" si="138"/>
        <v>Udaipur</v>
      </c>
      <c r="J1148" s="2" t="s">
        <v>173</v>
      </c>
      <c r="K1148" s="7" t="str">
        <f>INDEX('Product Details'!$A$2:$D$169, MATCH('Sales Order '!J1148,'Product Details'!$B$2:$B$169,0),3)</f>
        <v>Office_Supplies</v>
      </c>
      <c r="L1148" s="7" t="str">
        <f>INDEX('Product Details'!$A$2:$D$169, MATCH('Sales Order '!J1148,'Product Details'!$B$2:$B$169,0),4)</f>
        <v>Fasteners</v>
      </c>
      <c r="M1148" s="7" t="str">
        <f>INDEX('Product Details'!$A$2:$D$169, MATCH('Sales Order '!J1148,'Product Details'!$B$2:$B$169,0),1)</f>
        <v>OIC Push Pins, Metal</v>
      </c>
      <c r="N1148" s="2">
        <v>393</v>
      </c>
      <c r="O1148" s="2">
        <v>374</v>
      </c>
      <c r="P1148" s="2">
        <v>4</v>
      </c>
      <c r="Q1148" s="8">
        <f t="shared" si="139"/>
        <v>1496</v>
      </c>
      <c r="R1148" s="8">
        <f t="shared" si="140"/>
        <v>1572</v>
      </c>
      <c r="S1148" s="2">
        <v>50</v>
      </c>
      <c r="T1148" s="9">
        <f t="shared" si="141"/>
        <v>1622</v>
      </c>
      <c r="U1148" s="9">
        <f t="shared" si="142"/>
        <v>126</v>
      </c>
      <c r="V1148" s="2" t="s">
        <v>64</v>
      </c>
      <c r="W1148" s="10">
        <f t="shared" si="143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 t="shared" si="136"/>
        <v>Harold</v>
      </c>
      <c r="H1149" s="6" t="str">
        <f t="shared" si="137"/>
        <v>Pawlan</v>
      </c>
      <c r="I1149" s="6" t="str">
        <f t="shared" si="138"/>
        <v>Banda Aceh</v>
      </c>
      <c r="J1149" s="2" t="s">
        <v>181</v>
      </c>
      <c r="K1149" s="7" t="str">
        <f>INDEX('Product Details'!$A$2:$D$169, MATCH('Sales Order '!J1149,'Product Details'!$B$2:$B$169,0),3)</f>
        <v>Furniture</v>
      </c>
      <c r="L1149" s="7" t="str">
        <f>INDEX('Product Details'!$A$2:$D$169, MATCH('Sales Order '!J1149,'Product Details'!$B$2:$B$169,0),4)</f>
        <v>Tables</v>
      </c>
      <c r="M1149" s="7" t="str">
        <f>INDEX('Product Details'!$A$2:$D$169, MATCH('Sales Order '!J1149,'Product Details'!$B$2:$B$169,0),1)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139"/>
        <v>3771</v>
      </c>
      <c r="R1149" s="8">
        <f t="shared" si="140"/>
        <v>4074</v>
      </c>
      <c r="S1149" s="2">
        <v>35</v>
      </c>
      <c r="T1149" s="9">
        <f t="shared" si="141"/>
        <v>4109</v>
      </c>
      <c r="U1149" s="9">
        <f t="shared" si="142"/>
        <v>338</v>
      </c>
      <c r="V1149" s="2" t="s">
        <v>31</v>
      </c>
      <c r="W1149" s="10">
        <f t="shared" si="143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 t="shared" si="136"/>
        <v>Thais</v>
      </c>
      <c r="H1150" s="6" t="str">
        <f t="shared" si="137"/>
        <v>Sissman</v>
      </c>
      <c r="I1150" s="6" t="str">
        <f t="shared" si="138"/>
        <v>Essen</v>
      </c>
      <c r="J1150" s="2" t="s">
        <v>151</v>
      </c>
      <c r="K1150" s="7" t="str">
        <f>INDEX('Product Details'!$A$2:$D$169, MATCH('Sales Order '!J1150,'Product Details'!$B$2:$B$169,0),3)</f>
        <v>Office_Supplies</v>
      </c>
      <c r="L1150" s="7" t="str">
        <f>INDEX('Product Details'!$A$2:$D$169, MATCH('Sales Order '!J1150,'Product Details'!$B$2:$B$169,0),4)</f>
        <v>Appliances</v>
      </c>
      <c r="M1150" s="7" t="str">
        <f>INDEX('Product Details'!$A$2:$D$169, MATCH('Sales Order '!J1150,'Product Details'!$B$2:$B$169,0),1)</f>
        <v>KitchenAid Refrigerator, Red</v>
      </c>
      <c r="N1150" s="2">
        <v>71</v>
      </c>
      <c r="O1150" s="2">
        <v>64</v>
      </c>
      <c r="P1150" s="2">
        <v>2</v>
      </c>
      <c r="Q1150" s="8">
        <f t="shared" si="139"/>
        <v>128</v>
      </c>
      <c r="R1150" s="8">
        <f t="shared" si="140"/>
        <v>142</v>
      </c>
      <c r="S1150" s="2">
        <v>10</v>
      </c>
      <c r="T1150" s="9">
        <f t="shared" si="141"/>
        <v>152</v>
      </c>
      <c r="U1150" s="9">
        <f t="shared" si="142"/>
        <v>24</v>
      </c>
      <c r="V1150" s="2" t="s">
        <v>72</v>
      </c>
      <c r="W1150" s="10">
        <f t="shared" si="143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 t="shared" si="136"/>
        <v>Keith</v>
      </c>
      <c r="H1151" s="6" t="str">
        <f t="shared" si="137"/>
        <v>Herrera</v>
      </c>
      <c r="I1151" s="6" t="str">
        <f t="shared" si="138"/>
        <v>Jakarta</v>
      </c>
      <c r="J1151" s="2" t="s">
        <v>103</v>
      </c>
      <c r="K1151" s="7" t="str">
        <f>INDEX('Product Details'!$A$2:$D$169, MATCH('Sales Order '!J1151,'Product Details'!$B$2:$B$169,0),3)</f>
        <v>Technology</v>
      </c>
      <c r="L1151" s="7" t="str">
        <f>INDEX('Product Details'!$A$2:$D$169, MATCH('Sales Order '!J1151,'Product Details'!$B$2:$B$169,0),4)</f>
        <v>Phones</v>
      </c>
      <c r="M1151" s="7" t="str">
        <f>INDEX('Product Details'!$A$2:$D$169, MATCH('Sales Order '!J1151,'Product Details'!$B$2:$B$169,0),1)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139"/>
        <v>31600</v>
      </c>
      <c r="R1151" s="8">
        <f t="shared" si="140"/>
        <v>34468</v>
      </c>
      <c r="S1151" s="2">
        <v>26</v>
      </c>
      <c r="T1151" s="9">
        <f t="shared" si="141"/>
        <v>34494</v>
      </c>
      <c r="U1151" s="9">
        <f t="shared" si="142"/>
        <v>2894</v>
      </c>
      <c r="V1151" s="2" t="s">
        <v>34</v>
      </c>
      <c r="W1151" s="10">
        <f t="shared" si="143"/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 t="shared" si="136"/>
        <v>Dorothy</v>
      </c>
      <c r="H1152" s="6" t="str">
        <f t="shared" si="137"/>
        <v>Badders</v>
      </c>
      <c r="I1152" s="6" t="str">
        <f t="shared" si="138"/>
        <v>Nanning</v>
      </c>
      <c r="J1152" s="2" t="s">
        <v>458</v>
      </c>
      <c r="K1152" s="7" t="str">
        <f>INDEX('Product Details'!$A$2:$D$169, MATCH('Sales Order '!J1152,'Product Details'!$B$2:$B$169,0),3)</f>
        <v>Office_Supplies</v>
      </c>
      <c r="L1152" s="7" t="str">
        <f>INDEX('Product Details'!$A$2:$D$169, MATCH('Sales Order '!J1152,'Product Details'!$B$2:$B$169,0),4)</f>
        <v>Fasteners</v>
      </c>
      <c r="M1152" s="7" t="str">
        <f>INDEX('Product Details'!$A$2:$D$169, MATCH('Sales Order '!J1152,'Product Details'!$B$2:$B$169,0),1)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139"/>
        <v>15812</v>
      </c>
      <c r="R1152" s="8">
        <f t="shared" si="140"/>
        <v>17738</v>
      </c>
      <c r="S1152" s="2">
        <v>47</v>
      </c>
      <c r="T1152" s="9">
        <f t="shared" si="141"/>
        <v>17785</v>
      </c>
      <c r="U1152" s="9">
        <f t="shared" si="142"/>
        <v>1973</v>
      </c>
      <c r="V1152" s="2" t="s">
        <v>34</v>
      </c>
      <c r="W1152" s="10">
        <f t="shared" si="143"/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 t="shared" si="136"/>
        <v>Bart</v>
      </c>
      <c r="H1153" s="6" t="str">
        <f t="shared" si="137"/>
        <v>Folk</v>
      </c>
      <c r="I1153" s="6" t="str">
        <f t="shared" si="138"/>
        <v>Melbourne</v>
      </c>
      <c r="J1153" s="2" t="s">
        <v>669</v>
      </c>
      <c r="K1153" s="7" t="str">
        <f>INDEX('Product Details'!$A$2:$D$169, MATCH('Sales Order '!J1153,'Product Details'!$B$2:$B$169,0),3)</f>
        <v>Technology</v>
      </c>
      <c r="L1153" s="7" t="str">
        <f>INDEX('Product Details'!$A$2:$D$169, MATCH('Sales Order '!J1153,'Product Details'!$B$2:$B$169,0),4)</f>
        <v>Phones</v>
      </c>
      <c r="M1153" s="7" t="str">
        <f>INDEX('Product Details'!$A$2:$D$169, MATCH('Sales Order '!J1153,'Product Details'!$B$2:$B$169,0),1)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139"/>
        <v>6475</v>
      </c>
      <c r="R1153" s="8">
        <f t="shared" si="140"/>
        <v>6925</v>
      </c>
      <c r="S1153" s="2">
        <v>100</v>
      </c>
      <c r="T1153" s="9">
        <f t="shared" si="141"/>
        <v>7025</v>
      </c>
      <c r="U1153" s="9">
        <f t="shared" si="142"/>
        <v>550</v>
      </c>
      <c r="V1153" s="2" t="s">
        <v>34</v>
      </c>
      <c r="W1153" s="10">
        <f t="shared" si="143"/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 t="shared" si="136"/>
        <v>Joy</v>
      </c>
      <c r="H1154" s="6" t="str">
        <f t="shared" si="137"/>
        <v>Bell</v>
      </c>
      <c r="I1154" s="6" t="str">
        <f t="shared" si="138"/>
        <v>Vijayawada</v>
      </c>
      <c r="J1154" s="2" t="s">
        <v>1013</v>
      </c>
      <c r="K1154" s="7" t="str">
        <f>INDEX('Product Details'!$A$2:$D$169, MATCH('Sales Order '!J1154,'Product Details'!$B$2:$B$169,0),3)</f>
        <v>Office_Supplies</v>
      </c>
      <c r="L1154" s="7" t="str">
        <f>INDEX('Product Details'!$A$2:$D$169, MATCH('Sales Order '!J1154,'Product Details'!$B$2:$B$169,0),4)</f>
        <v>Envelopes</v>
      </c>
      <c r="M1154" s="7" t="str">
        <f>INDEX('Product Details'!$A$2:$D$169, MATCH('Sales Order '!J1154,'Product Details'!$B$2:$B$169,0),1)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139"/>
        <v>13344</v>
      </c>
      <c r="R1154" s="8">
        <f t="shared" si="140"/>
        <v>14394</v>
      </c>
      <c r="S1154" s="2">
        <v>40</v>
      </c>
      <c r="T1154" s="9">
        <f t="shared" si="141"/>
        <v>14434</v>
      </c>
      <c r="U1154" s="9">
        <f t="shared" si="142"/>
        <v>1090</v>
      </c>
      <c r="V1154" s="2" t="s">
        <v>34</v>
      </c>
      <c r="W1154" s="10">
        <f t="shared" si="143"/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 t="shared" si="136"/>
        <v>Andrew</v>
      </c>
      <c r="H1155" s="6" t="str">
        <f t="shared" si="137"/>
        <v>Gjertsen</v>
      </c>
      <c r="I1155" s="6" t="str">
        <f t="shared" si="138"/>
        <v>Hamburg</v>
      </c>
      <c r="J1155" s="2" t="s">
        <v>178</v>
      </c>
      <c r="K1155" s="7" t="str">
        <f>INDEX('Product Details'!$A$2:$D$169, MATCH('Sales Order '!J1155,'Product Details'!$B$2:$B$169,0),3)</f>
        <v>Technology</v>
      </c>
      <c r="L1155" s="7" t="str">
        <f>INDEX('Product Details'!$A$2:$D$169, MATCH('Sales Order '!J1155,'Product Details'!$B$2:$B$169,0),4)</f>
        <v>Accessories</v>
      </c>
      <c r="M1155" s="7" t="str">
        <f>INDEX('Product Details'!$A$2:$D$169, MATCH('Sales Order '!J1155,'Product Details'!$B$2:$B$169,0),1)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139"/>
        <v>6667</v>
      </c>
      <c r="R1155" s="8">
        <f t="shared" si="140"/>
        <v>6864</v>
      </c>
      <c r="S1155" s="2">
        <v>79</v>
      </c>
      <c r="T1155" s="9">
        <f t="shared" si="141"/>
        <v>6943</v>
      </c>
      <c r="U1155" s="9">
        <f t="shared" si="142"/>
        <v>276</v>
      </c>
      <c r="V1155" s="2" t="s">
        <v>34</v>
      </c>
      <c r="W1155" s="10">
        <f t="shared" si="143"/>
        <v>0.05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 t="shared" si="136"/>
        <v>Charles</v>
      </c>
      <c r="H1156" s="6" t="str">
        <f t="shared" si="137"/>
        <v>Sheldon</v>
      </c>
      <c r="I1156" s="6" t="str">
        <f t="shared" si="138"/>
        <v>Brisbane</v>
      </c>
      <c r="J1156" s="2" t="s">
        <v>135</v>
      </c>
      <c r="K1156" s="7" t="e">
        <f>INDEX('Product Details'!$A$2:$D$169, MATCH('Sales Order '!J1156,'Product Details'!$B$2:$B$169,0),3)</f>
        <v>#N/A</v>
      </c>
      <c r="L1156" s="7" t="e">
        <f>INDEX('Product Details'!$A$2:$D$169, MATCH('Sales Order '!J1156,'Product Details'!$B$2:$B$169,0),4)</f>
        <v>#N/A</v>
      </c>
      <c r="M1156" s="7" t="e">
        <f>INDEX('Product Details'!$A$2:$D$169, MATCH('Sales Order '!J1156,'Product Details'!$B$2:$B$169,0),1)</f>
        <v>#N/A</v>
      </c>
      <c r="N1156" s="2">
        <v>6400</v>
      </c>
      <c r="O1156" s="2">
        <v>6401</v>
      </c>
      <c r="P1156" s="2">
        <v>3</v>
      </c>
      <c r="Q1156" s="8">
        <f t="shared" si="139"/>
        <v>19203</v>
      </c>
      <c r="R1156" s="8">
        <f t="shared" si="140"/>
        <v>19200</v>
      </c>
      <c r="S1156" s="2">
        <v>88</v>
      </c>
      <c r="T1156" s="9">
        <f t="shared" si="141"/>
        <v>19288</v>
      </c>
      <c r="U1156" s="9">
        <f t="shared" si="142"/>
        <v>85</v>
      </c>
      <c r="V1156" s="2" t="s">
        <v>34</v>
      </c>
      <c r="W1156" s="10">
        <f t="shared" si="143"/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 t="shared" si="136"/>
        <v>Bill</v>
      </c>
      <c r="H1157" s="6" t="str">
        <f t="shared" si="137"/>
        <v>Donatelli</v>
      </c>
      <c r="I1157" s="6" t="str">
        <f t="shared" si="138"/>
        <v>Kamarhati</v>
      </c>
      <c r="J1157" s="2" t="s">
        <v>1406</v>
      </c>
      <c r="K1157" s="7" t="str">
        <f>INDEX('Product Details'!$A$2:$D$169, MATCH('Sales Order '!J1157,'Product Details'!$B$2:$B$169,0),3)</f>
        <v>Office_Supplies</v>
      </c>
      <c r="L1157" s="7" t="str">
        <f>INDEX('Product Details'!$A$2:$D$169, MATCH('Sales Order '!J1157,'Product Details'!$B$2:$B$169,0),4)</f>
        <v>Art</v>
      </c>
      <c r="M1157" s="7" t="str">
        <f>INDEX('Product Details'!$A$2:$D$169, MATCH('Sales Order '!J1157,'Product Details'!$B$2:$B$169,0),1)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139"/>
        <v>9438</v>
      </c>
      <c r="R1157" s="8">
        <f t="shared" si="140"/>
        <v>9810</v>
      </c>
      <c r="S1157" s="2">
        <v>86</v>
      </c>
      <c r="T1157" s="9">
        <f t="shared" si="141"/>
        <v>9896</v>
      </c>
      <c r="U1157" s="9">
        <f t="shared" si="142"/>
        <v>458</v>
      </c>
      <c r="V1157" s="2" t="s">
        <v>34</v>
      </c>
      <c r="W1157" s="10">
        <f t="shared" si="143"/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 t="shared" si="136"/>
        <v>Ben</v>
      </c>
      <c r="H1158" s="6" t="str">
        <f t="shared" si="137"/>
        <v>Wallace</v>
      </c>
      <c r="I1158" s="6" t="str">
        <f t="shared" si="138"/>
        <v>Shanghai</v>
      </c>
      <c r="J1158" s="2" t="s">
        <v>564</v>
      </c>
      <c r="K1158" s="7" t="str">
        <f>INDEX('Product Details'!$A$2:$D$169, MATCH('Sales Order '!J1158,'Product Details'!$B$2:$B$169,0),3)</f>
        <v>Technology</v>
      </c>
      <c r="L1158" s="7" t="str">
        <f>INDEX('Product Details'!$A$2:$D$169, MATCH('Sales Order '!J1158,'Product Details'!$B$2:$B$169,0),4)</f>
        <v>Machines</v>
      </c>
      <c r="M1158" s="7" t="str">
        <f>INDEX('Product Details'!$A$2:$D$169, MATCH('Sales Order '!J1158,'Product Details'!$B$2:$B$169,0),1)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139"/>
        <v>5244</v>
      </c>
      <c r="R1158" s="8">
        <f t="shared" si="140"/>
        <v>5714</v>
      </c>
      <c r="S1158" s="2">
        <v>98</v>
      </c>
      <c r="T1158" s="9">
        <f t="shared" si="141"/>
        <v>5812</v>
      </c>
      <c r="U1158" s="9">
        <f t="shared" si="142"/>
        <v>568</v>
      </c>
      <c r="V1158" s="2" t="s">
        <v>64</v>
      </c>
      <c r="W1158" s="10">
        <f t="shared" si="143"/>
        <v>0.05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 t="shared" si="136"/>
        <v>Denny</v>
      </c>
      <c r="H1159" s="6" t="str">
        <f t="shared" si="137"/>
        <v>Ordway</v>
      </c>
      <c r="I1159" s="6" t="str">
        <f t="shared" si="138"/>
        <v>Berlin</v>
      </c>
      <c r="J1159" s="2" t="s">
        <v>1013</v>
      </c>
      <c r="K1159" s="7" t="str">
        <f>INDEX('Product Details'!$A$2:$D$169, MATCH('Sales Order '!J1159,'Product Details'!$B$2:$B$169,0),3)</f>
        <v>Office_Supplies</v>
      </c>
      <c r="L1159" s="7" t="str">
        <f>INDEX('Product Details'!$A$2:$D$169, MATCH('Sales Order '!J1159,'Product Details'!$B$2:$B$169,0),4)</f>
        <v>Envelopes</v>
      </c>
      <c r="M1159" s="7" t="str">
        <f>INDEX('Product Details'!$A$2:$D$169, MATCH('Sales Order '!J1159,'Product Details'!$B$2:$B$169,0),1)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139"/>
        <v>17812</v>
      </c>
      <c r="R1159" s="8">
        <f t="shared" si="140"/>
        <v>19232</v>
      </c>
      <c r="S1159" s="2">
        <v>39</v>
      </c>
      <c r="T1159" s="9">
        <f t="shared" si="141"/>
        <v>19271</v>
      </c>
      <c r="U1159" s="9">
        <f t="shared" si="142"/>
        <v>1459</v>
      </c>
      <c r="V1159" s="2" t="s">
        <v>34</v>
      </c>
      <c r="W1159" s="10">
        <f t="shared" si="143"/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 t="shared" si="136"/>
        <v>Alex</v>
      </c>
      <c r="H1160" s="6" t="str">
        <f t="shared" si="137"/>
        <v>Avila</v>
      </c>
      <c r="I1160" s="6" t="str">
        <f t="shared" si="138"/>
        <v>Agra</v>
      </c>
      <c r="J1160" s="2" t="s">
        <v>894</v>
      </c>
      <c r="K1160" s="7" t="str">
        <f>INDEX('Product Details'!$A$2:$D$169, MATCH('Sales Order '!J1160,'Product Details'!$B$2:$B$169,0),3)</f>
        <v>Technology</v>
      </c>
      <c r="L1160" s="7" t="str">
        <f>INDEX('Product Details'!$A$2:$D$169, MATCH('Sales Order '!J1160,'Product Details'!$B$2:$B$169,0),4)</f>
        <v>Machines</v>
      </c>
      <c r="M1160" s="7" t="str">
        <f>INDEX('Product Details'!$A$2:$D$169, MATCH('Sales Order '!J1160,'Product Details'!$B$2:$B$169,0),1)</f>
        <v>Card Printer, Red</v>
      </c>
      <c r="N1160" s="2">
        <v>3145</v>
      </c>
      <c r="O1160" s="2">
        <v>3025</v>
      </c>
      <c r="P1160" s="2">
        <v>1</v>
      </c>
      <c r="Q1160" s="8">
        <f t="shared" si="139"/>
        <v>3025</v>
      </c>
      <c r="R1160" s="8">
        <f t="shared" si="140"/>
        <v>3145</v>
      </c>
      <c r="S1160" s="2">
        <v>30</v>
      </c>
      <c r="T1160" s="9">
        <f t="shared" si="141"/>
        <v>3175</v>
      </c>
      <c r="U1160" s="9">
        <f t="shared" si="142"/>
        <v>150</v>
      </c>
      <c r="V1160" s="2" t="s">
        <v>64</v>
      </c>
      <c r="W1160" s="10">
        <f t="shared" si="143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 t="shared" si="136"/>
        <v>John</v>
      </c>
      <c r="H1161" s="6" t="str">
        <f t="shared" si="137"/>
        <v>Castell</v>
      </c>
      <c r="I1161" s="6" t="str">
        <f t="shared" si="138"/>
        <v>Jakarta</v>
      </c>
      <c r="J1161" s="2" t="s">
        <v>187</v>
      </c>
      <c r="K1161" s="7" t="str">
        <f>INDEX('Product Details'!$A$2:$D$169, MATCH('Sales Order '!J1161,'Product Details'!$B$2:$B$169,0),3)</f>
        <v>Technology</v>
      </c>
      <c r="L1161" s="7" t="str">
        <f>INDEX('Product Details'!$A$2:$D$169, MATCH('Sales Order '!J1161,'Product Details'!$B$2:$B$169,0),4)</f>
        <v>Accessories</v>
      </c>
      <c r="M1161" s="7" t="str">
        <f>INDEX('Product Details'!$A$2:$D$169, MATCH('Sales Order '!J1161,'Product Details'!$B$2:$B$169,0),1)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139"/>
        <v>2315</v>
      </c>
      <c r="R1161" s="8">
        <f t="shared" si="140"/>
        <v>2525</v>
      </c>
      <c r="S1161" s="2">
        <v>95</v>
      </c>
      <c r="T1161" s="9">
        <f t="shared" si="141"/>
        <v>2620</v>
      </c>
      <c r="U1161" s="9">
        <f t="shared" si="142"/>
        <v>305</v>
      </c>
      <c r="V1161" s="2" t="s">
        <v>64</v>
      </c>
      <c r="W1161" s="10">
        <f t="shared" si="143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 t="shared" ref="G1162:G1225" si="144">VLOOKUP(F1162, Customer,2,0)</f>
        <v>Christy</v>
      </c>
      <c r="H1162" s="6" t="str">
        <f t="shared" ref="H1162:H1225" si="145">VLOOKUP(F1162,Customer,3,0)</f>
        <v>Brittain</v>
      </c>
      <c r="I1162" s="6" t="str">
        <f t="shared" ref="I1162:I1225" si="146">VLOOKUP(F1162,Customer,5,0)</f>
        <v>Depok</v>
      </c>
      <c r="J1162" s="2" t="s">
        <v>351</v>
      </c>
      <c r="K1162" s="7" t="str">
        <f>INDEX('Product Details'!$A$2:$D$169, MATCH('Sales Order '!J1162,'Product Details'!$B$2:$B$169,0),3)</f>
        <v>Furniture</v>
      </c>
      <c r="L1162" s="7" t="str">
        <f>INDEX('Product Details'!$A$2:$D$169, MATCH('Sales Order '!J1162,'Product Details'!$B$2:$B$169,0),4)</f>
        <v>Tables</v>
      </c>
      <c r="M1162" s="7" t="str">
        <f>INDEX('Product Details'!$A$2:$D$169, MATCH('Sales Order '!J1162,'Product Details'!$B$2:$B$169,0),1)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139"/>
        <v>352</v>
      </c>
      <c r="R1162" s="8">
        <f t="shared" si="140"/>
        <v>368</v>
      </c>
      <c r="S1162" s="2">
        <v>30</v>
      </c>
      <c r="T1162" s="9">
        <f t="shared" si="141"/>
        <v>398</v>
      </c>
      <c r="U1162" s="9">
        <f t="shared" si="142"/>
        <v>46</v>
      </c>
      <c r="V1162" s="2" t="s">
        <v>34</v>
      </c>
      <c r="W1162" s="10">
        <f t="shared" si="143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 t="shared" si="144"/>
        <v>Kelly</v>
      </c>
      <c r="H1163" s="6" t="str">
        <f t="shared" si="145"/>
        <v>Collister</v>
      </c>
      <c r="I1163" s="6" t="str">
        <f t="shared" si="146"/>
        <v>Tangshan</v>
      </c>
      <c r="J1163" s="2" t="s">
        <v>215</v>
      </c>
      <c r="K1163" s="7" t="str">
        <f>INDEX('Product Details'!$A$2:$D$169, MATCH('Sales Order '!J1163,'Product Details'!$B$2:$B$169,0),3)</f>
        <v>Technology</v>
      </c>
      <c r="L1163" s="7" t="str">
        <f>INDEX('Product Details'!$A$2:$D$169, MATCH('Sales Order '!J1163,'Product Details'!$B$2:$B$169,0),4)</f>
        <v>Machines</v>
      </c>
      <c r="M1163" s="7" t="str">
        <f>INDEX('Product Details'!$A$2:$D$169, MATCH('Sales Order '!J1163,'Product Details'!$B$2:$B$169,0),1)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147">O1163*P1163</f>
        <v>382</v>
      </c>
      <c r="R1163" s="8">
        <f t="shared" ref="R1163:R1226" si="148">N1163*P1163</f>
        <v>420</v>
      </c>
      <c r="S1163" s="2">
        <v>55</v>
      </c>
      <c r="T1163" s="9">
        <f t="shared" ref="T1163:T1226" si="149">R1163+S1163</f>
        <v>475</v>
      </c>
      <c r="U1163" s="9">
        <f t="shared" ref="U1163:U1226" si="150">T1163-Q1163</f>
        <v>93</v>
      </c>
      <c r="V1163" s="2" t="s">
        <v>34</v>
      </c>
      <c r="W1163" s="10">
        <f t="shared" ref="W1163:W1226" si="151">VLOOKUP(T1163,$X$1:$Y$7,2,1)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 t="shared" si="144"/>
        <v>Dave</v>
      </c>
      <c r="H1164" s="6" t="str">
        <f t="shared" si="145"/>
        <v>Poirier</v>
      </c>
      <c r="I1164" s="6" t="str">
        <f t="shared" si="146"/>
        <v>Suizhou</v>
      </c>
      <c r="J1164" s="2" t="s">
        <v>479</v>
      </c>
      <c r="K1164" s="7" t="str">
        <f>INDEX('Product Details'!$A$2:$D$169, MATCH('Sales Order '!J1164,'Product Details'!$B$2:$B$169,0),3)</f>
        <v>Furniture</v>
      </c>
      <c r="L1164" s="7" t="str">
        <f>INDEX('Product Details'!$A$2:$D$169, MATCH('Sales Order '!J1164,'Product Details'!$B$2:$B$169,0),4)</f>
        <v>Chairs</v>
      </c>
      <c r="M1164" s="7" t="str">
        <f>INDEX('Product Details'!$A$2:$D$169, MATCH('Sales Order '!J1164,'Product Details'!$B$2:$B$169,0),1)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147"/>
        <v>575</v>
      </c>
      <c r="R1164" s="8">
        <f t="shared" si="148"/>
        <v>615</v>
      </c>
      <c r="S1164" s="2">
        <v>30</v>
      </c>
      <c r="T1164" s="9">
        <f t="shared" si="149"/>
        <v>645</v>
      </c>
      <c r="U1164" s="9">
        <f t="shared" si="150"/>
        <v>70</v>
      </c>
      <c r="V1164" s="2" t="s">
        <v>34</v>
      </c>
      <c r="W1164" s="10">
        <f t="shared" si="151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 t="shared" si="144"/>
        <v>Julia</v>
      </c>
      <c r="H1165" s="6" t="str">
        <f t="shared" si="145"/>
        <v>Barnett</v>
      </c>
      <c r="I1165" s="6" t="str">
        <f t="shared" si="146"/>
        <v>Zhuhai</v>
      </c>
      <c r="J1165" s="2" t="s">
        <v>33</v>
      </c>
      <c r="K1165" s="7" t="str">
        <f>INDEX('Product Details'!$A$2:$D$169, MATCH('Sales Order '!J1165,'Product Details'!$B$2:$B$169,0),3)</f>
        <v>Technology</v>
      </c>
      <c r="L1165" s="7" t="str">
        <f>INDEX('Product Details'!$A$2:$D$169, MATCH('Sales Order '!J1165,'Product Details'!$B$2:$B$169,0),4)</f>
        <v>Machines</v>
      </c>
      <c r="M1165" s="7" t="str">
        <f>INDEX('Product Details'!$A$2:$D$169, MATCH('Sales Order '!J1165,'Product Details'!$B$2:$B$169,0),1)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147"/>
        <v>4284</v>
      </c>
      <c r="R1165" s="8">
        <f t="shared" si="148"/>
        <v>4761</v>
      </c>
      <c r="S1165" s="2">
        <v>36</v>
      </c>
      <c r="T1165" s="9">
        <f t="shared" si="149"/>
        <v>4797</v>
      </c>
      <c r="U1165" s="9">
        <f t="shared" si="150"/>
        <v>513</v>
      </c>
      <c r="V1165" s="2" t="s">
        <v>64</v>
      </c>
      <c r="W1165" s="10">
        <f t="shared" si="151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 t="shared" si="144"/>
        <v>Sarah</v>
      </c>
      <c r="H1166" s="6" t="str">
        <f t="shared" si="145"/>
        <v>Bern</v>
      </c>
      <c r="I1166" s="6" t="str">
        <f t="shared" si="146"/>
        <v>Wollongong</v>
      </c>
      <c r="J1166" s="2" t="s">
        <v>345</v>
      </c>
      <c r="K1166" s="7" t="str">
        <f>INDEX('Product Details'!$A$2:$D$169, MATCH('Sales Order '!J1166,'Product Details'!$B$2:$B$169,0),3)</f>
        <v>Furniture</v>
      </c>
      <c r="L1166" s="7" t="str">
        <f>INDEX('Product Details'!$A$2:$D$169, MATCH('Sales Order '!J1166,'Product Details'!$B$2:$B$169,0),4)</f>
        <v>Chairs</v>
      </c>
      <c r="M1166" s="7" t="str">
        <f>INDEX('Product Details'!$A$2:$D$169, MATCH('Sales Order '!J1166,'Product Details'!$B$2:$B$169,0),1)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147"/>
        <v>23496</v>
      </c>
      <c r="R1166" s="8">
        <f t="shared" si="148"/>
        <v>24424</v>
      </c>
      <c r="S1166" s="2">
        <v>34</v>
      </c>
      <c r="T1166" s="9">
        <f t="shared" si="149"/>
        <v>24458</v>
      </c>
      <c r="U1166" s="9">
        <f t="shared" si="150"/>
        <v>962</v>
      </c>
      <c r="V1166" s="2" t="s">
        <v>34</v>
      </c>
      <c r="W1166" s="10">
        <f t="shared" si="151"/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 t="shared" si="144"/>
        <v>Roger</v>
      </c>
      <c r="H1167" s="6" t="str">
        <f t="shared" si="145"/>
        <v>Barcio</v>
      </c>
      <c r="I1167" s="6" t="str">
        <f t="shared" si="146"/>
        <v>Celle</v>
      </c>
      <c r="J1167" s="2" t="s">
        <v>138</v>
      </c>
      <c r="K1167" s="7" t="str">
        <f>INDEX('Product Details'!$A$2:$D$169, MATCH('Sales Order '!J1167,'Product Details'!$B$2:$B$169,0),3)</f>
        <v>Office_Supplies</v>
      </c>
      <c r="L1167" s="7" t="str">
        <f>INDEX('Product Details'!$A$2:$D$169, MATCH('Sales Order '!J1167,'Product Details'!$B$2:$B$169,0),4)</f>
        <v>Supplies</v>
      </c>
      <c r="M1167" s="7" t="str">
        <f>INDEX('Product Details'!$A$2:$D$169, MATCH('Sales Order '!J1167,'Product Details'!$B$2:$B$169,0),1)</f>
        <v>Stiletto Box Cutter, Steel</v>
      </c>
      <c r="N1167" s="2">
        <v>2627</v>
      </c>
      <c r="O1167" s="2">
        <v>2528</v>
      </c>
      <c r="P1167" s="2">
        <v>2</v>
      </c>
      <c r="Q1167" s="8">
        <f t="shared" si="147"/>
        <v>5056</v>
      </c>
      <c r="R1167" s="8">
        <f t="shared" si="148"/>
        <v>5254</v>
      </c>
      <c r="S1167" s="2">
        <v>82</v>
      </c>
      <c r="T1167" s="9">
        <f t="shared" si="149"/>
        <v>5336</v>
      </c>
      <c r="U1167" s="9">
        <f t="shared" si="150"/>
        <v>280</v>
      </c>
      <c r="V1167" s="2" t="s">
        <v>34</v>
      </c>
      <c r="W1167" s="10">
        <f t="shared" si="151"/>
        <v>0.05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 t="shared" si="144"/>
        <v>Trudy</v>
      </c>
      <c r="H1168" s="6" t="str">
        <f t="shared" si="145"/>
        <v>Glocke</v>
      </c>
      <c r="I1168" s="6" t="str">
        <f t="shared" si="146"/>
        <v>Huaiyin</v>
      </c>
      <c r="J1168" s="2" t="s">
        <v>345</v>
      </c>
      <c r="K1168" s="7" t="str">
        <f>INDEX('Product Details'!$A$2:$D$169, MATCH('Sales Order '!J1168,'Product Details'!$B$2:$B$169,0),3)</f>
        <v>Furniture</v>
      </c>
      <c r="L1168" s="7" t="str">
        <f>INDEX('Product Details'!$A$2:$D$169, MATCH('Sales Order '!J1168,'Product Details'!$B$2:$B$169,0),4)</f>
        <v>Chairs</v>
      </c>
      <c r="M1168" s="7" t="str">
        <f>INDEX('Product Details'!$A$2:$D$169, MATCH('Sales Order '!J1168,'Product Details'!$B$2:$B$169,0),1)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147"/>
        <v>55</v>
      </c>
      <c r="R1168" s="8">
        <f t="shared" si="148"/>
        <v>59</v>
      </c>
      <c r="S1168" s="2">
        <v>10</v>
      </c>
      <c r="T1168" s="9">
        <f t="shared" si="149"/>
        <v>69</v>
      </c>
      <c r="U1168" s="9">
        <f t="shared" si="150"/>
        <v>14</v>
      </c>
      <c r="V1168" s="2" t="s">
        <v>34</v>
      </c>
      <c r="W1168" s="10">
        <f t="shared" si="151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 t="shared" si="144"/>
        <v>Paul</v>
      </c>
      <c r="H1169" s="6" t="str">
        <f t="shared" si="145"/>
        <v>Stevenson</v>
      </c>
      <c r="I1169" s="6" t="str">
        <f t="shared" si="146"/>
        <v>Kwinana</v>
      </c>
      <c r="J1169" s="2" t="s">
        <v>227</v>
      </c>
      <c r="K1169" s="7" t="str">
        <f>INDEX('Product Details'!$A$2:$D$169, MATCH('Sales Order '!J1169,'Product Details'!$B$2:$B$169,0),3)</f>
        <v>Furniture</v>
      </c>
      <c r="L1169" s="7" t="str">
        <f>INDEX('Product Details'!$A$2:$D$169, MATCH('Sales Order '!J1169,'Product Details'!$B$2:$B$169,0),4)</f>
        <v>Bookcases</v>
      </c>
      <c r="M1169" s="7" t="str">
        <f>INDEX('Product Details'!$A$2:$D$169, MATCH('Sales Order '!J1169,'Product Details'!$B$2:$B$169,0),1)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147"/>
        <v>339</v>
      </c>
      <c r="R1169" s="8">
        <f t="shared" si="148"/>
        <v>375</v>
      </c>
      <c r="S1169" s="2">
        <v>30</v>
      </c>
      <c r="T1169" s="9">
        <f t="shared" si="149"/>
        <v>405</v>
      </c>
      <c r="U1169" s="9">
        <f t="shared" si="150"/>
        <v>66</v>
      </c>
      <c r="V1169" s="2" t="s">
        <v>64</v>
      </c>
      <c r="W1169" s="10">
        <f t="shared" si="151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 t="shared" si="144"/>
        <v>John</v>
      </c>
      <c r="H1170" s="6" t="str">
        <f t="shared" si="145"/>
        <v>Castell</v>
      </c>
      <c r="I1170" s="6" t="str">
        <f t="shared" si="146"/>
        <v>Jakarta</v>
      </c>
      <c r="J1170" s="2" t="s">
        <v>405</v>
      </c>
      <c r="K1170" s="7" t="str">
        <f>INDEX('Product Details'!$A$2:$D$169, MATCH('Sales Order '!J1170,'Product Details'!$B$2:$B$169,0),3)</f>
        <v>Furniture</v>
      </c>
      <c r="L1170" s="7" t="str">
        <f>INDEX('Product Details'!$A$2:$D$169, MATCH('Sales Order '!J1170,'Product Details'!$B$2:$B$169,0),4)</f>
        <v>Furnishings</v>
      </c>
      <c r="M1170" s="7" t="str">
        <f>INDEX('Product Details'!$A$2:$D$169, MATCH('Sales Order '!J1170,'Product Details'!$B$2:$B$169,0),1)</f>
        <v>-O Photo Frame, Black</v>
      </c>
      <c r="N1170" s="2">
        <v>166</v>
      </c>
      <c r="O1170" s="2">
        <v>149</v>
      </c>
      <c r="P1170" s="2">
        <v>4</v>
      </c>
      <c r="Q1170" s="8">
        <f t="shared" si="147"/>
        <v>596</v>
      </c>
      <c r="R1170" s="8">
        <f t="shared" si="148"/>
        <v>664</v>
      </c>
      <c r="S1170" s="2">
        <v>30</v>
      </c>
      <c r="T1170" s="9">
        <f t="shared" si="149"/>
        <v>694</v>
      </c>
      <c r="U1170" s="9">
        <f t="shared" si="150"/>
        <v>98</v>
      </c>
      <c r="V1170" s="2" t="s">
        <v>34</v>
      </c>
      <c r="W1170" s="10">
        <f t="shared" si="151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 t="shared" si="144"/>
        <v>Gary</v>
      </c>
      <c r="H1171" s="6" t="str">
        <f t="shared" si="145"/>
        <v>Zandusky</v>
      </c>
      <c r="I1171" s="6" t="str">
        <f t="shared" si="146"/>
        <v>Gold Coast</v>
      </c>
      <c r="J1171" s="2" t="s">
        <v>497</v>
      </c>
      <c r="K1171" s="7" t="str">
        <f>INDEX('Product Details'!$A$2:$D$169, MATCH('Sales Order '!J1171,'Product Details'!$B$2:$B$169,0),3)</f>
        <v>Furniture</v>
      </c>
      <c r="L1171" s="7" t="str">
        <f>INDEX('Product Details'!$A$2:$D$169, MATCH('Sales Order '!J1171,'Product Details'!$B$2:$B$169,0),4)</f>
        <v>Tables</v>
      </c>
      <c r="M1171" s="7" t="str">
        <f>INDEX('Product Details'!$A$2:$D$169, MATCH('Sales Order '!J1171,'Product Details'!$B$2:$B$169,0),1)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147"/>
        <v>1292</v>
      </c>
      <c r="R1171" s="8">
        <f t="shared" si="148"/>
        <v>1452</v>
      </c>
      <c r="S1171" s="2">
        <v>39</v>
      </c>
      <c r="T1171" s="9">
        <f t="shared" si="149"/>
        <v>1491</v>
      </c>
      <c r="U1171" s="9">
        <f t="shared" si="150"/>
        <v>199</v>
      </c>
      <c r="V1171" s="2" t="s">
        <v>31</v>
      </c>
      <c r="W1171" s="10">
        <f t="shared" si="151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 t="shared" si="144"/>
        <v>Craig</v>
      </c>
      <c r="H1172" s="6" t="str">
        <f t="shared" si="145"/>
        <v>Carroll</v>
      </c>
      <c r="I1172" s="6" t="str">
        <f t="shared" si="146"/>
        <v>Suzhou</v>
      </c>
      <c r="J1172" s="2" t="s">
        <v>345</v>
      </c>
      <c r="K1172" s="7" t="str">
        <f>INDEX('Product Details'!$A$2:$D$169, MATCH('Sales Order '!J1172,'Product Details'!$B$2:$B$169,0),3)</f>
        <v>Furniture</v>
      </c>
      <c r="L1172" s="7" t="str">
        <f>INDEX('Product Details'!$A$2:$D$169, MATCH('Sales Order '!J1172,'Product Details'!$B$2:$B$169,0),4)</f>
        <v>Chairs</v>
      </c>
      <c r="M1172" s="7" t="str">
        <f>INDEX('Product Details'!$A$2:$D$169, MATCH('Sales Order '!J1172,'Product Details'!$B$2:$B$169,0),1)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147"/>
        <v>29500</v>
      </c>
      <c r="R1172" s="8">
        <f t="shared" si="148"/>
        <v>31840</v>
      </c>
      <c r="S1172" s="2">
        <v>26</v>
      </c>
      <c r="T1172" s="9">
        <f t="shared" si="149"/>
        <v>31866</v>
      </c>
      <c r="U1172" s="9">
        <f t="shared" si="150"/>
        <v>2366</v>
      </c>
      <c r="V1172" s="2" t="s">
        <v>34</v>
      </c>
      <c r="W1172" s="10">
        <f t="shared" si="151"/>
        <v>7.0000000000000007E-2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 t="shared" si="144"/>
        <v>Peter</v>
      </c>
      <c r="H1173" s="6" t="str">
        <f t="shared" si="145"/>
        <v>BŸhler</v>
      </c>
      <c r="I1173" s="6" t="str">
        <f t="shared" si="146"/>
        <v>Dresden</v>
      </c>
      <c r="J1173" s="2" t="s">
        <v>314</v>
      </c>
      <c r="K1173" s="7" t="str">
        <f>INDEX('Product Details'!$A$2:$D$169, MATCH('Sales Order '!J1173,'Product Details'!$B$2:$B$169,0),3)</f>
        <v>Technology</v>
      </c>
      <c r="L1173" s="7" t="str">
        <f>INDEX('Product Details'!$A$2:$D$169, MATCH('Sales Order '!J1173,'Product Details'!$B$2:$B$169,0),4)</f>
        <v>Copiers</v>
      </c>
      <c r="M1173" s="7" t="str">
        <f>INDEX('Product Details'!$A$2:$D$169, MATCH('Sales Order '!J1173,'Product Details'!$B$2:$B$169,0),1)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147"/>
        <v>3965</v>
      </c>
      <c r="R1173" s="8">
        <f t="shared" si="148"/>
        <v>4125</v>
      </c>
      <c r="S1173" s="2">
        <v>77</v>
      </c>
      <c r="T1173" s="9">
        <f t="shared" si="149"/>
        <v>4202</v>
      </c>
      <c r="U1173" s="9">
        <f t="shared" si="150"/>
        <v>237</v>
      </c>
      <c r="V1173" s="2" t="s">
        <v>34</v>
      </c>
      <c r="W1173" s="10">
        <f t="shared" si="151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 t="shared" si="144"/>
        <v>Patrick</v>
      </c>
      <c r="H1174" s="6" t="str">
        <f t="shared" si="145"/>
        <v>Bzostek</v>
      </c>
      <c r="I1174" s="6" t="str">
        <f t="shared" si="146"/>
        <v>Krefeld</v>
      </c>
      <c r="J1174" s="2" t="s">
        <v>578</v>
      </c>
      <c r="K1174" s="7" t="str">
        <f>INDEX('Product Details'!$A$2:$D$169, MATCH('Sales Order '!J1174,'Product Details'!$B$2:$B$169,0),3)</f>
        <v>Office_Supplies</v>
      </c>
      <c r="L1174" s="7" t="str">
        <f>INDEX('Product Details'!$A$2:$D$169, MATCH('Sales Order '!J1174,'Product Details'!$B$2:$B$169,0),4)</f>
        <v>Envelopes</v>
      </c>
      <c r="M1174" s="7" t="str">
        <f>INDEX('Product Details'!$A$2:$D$169, MATCH('Sales Order '!J1174,'Product Details'!$B$2:$B$169,0),1)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147"/>
        <v>16352</v>
      </c>
      <c r="R1174" s="8">
        <f t="shared" si="148"/>
        <v>17171</v>
      </c>
      <c r="S1174" s="2">
        <v>90</v>
      </c>
      <c r="T1174" s="9">
        <f t="shared" si="149"/>
        <v>17261</v>
      </c>
      <c r="U1174" s="9">
        <f t="shared" si="150"/>
        <v>909</v>
      </c>
      <c r="V1174" s="2" t="s">
        <v>34</v>
      </c>
      <c r="W1174" s="10">
        <f t="shared" si="151"/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 t="shared" si="144"/>
        <v>Jennifer</v>
      </c>
      <c r="H1175" s="6" t="str">
        <f t="shared" si="145"/>
        <v>Jackson</v>
      </c>
      <c r="I1175" s="6" t="str">
        <f t="shared" si="146"/>
        <v>Queanbeyan</v>
      </c>
      <c r="J1175" s="2" t="s">
        <v>54</v>
      </c>
      <c r="K1175" s="7" t="str">
        <f>INDEX('Product Details'!$A$2:$D$169, MATCH('Sales Order '!J1175,'Product Details'!$B$2:$B$169,0),3)</f>
        <v>Furniture</v>
      </c>
      <c r="L1175" s="7" t="str">
        <f>INDEX('Product Details'!$A$2:$D$169, MATCH('Sales Order '!J1175,'Product Details'!$B$2:$B$169,0),4)</f>
        <v>Tables</v>
      </c>
      <c r="M1175" s="7" t="str">
        <f>INDEX('Product Details'!$A$2:$D$169, MATCH('Sales Order '!J1175,'Product Details'!$B$2:$B$169,0),1)</f>
        <v>Wood Table, Rectangular</v>
      </c>
      <c r="N1175" s="2">
        <v>1305</v>
      </c>
      <c r="O1175" s="2">
        <v>1197</v>
      </c>
      <c r="P1175" s="2">
        <v>3</v>
      </c>
      <c r="Q1175" s="8">
        <f t="shared" si="147"/>
        <v>3591</v>
      </c>
      <c r="R1175" s="8">
        <f t="shared" si="148"/>
        <v>3915</v>
      </c>
      <c r="S1175" s="2">
        <v>38</v>
      </c>
      <c r="T1175" s="9">
        <f t="shared" si="149"/>
        <v>3953</v>
      </c>
      <c r="U1175" s="9">
        <f t="shared" si="150"/>
        <v>362</v>
      </c>
      <c r="V1175" s="2" t="s">
        <v>34</v>
      </c>
      <c r="W1175" s="10">
        <f t="shared" si="151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 t="shared" si="144"/>
        <v>Jennifer</v>
      </c>
      <c r="H1176" s="6" t="str">
        <f t="shared" si="145"/>
        <v>Jackson</v>
      </c>
      <c r="I1176" s="6" t="str">
        <f t="shared" si="146"/>
        <v>Queanbeyan</v>
      </c>
      <c r="J1176" s="2" t="s">
        <v>97</v>
      </c>
      <c r="K1176" s="7" t="str">
        <f>INDEX('Product Details'!$A$2:$D$169, MATCH('Sales Order '!J1176,'Product Details'!$B$2:$B$169,0),3)</f>
        <v>Technology</v>
      </c>
      <c r="L1176" s="7" t="str">
        <f>INDEX('Product Details'!$A$2:$D$169, MATCH('Sales Order '!J1176,'Product Details'!$B$2:$B$169,0),4)</f>
        <v>Machines</v>
      </c>
      <c r="M1176" s="7" t="str">
        <f>INDEX('Product Details'!$A$2:$D$169, MATCH('Sales Order '!J1176,'Product Details'!$B$2:$B$169,0),1)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147"/>
        <v>35304</v>
      </c>
      <c r="R1176" s="8">
        <f t="shared" si="148"/>
        <v>38886</v>
      </c>
      <c r="S1176" s="2">
        <v>21</v>
      </c>
      <c r="T1176" s="9">
        <f t="shared" si="149"/>
        <v>38907</v>
      </c>
      <c r="U1176" s="9">
        <f t="shared" si="150"/>
        <v>3603</v>
      </c>
      <c r="V1176" s="2" t="s">
        <v>31</v>
      </c>
      <c r="W1176" s="10">
        <f t="shared" si="151"/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 t="shared" si="144"/>
        <v>Alex</v>
      </c>
      <c r="H1177" s="6" t="str">
        <f t="shared" si="145"/>
        <v>Avila</v>
      </c>
      <c r="I1177" s="6" t="str">
        <f t="shared" si="146"/>
        <v>Newcastle</v>
      </c>
      <c r="J1177" s="2" t="s">
        <v>112</v>
      </c>
      <c r="K1177" s="7" t="str">
        <f>INDEX('Product Details'!$A$2:$D$169, MATCH('Sales Order '!J1177,'Product Details'!$B$2:$B$169,0),3)</f>
        <v>Office_Supplies</v>
      </c>
      <c r="L1177" s="7" t="str">
        <f>INDEX('Product Details'!$A$2:$D$169, MATCH('Sales Order '!J1177,'Product Details'!$B$2:$B$169,0),4)</f>
        <v>Storage</v>
      </c>
      <c r="M1177" s="7" t="str">
        <f>INDEX('Product Details'!$A$2:$D$169, MATCH('Sales Order '!J1177,'Product Details'!$B$2:$B$169,0),1)</f>
        <v>Pizazz Global Quick File</v>
      </c>
      <c r="N1177" s="2">
        <v>2027</v>
      </c>
      <c r="O1177" s="2">
        <v>1913</v>
      </c>
      <c r="P1177" s="2">
        <v>3</v>
      </c>
      <c r="Q1177" s="8">
        <f t="shared" si="147"/>
        <v>5739</v>
      </c>
      <c r="R1177" s="8">
        <f t="shared" si="148"/>
        <v>6081</v>
      </c>
      <c r="S1177" s="2">
        <v>80</v>
      </c>
      <c r="T1177" s="9">
        <f t="shared" si="149"/>
        <v>6161</v>
      </c>
      <c r="U1177" s="9">
        <f t="shared" si="150"/>
        <v>422</v>
      </c>
      <c r="V1177" s="2" t="s">
        <v>34</v>
      </c>
      <c r="W1177" s="10">
        <f t="shared" si="151"/>
        <v>0.05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 t="shared" si="144"/>
        <v>Ann</v>
      </c>
      <c r="H1178" s="6" t="str">
        <f t="shared" si="145"/>
        <v>Chong</v>
      </c>
      <c r="I1178" s="6" t="str">
        <f t="shared" si="146"/>
        <v>Sydney</v>
      </c>
      <c r="J1178" s="2" t="s">
        <v>359</v>
      </c>
      <c r="K1178" s="7" t="str">
        <f>INDEX('Product Details'!$A$2:$D$169, MATCH('Sales Order '!J1178,'Product Details'!$B$2:$B$169,0),3)</f>
        <v>Office_Supplies</v>
      </c>
      <c r="L1178" s="7" t="str">
        <f>INDEX('Product Details'!$A$2:$D$169, MATCH('Sales Order '!J1178,'Product Details'!$B$2:$B$169,0),4)</f>
        <v>Binders</v>
      </c>
      <c r="M1178" s="7" t="str">
        <f>INDEX('Product Details'!$A$2:$D$169, MATCH('Sales Order '!J1178,'Product Details'!$B$2:$B$169,0),1)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147"/>
        <v>6060</v>
      </c>
      <c r="R1178" s="8">
        <f t="shared" si="148"/>
        <v>6600</v>
      </c>
      <c r="S1178" s="2">
        <v>71</v>
      </c>
      <c r="T1178" s="9">
        <f t="shared" si="149"/>
        <v>6671</v>
      </c>
      <c r="U1178" s="9">
        <f t="shared" si="150"/>
        <v>611</v>
      </c>
      <c r="V1178" s="2" t="s">
        <v>34</v>
      </c>
      <c r="W1178" s="10">
        <f t="shared" si="151"/>
        <v>0.05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 t="shared" si="144"/>
        <v>Roy</v>
      </c>
      <c r="H1179" s="6" t="str">
        <f t="shared" si="145"/>
        <v>Phan</v>
      </c>
      <c r="I1179" s="6" t="str">
        <f t="shared" si="146"/>
        <v>Melbourne</v>
      </c>
      <c r="J1179" s="2" t="s">
        <v>46</v>
      </c>
      <c r="K1179" s="7" t="str">
        <f>INDEX('Product Details'!$A$2:$D$169, MATCH('Sales Order '!J1179,'Product Details'!$B$2:$B$169,0),3)</f>
        <v>Technology</v>
      </c>
      <c r="L1179" s="7" t="str">
        <f>INDEX('Product Details'!$A$2:$D$169, MATCH('Sales Order '!J1179,'Product Details'!$B$2:$B$169,0),4)</f>
        <v>Machines</v>
      </c>
      <c r="M1179" s="7" t="str">
        <f>INDEX('Product Details'!$A$2:$D$169, MATCH('Sales Order '!J1179,'Product Details'!$B$2:$B$169,0),1)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147"/>
        <v>16324</v>
      </c>
      <c r="R1179" s="8">
        <f t="shared" si="148"/>
        <v>17476</v>
      </c>
      <c r="S1179" s="2">
        <v>42</v>
      </c>
      <c r="T1179" s="9">
        <f t="shared" si="149"/>
        <v>17518</v>
      </c>
      <c r="U1179" s="9">
        <f t="shared" si="150"/>
        <v>1194</v>
      </c>
      <c r="V1179" s="2" t="s">
        <v>34</v>
      </c>
      <c r="W1179" s="10">
        <f t="shared" si="151"/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 t="shared" si="144"/>
        <v>Julia</v>
      </c>
      <c r="H1180" s="6" t="str">
        <f t="shared" si="145"/>
        <v>Barnett</v>
      </c>
      <c r="I1180" s="6" t="str">
        <f t="shared" si="146"/>
        <v>Zhuhai</v>
      </c>
      <c r="J1180" s="2" t="s">
        <v>90</v>
      </c>
      <c r="K1180" s="7" t="str">
        <f>INDEX('Product Details'!$A$2:$D$169, MATCH('Sales Order '!J1180,'Product Details'!$B$2:$B$169,0),3)</f>
        <v>Office_Supplies</v>
      </c>
      <c r="L1180" s="7" t="str">
        <f>INDEX('Product Details'!$A$2:$D$169, MATCH('Sales Order '!J1180,'Product Details'!$B$2:$B$169,0),4)</f>
        <v>Paper</v>
      </c>
      <c r="M1180" s="7" t="str">
        <f>INDEX('Product Details'!$A$2:$D$169, MATCH('Sales Order '!J1180,'Product Details'!$B$2:$B$169,0),1)</f>
        <v>Xerox 1974</v>
      </c>
      <c r="N1180" s="2">
        <v>1146</v>
      </c>
      <c r="O1180" s="2">
        <v>1061</v>
      </c>
      <c r="P1180" s="2">
        <v>2</v>
      </c>
      <c r="Q1180" s="8">
        <f t="shared" si="147"/>
        <v>2122</v>
      </c>
      <c r="R1180" s="8">
        <f t="shared" si="148"/>
        <v>2292</v>
      </c>
      <c r="S1180" s="2">
        <v>31</v>
      </c>
      <c r="T1180" s="9">
        <f t="shared" si="149"/>
        <v>2323</v>
      </c>
      <c r="U1180" s="9">
        <f t="shared" si="150"/>
        <v>201</v>
      </c>
      <c r="V1180" s="2" t="s">
        <v>64</v>
      </c>
      <c r="W1180" s="10">
        <f t="shared" si="151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 t="shared" si="144"/>
        <v>Brian</v>
      </c>
      <c r="H1181" s="6" t="str">
        <f t="shared" si="145"/>
        <v>DeCherney</v>
      </c>
      <c r="I1181" s="6" t="str">
        <f t="shared" si="146"/>
        <v>Kendari</v>
      </c>
      <c r="J1181" s="2" t="s">
        <v>194</v>
      </c>
      <c r="K1181" s="7" t="str">
        <f>INDEX('Product Details'!$A$2:$D$169, MATCH('Sales Order '!J1181,'Product Details'!$B$2:$B$169,0),3)</f>
        <v>Office_Supplies</v>
      </c>
      <c r="L1181" s="7" t="str">
        <f>INDEX('Product Details'!$A$2:$D$169, MATCH('Sales Order '!J1181,'Product Details'!$B$2:$B$169,0),4)</f>
        <v>Art</v>
      </c>
      <c r="M1181" s="7" t="str">
        <f>INDEX('Product Details'!$A$2:$D$169, MATCH('Sales Order '!J1181,'Product Details'!$B$2:$B$169,0),1)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147"/>
        <v>1706</v>
      </c>
      <c r="R1181" s="8">
        <f t="shared" si="148"/>
        <v>1790</v>
      </c>
      <c r="S1181" s="2">
        <v>61</v>
      </c>
      <c r="T1181" s="9">
        <f t="shared" si="149"/>
        <v>1851</v>
      </c>
      <c r="U1181" s="9">
        <f t="shared" si="150"/>
        <v>145</v>
      </c>
      <c r="V1181" s="2" t="s">
        <v>34</v>
      </c>
      <c r="W1181" s="10">
        <f t="shared" si="151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 t="shared" si="144"/>
        <v>Sally</v>
      </c>
      <c r="H1182" s="6" t="str">
        <f t="shared" si="145"/>
        <v>Knutson</v>
      </c>
      <c r="I1182" s="6" t="str">
        <f t="shared" si="146"/>
        <v>CastropRauxel</v>
      </c>
      <c r="J1182" s="2" t="s">
        <v>221</v>
      </c>
      <c r="K1182" s="7" t="str">
        <f>INDEX('Product Details'!$A$2:$D$169, MATCH('Sales Order '!J1182,'Product Details'!$B$2:$B$169,0),3)</f>
        <v>Office_Supplies</v>
      </c>
      <c r="L1182" s="7" t="str">
        <f>INDEX('Product Details'!$A$2:$D$169, MATCH('Sales Order '!J1182,'Product Details'!$B$2:$B$169,0),4)</f>
        <v>Storage</v>
      </c>
      <c r="M1182" s="7" t="str">
        <f>INDEX('Product Details'!$A$2:$D$169, MATCH('Sales Order '!J1182,'Product Details'!$B$2:$B$169,0),1)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147"/>
        <v>252</v>
      </c>
      <c r="R1182" s="8">
        <f t="shared" si="148"/>
        <v>270</v>
      </c>
      <c r="S1182" s="2">
        <v>30</v>
      </c>
      <c r="T1182" s="9">
        <f t="shared" si="149"/>
        <v>300</v>
      </c>
      <c r="U1182" s="9">
        <f t="shared" si="150"/>
        <v>48</v>
      </c>
      <c r="V1182" s="2" t="s">
        <v>64</v>
      </c>
      <c r="W1182" s="10">
        <f t="shared" si="151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 t="shared" si="144"/>
        <v>Monica</v>
      </c>
      <c r="H1183" s="6" t="str">
        <f t="shared" si="145"/>
        <v>Federle</v>
      </c>
      <c r="I1183" s="6" t="str">
        <f t="shared" si="146"/>
        <v>Lismore</v>
      </c>
      <c r="J1183" s="2" t="s">
        <v>793</v>
      </c>
      <c r="K1183" s="7" t="str">
        <f>INDEX('Product Details'!$A$2:$D$169, MATCH('Sales Order '!J1183,'Product Details'!$B$2:$B$169,0),3)</f>
        <v>Office_Supplies</v>
      </c>
      <c r="L1183" s="7" t="str">
        <f>INDEX('Product Details'!$A$2:$D$169, MATCH('Sales Order '!J1183,'Product Details'!$B$2:$B$169,0),4)</f>
        <v>Fasteners</v>
      </c>
      <c r="M1183" s="7" t="str">
        <f>INDEX('Product Details'!$A$2:$D$169, MATCH('Sales Order '!J1183,'Product Details'!$B$2:$B$169,0),1)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147"/>
        <v>6070</v>
      </c>
      <c r="R1183" s="8">
        <f t="shared" si="148"/>
        <v>6496</v>
      </c>
      <c r="S1183" s="2">
        <v>30</v>
      </c>
      <c r="T1183" s="9">
        <f t="shared" si="149"/>
        <v>6526</v>
      </c>
      <c r="U1183" s="9">
        <f t="shared" si="150"/>
        <v>456</v>
      </c>
      <c r="V1183" s="2" t="s">
        <v>72</v>
      </c>
      <c r="W1183" s="10">
        <f t="shared" si="151"/>
        <v>0.05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 t="shared" si="144"/>
        <v>Sarah</v>
      </c>
      <c r="H1184" s="6" t="str">
        <f t="shared" si="145"/>
        <v>Foster</v>
      </c>
      <c r="I1184" s="6" t="str">
        <f t="shared" si="146"/>
        <v>Xianning</v>
      </c>
      <c r="J1184" s="2" t="s">
        <v>392</v>
      </c>
      <c r="K1184" s="7" t="str">
        <f>INDEX('Product Details'!$A$2:$D$169, MATCH('Sales Order '!J1184,'Product Details'!$B$2:$B$169,0),3)</f>
        <v>Office_Supplies</v>
      </c>
      <c r="L1184" s="7" t="str">
        <f>INDEX('Product Details'!$A$2:$D$169, MATCH('Sales Order '!J1184,'Product Details'!$B$2:$B$169,0),4)</f>
        <v>Binders</v>
      </c>
      <c r="M1184" s="7" t="str">
        <f>INDEX('Product Details'!$A$2:$D$169, MATCH('Sales Order '!J1184,'Product Details'!$B$2:$B$169,0),1)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147"/>
        <v>830</v>
      </c>
      <c r="R1184" s="8">
        <f t="shared" si="148"/>
        <v>895</v>
      </c>
      <c r="S1184" s="2">
        <v>30</v>
      </c>
      <c r="T1184" s="9">
        <f t="shared" si="149"/>
        <v>925</v>
      </c>
      <c r="U1184" s="9">
        <f t="shared" si="150"/>
        <v>95</v>
      </c>
      <c r="V1184" s="2" t="s">
        <v>64</v>
      </c>
      <c r="W1184" s="10">
        <f t="shared" si="151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 t="shared" si="144"/>
        <v>Hunter</v>
      </c>
      <c r="H1185" s="6" t="str">
        <f t="shared" si="145"/>
        <v>Lopez</v>
      </c>
      <c r="I1185" s="6" t="str">
        <f t="shared" si="146"/>
        <v>Wollongong</v>
      </c>
      <c r="J1185" s="2" t="s">
        <v>1397</v>
      </c>
      <c r="K1185" s="7" t="str">
        <f>INDEX('Product Details'!$A$2:$D$169, MATCH('Sales Order '!J1185,'Product Details'!$B$2:$B$169,0),3)</f>
        <v>Technology</v>
      </c>
      <c r="L1185" s="7" t="str">
        <f>INDEX('Product Details'!$A$2:$D$169, MATCH('Sales Order '!J1185,'Product Details'!$B$2:$B$169,0),4)</f>
        <v>Phones</v>
      </c>
      <c r="M1185" s="7" t="str">
        <f>INDEX('Product Details'!$A$2:$D$169, MATCH('Sales Order '!J1185,'Product Details'!$B$2:$B$169,0),1)</f>
        <v>Smart Phone, Full Size</v>
      </c>
      <c r="N1185" s="2">
        <v>82</v>
      </c>
      <c r="O1185" s="2">
        <v>79</v>
      </c>
      <c r="P1185" s="2">
        <v>7</v>
      </c>
      <c r="Q1185" s="8">
        <f t="shared" si="147"/>
        <v>553</v>
      </c>
      <c r="R1185" s="8">
        <f t="shared" si="148"/>
        <v>574</v>
      </c>
      <c r="S1185" s="2">
        <v>10</v>
      </c>
      <c r="T1185" s="9">
        <f t="shared" si="149"/>
        <v>584</v>
      </c>
      <c r="U1185" s="9">
        <f t="shared" si="150"/>
        <v>31</v>
      </c>
      <c r="V1185" s="2" t="s">
        <v>72</v>
      </c>
      <c r="W1185" s="10">
        <f t="shared" si="151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 t="shared" si="144"/>
        <v>William</v>
      </c>
      <c r="H1186" s="6" t="str">
        <f t="shared" si="145"/>
        <v>Brown</v>
      </c>
      <c r="I1186" s="6" t="str">
        <f t="shared" si="146"/>
        <v>Denpasar</v>
      </c>
      <c r="J1186" s="2" t="s">
        <v>235</v>
      </c>
      <c r="K1186" s="7" t="str">
        <f>INDEX('Product Details'!$A$2:$D$169, MATCH('Sales Order '!J1186,'Product Details'!$B$2:$B$169,0),3)</f>
        <v>Furniture</v>
      </c>
      <c r="L1186" s="7" t="str">
        <f>INDEX('Product Details'!$A$2:$D$169, MATCH('Sales Order '!J1186,'Product Details'!$B$2:$B$169,0),4)</f>
        <v>Chairs</v>
      </c>
      <c r="M1186" s="7" t="str">
        <f>INDEX('Product Details'!$A$2:$D$169, MATCH('Sales Order '!J1186,'Product Details'!$B$2:$B$169,0),1)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147"/>
        <v>4448</v>
      </c>
      <c r="R1186" s="8">
        <f t="shared" si="148"/>
        <v>4798</v>
      </c>
      <c r="S1186" s="2">
        <v>87</v>
      </c>
      <c r="T1186" s="9">
        <f t="shared" si="149"/>
        <v>4885</v>
      </c>
      <c r="U1186" s="9">
        <f t="shared" si="150"/>
        <v>437</v>
      </c>
      <c r="V1186" s="2" t="s">
        <v>64</v>
      </c>
      <c r="W1186" s="10">
        <f t="shared" si="151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 t="shared" si="144"/>
        <v>Harold</v>
      </c>
      <c r="H1187" s="6" t="str">
        <f t="shared" si="145"/>
        <v>Pawlan</v>
      </c>
      <c r="I1187" s="6" t="str">
        <f t="shared" si="146"/>
        <v>Banda Aceh</v>
      </c>
      <c r="J1187" s="2" t="s">
        <v>719</v>
      </c>
      <c r="K1187" s="7" t="str">
        <f>INDEX('Product Details'!$A$2:$D$169, MATCH('Sales Order '!J1187,'Product Details'!$B$2:$B$169,0),3)</f>
        <v>Office_Supplies</v>
      </c>
      <c r="L1187" s="7" t="str">
        <f>INDEX('Product Details'!$A$2:$D$169, MATCH('Sales Order '!J1187,'Product Details'!$B$2:$B$169,0),4)</f>
        <v>Labels</v>
      </c>
      <c r="M1187" s="7" t="str">
        <f>INDEX('Product Details'!$A$2:$D$169, MATCH('Sales Order '!J1187,'Product Details'!$B$2:$B$169,0),1)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147"/>
        <v>4326</v>
      </c>
      <c r="R1187" s="8">
        <f t="shared" si="148"/>
        <v>4857</v>
      </c>
      <c r="S1187" s="2">
        <v>87</v>
      </c>
      <c r="T1187" s="9">
        <f t="shared" si="149"/>
        <v>4944</v>
      </c>
      <c r="U1187" s="9">
        <f t="shared" si="150"/>
        <v>618</v>
      </c>
      <c r="V1187" s="2" t="s">
        <v>34</v>
      </c>
      <c r="W1187" s="10">
        <f t="shared" si="151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 t="shared" si="144"/>
        <v>Eugene</v>
      </c>
      <c r="H1188" s="6" t="str">
        <f t="shared" si="145"/>
        <v>Hildebrand</v>
      </c>
      <c r="I1188" s="6" t="str">
        <f t="shared" si="146"/>
        <v>Coffs Harbour</v>
      </c>
      <c r="J1188" s="2" t="s">
        <v>263</v>
      </c>
      <c r="K1188" s="7" t="str">
        <f>INDEX('Product Details'!$A$2:$D$169, MATCH('Sales Order '!J1188,'Product Details'!$B$2:$B$169,0),3)</f>
        <v>Furniture</v>
      </c>
      <c r="L1188" s="7" t="str">
        <f>INDEX('Product Details'!$A$2:$D$169, MATCH('Sales Order '!J1188,'Product Details'!$B$2:$B$169,0),4)</f>
        <v>Chairs</v>
      </c>
      <c r="M1188" s="7" t="str">
        <f>INDEX('Product Details'!$A$2:$D$169, MATCH('Sales Order '!J1188,'Product Details'!$B$2:$B$169,0),1)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147"/>
        <v>8010</v>
      </c>
      <c r="R1188" s="8">
        <f t="shared" si="148"/>
        <v>8988</v>
      </c>
      <c r="S1188" s="2">
        <v>57</v>
      </c>
      <c r="T1188" s="9">
        <f t="shared" si="149"/>
        <v>9045</v>
      </c>
      <c r="U1188" s="9">
        <f t="shared" si="150"/>
        <v>1035</v>
      </c>
      <c r="V1188" s="2" t="s">
        <v>64</v>
      </c>
      <c r="W1188" s="10">
        <f t="shared" si="151"/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 t="shared" si="144"/>
        <v>Susan</v>
      </c>
      <c r="H1189" s="6" t="str">
        <f t="shared" si="145"/>
        <v>Pistek</v>
      </c>
      <c r="I1189" s="6" t="str">
        <f t="shared" si="146"/>
        <v>Padang</v>
      </c>
      <c r="J1189" s="2" t="s">
        <v>551</v>
      </c>
      <c r="K1189" s="7" t="str">
        <f>INDEX('Product Details'!$A$2:$D$169, MATCH('Sales Order '!J1189,'Product Details'!$B$2:$B$169,0),3)</f>
        <v>Office_Supplies</v>
      </c>
      <c r="L1189" s="7" t="str">
        <f>INDEX('Product Details'!$A$2:$D$169, MATCH('Sales Order '!J1189,'Product Details'!$B$2:$B$169,0),4)</f>
        <v>Art</v>
      </c>
      <c r="M1189" s="7" t="str">
        <f>INDEX('Product Details'!$A$2:$D$169, MATCH('Sales Order '!J1189,'Product Details'!$B$2:$B$169,0),1)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147"/>
        <v>1702</v>
      </c>
      <c r="R1189" s="8">
        <f t="shared" si="148"/>
        <v>1734</v>
      </c>
      <c r="S1189" s="2">
        <v>42</v>
      </c>
      <c r="T1189" s="9">
        <f t="shared" si="149"/>
        <v>1776</v>
      </c>
      <c r="U1189" s="9">
        <f t="shared" si="150"/>
        <v>74</v>
      </c>
      <c r="V1189" s="2" t="s">
        <v>64</v>
      </c>
      <c r="W1189" s="10">
        <f t="shared" si="151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 t="shared" si="144"/>
        <v>Darren</v>
      </c>
      <c r="H1190" s="6" t="str">
        <f t="shared" si="145"/>
        <v>Budd</v>
      </c>
      <c r="I1190" s="6" t="str">
        <f t="shared" si="146"/>
        <v>Perth</v>
      </c>
      <c r="J1190" s="2" t="s">
        <v>377</v>
      </c>
      <c r="K1190" s="7" t="str">
        <f>INDEX('Product Details'!$A$2:$D$169, MATCH('Sales Order '!J1190,'Product Details'!$B$2:$B$169,0),3)</f>
        <v>Furniture</v>
      </c>
      <c r="L1190" s="7" t="str">
        <f>INDEX('Product Details'!$A$2:$D$169, MATCH('Sales Order '!J1190,'Product Details'!$B$2:$B$169,0),4)</f>
        <v>Tables</v>
      </c>
      <c r="M1190" s="7" t="str">
        <f>INDEX('Product Details'!$A$2:$D$169, MATCH('Sales Order '!J1190,'Product Details'!$B$2:$B$169,0),1)</f>
        <v>BPI Conference Tables</v>
      </c>
      <c r="N1190" s="2">
        <v>2921</v>
      </c>
      <c r="O1190" s="2">
        <v>2809</v>
      </c>
      <c r="P1190" s="2">
        <v>5</v>
      </c>
      <c r="Q1190" s="8">
        <f t="shared" si="147"/>
        <v>14045</v>
      </c>
      <c r="R1190" s="8">
        <f t="shared" si="148"/>
        <v>14605</v>
      </c>
      <c r="S1190" s="2">
        <v>80</v>
      </c>
      <c r="T1190" s="9">
        <f t="shared" si="149"/>
        <v>14685</v>
      </c>
      <c r="U1190" s="9">
        <f t="shared" si="150"/>
        <v>640</v>
      </c>
      <c r="V1190" s="2" t="s">
        <v>72</v>
      </c>
      <c r="W1190" s="10">
        <f t="shared" si="151"/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 t="shared" si="144"/>
        <v>Mike</v>
      </c>
      <c r="H1191" s="6" t="str">
        <f t="shared" si="145"/>
        <v>Vittorini</v>
      </c>
      <c r="I1191" s="6" t="str">
        <f t="shared" si="146"/>
        <v>Naihati</v>
      </c>
      <c r="J1191" s="2" t="s">
        <v>67</v>
      </c>
      <c r="K1191" s="7" t="str">
        <f>INDEX('Product Details'!$A$2:$D$169, MATCH('Sales Order '!J1191,'Product Details'!$B$2:$B$169,0),3)</f>
        <v>Furniture</v>
      </c>
      <c r="L1191" s="7" t="str">
        <f>INDEX('Product Details'!$A$2:$D$169, MATCH('Sales Order '!J1191,'Product Details'!$B$2:$B$169,0),4)</f>
        <v>Bookcases</v>
      </c>
      <c r="M1191" s="7" t="str">
        <f>INDEX('Product Details'!$A$2:$D$169, MATCH('Sales Order '!J1191,'Product Details'!$B$2:$B$169,0),1)</f>
        <v>Corner Shelving, Traditional</v>
      </c>
      <c r="N1191" s="2">
        <v>465</v>
      </c>
      <c r="O1191" s="2">
        <v>439</v>
      </c>
      <c r="P1191" s="2">
        <v>3</v>
      </c>
      <c r="Q1191" s="8">
        <f t="shared" si="147"/>
        <v>1317</v>
      </c>
      <c r="R1191" s="8">
        <f t="shared" si="148"/>
        <v>1395</v>
      </c>
      <c r="S1191" s="2">
        <v>99</v>
      </c>
      <c r="T1191" s="9">
        <f t="shared" si="149"/>
        <v>1494</v>
      </c>
      <c r="U1191" s="9">
        <f t="shared" si="150"/>
        <v>177</v>
      </c>
      <c r="V1191" s="2" t="s">
        <v>64</v>
      </c>
      <c r="W1191" s="10">
        <f t="shared" si="151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 t="shared" si="144"/>
        <v>Heather</v>
      </c>
      <c r="H1192" s="6" t="str">
        <f t="shared" si="145"/>
        <v>Kirkland</v>
      </c>
      <c r="I1192" s="6" t="str">
        <f t="shared" si="146"/>
        <v>Townsville</v>
      </c>
      <c r="J1192" s="2" t="s">
        <v>841</v>
      </c>
      <c r="K1192" s="7" t="str">
        <f>INDEX('Product Details'!$A$2:$D$169, MATCH('Sales Order '!J1192,'Product Details'!$B$2:$B$169,0),3)</f>
        <v>Office_Supplies</v>
      </c>
      <c r="L1192" s="7" t="str">
        <f>INDEX('Product Details'!$A$2:$D$169, MATCH('Sales Order '!J1192,'Product Details'!$B$2:$B$169,0),4)</f>
        <v>Envelopes</v>
      </c>
      <c r="M1192" s="7" t="str">
        <f>INDEX('Product Details'!$A$2:$D$169, MATCH('Sales Order '!J1192,'Product Details'!$B$2:$B$169,0),1)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147"/>
        <v>115</v>
      </c>
      <c r="R1192" s="8">
        <f t="shared" si="148"/>
        <v>128</v>
      </c>
      <c r="S1192" s="2">
        <v>30</v>
      </c>
      <c r="T1192" s="9">
        <f t="shared" si="149"/>
        <v>158</v>
      </c>
      <c r="U1192" s="9">
        <f t="shared" si="150"/>
        <v>43</v>
      </c>
      <c r="V1192" s="2" t="s">
        <v>34</v>
      </c>
      <c r="W1192" s="10">
        <f t="shared" si="151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 t="shared" si="144"/>
        <v>Linda</v>
      </c>
      <c r="H1193" s="6" t="str">
        <f t="shared" si="145"/>
        <v>Southworth</v>
      </c>
      <c r="I1193" s="6" t="str">
        <f t="shared" si="146"/>
        <v>Brisbane</v>
      </c>
      <c r="J1193" s="2" t="s">
        <v>67</v>
      </c>
      <c r="K1193" s="7" t="str">
        <f>INDEX('Product Details'!$A$2:$D$169, MATCH('Sales Order '!J1193,'Product Details'!$B$2:$B$169,0),3)</f>
        <v>Furniture</v>
      </c>
      <c r="L1193" s="7" t="str">
        <f>INDEX('Product Details'!$A$2:$D$169, MATCH('Sales Order '!J1193,'Product Details'!$B$2:$B$169,0),4)</f>
        <v>Bookcases</v>
      </c>
      <c r="M1193" s="7" t="str">
        <f>INDEX('Product Details'!$A$2:$D$169, MATCH('Sales Order '!J1193,'Product Details'!$B$2:$B$169,0),1)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147"/>
        <v>2932</v>
      </c>
      <c r="R1193" s="8">
        <f t="shared" si="148"/>
        <v>3104</v>
      </c>
      <c r="S1193" s="2">
        <v>37</v>
      </c>
      <c r="T1193" s="9">
        <f t="shared" si="149"/>
        <v>3141</v>
      </c>
      <c r="U1193" s="9">
        <f t="shared" si="150"/>
        <v>209</v>
      </c>
      <c r="V1193" s="2" t="s">
        <v>34</v>
      </c>
      <c r="W1193" s="10">
        <f t="shared" si="151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 t="shared" si="144"/>
        <v>Olvera</v>
      </c>
      <c r="H1194" s="6" t="str">
        <f t="shared" si="145"/>
        <v>Toch</v>
      </c>
      <c r="I1194" s="6" t="str">
        <f t="shared" si="146"/>
        <v>Wollongong</v>
      </c>
      <c r="J1194" s="2" t="s">
        <v>281</v>
      </c>
      <c r="K1194" s="7" t="str">
        <f>INDEX('Product Details'!$A$2:$D$169, MATCH('Sales Order '!J1194,'Product Details'!$B$2:$B$169,0),3)</f>
        <v>Furniture</v>
      </c>
      <c r="L1194" s="7" t="str">
        <f>INDEX('Product Details'!$A$2:$D$169, MATCH('Sales Order '!J1194,'Product Details'!$B$2:$B$169,0),4)</f>
        <v>Chairs</v>
      </c>
      <c r="M1194" s="7" t="str">
        <f>INDEX('Product Details'!$A$2:$D$169, MATCH('Sales Order '!J1194,'Product Details'!$B$2:$B$169,0),1)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147"/>
        <v>2217</v>
      </c>
      <c r="R1194" s="8">
        <f t="shared" si="148"/>
        <v>2367</v>
      </c>
      <c r="S1194" s="2">
        <v>98</v>
      </c>
      <c r="T1194" s="9">
        <f t="shared" si="149"/>
        <v>2465</v>
      </c>
      <c r="U1194" s="9">
        <f t="shared" si="150"/>
        <v>248</v>
      </c>
      <c r="V1194" s="2" t="s">
        <v>64</v>
      </c>
      <c r="W1194" s="10">
        <f t="shared" si="151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 t="shared" si="144"/>
        <v>Becky</v>
      </c>
      <c r="H1195" s="6" t="str">
        <f t="shared" si="145"/>
        <v>Castell</v>
      </c>
      <c r="I1195" s="6" t="str">
        <f t="shared" si="146"/>
        <v>Berlin</v>
      </c>
      <c r="J1195" s="2" t="s">
        <v>46</v>
      </c>
      <c r="K1195" s="7" t="str">
        <f>INDEX('Product Details'!$A$2:$D$169, MATCH('Sales Order '!J1195,'Product Details'!$B$2:$B$169,0),3)</f>
        <v>Technology</v>
      </c>
      <c r="L1195" s="7" t="str">
        <f>INDEX('Product Details'!$A$2:$D$169, MATCH('Sales Order '!J1195,'Product Details'!$B$2:$B$169,0),4)</f>
        <v>Machines</v>
      </c>
      <c r="M1195" s="7" t="str">
        <f>INDEX('Product Details'!$A$2:$D$169, MATCH('Sales Order '!J1195,'Product Details'!$B$2:$B$169,0),1)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147"/>
        <v>661</v>
      </c>
      <c r="R1195" s="8">
        <f t="shared" si="148"/>
        <v>695</v>
      </c>
      <c r="S1195" s="2">
        <v>100</v>
      </c>
      <c r="T1195" s="9">
        <f t="shared" si="149"/>
        <v>795</v>
      </c>
      <c r="U1195" s="9">
        <f t="shared" si="150"/>
        <v>134</v>
      </c>
      <c r="V1195" s="2" t="s">
        <v>34</v>
      </c>
      <c r="W1195" s="10">
        <f t="shared" si="151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 t="shared" si="144"/>
        <v>Darren</v>
      </c>
      <c r="H1196" s="6" t="str">
        <f t="shared" si="145"/>
        <v>Koutras</v>
      </c>
      <c r="I1196" s="6" t="str">
        <f t="shared" si="146"/>
        <v>Pune</v>
      </c>
      <c r="J1196" s="2" t="s">
        <v>467</v>
      </c>
      <c r="K1196" s="7" t="str">
        <f>INDEX('Product Details'!$A$2:$D$169, MATCH('Sales Order '!J1196,'Product Details'!$B$2:$B$169,0),3)</f>
        <v>Technology</v>
      </c>
      <c r="L1196" s="7" t="str">
        <f>INDEX('Product Details'!$A$2:$D$169, MATCH('Sales Order '!J1196,'Product Details'!$B$2:$B$169,0),4)</f>
        <v>Phones</v>
      </c>
      <c r="M1196" s="7" t="str">
        <f>INDEX('Product Details'!$A$2:$D$169, MATCH('Sales Order '!J1196,'Product Details'!$B$2:$B$169,0),1)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147"/>
        <v>17031</v>
      </c>
      <c r="R1196" s="8">
        <f t="shared" si="148"/>
        <v>18036</v>
      </c>
      <c r="S1196" s="2">
        <v>48</v>
      </c>
      <c r="T1196" s="9">
        <f t="shared" si="149"/>
        <v>18084</v>
      </c>
      <c r="U1196" s="9">
        <f t="shared" si="150"/>
        <v>1053</v>
      </c>
      <c r="V1196" s="2" t="s">
        <v>34</v>
      </c>
      <c r="W1196" s="10">
        <f t="shared" si="151"/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 t="shared" si="144"/>
        <v>Darren</v>
      </c>
      <c r="H1197" s="6" t="str">
        <f t="shared" si="145"/>
        <v>Koutras</v>
      </c>
      <c r="I1197" s="6" t="str">
        <f t="shared" si="146"/>
        <v>Pune</v>
      </c>
      <c r="J1197" s="2" t="s">
        <v>669</v>
      </c>
      <c r="K1197" s="7" t="str">
        <f>INDEX('Product Details'!$A$2:$D$169, MATCH('Sales Order '!J1197,'Product Details'!$B$2:$B$169,0),3)</f>
        <v>Technology</v>
      </c>
      <c r="L1197" s="7" t="str">
        <f>INDEX('Product Details'!$A$2:$D$169, MATCH('Sales Order '!J1197,'Product Details'!$B$2:$B$169,0),4)</f>
        <v>Phones</v>
      </c>
      <c r="M1197" s="7" t="str">
        <f>INDEX('Product Details'!$A$2:$D$169, MATCH('Sales Order '!J1197,'Product Details'!$B$2:$B$169,0),1)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147"/>
        <v>8043</v>
      </c>
      <c r="R1197" s="8">
        <f t="shared" si="148"/>
        <v>8361</v>
      </c>
      <c r="S1197" s="2">
        <v>85</v>
      </c>
      <c r="T1197" s="9">
        <f t="shared" si="149"/>
        <v>8446</v>
      </c>
      <c r="U1197" s="9">
        <f t="shared" si="150"/>
        <v>403</v>
      </c>
      <c r="V1197" s="2" t="s">
        <v>64</v>
      </c>
      <c r="W1197" s="10">
        <f t="shared" si="151"/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 t="shared" si="144"/>
        <v>Rick</v>
      </c>
      <c r="H1198" s="6" t="str">
        <f t="shared" si="145"/>
        <v>Reed</v>
      </c>
      <c r="I1198" s="6" t="str">
        <f t="shared" si="146"/>
        <v>Lucknow</v>
      </c>
      <c r="J1198" s="2" t="s">
        <v>224</v>
      </c>
      <c r="K1198" s="7" t="str">
        <f>INDEX('Product Details'!$A$2:$D$169, MATCH('Sales Order '!J1198,'Product Details'!$B$2:$B$169,0),3)</f>
        <v>Office_Supplies</v>
      </c>
      <c r="L1198" s="7" t="str">
        <f>INDEX('Product Details'!$A$2:$D$169, MATCH('Sales Order '!J1198,'Product Details'!$B$2:$B$169,0),4)</f>
        <v>Supplies</v>
      </c>
      <c r="M1198" s="7" t="str">
        <f>INDEX('Product Details'!$A$2:$D$169, MATCH('Sales Order '!J1198,'Product Details'!$B$2:$B$169,0),1)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147"/>
        <v>26632</v>
      </c>
      <c r="R1198" s="8">
        <f t="shared" si="148"/>
        <v>29308</v>
      </c>
      <c r="S1198" s="2">
        <v>95</v>
      </c>
      <c r="T1198" s="9">
        <f t="shared" si="149"/>
        <v>29403</v>
      </c>
      <c r="U1198" s="9">
        <f t="shared" si="150"/>
        <v>2771</v>
      </c>
      <c r="V1198" s="2" t="s">
        <v>34</v>
      </c>
      <c r="W1198" s="10">
        <f t="shared" si="151"/>
        <v>7.0000000000000007E-2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 t="shared" si="144"/>
        <v>Brad</v>
      </c>
      <c r="H1199" s="6" t="str">
        <f t="shared" si="145"/>
        <v>Thomas</v>
      </c>
      <c r="I1199" s="6" t="str">
        <f t="shared" si="146"/>
        <v>Udaipur</v>
      </c>
      <c r="J1199" s="2" t="s">
        <v>504</v>
      </c>
      <c r="K1199" s="7" t="str">
        <f>INDEX('Product Details'!$A$2:$D$169, MATCH('Sales Order '!J1199,'Product Details'!$B$2:$B$169,0),3)</f>
        <v>Technology</v>
      </c>
      <c r="L1199" s="7" t="str">
        <f>INDEX('Product Details'!$A$2:$D$169, MATCH('Sales Order '!J1199,'Product Details'!$B$2:$B$169,0),4)</f>
        <v>Machines</v>
      </c>
      <c r="M1199" s="7" t="str">
        <f>INDEX('Product Details'!$A$2:$D$169, MATCH('Sales Order '!J1199,'Product Details'!$B$2:$B$169,0),1)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147"/>
        <v>8402</v>
      </c>
      <c r="R1199" s="8">
        <f t="shared" si="148"/>
        <v>8974</v>
      </c>
      <c r="S1199" s="2">
        <v>99</v>
      </c>
      <c r="T1199" s="9">
        <f t="shared" si="149"/>
        <v>9073</v>
      </c>
      <c r="U1199" s="9">
        <f t="shared" si="150"/>
        <v>671</v>
      </c>
      <c r="V1199" s="2" t="s">
        <v>64</v>
      </c>
      <c r="W1199" s="10">
        <f t="shared" si="151"/>
        <v>0.05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 t="shared" si="144"/>
        <v>Muhammed</v>
      </c>
      <c r="H1200" s="6" t="str">
        <f t="shared" si="145"/>
        <v>Lee</v>
      </c>
      <c r="I1200" s="6" t="str">
        <f t="shared" si="146"/>
        <v>Nellore</v>
      </c>
      <c r="J1200" s="2" t="s">
        <v>539</v>
      </c>
      <c r="K1200" s="7" t="str">
        <f>INDEX('Product Details'!$A$2:$D$169, MATCH('Sales Order '!J1200,'Product Details'!$B$2:$B$169,0),3)</f>
        <v>Technology</v>
      </c>
      <c r="L1200" s="7" t="str">
        <f>INDEX('Product Details'!$A$2:$D$169, MATCH('Sales Order '!J1200,'Product Details'!$B$2:$B$169,0),4)</f>
        <v>Copiers</v>
      </c>
      <c r="M1200" s="7" t="str">
        <f>INDEX('Product Details'!$A$2:$D$169, MATCH('Sales Order '!J1200,'Product Details'!$B$2:$B$169,0),1)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147"/>
        <v>11035</v>
      </c>
      <c r="R1200" s="8">
        <f t="shared" si="148"/>
        <v>11250</v>
      </c>
      <c r="S1200" s="2">
        <v>78</v>
      </c>
      <c r="T1200" s="9">
        <f t="shared" si="149"/>
        <v>11328</v>
      </c>
      <c r="U1200" s="9">
        <f t="shared" si="150"/>
        <v>293</v>
      </c>
      <c r="V1200" s="2" t="s">
        <v>34</v>
      </c>
      <c r="W1200" s="10">
        <f t="shared" si="151"/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 t="shared" si="144"/>
        <v>Julia</v>
      </c>
      <c r="H1201" s="6" t="str">
        <f t="shared" si="145"/>
        <v>Dunbar</v>
      </c>
      <c r="I1201" s="6" t="str">
        <f t="shared" si="146"/>
        <v>Melbourne</v>
      </c>
      <c r="J1201" s="2" t="s">
        <v>329</v>
      </c>
      <c r="K1201" s="7" t="str">
        <f>INDEX('Product Details'!$A$2:$D$169, MATCH('Sales Order '!J1201,'Product Details'!$B$2:$B$169,0),3)</f>
        <v>Office_Supplies</v>
      </c>
      <c r="L1201" s="7" t="str">
        <f>INDEX('Product Details'!$A$2:$D$169, MATCH('Sales Order '!J1201,'Product Details'!$B$2:$B$169,0),4)</f>
        <v>Appliances</v>
      </c>
      <c r="M1201" s="7" t="str">
        <f>INDEX('Product Details'!$A$2:$D$169, MATCH('Sales Order '!J1201,'Product Details'!$B$2:$B$169,0),1)</f>
        <v>KitchenAid Toaster, Black</v>
      </c>
      <c r="N1201" s="2">
        <v>2697</v>
      </c>
      <c r="O1201" s="2">
        <v>2498</v>
      </c>
      <c r="P1201" s="2">
        <v>3</v>
      </c>
      <c r="Q1201" s="8">
        <f t="shared" si="147"/>
        <v>7494</v>
      </c>
      <c r="R1201" s="8">
        <f t="shared" si="148"/>
        <v>8091</v>
      </c>
      <c r="S1201" s="2">
        <v>21</v>
      </c>
      <c r="T1201" s="9">
        <f t="shared" si="149"/>
        <v>8112</v>
      </c>
      <c r="U1201" s="9">
        <f t="shared" si="150"/>
        <v>618</v>
      </c>
      <c r="V1201" s="2" t="s">
        <v>64</v>
      </c>
      <c r="W1201" s="10">
        <f t="shared" si="151"/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 t="shared" si="144"/>
        <v>Larry</v>
      </c>
      <c r="H1202" s="6" t="str">
        <f t="shared" si="145"/>
        <v>Blacks</v>
      </c>
      <c r="I1202" s="6" t="str">
        <f t="shared" si="146"/>
        <v>Shangyu</v>
      </c>
      <c r="J1202" s="2" t="s">
        <v>320</v>
      </c>
      <c r="K1202" s="7" t="str">
        <f>INDEX('Product Details'!$A$2:$D$169, MATCH('Sales Order '!J1202,'Product Details'!$B$2:$B$169,0),3)</f>
        <v>Technology</v>
      </c>
      <c r="L1202" s="7" t="str">
        <f>INDEX('Product Details'!$A$2:$D$169, MATCH('Sales Order '!J1202,'Product Details'!$B$2:$B$169,0),4)</f>
        <v>Accessories</v>
      </c>
      <c r="M1202" s="7" t="str">
        <f>INDEX('Product Details'!$A$2:$D$169, MATCH('Sales Order '!J1202,'Product Details'!$B$2:$B$169,0),1)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147"/>
        <v>256</v>
      </c>
      <c r="R1202" s="8">
        <f t="shared" si="148"/>
        <v>276</v>
      </c>
      <c r="S1202" s="2">
        <v>30</v>
      </c>
      <c r="T1202" s="9">
        <f t="shared" si="149"/>
        <v>306</v>
      </c>
      <c r="U1202" s="9">
        <f t="shared" si="150"/>
        <v>50</v>
      </c>
      <c r="V1202" s="2" t="s">
        <v>34</v>
      </c>
      <c r="W1202" s="10">
        <f t="shared" si="151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 t="shared" si="144"/>
        <v>Sarah</v>
      </c>
      <c r="H1203" s="6" t="str">
        <f t="shared" si="145"/>
        <v>Foster</v>
      </c>
      <c r="I1203" s="6" t="str">
        <f t="shared" si="146"/>
        <v>Harbin</v>
      </c>
      <c r="J1203" s="2" t="s">
        <v>796</v>
      </c>
      <c r="K1203" s="7" t="str">
        <f>INDEX('Product Details'!$A$2:$D$169, MATCH('Sales Order '!J1203,'Product Details'!$B$2:$B$169,0),3)</f>
        <v>Office_Supplies</v>
      </c>
      <c r="L1203" s="7" t="str">
        <f>INDEX('Product Details'!$A$2:$D$169, MATCH('Sales Order '!J1203,'Product Details'!$B$2:$B$169,0),4)</f>
        <v>Binders</v>
      </c>
      <c r="M1203" s="7" t="str">
        <f>INDEX('Product Details'!$A$2:$D$169, MATCH('Sales Order '!J1203,'Product Details'!$B$2:$B$169,0),1)</f>
        <v>Heavy-Duty E-Z-D Binders</v>
      </c>
      <c r="N1203" s="2">
        <v>2249</v>
      </c>
      <c r="O1203" s="2">
        <v>2102</v>
      </c>
      <c r="P1203" s="2">
        <v>8</v>
      </c>
      <c r="Q1203" s="8">
        <f t="shared" si="147"/>
        <v>16816</v>
      </c>
      <c r="R1203" s="8">
        <f t="shared" si="148"/>
        <v>17992</v>
      </c>
      <c r="S1203" s="2">
        <v>70</v>
      </c>
      <c r="T1203" s="9">
        <f t="shared" si="149"/>
        <v>18062</v>
      </c>
      <c r="U1203" s="9">
        <f t="shared" si="150"/>
        <v>1246</v>
      </c>
      <c r="V1203" s="2" t="s">
        <v>34</v>
      </c>
      <c r="W1203" s="10">
        <f t="shared" si="151"/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 t="shared" si="144"/>
        <v>Claudia</v>
      </c>
      <c r="H1204" s="6" t="str">
        <f t="shared" si="145"/>
        <v>Bergmann</v>
      </c>
      <c r="I1204" s="6" t="str">
        <f t="shared" si="146"/>
        <v>Aschaffenburg</v>
      </c>
      <c r="J1204" s="2" t="s">
        <v>332</v>
      </c>
      <c r="K1204" s="7" t="str">
        <f>INDEX('Product Details'!$A$2:$D$169, MATCH('Sales Order '!J1204,'Product Details'!$B$2:$B$169,0),3)</f>
        <v>Technology</v>
      </c>
      <c r="L1204" s="7" t="str">
        <f>INDEX('Product Details'!$A$2:$D$169, MATCH('Sales Order '!J1204,'Product Details'!$B$2:$B$169,0),4)</f>
        <v>Phones</v>
      </c>
      <c r="M1204" s="7" t="str">
        <f>INDEX('Product Details'!$A$2:$D$169, MATCH('Sales Order '!J1204,'Product Details'!$B$2:$B$169,0),1)</f>
        <v>Digium D40 VoIP phone</v>
      </c>
      <c r="N1204" s="2">
        <v>1605</v>
      </c>
      <c r="O1204" s="2">
        <v>1487</v>
      </c>
      <c r="P1204" s="2">
        <v>5</v>
      </c>
      <c r="Q1204" s="8">
        <f t="shared" si="147"/>
        <v>7435</v>
      </c>
      <c r="R1204" s="8">
        <f t="shared" si="148"/>
        <v>8025</v>
      </c>
      <c r="S1204" s="2">
        <v>90</v>
      </c>
      <c r="T1204" s="9">
        <f t="shared" si="149"/>
        <v>8115</v>
      </c>
      <c r="U1204" s="9">
        <f t="shared" si="150"/>
        <v>680</v>
      </c>
      <c r="V1204" s="2" t="s">
        <v>34</v>
      </c>
      <c r="W1204" s="10">
        <f t="shared" si="151"/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 t="shared" si="144"/>
        <v>Steve</v>
      </c>
      <c r="H1205" s="6" t="str">
        <f t="shared" si="145"/>
        <v>Carroll</v>
      </c>
      <c r="I1205" s="6" t="str">
        <f t="shared" si="146"/>
        <v>Qingdao</v>
      </c>
      <c r="J1205" s="2" t="s">
        <v>698</v>
      </c>
      <c r="K1205" s="7" t="str">
        <f>INDEX('Product Details'!$A$2:$D$169, MATCH('Sales Order '!J1205,'Product Details'!$B$2:$B$169,0),3)</f>
        <v>Furniture</v>
      </c>
      <c r="L1205" s="7" t="str">
        <f>INDEX('Product Details'!$A$2:$D$169, MATCH('Sales Order '!J1205,'Product Details'!$B$2:$B$169,0),4)</f>
        <v>Chairs</v>
      </c>
      <c r="M1205" s="7" t="str">
        <f>INDEX('Product Details'!$A$2:$D$169, MATCH('Sales Order '!J1205,'Product Details'!$B$2:$B$169,0),1)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147"/>
        <v>12237</v>
      </c>
      <c r="R1205" s="8">
        <f t="shared" si="148"/>
        <v>13329</v>
      </c>
      <c r="S1205" s="2">
        <v>26</v>
      </c>
      <c r="T1205" s="9">
        <f t="shared" si="149"/>
        <v>13355</v>
      </c>
      <c r="U1205" s="9">
        <f t="shared" si="150"/>
        <v>1118</v>
      </c>
      <c r="V1205" s="2" t="s">
        <v>64</v>
      </c>
      <c r="W1205" s="10">
        <f t="shared" si="151"/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 t="shared" si="144"/>
        <v>Kelly</v>
      </c>
      <c r="H1206" s="6" t="str">
        <f t="shared" si="145"/>
        <v>Collister</v>
      </c>
      <c r="I1206" s="6" t="str">
        <f t="shared" si="146"/>
        <v>Tangshan</v>
      </c>
      <c r="J1206" s="2" t="s">
        <v>1397</v>
      </c>
      <c r="K1206" s="7" t="str">
        <f>INDEX('Product Details'!$A$2:$D$169, MATCH('Sales Order '!J1206,'Product Details'!$B$2:$B$169,0),3)</f>
        <v>Technology</v>
      </c>
      <c r="L1206" s="7" t="str">
        <f>INDEX('Product Details'!$A$2:$D$169, MATCH('Sales Order '!J1206,'Product Details'!$B$2:$B$169,0),4)</f>
        <v>Phones</v>
      </c>
      <c r="M1206" s="7" t="str">
        <f>INDEX('Product Details'!$A$2:$D$169, MATCH('Sales Order '!J1206,'Product Details'!$B$2:$B$169,0),1)</f>
        <v>Smart Phone, Full Size</v>
      </c>
      <c r="N1206" s="2">
        <v>6354</v>
      </c>
      <c r="O1206" s="2">
        <v>5769</v>
      </c>
      <c r="P1206" s="2">
        <v>2</v>
      </c>
      <c r="Q1206" s="8">
        <f t="shared" si="147"/>
        <v>11538</v>
      </c>
      <c r="R1206" s="8">
        <f t="shared" si="148"/>
        <v>12708</v>
      </c>
      <c r="S1206" s="2">
        <v>52</v>
      </c>
      <c r="T1206" s="9">
        <f t="shared" si="149"/>
        <v>12760</v>
      </c>
      <c r="U1206" s="9">
        <f t="shared" si="150"/>
        <v>1222</v>
      </c>
      <c r="V1206" s="2" t="s">
        <v>64</v>
      </c>
      <c r="W1206" s="10">
        <f t="shared" si="151"/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 t="shared" si="144"/>
        <v>Greg</v>
      </c>
      <c r="H1207" s="6" t="str">
        <f t="shared" si="145"/>
        <v>Hansen</v>
      </c>
      <c r="I1207" s="6" t="str">
        <f t="shared" si="146"/>
        <v>Canberra</v>
      </c>
      <c r="J1207" s="2" t="s">
        <v>719</v>
      </c>
      <c r="K1207" s="7" t="str">
        <f>INDEX('Product Details'!$A$2:$D$169, MATCH('Sales Order '!J1207,'Product Details'!$B$2:$B$169,0),3)</f>
        <v>Office_Supplies</v>
      </c>
      <c r="L1207" s="7" t="str">
        <f>INDEX('Product Details'!$A$2:$D$169, MATCH('Sales Order '!J1207,'Product Details'!$B$2:$B$169,0),4)</f>
        <v>Labels</v>
      </c>
      <c r="M1207" s="7" t="str">
        <f>INDEX('Product Details'!$A$2:$D$169, MATCH('Sales Order '!J1207,'Product Details'!$B$2:$B$169,0),1)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147"/>
        <v>6858</v>
      </c>
      <c r="R1207" s="8">
        <f t="shared" si="148"/>
        <v>7474</v>
      </c>
      <c r="S1207" s="2">
        <v>44</v>
      </c>
      <c r="T1207" s="9">
        <f t="shared" si="149"/>
        <v>7518</v>
      </c>
      <c r="U1207" s="9">
        <f t="shared" si="150"/>
        <v>660</v>
      </c>
      <c r="V1207" s="2" t="s">
        <v>64</v>
      </c>
      <c r="W1207" s="10">
        <f t="shared" si="151"/>
        <v>0.05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 t="shared" si="144"/>
        <v>Alex</v>
      </c>
      <c r="H1208" s="6" t="str">
        <f t="shared" si="145"/>
        <v>Avila</v>
      </c>
      <c r="I1208" s="6" t="str">
        <f t="shared" si="146"/>
        <v>Newcastle</v>
      </c>
      <c r="J1208" s="2" t="s">
        <v>442</v>
      </c>
      <c r="K1208" s="7" t="str">
        <f>INDEX('Product Details'!$A$2:$D$169, MATCH('Sales Order '!J1208,'Product Details'!$B$2:$B$169,0),3)</f>
        <v>Technology</v>
      </c>
      <c r="L1208" s="7" t="str">
        <f>INDEX('Product Details'!$A$2:$D$169, MATCH('Sales Order '!J1208,'Product Details'!$B$2:$B$169,0),4)</f>
        <v>Phones</v>
      </c>
      <c r="M1208" s="7" t="str">
        <f>INDEX('Product Details'!$A$2:$D$169, MATCH('Sales Order '!J1208,'Product Details'!$B$2:$B$169,0),1)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147"/>
        <v>7083</v>
      </c>
      <c r="R1208" s="8">
        <f t="shared" si="148"/>
        <v>7503</v>
      </c>
      <c r="S1208" s="2">
        <v>96</v>
      </c>
      <c r="T1208" s="9">
        <f t="shared" si="149"/>
        <v>7599</v>
      </c>
      <c r="U1208" s="9">
        <f t="shared" si="150"/>
        <v>516</v>
      </c>
      <c r="V1208" s="2" t="s">
        <v>34</v>
      </c>
      <c r="W1208" s="10">
        <f t="shared" si="151"/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 t="shared" si="144"/>
        <v>Rick</v>
      </c>
      <c r="H1209" s="6" t="str">
        <f t="shared" si="145"/>
        <v>Duston</v>
      </c>
      <c r="I1209" s="6" t="str">
        <f t="shared" si="146"/>
        <v>Surakarta</v>
      </c>
      <c r="J1209" s="2" t="s">
        <v>161</v>
      </c>
      <c r="K1209" s="7" t="str">
        <f>INDEX('Product Details'!$A$2:$D$169, MATCH('Sales Order '!J1209,'Product Details'!$B$2:$B$169,0),3)</f>
        <v>Office_Supplies</v>
      </c>
      <c r="L1209" s="7" t="str">
        <f>INDEX('Product Details'!$A$2:$D$169, MATCH('Sales Order '!J1209,'Product Details'!$B$2:$B$169,0),4)</f>
        <v>Storage</v>
      </c>
      <c r="M1209" s="7" t="str">
        <f>INDEX('Product Details'!$A$2:$D$169, MATCH('Sales Order '!J1209,'Product Details'!$B$2:$B$169,0),1)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147"/>
        <v>2528</v>
      </c>
      <c r="R1209" s="8">
        <f t="shared" si="148"/>
        <v>2627</v>
      </c>
      <c r="S1209" s="2">
        <v>93</v>
      </c>
      <c r="T1209" s="9">
        <f t="shared" si="149"/>
        <v>2720</v>
      </c>
      <c r="U1209" s="9">
        <f t="shared" si="150"/>
        <v>192</v>
      </c>
      <c r="V1209" s="2" t="s">
        <v>64</v>
      </c>
      <c r="W1209" s="10">
        <f t="shared" si="151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 t="shared" si="144"/>
        <v>Valerie</v>
      </c>
      <c r="H1210" s="6" t="str">
        <f t="shared" si="145"/>
        <v>Mitchum</v>
      </c>
      <c r="I1210" s="6" t="str">
        <f t="shared" si="146"/>
        <v>Chengdu</v>
      </c>
      <c r="J1210" s="2" t="s">
        <v>387</v>
      </c>
      <c r="K1210" s="7" t="str">
        <f>INDEX('Product Details'!$A$2:$D$169, MATCH('Sales Order '!J1210,'Product Details'!$B$2:$B$169,0),3)</f>
        <v>Office_Supplies</v>
      </c>
      <c r="L1210" s="7" t="str">
        <f>INDEX('Product Details'!$A$2:$D$169, MATCH('Sales Order '!J1210,'Product Details'!$B$2:$B$169,0),4)</f>
        <v>Fasteners</v>
      </c>
      <c r="M1210" s="7" t="str">
        <f>INDEX('Product Details'!$A$2:$D$169, MATCH('Sales Order '!J1210,'Product Details'!$B$2:$B$169,0),1)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147"/>
        <v>2435</v>
      </c>
      <c r="R1210" s="8">
        <f t="shared" si="148"/>
        <v>2630</v>
      </c>
      <c r="S1210" s="2">
        <v>72</v>
      </c>
      <c r="T1210" s="9">
        <f t="shared" si="149"/>
        <v>2702</v>
      </c>
      <c r="U1210" s="9">
        <f t="shared" si="150"/>
        <v>267</v>
      </c>
      <c r="V1210" s="2" t="s">
        <v>64</v>
      </c>
      <c r="W1210" s="10">
        <f t="shared" si="151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 t="shared" si="144"/>
        <v>Erin</v>
      </c>
      <c r="H1211" s="6" t="str">
        <f t="shared" si="145"/>
        <v>Smith</v>
      </c>
      <c r="I1211" s="6" t="str">
        <f t="shared" si="146"/>
        <v>Yuci</v>
      </c>
      <c r="J1211" s="2" t="s">
        <v>57</v>
      </c>
      <c r="K1211" s="7" t="str">
        <f>INDEX('Product Details'!$A$2:$D$169, MATCH('Sales Order '!J1211,'Product Details'!$B$2:$B$169,0),3)</f>
        <v>Technology</v>
      </c>
      <c r="L1211" s="7" t="str">
        <f>INDEX('Product Details'!$A$2:$D$169, MATCH('Sales Order '!J1211,'Product Details'!$B$2:$B$169,0),4)</f>
        <v>Accessories</v>
      </c>
      <c r="M1211" s="7" t="str">
        <f>INDEX('Product Details'!$A$2:$D$169, MATCH('Sales Order '!J1211,'Product Details'!$B$2:$B$169,0),1)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147"/>
        <v>2272</v>
      </c>
      <c r="R1211" s="8">
        <f t="shared" si="148"/>
        <v>2362</v>
      </c>
      <c r="S1211" s="2">
        <v>59</v>
      </c>
      <c r="T1211" s="9">
        <f t="shared" si="149"/>
        <v>2421</v>
      </c>
      <c r="U1211" s="9">
        <f t="shared" si="150"/>
        <v>149</v>
      </c>
      <c r="V1211" s="2" t="s">
        <v>72</v>
      </c>
      <c r="W1211" s="10">
        <f t="shared" si="151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 t="shared" si="144"/>
        <v>Kelly</v>
      </c>
      <c r="H1212" s="6" t="str">
        <f t="shared" si="145"/>
        <v>Collister</v>
      </c>
      <c r="I1212" s="6" t="str">
        <f t="shared" si="146"/>
        <v>Tangshan</v>
      </c>
      <c r="J1212" s="2" t="s">
        <v>389</v>
      </c>
      <c r="K1212" s="7" t="str">
        <f>INDEX('Product Details'!$A$2:$D$169, MATCH('Sales Order '!J1212,'Product Details'!$B$2:$B$169,0),3)</f>
        <v>Furniture</v>
      </c>
      <c r="L1212" s="7" t="str">
        <f>INDEX('Product Details'!$A$2:$D$169, MATCH('Sales Order '!J1212,'Product Details'!$B$2:$B$169,0),4)</f>
        <v>Tables</v>
      </c>
      <c r="M1212" s="7" t="str">
        <f>INDEX('Product Details'!$A$2:$D$169, MATCH('Sales Order '!J1212,'Product Details'!$B$2:$B$169,0),1)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147"/>
        <v>12004</v>
      </c>
      <c r="R1212" s="8">
        <f t="shared" si="148"/>
        <v>12120</v>
      </c>
      <c r="S1212" s="2">
        <v>51</v>
      </c>
      <c r="T1212" s="9">
        <f t="shared" si="149"/>
        <v>12171</v>
      </c>
      <c r="U1212" s="9">
        <f t="shared" si="150"/>
        <v>167</v>
      </c>
      <c r="V1212" s="2" t="s">
        <v>34</v>
      </c>
      <c r="W1212" s="10">
        <f t="shared" si="151"/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 t="shared" si="144"/>
        <v>Stuart</v>
      </c>
      <c r="H1213" s="6" t="str">
        <f t="shared" si="145"/>
        <v>Calhoun</v>
      </c>
      <c r="I1213" s="6" t="str">
        <f t="shared" si="146"/>
        <v>Nowra</v>
      </c>
      <c r="J1213" s="2" t="s">
        <v>311</v>
      </c>
      <c r="K1213" s="7" t="str">
        <f>INDEX('Product Details'!$A$2:$D$169, MATCH('Sales Order '!J1213,'Product Details'!$B$2:$B$169,0),3)</f>
        <v>Technology</v>
      </c>
      <c r="L1213" s="7" t="str">
        <f>INDEX('Product Details'!$A$2:$D$169, MATCH('Sales Order '!J1213,'Product Details'!$B$2:$B$169,0),4)</f>
        <v>Copiers</v>
      </c>
      <c r="M1213" s="7" t="str">
        <f>INDEX('Product Details'!$A$2:$D$169, MATCH('Sales Order '!J1213,'Product Details'!$B$2:$B$169,0),1)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147"/>
        <v>18720</v>
      </c>
      <c r="R1213" s="8">
        <f t="shared" si="148"/>
        <v>19836</v>
      </c>
      <c r="S1213" s="2">
        <v>64</v>
      </c>
      <c r="T1213" s="9">
        <f t="shared" si="149"/>
        <v>19900</v>
      </c>
      <c r="U1213" s="9">
        <f t="shared" si="150"/>
        <v>1180</v>
      </c>
      <c r="V1213" s="2" t="s">
        <v>34</v>
      </c>
      <c r="W1213" s="10">
        <f t="shared" si="151"/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 t="shared" si="144"/>
        <v>Victor</v>
      </c>
      <c r="H1214" s="6" t="str">
        <f t="shared" si="145"/>
        <v>Preis</v>
      </c>
      <c r="I1214" s="6" t="str">
        <f t="shared" si="146"/>
        <v>Melbourne</v>
      </c>
      <c r="J1214" s="2" t="s">
        <v>270</v>
      </c>
      <c r="K1214" s="7" t="str">
        <f>INDEX('Product Details'!$A$2:$D$169, MATCH('Sales Order '!J1214,'Product Details'!$B$2:$B$169,0),3)</f>
        <v>Furniture</v>
      </c>
      <c r="L1214" s="7" t="str">
        <f>INDEX('Product Details'!$A$2:$D$169, MATCH('Sales Order '!J1214,'Product Details'!$B$2:$B$169,0),4)</f>
        <v>Furnishings</v>
      </c>
      <c r="M1214" s="7" t="str">
        <f>INDEX('Product Details'!$A$2:$D$169, MATCH('Sales Order '!J1214,'Product Details'!$B$2:$B$169,0),1)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147"/>
        <v>34614</v>
      </c>
      <c r="R1214" s="8">
        <f t="shared" si="148"/>
        <v>38124</v>
      </c>
      <c r="S1214" s="2">
        <v>92</v>
      </c>
      <c r="T1214" s="9">
        <f t="shared" si="149"/>
        <v>38216</v>
      </c>
      <c r="U1214" s="9">
        <f t="shared" si="150"/>
        <v>3602</v>
      </c>
      <c r="V1214" s="2" t="s">
        <v>34</v>
      </c>
      <c r="W1214" s="10">
        <f t="shared" si="151"/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 t="shared" si="144"/>
        <v>Nick</v>
      </c>
      <c r="H1215" s="6" t="str">
        <f t="shared" si="145"/>
        <v>Zandusky</v>
      </c>
      <c r="I1215" s="6" t="str">
        <f t="shared" si="146"/>
        <v>Surabaya</v>
      </c>
      <c r="J1215" s="2" t="s">
        <v>274</v>
      </c>
      <c r="K1215" s="7" t="str">
        <f>INDEX('Product Details'!$A$2:$D$169, MATCH('Sales Order '!J1215,'Product Details'!$B$2:$B$169,0),3)</f>
        <v>Furniture</v>
      </c>
      <c r="L1215" s="7" t="str">
        <f>INDEX('Product Details'!$A$2:$D$169, MATCH('Sales Order '!J1215,'Product Details'!$B$2:$B$169,0),4)</f>
        <v>Tables</v>
      </c>
      <c r="M1215" s="7" t="str">
        <f>INDEX('Product Details'!$A$2:$D$169, MATCH('Sales Order '!J1215,'Product Details'!$B$2:$B$169,0),1)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147"/>
        <v>5090</v>
      </c>
      <c r="R1215" s="8">
        <f t="shared" si="148"/>
        <v>5494</v>
      </c>
      <c r="S1215" s="2">
        <v>77</v>
      </c>
      <c r="T1215" s="9">
        <f t="shared" si="149"/>
        <v>5571</v>
      </c>
      <c r="U1215" s="9">
        <f t="shared" si="150"/>
        <v>481</v>
      </c>
      <c r="V1215" s="2" t="s">
        <v>34</v>
      </c>
      <c r="W1215" s="10">
        <f t="shared" si="151"/>
        <v>0.05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 t="shared" si="144"/>
        <v>Dionis</v>
      </c>
      <c r="H1216" s="6" t="str">
        <f t="shared" si="145"/>
        <v>Lloyd</v>
      </c>
      <c r="I1216" s="6" t="str">
        <f t="shared" si="146"/>
        <v>Kamarhati</v>
      </c>
      <c r="J1216" s="2" t="s">
        <v>246</v>
      </c>
      <c r="K1216" s="7" t="str">
        <f>INDEX('Product Details'!$A$2:$D$169, MATCH('Sales Order '!J1216,'Product Details'!$B$2:$B$169,0),3)</f>
        <v>Office_Supplies</v>
      </c>
      <c r="L1216" s="7" t="str">
        <f>INDEX('Product Details'!$A$2:$D$169, MATCH('Sales Order '!J1216,'Product Details'!$B$2:$B$169,0),4)</f>
        <v>Envelopes</v>
      </c>
      <c r="M1216" s="7" t="str">
        <f>INDEX('Product Details'!$A$2:$D$169, MATCH('Sales Order '!J1216,'Product Details'!$B$2:$B$169,0),1)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147"/>
        <v>629</v>
      </c>
      <c r="R1216" s="8">
        <f t="shared" si="148"/>
        <v>674</v>
      </c>
      <c r="S1216" s="2">
        <v>43</v>
      </c>
      <c r="T1216" s="9">
        <f t="shared" si="149"/>
        <v>717</v>
      </c>
      <c r="U1216" s="9">
        <f t="shared" si="150"/>
        <v>88</v>
      </c>
      <c r="V1216" s="2" t="s">
        <v>64</v>
      </c>
      <c r="W1216" s="10">
        <f t="shared" si="151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 t="shared" si="144"/>
        <v>Stuart</v>
      </c>
      <c r="H1217" s="6" t="str">
        <f t="shared" si="145"/>
        <v>Calhoun</v>
      </c>
      <c r="I1217" s="6" t="str">
        <f t="shared" si="146"/>
        <v>Raipur</v>
      </c>
      <c r="J1217" s="2" t="s">
        <v>191</v>
      </c>
      <c r="K1217" s="7" t="str">
        <f>INDEX('Product Details'!$A$2:$D$169, MATCH('Sales Order '!J1217,'Product Details'!$B$2:$B$169,0),3)</f>
        <v>Furniture</v>
      </c>
      <c r="L1217" s="7" t="str">
        <f>INDEX('Product Details'!$A$2:$D$169, MATCH('Sales Order '!J1217,'Product Details'!$B$2:$B$169,0),4)</f>
        <v>Tables</v>
      </c>
      <c r="M1217" s="7" t="str">
        <f>INDEX('Product Details'!$A$2:$D$169, MATCH('Sales Order '!J1217,'Product Details'!$B$2:$B$169,0),1)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147"/>
        <v>1834</v>
      </c>
      <c r="R1217" s="8">
        <f t="shared" si="148"/>
        <v>1925</v>
      </c>
      <c r="S1217" s="2">
        <v>33</v>
      </c>
      <c r="T1217" s="9">
        <f t="shared" si="149"/>
        <v>1958</v>
      </c>
      <c r="U1217" s="9">
        <f t="shared" si="150"/>
        <v>124</v>
      </c>
      <c r="V1217" s="2" t="s">
        <v>31</v>
      </c>
      <c r="W1217" s="10">
        <f t="shared" si="151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 t="shared" si="144"/>
        <v>Cari</v>
      </c>
      <c r="H1218" s="6" t="str">
        <f t="shared" si="145"/>
        <v>MacIntyre</v>
      </c>
      <c r="I1218" s="6" t="str">
        <f t="shared" si="146"/>
        <v>Suzhou</v>
      </c>
      <c r="J1218" s="2" t="s">
        <v>1391</v>
      </c>
      <c r="K1218" s="7" t="str">
        <f>INDEX('Product Details'!$A$2:$D$169, MATCH('Sales Order '!J1218,'Product Details'!$B$2:$B$169,0),3)</f>
        <v>Furniture</v>
      </c>
      <c r="L1218" s="7" t="str">
        <f>INDEX('Product Details'!$A$2:$D$169, MATCH('Sales Order '!J1218,'Product Details'!$B$2:$B$169,0),4)</f>
        <v>Furnishings</v>
      </c>
      <c r="M1218" s="7" t="str">
        <f>INDEX('Product Details'!$A$2:$D$169, MATCH('Sales Order '!J1218,'Product Details'!$B$2:$B$169,0),1)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147"/>
        <v>300</v>
      </c>
      <c r="R1218" s="8">
        <f t="shared" si="148"/>
        <v>316</v>
      </c>
      <c r="S1218" s="2">
        <v>10</v>
      </c>
      <c r="T1218" s="9">
        <f t="shared" si="149"/>
        <v>326</v>
      </c>
      <c r="U1218" s="9">
        <f t="shared" si="150"/>
        <v>26</v>
      </c>
      <c r="V1218" s="2" t="s">
        <v>64</v>
      </c>
      <c r="W1218" s="10">
        <f t="shared" si="151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 t="shared" si="144"/>
        <v>Lindsay</v>
      </c>
      <c r="H1219" s="6" t="str">
        <f t="shared" si="145"/>
        <v>Shagiari</v>
      </c>
      <c r="I1219" s="6" t="str">
        <f t="shared" si="146"/>
        <v>Canberra</v>
      </c>
      <c r="J1219" s="2" t="s">
        <v>187</v>
      </c>
      <c r="K1219" s="7" t="str">
        <f>INDEX('Product Details'!$A$2:$D$169, MATCH('Sales Order '!J1219,'Product Details'!$B$2:$B$169,0),3)</f>
        <v>Technology</v>
      </c>
      <c r="L1219" s="7" t="str">
        <f>INDEX('Product Details'!$A$2:$D$169, MATCH('Sales Order '!J1219,'Product Details'!$B$2:$B$169,0),4)</f>
        <v>Accessories</v>
      </c>
      <c r="M1219" s="7" t="str">
        <f>INDEX('Product Details'!$A$2:$D$169, MATCH('Sales Order '!J1219,'Product Details'!$B$2:$B$169,0),1)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147"/>
        <v>2502</v>
      </c>
      <c r="R1219" s="8">
        <f t="shared" si="148"/>
        <v>2700</v>
      </c>
      <c r="S1219" s="2">
        <v>98</v>
      </c>
      <c r="T1219" s="9">
        <f t="shared" si="149"/>
        <v>2798</v>
      </c>
      <c r="U1219" s="9">
        <f t="shared" si="150"/>
        <v>296</v>
      </c>
      <c r="V1219" s="2" t="s">
        <v>34</v>
      </c>
      <c r="W1219" s="10">
        <f t="shared" si="151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 t="shared" si="144"/>
        <v>Xylona</v>
      </c>
      <c r="H1220" s="6" t="str">
        <f t="shared" si="145"/>
        <v>Preis</v>
      </c>
      <c r="I1220" s="6" t="str">
        <f t="shared" si="146"/>
        <v>Suining</v>
      </c>
      <c r="J1220" s="2" t="s">
        <v>332</v>
      </c>
      <c r="K1220" s="7" t="str">
        <f>INDEX('Product Details'!$A$2:$D$169, MATCH('Sales Order '!J1220,'Product Details'!$B$2:$B$169,0),3)</f>
        <v>Technology</v>
      </c>
      <c r="L1220" s="7" t="str">
        <f>INDEX('Product Details'!$A$2:$D$169, MATCH('Sales Order '!J1220,'Product Details'!$B$2:$B$169,0),4)</f>
        <v>Phones</v>
      </c>
      <c r="M1220" s="7" t="str">
        <f>INDEX('Product Details'!$A$2:$D$169, MATCH('Sales Order '!J1220,'Product Details'!$B$2:$B$169,0),1)</f>
        <v>Digium D40 VoIP phone</v>
      </c>
      <c r="N1220" s="2">
        <v>7609</v>
      </c>
      <c r="O1220" s="2">
        <v>7248</v>
      </c>
      <c r="P1220" s="2">
        <v>4</v>
      </c>
      <c r="Q1220" s="8">
        <f t="shared" si="147"/>
        <v>28992</v>
      </c>
      <c r="R1220" s="8">
        <f t="shared" si="148"/>
        <v>30436</v>
      </c>
      <c r="S1220" s="2">
        <v>55</v>
      </c>
      <c r="T1220" s="9">
        <f t="shared" si="149"/>
        <v>30491</v>
      </c>
      <c r="U1220" s="9">
        <f t="shared" si="150"/>
        <v>1499</v>
      </c>
      <c r="V1220" s="2" t="s">
        <v>34</v>
      </c>
      <c r="W1220" s="10">
        <f t="shared" si="151"/>
        <v>7.0000000000000007E-2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 t="shared" si="144"/>
        <v>Cathy</v>
      </c>
      <c r="H1221" s="6" t="str">
        <f t="shared" si="145"/>
        <v>Hwang</v>
      </c>
      <c r="I1221" s="6" t="str">
        <f t="shared" si="146"/>
        <v>Ballarat</v>
      </c>
      <c r="J1221" s="2" t="s">
        <v>227</v>
      </c>
      <c r="K1221" s="7" t="str">
        <f>INDEX('Product Details'!$A$2:$D$169, MATCH('Sales Order '!J1221,'Product Details'!$B$2:$B$169,0),3)</f>
        <v>Furniture</v>
      </c>
      <c r="L1221" s="7" t="str">
        <f>INDEX('Product Details'!$A$2:$D$169, MATCH('Sales Order '!J1221,'Product Details'!$B$2:$B$169,0),4)</f>
        <v>Bookcases</v>
      </c>
      <c r="M1221" s="7" t="str">
        <f>INDEX('Product Details'!$A$2:$D$169, MATCH('Sales Order '!J1221,'Product Details'!$B$2:$B$169,0),1)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147"/>
        <v>855</v>
      </c>
      <c r="R1221" s="8">
        <f t="shared" si="148"/>
        <v>895</v>
      </c>
      <c r="S1221" s="2">
        <v>30</v>
      </c>
      <c r="T1221" s="9">
        <f t="shared" si="149"/>
        <v>925</v>
      </c>
      <c r="U1221" s="9">
        <f t="shared" si="150"/>
        <v>70</v>
      </c>
      <c r="V1221" s="2" t="s">
        <v>64</v>
      </c>
      <c r="W1221" s="10">
        <f t="shared" si="151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 t="shared" si="144"/>
        <v>Carl</v>
      </c>
      <c r="H1222" s="6" t="str">
        <f t="shared" si="145"/>
        <v>Weiss</v>
      </c>
      <c r="I1222" s="6" t="str">
        <f t="shared" si="146"/>
        <v>Delhi</v>
      </c>
      <c r="J1222" s="2" t="s">
        <v>71</v>
      </c>
      <c r="K1222" s="7" t="str">
        <f>INDEX('Product Details'!$A$2:$D$169, MATCH('Sales Order '!J1222,'Product Details'!$B$2:$B$169,0),3)</f>
        <v>Furniture</v>
      </c>
      <c r="L1222" s="7" t="str">
        <f>INDEX('Product Details'!$A$2:$D$169, MATCH('Sales Order '!J1222,'Product Details'!$B$2:$B$169,0),4)</f>
        <v>Furnishings</v>
      </c>
      <c r="M1222" s="7" t="str">
        <f>INDEX('Product Details'!$A$2:$D$169, MATCH('Sales Order '!J1222,'Product Details'!$B$2:$B$169,0),1)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147"/>
        <v>10400</v>
      </c>
      <c r="R1222" s="8">
        <f t="shared" si="148"/>
        <v>11250</v>
      </c>
      <c r="S1222" s="2">
        <v>74</v>
      </c>
      <c r="T1222" s="9">
        <f t="shared" si="149"/>
        <v>11324</v>
      </c>
      <c r="U1222" s="9">
        <f t="shared" si="150"/>
        <v>924</v>
      </c>
      <c r="V1222" s="2" t="s">
        <v>31</v>
      </c>
      <c r="W1222" s="10">
        <f t="shared" si="151"/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 t="shared" si="144"/>
        <v>John</v>
      </c>
      <c r="H1223" s="6" t="str">
        <f t="shared" si="145"/>
        <v>Huston</v>
      </c>
      <c r="I1223" s="6" t="str">
        <f t="shared" si="146"/>
        <v>Jena</v>
      </c>
      <c r="J1223" s="2" t="s">
        <v>215</v>
      </c>
      <c r="K1223" s="7" t="str">
        <f>INDEX('Product Details'!$A$2:$D$169, MATCH('Sales Order '!J1223,'Product Details'!$B$2:$B$169,0),3)</f>
        <v>Technology</v>
      </c>
      <c r="L1223" s="7" t="str">
        <f>INDEX('Product Details'!$A$2:$D$169, MATCH('Sales Order '!J1223,'Product Details'!$B$2:$B$169,0),4)</f>
        <v>Machines</v>
      </c>
      <c r="M1223" s="7" t="str">
        <f>INDEX('Product Details'!$A$2:$D$169, MATCH('Sales Order '!J1223,'Product Details'!$B$2:$B$169,0),1)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147"/>
        <v>1164</v>
      </c>
      <c r="R1223" s="8">
        <f t="shared" si="148"/>
        <v>1246</v>
      </c>
      <c r="S1223" s="2">
        <v>47</v>
      </c>
      <c r="T1223" s="9">
        <f t="shared" si="149"/>
        <v>1293</v>
      </c>
      <c r="U1223" s="9">
        <f t="shared" si="150"/>
        <v>129</v>
      </c>
      <c r="V1223" s="2" t="s">
        <v>64</v>
      </c>
      <c r="W1223" s="10">
        <f t="shared" si="151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 t="shared" si="144"/>
        <v>Tamara</v>
      </c>
      <c r="H1224" s="6" t="str">
        <f t="shared" si="145"/>
        <v>Willingham</v>
      </c>
      <c r="I1224" s="6" t="str">
        <f t="shared" si="146"/>
        <v>Sindelfingen</v>
      </c>
      <c r="J1224" s="2" t="s">
        <v>836</v>
      </c>
      <c r="K1224" s="7" t="str">
        <f>INDEX('Product Details'!$A$2:$D$169, MATCH('Sales Order '!J1224,'Product Details'!$B$2:$B$169,0),3)</f>
        <v>Technology</v>
      </c>
      <c r="L1224" s="7" t="str">
        <f>INDEX('Product Details'!$A$2:$D$169, MATCH('Sales Order '!J1224,'Product Details'!$B$2:$B$169,0),4)</f>
        <v>Copiers</v>
      </c>
      <c r="M1224" s="7" t="str">
        <f>INDEX('Product Details'!$A$2:$D$169, MATCH('Sales Order '!J1224,'Product Details'!$B$2:$B$169,0),1)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147"/>
        <v>200</v>
      </c>
      <c r="R1224" s="8">
        <f t="shared" si="148"/>
        <v>214</v>
      </c>
      <c r="S1224" s="2">
        <v>68</v>
      </c>
      <c r="T1224" s="9">
        <f t="shared" si="149"/>
        <v>282</v>
      </c>
      <c r="U1224" s="9">
        <f t="shared" si="150"/>
        <v>82</v>
      </c>
      <c r="V1224" s="2" t="s">
        <v>64</v>
      </c>
      <c r="W1224" s="10">
        <f t="shared" si="151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 t="shared" si="144"/>
        <v>Darren</v>
      </c>
      <c r="H1225" s="6" t="str">
        <f t="shared" si="145"/>
        <v>Budd</v>
      </c>
      <c r="I1225" s="6" t="str">
        <f t="shared" si="146"/>
        <v>Jakarta</v>
      </c>
      <c r="J1225" s="2" t="s">
        <v>442</v>
      </c>
      <c r="K1225" s="7" t="str">
        <f>INDEX('Product Details'!$A$2:$D$169, MATCH('Sales Order '!J1225,'Product Details'!$B$2:$B$169,0),3)</f>
        <v>Technology</v>
      </c>
      <c r="L1225" s="7" t="str">
        <f>INDEX('Product Details'!$A$2:$D$169, MATCH('Sales Order '!J1225,'Product Details'!$B$2:$B$169,0),4)</f>
        <v>Phones</v>
      </c>
      <c r="M1225" s="7" t="str">
        <f>INDEX('Product Details'!$A$2:$D$169, MATCH('Sales Order '!J1225,'Product Details'!$B$2:$B$169,0),1)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147"/>
        <v>146</v>
      </c>
      <c r="R1225" s="8">
        <f t="shared" si="148"/>
        <v>154</v>
      </c>
      <c r="S1225" s="2">
        <v>10</v>
      </c>
      <c r="T1225" s="9">
        <f t="shared" si="149"/>
        <v>164</v>
      </c>
      <c r="U1225" s="9">
        <f t="shared" si="150"/>
        <v>18</v>
      </c>
      <c r="V1225" s="2" t="s">
        <v>31</v>
      </c>
      <c r="W1225" s="10">
        <f t="shared" si="151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 t="shared" ref="G1226:G1289" si="152">VLOOKUP(F1226, Customer,2,0)</f>
        <v>Shaun</v>
      </c>
      <c r="H1226" s="6" t="str">
        <f t="shared" ref="H1226:H1289" si="153">VLOOKUP(F1226,Customer,3,0)</f>
        <v>Weien</v>
      </c>
      <c r="I1226" s="6" t="str">
        <f t="shared" ref="I1226:I1289" si="154">VLOOKUP(F1226,Customer,5,0)</f>
        <v>Medan</v>
      </c>
      <c r="J1226" s="2" t="s">
        <v>633</v>
      </c>
      <c r="K1226" s="7" t="str">
        <f>INDEX('Product Details'!$A$2:$D$169, MATCH('Sales Order '!J1226,'Product Details'!$B$2:$B$169,0),3)</f>
        <v>Office_Supplies</v>
      </c>
      <c r="L1226" s="7" t="str">
        <f>INDEX('Product Details'!$A$2:$D$169, MATCH('Sales Order '!J1226,'Product Details'!$B$2:$B$169,0),4)</f>
        <v>Appliances</v>
      </c>
      <c r="M1226" s="7" t="str">
        <f>INDEX('Product Details'!$A$2:$D$169, MATCH('Sales Order '!J1226,'Product Details'!$B$2:$B$169,0),1)</f>
        <v>Cuisinart Toaster, Silver</v>
      </c>
      <c r="N1226" s="2">
        <v>90</v>
      </c>
      <c r="O1226" s="2">
        <v>81</v>
      </c>
      <c r="P1226" s="2">
        <v>4</v>
      </c>
      <c r="Q1226" s="8">
        <f t="shared" si="147"/>
        <v>324</v>
      </c>
      <c r="R1226" s="8">
        <f t="shared" si="148"/>
        <v>360</v>
      </c>
      <c r="S1226" s="2">
        <v>10</v>
      </c>
      <c r="T1226" s="9">
        <f t="shared" si="149"/>
        <v>370</v>
      </c>
      <c r="U1226" s="9">
        <f t="shared" si="150"/>
        <v>46</v>
      </c>
      <c r="V1226" s="2" t="s">
        <v>64</v>
      </c>
      <c r="W1226" s="10">
        <f t="shared" si="151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 t="shared" si="152"/>
        <v>John</v>
      </c>
      <c r="H1227" s="6" t="str">
        <f t="shared" si="153"/>
        <v>Grady</v>
      </c>
      <c r="I1227" s="6" t="str">
        <f t="shared" si="154"/>
        <v>Queanbeyan</v>
      </c>
      <c r="J1227" s="2" t="s">
        <v>256</v>
      </c>
      <c r="K1227" s="7" t="str">
        <f>INDEX('Product Details'!$A$2:$D$169, MATCH('Sales Order '!J1227,'Product Details'!$B$2:$B$169,0),3)</f>
        <v>Office_Supplies</v>
      </c>
      <c r="L1227" s="7" t="str">
        <f>INDEX('Product Details'!$A$2:$D$169, MATCH('Sales Order '!J1227,'Product Details'!$B$2:$B$169,0),4)</f>
        <v>Supplies</v>
      </c>
      <c r="M1227" s="7" t="str">
        <f>INDEX('Product Details'!$A$2:$D$169, MATCH('Sales Order '!J1227,'Product Details'!$B$2:$B$169,0),1)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155">O1227*P1227</f>
        <v>1308</v>
      </c>
      <c r="R1227" s="8">
        <f t="shared" ref="R1227:R1290" si="156">N1227*P1227</f>
        <v>1399</v>
      </c>
      <c r="S1227" s="2">
        <v>56</v>
      </c>
      <c r="T1227" s="9">
        <f t="shared" ref="T1227:T1290" si="157">R1227+S1227</f>
        <v>1455</v>
      </c>
      <c r="U1227" s="9">
        <f t="shared" ref="U1227:U1290" si="158">T1227-Q1227</f>
        <v>147</v>
      </c>
      <c r="V1227" s="2" t="s">
        <v>64</v>
      </c>
      <c r="W1227" s="10">
        <f t="shared" ref="W1227:W1290" si="159">VLOOKUP(T1227,$X$1:$Y$7,2,1)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 t="shared" si="152"/>
        <v>Julie</v>
      </c>
      <c r="H1228" s="6" t="str">
        <f t="shared" si="153"/>
        <v>Prescott</v>
      </c>
      <c r="I1228" s="6" t="str">
        <f t="shared" si="154"/>
        <v>Norderstedt</v>
      </c>
      <c r="J1228" s="2" t="s">
        <v>796</v>
      </c>
      <c r="K1228" s="7" t="str">
        <f>INDEX('Product Details'!$A$2:$D$169, MATCH('Sales Order '!J1228,'Product Details'!$B$2:$B$169,0),3)</f>
        <v>Office_Supplies</v>
      </c>
      <c r="L1228" s="7" t="str">
        <f>INDEX('Product Details'!$A$2:$D$169, MATCH('Sales Order '!J1228,'Product Details'!$B$2:$B$169,0),4)</f>
        <v>Binders</v>
      </c>
      <c r="M1228" s="7" t="str">
        <f>INDEX('Product Details'!$A$2:$D$169, MATCH('Sales Order '!J1228,'Product Details'!$B$2:$B$169,0),1)</f>
        <v>Heavy-Duty E-Z-D Binders</v>
      </c>
      <c r="N1228" s="2">
        <v>1605</v>
      </c>
      <c r="O1228" s="2">
        <v>1487</v>
      </c>
      <c r="P1228" s="2">
        <v>1</v>
      </c>
      <c r="Q1228" s="8">
        <f t="shared" si="155"/>
        <v>1487</v>
      </c>
      <c r="R1228" s="8">
        <f t="shared" si="156"/>
        <v>1605</v>
      </c>
      <c r="S1228" s="2">
        <v>56</v>
      </c>
      <c r="T1228" s="9">
        <f t="shared" si="157"/>
        <v>1661</v>
      </c>
      <c r="U1228" s="9">
        <f t="shared" si="158"/>
        <v>174</v>
      </c>
      <c r="V1228" s="2" t="s">
        <v>34</v>
      </c>
      <c r="W1228" s="10">
        <f t="shared" si="15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 t="shared" si="152"/>
        <v>Barry</v>
      </c>
      <c r="H1229" s="6" t="str">
        <f t="shared" si="153"/>
        <v>Blumstein</v>
      </c>
      <c r="I1229" s="6" t="str">
        <f t="shared" si="154"/>
        <v>Gold Coast</v>
      </c>
      <c r="J1229" s="2" t="s">
        <v>178</v>
      </c>
      <c r="K1229" s="7" t="str">
        <f>INDEX('Product Details'!$A$2:$D$169, MATCH('Sales Order '!J1229,'Product Details'!$B$2:$B$169,0),3)</f>
        <v>Technology</v>
      </c>
      <c r="L1229" s="7" t="str">
        <f>INDEX('Product Details'!$A$2:$D$169, MATCH('Sales Order '!J1229,'Product Details'!$B$2:$B$169,0),4)</f>
        <v>Accessories</v>
      </c>
      <c r="M1229" s="7" t="str">
        <f>INDEX('Product Details'!$A$2:$D$169, MATCH('Sales Order '!J1229,'Product Details'!$B$2:$B$169,0),1)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155"/>
        <v>155</v>
      </c>
      <c r="R1229" s="8">
        <f t="shared" si="156"/>
        <v>173</v>
      </c>
      <c r="S1229" s="2">
        <v>30</v>
      </c>
      <c r="T1229" s="9">
        <f t="shared" si="157"/>
        <v>203</v>
      </c>
      <c r="U1229" s="9">
        <f t="shared" si="158"/>
        <v>48</v>
      </c>
      <c r="V1229" s="2" t="s">
        <v>34</v>
      </c>
      <c r="W1229" s="10">
        <f t="shared" si="15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 t="shared" si="152"/>
        <v>Maureen</v>
      </c>
      <c r="H1230" s="6" t="str">
        <f t="shared" si="153"/>
        <v>Fritzler</v>
      </c>
      <c r="I1230" s="6" t="str">
        <f t="shared" si="154"/>
        <v>BadenBaden</v>
      </c>
      <c r="J1230" s="2" t="s">
        <v>302</v>
      </c>
      <c r="K1230" s="7" t="str">
        <f>INDEX('Product Details'!$A$2:$D$169, MATCH('Sales Order '!J1230,'Product Details'!$B$2:$B$169,0),3)</f>
        <v>Technology</v>
      </c>
      <c r="L1230" s="7" t="str">
        <f>INDEX('Product Details'!$A$2:$D$169, MATCH('Sales Order '!J1230,'Product Details'!$B$2:$B$169,0),4)</f>
        <v>Machines</v>
      </c>
      <c r="M1230" s="7" t="str">
        <f>INDEX('Product Details'!$A$2:$D$169, MATCH('Sales Order '!J1230,'Product Details'!$B$2:$B$169,0),1)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155"/>
        <v>5336</v>
      </c>
      <c r="R1230" s="8">
        <f t="shared" si="156"/>
        <v>5652</v>
      </c>
      <c r="S1230" s="2">
        <v>50</v>
      </c>
      <c r="T1230" s="9">
        <f t="shared" si="157"/>
        <v>5702</v>
      </c>
      <c r="U1230" s="9">
        <f t="shared" si="158"/>
        <v>366</v>
      </c>
      <c r="V1230" s="2" t="s">
        <v>31</v>
      </c>
      <c r="W1230" s="10">
        <f t="shared" si="159"/>
        <v>0.05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 t="shared" si="152"/>
        <v>Emily</v>
      </c>
      <c r="H1231" s="6" t="str">
        <f t="shared" si="153"/>
        <v>Burns</v>
      </c>
      <c r="I1231" s="6" t="str">
        <f t="shared" si="154"/>
        <v>Nasik</v>
      </c>
      <c r="J1231" s="2" t="s">
        <v>78</v>
      </c>
      <c r="K1231" s="7" t="str">
        <f>INDEX('Product Details'!$A$2:$D$169, MATCH('Sales Order '!J1231,'Product Details'!$B$2:$B$169,0),3)</f>
        <v>Office_Supplies</v>
      </c>
      <c r="L1231" s="7" t="str">
        <f>INDEX('Product Details'!$A$2:$D$169, MATCH('Sales Order '!J1231,'Product Details'!$B$2:$B$169,0),4)</f>
        <v>Supplies</v>
      </c>
      <c r="M1231" s="7" t="str">
        <f>INDEX('Product Details'!$A$2:$D$169, MATCH('Sales Order '!J1231,'Product Details'!$B$2:$B$169,0),1)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155"/>
        <v>12040</v>
      </c>
      <c r="R1231" s="8">
        <f t="shared" si="156"/>
        <v>12630</v>
      </c>
      <c r="S1231" s="2">
        <v>55</v>
      </c>
      <c r="T1231" s="9">
        <f t="shared" si="157"/>
        <v>12685</v>
      </c>
      <c r="U1231" s="9">
        <f t="shared" si="158"/>
        <v>645</v>
      </c>
      <c r="V1231" s="2" t="s">
        <v>34</v>
      </c>
      <c r="W1231" s="10">
        <f t="shared" si="159"/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 t="shared" si="152"/>
        <v>Hunter</v>
      </c>
      <c r="H1232" s="6" t="str">
        <f t="shared" si="153"/>
        <v>Lopez</v>
      </c>
      <c r="I1232" s="6" t="str">
        <f t="shared" si="154"/>
        <v>Cuttack</v>
      </c>
      <c r="J1232" s="2" t="s">
        <v>33</v>
      </c>
      <c r="K1232" s="7" t="str">
        <f>INDEX('Product Details'!$A$2:$D$169, MATCH('Sales Order '!J1232,'Product Details'!$B$2:$B$169,0),3)</f>
        <v>Technology</v>
      </c>
      <c r="L1232" s="7" t="str">
        <f>INDEX('Product Details'!$A$2:$D$169, MATCH('Sales Order '!J1232,'Product Details'!$B$2:$B$169,0),4)</f>
        <v>Machines</v>
      </c>
      <c r="M1232" s="7" t="str">
        <f>INDEX('Product Details'!$A$2:$D$169, MATCH('Sales Order '!J1232,'Product Details'!$B$2:$B$169,0),1)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155"/>
        <v>760</v>
      </c>
      <c r="R1232" s="8">
        <f t="shared" si="156"/>
        <v>800</v>
      </c>
      <c r="S1232" s="2">
        <v>10</v>
      </c>
      <c r="T1232" s="9">
        <f t="shared" si="157"/>
        <v>810</v>
      </c>
      <c r="U1232" s="9">
        <f t="shared" si="158"/>
        <v>50</v>
      </c>
      <c r="V1232" s="2" t="s">
        <v>34</v>
      </c>
      <c r="W1232" s="10">
        <f t="shared" si="15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 t="shared" si="152"/>
        <v>Tamara</v>
      </c>
      <c r="H1233" s="6" t="str">
        <f t="shared" si="153"/>
        <v>Chand</v>
      </c>
      <c r="I1233" s="6" t="str">
        <f t="shared" si="154"/>
        <v>Yogyakarta</v>
      </c>
      <c r="J1233" s="2" t="s">
        <v>427</v>
      </c>
      <c r="K1233" s="7" t="str">
        <f>INDEX('Product Details'!$A$2:$D$169, MATCH('Sales Order '!J1233,'Product Details'!$B$2:$B$169,0),3)</f>
        <v>Office_Supplies</v>
      </c>
      <c r="L1233" s="7" t="str">
        <f>INDEX('Product Details'!$A$2:$D$169, MATCH('Sales Order '!J1233,'Product Details'!$B$2:$B$169,0),4)</f>
        <v>Storage</v>
      </c>
      <c r="M1233" s="7" t="str">
        <f>INDEX('Product Details'!$A$2:$D$169, MATCH('Sales Order '!J1233,'Product Details'!$B$2:$B$169,0),1)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155"/>
        <v>640</v>
      </c>
      <c r="R1233" s="8">
        <f t="shared" si="156"/>
        <v>690</v>
      </c>
      <c r="S1233" s="2">
        <v>30</v>
      </c>
      <c r="T1233" s="9">
        <f t="shared" si="157"/>
        <v>720</v>
      </c>
      <c r="U1233" s="9">
        <f t="shared" si="158"/>
        <v>80</v>
      </c>
      <c r="V1233" s="2" t="s">
        <v>72</v>
      </c>
      <c r="W1233" s="10">
        <f t="shared" si="15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 t="shared" si="152"/>
        <v>Xylona</v>
      </c>
      <c r="H1234" s="6" t="str">
        <f t="shared" si="153"/>
        <v>Preis</v>
      </c>
      <c r="I1234" s="6" t="str">
        <f t="shared" si="154"/>
        <v>Suining</v>
      </c>
      <c r="J1234" s="2" t="s">
        <v>161</v>
      </c>
      <c r="K1234" s="7" t="str">
        <f>INDEX('Product Details'!$A$2:$D$169, MATCH('Sales Order '!J1234,'Product Details'!$B$2:$B$169,0),3)</f>
        <v>Office_Supplies</v>
      </c>
      <c r="L1234" s="7" t="str">
        <f>INDEX('Product Details'!$A$2:$D$169, MATCH('Sales Order '!J1234,'Product Details'!$B$2:$B$169,0),4)</f>
        <v>Storage</v>
      </c>
      <c r="M1234" s="7" t="str">
        <f>INDEX('Product Details'!$A$2:$D$169, MATCH('Sales Order '!J1234,'Product Details'!$B$2:$B$169,0),1)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155"/>
        <v>131</v>
      </c>
      <c r="R1234" s="8">
        <f t="shared" si="156"/>
        <v>149</v>
      </c>
      <c r="S1234" s="2">
        <v>30</v>
      </c>
      <c r="T1234" s="9">
        <f t="shared" si="157"/>
        <v>179</v>
      </c>
      <c r="U1234" s="9">
        <f t="shared" si="158"/>
        <v>48</v>
      </c>
      <c r="V1234" s="2" t="s">
        <v>34</v>
      </c>
      <c r="W1234" s="10">
        <f t="shared" si="15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 t="shared" si="152"/>
        <v>Eugene</v>
      </c>
      <c r="H1235" s="6" t="str">
        <f t="shared" si="153"/>
        <v>Barchas</v>
      </c>
      <c r="I1235" s="6" t="str">
        <f t="shared" si="154"/>
        <v>Aksu</v>
      </c>
      <c r="J1235" s="2" t="s">
        <v>302</v>
      </c>
      <c r="K1235" s="7" t="str">
        <f>INDEX('Product Details'!$A$2:$D$169, MATCH('Sales Order '!J1235,'Product Details'!$B$2:$B$169,0),3)</f>
        <v>Technology</v>
      </c>
      <c r="L1235" s="7" t="str">
        <f>INDEX('Product Details'!$A$2:$D$169, MATCH('Sales Order '!J1235,'Product Details'!$B$2:$B$169,0),4)</f>
        <v>Machines</v>
      </c>
      <c r="M1235" s="7" t="str">
        <f>INDEX('Product Details'!$A$2:$D$169, MATCH('Sales Order '!J1235,'Product Details'!$B$2:$B$169,0),1)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155"/>
        <v>8722</v>
      </c>
      <c r="R1235" s="8">
        <f t="shared" si="156"/>
        <v>9408</v>
      </c>
      <c r="S1235" s="2">
        <v>90</v>
      </c>
      <c r="T1235" s="9">
        <f t="shared" si="157"/>
        <v>9498</v>
      </c>
      <c r="U1235" s="9">
        <f t="shared" si="158"/>
        <v>776</v>
      </c>
      <c r="V1235" s="2" t="s">
        <v>64</v>
      </c>
      <c r="W1235" s="10">
        <f t="shared" si="159"/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 t="shared" si="152"/>
        <v>Brenda</v>
      </c>
      <c r="H1236" s="6" t="str">
        <f t="shared" si="153"/>
        <v>Bowman</v>
      </c>
      <c r="I1236" s="6" t="str">
        <f t="shared" si="154"/>
        <v>Perth</v>
      </c>
      <c r="J1236" s="2" t="s">
        <v>383</v>
      </c>
      <c r="K1236" s="7" t="str">
        <f>INDEX('Product Details'!$A$2:$D$169, MATCH('Sales Order '!J1236,'Product Details'!$B$2:$B$169,0),3)</f>
        <v>Office_Supplies</v>
      </c>
      <c r="L1236" s="7" t="str">
        <f>INDEX('Product Details'!$A$2:$D$169, MATCH('Sales Order '!J1236,'Product Details'!$B$2:$B$169,0),4)</f>
        <v>Storage</v>
      </c>
      <c r="M1236" s="7" t="str">
        <f>INDEX('Product Details'!$A$2:$D$169, MATCH('Sales Order '!J1236,'Product Details'!$B$2:$B$169,0),1)</f>
        <v>RogeFolders, Single Width</v>
      </c>
      <c r="N1236" s="2">
        <v>6611</v>
      </c>
      <c r="O1236" s="2">
        <v>5943</v>
      </c>
      <c r="P1236" s="2">
        <v>3</v>
      </c>
      <c r="Q1236" s="8">
        <f t="shared" si="155"/>
        <v>17829</v>
      </c>
      <c r="R1236" s="8">
        <f t="shared" si="156"/>
        <v>19833</v>
      </c>
      <c r="S1236" s="2">
        <v>99</v>
      </c>
      <c r="T1236" s="9">
        <f t="shared" si="157"/>
        <v>19932</v>
      </c>
      <c r="U1236" s="9">
        <f t="shared" si="158"/>
        <v>2103</v>
      </c>
      <c r="V1236" s="2" t="s">
        <v>34</v>
      </c>
      <c r="W1236" s="10">
        <f t="shared" si="159"/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 t="shared" si="152"/>
        <v>Joy</v>
      </c>
      <c r="H1237" s="6" t="str">
        <f t="shared" si="153"/>
        <v>Bell</v>
      </c>
      <c r="I1237" s="6" t="str">
        <f t="shared" si="154"/>
        <v>Tongchuan</v>
      </c>
      <c r="J1237" s="2" t="s">
        <v>57</v>
      </c>
      <c r="K1237" s="7" t="str">
        <f>INDEX('Product Details'!$A$2:$D$169, MATCH('Sales Order '!J1237,'Product Details'!$B$2:$B$169,0),3)</f>
        <v>Technology</v>
      </c>
      <c r="L1237" s="7" t="str">
        <f>INDEX('Product Details'!$A$2:$D$169, MATCH('Sales Order '!J1237,'Product Details'!$B$2:$B$169,0),4)</f>
        <v>Accessories</v>
      </c>
      <c r="M1237" s="7" t="str">
        <f>INDEX('Product Details'!$A$2:$D$169, MATCH('Sales Order '!J1237,'Product Details'!$B$2:$B$169,0),1)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155"/>
        <v>12324</v>
      </c>
      <c r="R1237" s="8">
        <f t="shared" si="156"/>
        <v>13062</v>
      </c>
      <c r="S1237" s="2">
        <v>98</v>
      </c>
      <c r="T1237" s="9">
        <f t="shared" si="157"/>
        <v>13160</v>
      </c>
      <c r="U1237" s="9">
        <f t="shared" si="158"/>
        <v>836</v>
      </c>
      <c r="V1237" s="2" t="s">
        <v>34</v>
      </c>
      <c r="W1237" s="10">
        <f t="shared" si="159"/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 t="shared" si="152"/>
        <v>Dave</v>
      </c>
      <c r="H1238" s="6" t="str">
        <f t="shared" si="153"/>
        <v>Poirier</v>
      </c>
      <c r="I1238" s="6" t="str">
        <f t="shared" si="154"/>
        <v>Changchun</v>
      </c>
      <c r="J1238" s="2" t="s">
        <v>90</v>
      </c>
      <c r="K1238" s="7" t="str">
        <f>INDEX('Product Details'!$A$2:$D$169, MATCH('Sales Order '!J1238,'Product Details'!$B$2:$B$169,0),3)</f>
        <v>Office_Supplies</v>
      </c>
      <c r="L1238" s="7" t="str">
        <f>INDEX('Product Details'!$A$2:$D$169, MATCH('Sales Order '!J1238,'Product Details'!$B$2:$B$169,0),4)</f>
        <v>Paper</v>
      </c>
      <c r="M1238" s="7" t="str">
        <f>INDEX('Product Details'!$A$2:$D$169, MATCH('Sales Order '!J1238,'Product Details'!$B$2:$B$169,0),1)</f>
        <v>Xerox 1974</v>
      </c>
      <c r="N1238" s="2">
        <v>1292</v>
      </c>
      <c r="O1238" s="2">
        <v>1185</v>
      </c>
      <c r="P1238" s="2">
        <v>3</v>
      </c>
      <c r="Q1238" s="8">
        <f t="shared" si="155"/>
        <v>3555</v>
      </c>
      <c r="R1238" s="8">
        <f t="shared" si="156"/>
        <v>3876</v>
      </c>
      <c r="S1238" s="2">
        <v>95</v>
      </c>
      <c r="T1238" s="9">
        <f t="shared" si="157"/>
        <v>3971</v>
      </c>
      <c r="U1238" s="9">
        <f t="shared" si="158"/>
        <v>416</v>
      </c>
      <c r="V1238" s="2" t="s">
        <v>34</v>
      </c>
      <c r="W1238" s="10">
        <f t="shared" si="15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 t="shared" si="152"/>
        <v>Philip</v>
      </c>
      <c r="H1239" s="6" t="str">
        <f t="shared" si="153"/>
        <v>Brown</v>
      </c>
      <c r="I1239" s="6" t="str">
        <f t="shared" si="154"/>
        <v>Binjai</v>
      </c>
      <c r="J1239" s="2" t="s">
        <v>617</v>
      </c>
      <c r="K1239" s="7" t="str">
        <f>INDEX('Product Details'!$A$2:$D$169, MATCH('Sales Order '!J1239,'Product Details'!$B$2:$B$169,0),3)</f>
        <v>Office_Supplies</v>
      </c>
      <c r="L1239" s="7" t="str">
        <f>INDEX('Product Details'!$A$2:$D$169, MATCH('Sales Order '!J1239,'Product Details'!$B$2:$B$169,0),4)</f>
        <v>Binders</v>
      </c>
      <c r="M1239" s="7" t="str">
        <f>INDEX('Product Details'!$A$2:$D$169, MATCH('Sales Order '!J1239,'Product Details'!$B$2:$B$169,0),1)</f>
        <v>JM Magazine Binder</v>
      </c>
      <c r="N1239" s="2">
        <v>456</v>
      </c>
      <c r="O1239" s="2">
        <v>430</v>
      </c>
      <c r="P1239" s="2">
        <v>4</v>
      </c>
      <c r="Q1239" s="8">
        <f t="shared" si="155"/>
        <v>1720</v>
      </c>
      <c r="R1239" s="8">
        <f t="shared" si="156"/>
        <v>1824</v>
      </c>
      <c r="S1239" s="2">
        <v>46</v>
      </c>
      <c r="T1239" s="9">
        <f t="shared" si="157"/>
        <v>1870</v>
      </c>
      <c r="U1239" s="9">
        <f t="shared" si="158"/>
        <v>150</v>
      </c>
      <c r="V1239" s="2" t="s">
        <v>31</v>
      </c>
      <c r="W1239" s="10">
        <f t="shared" si="15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 t="shared" si="152"/>
        <v>Jenna</v>
      </c>
      <c r="H1240" s="6" t="str">
        <f t="shared" si="153"/>
        <v>Caffey</v>
      </c>
      <c r="I1240" s="6" t="str">
        <f t="shared" si="154"/>
        <v>Kanpur</v>
      </c>
      <c r="J1240" s="2" t="s">
        <v>698</v>
      </c>
      <c r="K1240" s="7" t="str">
        <f>INDEX('Product Details'!$A$2:$D$169, MATCH('Sales Order '!J1240,'Product Details'!$B$2:$B$169,0),3)</f>
        <v>Furniture</v>
      </c>
      <c r="L1240" s="7" t="str">
        <f>INDEX('Product Details'!$A$2:$D$169, MATCH('Sales Order '!J1240,'Product Details'!$B$2:$B$169,0),4)</f>
        <v>Chairs</v>
      </c>
      <c r="M1240" s="7" t="str">
        <f>INDEX('Product Details'!$A$2:$D$169, MATCH('Sales Order '!J1240,'Product Details'!$B$2:$B$169,0),1)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155"/>
        <v>838</v>
      </c>
      <c r="R1240" s="8">
        <f t="shared" si="156"/>
        <v>932</v>
      </c>
      <c r="S1240" s="2">
        <v>85</v>
      </c>
      <c r="T1240" s="9">
        <f t="shared" si="157"/>
        <v>1017</v>
      </c>
      <c r="U1240" s="9">
        <f t="shared" si="158"/>
        <v>179</v>
      </c>
      <c r="V1240" s="2" t="s">
        <v>34</v>
      </c>
      <c r="W1240" s="10">
        <f t="shared" si="15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 t="shared" si="152"/>
        <v>Natalie</v>
      </c>
      <c r="H1241" s="6" t="str">
        <f t="shared" si="153"/>
        <v>Webber</v>
      </c>
      <c r="I1241" s="6" t="str">
        <f t="shared" si="154"/>
        <v>Ningbo</v>
      </c>
      <c r="J1241" s="2" t="s">
        <v>151</v>
      </c>
      <c r="K1241" s="7" t="str">
        <f>INDEX('Product Details'!$A$2:$D$169, MATCH('Sales Order '!J1241,'Product Details'!$B$2:$B$169,0),3)</f>
        <v>Office_Supplies</v>
      </c>
      <c r="L1241" s="7" t="str">
        <f>INDEX('Product Details'!$A$2:$D$169, MATCH('Sales Order '!J1241,'Product Details'!$B$2:$B$169,0),4)</f>
        <v>Appliances</v>
      </c>
      <c r="M1241" s="7" t="str">
        <f>INDEX('Product Details'!$A$2:$D$169, MATCH('Sales Order '!J1241,'Product Details'!$B$2:$B$169,0),1)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155"/>
        <v>46740</v>
      </c>
      <c r="R1241" s="8">
        <f t="shared" si="156"/>
        <v>47658</v>
      </c>
      <c r="S1241" s="2">
        <v>29</v>
      </c>
      <c r="T1241" s="9">
        <f t="shared" si="157"/>
        <v>47687</v>
      </c>
      <c r="U1241" s="9">
        <f t="shared" si="158"/>
        <v>947</v>
      </c>
      <c r="V1241" s="2" t="s">
        <v>34</v>
      </c>
      <c r="W1241" s="10">
        <f t="shared" si="159"/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 t="shared" si="152"/>
        <v>Steven</v>
      </c>
      <c r="H1242" s="6" t="str">
        <f t="shared" si="153"/>
        <v>Roelle</v>
      </c>
      <c r="I1242" s="6" t="str">
        <f t="shared" si="154"/>
        <v>Bonn</v>
      </c>
      <c r="J1242" s="2" t="s">
        <v>94</v>
      </c>
      <c r="K1242" s="7" t="str">
        <f>INDEX('Product Details'!$A$2:$D$169, MATCH('Sales Order '!J1242,'Product Details'!$B$2:$B$169,0),3)</f>
        <v>Furniture</v>
      </c>
      <c r="L1242" s="7" t="str">
        <f>INDEX('Product Details'!$A$2:$D$169, MATCH('Sales Order '!J1242,'Product Details'!$B$2:$B$169,0),4)</f>
        <v>Bookcases</v>
      </c>
      <c r="M1242" s="7" t="str">
        <f>INDEX('Product Details'!$A$2:$D$169, MATCH('Sales Order '!J1242,'Product Details'!$B$2:$B$169,0),1)</f>
        <v>3-Shelf Cabinet, Mobile</v>
      </c>
      <c r="N1242" s="2">
        <v>1399</v>
      </c>
      <c r="O1242" s="2">
        <v>1308</v>
      </c>
      <c r="P1242" s="2">
        <v>1</v>
      </c>
      <c r="Q1242" s="8">
        <f t="shared" si="155"/>
        <v>1308</v>
      </c>
      <c r="R1242" s="8">
        <f t="shared" si="156"/>
        <v>1399</v>
      </c>
      <c r="S1242" s="2">
        <v>84</v>
      </c>
      <c r="T1242" s="9">
        <f t="shared" si="157"/>
        <v>1483</v>
      </c>
      <c r="U1242" s="9">
        <f t="shared" si="158"/>
        <v>175</v>
      </c>
      <c r="V1242" s="2" t="s">
        <v>34</v>
      </c>
      <c r="W1242" s="10">
        <f t="shared" si="15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 t="shared" si="152"/>
        <v>Kelly</v>
      </c>
      <c r="H1243" s="6" t="str">
        <f t="shared" si="153"/>
        <v>Williams</v>
      </c>
      <c r="I1243" s="6" t="str">
        <f t="shared" si="154"/>
        <v>Sydney</v>
      </c>
      <c r="J1243" s="2" t="s">
        <v>523</v>
      </c>
      <c r="K1243" s="7" t="str">
        <f>INDEX('Product Details'!$A$2:$D$169, MATCH('Sales Order '!J1243,'Product Details'!$B$2:$B$169,0),3)</f>
        <v>Office_Supplies</v>
      </c>
      <c r="L1243" s="7" t="str">
        <f>INDEX('Product Details'!$A$2:$D$169, MATCH('Sales Order '!J1243,'Product Details'!$B$2:$B$169,0),4)</f>
        <v>Appliances</v>
      </c>
      <c r="M1243" s="7" t="str">
        <f>INDEX('Product Details'!$A$2:$D$169, MATCH('Sales Order '!J1243,'Product Details'!$B$2:$B$169,0),1)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155"/>
        <v>4794</v>
      </c>
      <c r="R1243" s="8">
        <f t="shared" si="156"/>
        <v>5080</v>
      </c>
      <c r="S1243" s="2">
        <v>48</v>
      </c>
      <c r="T1243" s="9">
        <f t="shared" si="157"/>
        <v>5128</v>
      </c>
      <c r="U1243" s="9">
        <f t="shared" si="158"/>
        <v>334</v>
      </c>
      <c r="V1243" s="2" t="s">
        <v>34</v>
      </c>
      <c r="W1243" s="10">
        <f t="shared" si="159"/>
        <v>0.05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 t="shared" si="152"/>
        <v>Mike</v>
      </c>
      <c r="H1244" s="6" t="str">
        <f t="shared" si="153"/>
        <v>Vittorini</v>
      </c>
      <c r="I1244" s="6" t="str">
        <f t="shared" si="154"/>
        <v>Naihati</v>
      </c>
      <c r="J1244" s="2" t="s">
        <v>286</v>
      </c>
      <c r="K1244" s="7" t="str">
        <f>INDEX('Product Details'!$A$2:$D$169, MATCH('Sales Order '!J1244,'Product Details'!$B$2:$B$169,0),3)</f>
        <v>Technology</v>
      </c>
      <c r="L1244" s="7" t="str">
        <f>INDEX('Product Details'!$A$2:$D$169, MATCH('Sales Order '!J1244,'Product Details'!$B$2:$B$169,0),4)</f>
        <v>Phones</v>
      </c>
      <c r="M1244" s="7" t="str">
        <f>INDEX('Product Details'!$A$2:$D$169, MATCH('Sales Order '!J1244,'Product Details'!$B$2:$B$169,0),1)</f>
        <v>Phone 5C</v>
      </c>
      <c r="N1244" s="2">
        <v>92</v>
      </c>
      <c r="O1244" s="2">
        <v>82</v>
      </c>
      <c r="P1244" s="2">
        <v>2</v>
      </c>
      <c r="Q1244" s="8">
        <f t="shared" si="155"/>
        <v>164</v>
      </c>
      <c r="R1244" s="8">
        <f t="shared" si="156"/>
        <v>184</v>
      </c>
      <c r="S1244" s="2">
        <v>10</v>
      </c>
      <c r="T1244" s="9">
        <f t="shared" si="157"/>
        <v>194</v>
      </c>
      <c r="U1244" s="9">
        <f t="shared" si="158"/>
        <v>30</v>
      </c>
      <c r="V1244" s="2" t="s">
        <v>64</v>
      </c>
      <c r="W1244" s="10">
        <f t="shared" si="15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 t="shared" si="152"/>
        <v>Carol</v>
      </c>
      <c r="H1245" s="6" t="str">
        <f t="shared" si="153"/>
        <v>Triggs</v>
      </c>
      <c r="I1245" s="6" t="str">
        <f t="shared" si="154"/>
        <v>Durgapur</v>
      </c>
      <c r="J1245" s="2" t="s">
        <v>402</v>
      </c>
      <c r="K1245" s="7" t="str">
        <f>INDEX('Product Details'!$A$2:$D$169, MATCH('Sales Order '!J1245,'Product Details'!$B$2:$B$169,0),3)</f>
        <v>Furniture</v>
      </c>
      <c r="L1245" s="7" t="str">
        <f>INDEX('Product Details'!$A$2:$D$169, MATCH('Sales Order '!J1245,'Product Details'!$B$2:$B$169,0),4)</f>
        <v>Bookcases</v>
      </c>
      <c r="M1245" s="7" t="str">
        <f>INDEX('Product Details'!$A$2:$D$169, MATCH('Sales Order '!J1245,'Product Details'!$B$2:$B$169,0),1)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155"/>
        <v>24345</v>
      </c>
      <c r="R1245" s="8">
        <f t="shared" si="156"/>
        <v>26319</v>
      </c>
      <c r="S1245" s="2">
        <v>71</v>
      </c>
      <c r="T1245" s="9">
        <f t="shared" si="157"/>
        <v>26390</v>
      </c>
      <c r="U1245" s="9">
        <f t="shared" si="158"/>
        <v>2045</v>
      </c>
      <c r="V1245" s="2" t="s">
        <v>64</v>
      </c>
      <c r="W1245" s="10">
        <f t="shared" si="159"/>
        <v>7.0000000000000007E-2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 t="shared" si="152"/>
        <v>Brian</v>
      </c>
      <c r="H1246" s="6" t="str">
        <f t="shared" si="153"/>
        <v>Dahlen</v>
      </c>
      <c r="I1246" s="6" t="str">
        <f t="shared" si="154"/>
        <v>Shantou</v>
      </c>
      <c r="J1246" s="2" t="s">
        <v>405</v>
      </c>
      <c r="K1246" s="7" t="str">
        <f>INDEX('Product Details'!$A$2:$D$169, MATCH('Sales Order '!J1246,'Product Details'!$B$2:$B$169,0),3)</f>
        <v>Furniture</v>
      </c>
      <c r="L1246" s="7" t="str">
        <f>INDEX('Product Details'!$A$2:$D$169, MATCH('Sales Order '!J1246,'Product Details'!$B$2:$B$169,0),4)</f>
        <v>Furnishings</v>
      </c>
      <c r="M1246" s="7" t="str">
        <f>INDEX('Product Details'!$A$2:$D$169, MATCH('Sales Order '!J1246,'Product Details'!$B$2:$B$169,0),1)</f>
        <v>-O Photo Frame, Black</v>
      </c>
      <c r="N1246" s="2">
        <v>1901</v>
      </c>
      <c r="O1246" s="2">
        <v>1810</v>
      </c>
      <c r="P1246" s="2">
        <v>2</v>
      </c>
      <c r="Q1246" s="8">
        <f t="shared" si="155"/>
        <v>3620</v>
      </c>
      <c r="R1246" s="8">
        <f t="shared" si="156"/>
        <v>3802</v>
      </c>
      <c r="S1246" s="2">
        <v>74</v>
      </c>
      <c r="T1246" s="9">
        <f t="shared" si="157"/>
        <v>3876</v>
      </c>
      <c r="U1246" s="9">
        <f t="shared" si="158"/>
        <v>256</v>
      </c>
      <c r="V1246" s="2" t="s">
        <v>34</v>
      </c>
      <c r="W1246" s="10">
        <f t="shared" si="15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 t="shared" si="152"/>
        <v>Barry</v>
      </c>
      <c r="H1247" s="6" t="str">
        <f t="shared" si="153"/>
        <v>Blumstein</v>
      </c>
      <c r="I1247" s="6" t="str">
        <f t="shared" si="154"/>
        <v>Toowoomba</v>
      </c>
      <c r="J1247" s="2" t="s">
        <v>302</v>
      </c>
      <c r="K1247" s="7" t="str">
        <f>INDEX('Product Details'!$A$2:$D$169, MATCH('Sales Order '!J1247,'Product Details'!$B$2:$B$169,0),3)</f>
        <v>Technology</v>
      </c>
      <c r="L1247" s="7" t="str">
        <f>INDEX('Product Details'!$A$2:$D$169, MATCH('Sales Order '!J1247,'Product Details'!$B$2:$B$169,0),4)</f>
        <v>Machines</v>
      </c>
      <c r="M1247" s="7" t="str">
        <f>INDEX('Product Details'!$A$2:$D$169, MATCH('Sales Order '!J1247,'Product Details'!$B$2:$B$169,0),1)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155"/>
        <v>132</v>
      </c>
      <c r="R1247" s="8">
        <f t="shared" si="156"/>
        <v>144</v>
      </c>
      <c r="S1247" s="2">
        <v>30</v>
      </c>
      <c r="T1247" s="9">
        <f t="shared" si="157"/>
        <v>174</v>
      </c>
      <c r="U1247" s="9">
        <f t="shared" si="158"/>
        <v>42</v>
      </c>
      <c r="V1247" s="2" t="s">
        <v>34</v>
      </c>
      <c r="W1247" s="10">
        <f t="shared" si="15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 t="shared" si="152"/>
        <v>David</v>
      </c>
      <c r="H1248" s="6" t="str">
        <f t="shared" si="153"/>
        <v>Smith</v>
      </c>
      <c r="I1248" s="6" t="str">
        <f t="shared" si="154"/>
        <v>Surat</v>
      </c>
      <c r="J1248" s="2" t="s">
        <v>297</v>
      </c>
      <c r="K1248" s="7" t="str">
        <f>INDEX('Product Details'!$A$2:$D$169, MATCH('Sales Order '!J1248,'Product Details'!$B$2:$B$169,0),3)</f>
        <v>Office_Supplies</v>
      </c>
      <c r="L1248" s="7" t="str">
        <f>INDEX('Product Details'!$A$2:$D$169, MATCH('Sales Order '!J1248,'Product Details'!$B$2:$B$169,0),4)</f>
        <v>Binders</v>
      </c>
      <c r="M1248" s="7" t="str">
        <f>INDEX('Product Details'!$A$2:$D$169, MATCH('Sales Order '!J1248,'Product Details'!$B$2:$B$169,0),1)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155"/>
        <v>4218</v>
      </c>
      <c r="R1248" s="8">
        <f t="shared" si="156"/>
        <v>4554</v>
      </c>
      <c r="S1248" s="2">
        <v>52</v>
      </c>
      <c r="T1248" s="9">
        <f t="shared" si="157"/>
        <v>4606</v>
      </c>
      <c r="U1248" s="9">
        <f t="shared" si="158"/>
        <v>388</v>
      </c>
      <c r="V1248" s="2" t="s">
        <v>64</v>
      </c>
      <c r="W1248" s="10">
        <f t="shared" si="15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 t="shared" si="152"/>
        <v>Ionia</v>
      </c>
      <c r="H1249" s="6" t="str">
        <f t="shared" si="153"/>
        <v>McGrath</v>
      </c>
      <c r="I1249" s="6" t="str">
        <f t="shared" si="154"/>
        <v>Dormagen</v>
      </c>
      <c r="J1249" s="2" t="s">
        <v>449</v>
      </c>
      <c r="K1249" s="7" t="str">
        <f>INDEX('Product Details'!$A$2:$D$169, MATCH('Sales Order '!J1249,'Product Details'!$B$2:$B$169,0),3)</f>
        <v>Office_Supplies</v>
      </c>
      <c r="L1249" s="7" t="str">
        <f>INDEX('Product Details'!$A$2:$D$169, MATCH('Sales Order '!J1249,'Product Details'!$B$2:$B$169,0),4)</f>
        <v>Envelopes</v>
      </c>
      <c r="M1249" s="7" t="str">
        <f>INDEX('Product Details'!$A$2:$D$169, MATCH('Sales Order '!J1249,'Product Details'!$B$2:$B$169,0),1)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155"/>
        <v>2229</v>
      </c>
      <c r="R1249" s="8">
        <f t="shared" si="156"/>
        <v>2273</v>
      </c>
      <c r="S1249" s="2">
        <v>37</v>
      </c>
      <c r="T1249" s="9">
        <f t="shared" si="157"/>
        <v>2310</v>
      </c>
      <c r="U1249" s="9">
        <f t="shared" si="158"/>
        <v>81</v>
      </c>
      <c r="V1249" s="2" t="s">
        <v>64</v>
      </c>
      <c r="W1249" s="10">
        <f t="shared" si="15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 t="shared" si="152"/>
        <v>Tom</v>
      </c>
      <c r="H1250" s="6" t="str">
        <f t="shared" si="153"/>
        <v>Zandusky</v>
      </c>
      <c r="I1250" s="6" t="str">
        <f t="shared" si="154"/>
        <v>Hobart</v>
      </c>
      <c r="J1250" s="2" t="s">
        <v>564</v>
      </c>
      <c r="K1250" s="7" t="str">
        <f>INDEX('Product Details'!$A$2:$D$169, MATCH('Sales Order '!J1250,'Product Details'!$B$2:$B$169,0),3)</f>
        <v>Technology</v>
      </c>
      <c r="L1250" s="7" t="str">
        <f>INDEX('Product Details'!$A$2:$D$169, MATCH('Sales Order '!J1250,'Product Details'!$B$2:$B$169,0),4)</f>
        <v>Machines</v>
      </c>
      <c r="M1250" s="7" t="str">
        <f>INDEX('Product Details'!$A$2:$D$169, MATCH('Sales Order '!J1250,'Product Details'!$B$2:$B$169,0),1)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155"/>
        <v>5336</v>
      </c>
      <c r="R1250" s="8">
        <f t="shared" si="156"/>
        <v>5652</v>
      </c>
      <c r="S1250" s="2">
        <v>56</v>
      </c>
      <c r="T1250" s="9">
        <f t="shared" si="157"/>
        <v>5708</v>
      </c>
      <c r="U1250" s="9">
        <f t="shared" si="158"/>
        <v>372</v>
      </c>
      <c r="V1250" s="2" t="s">
        <v>64</v>
      </c>
      <c r="W1250" s="10">
        <f t="shared" si="159"/>
        <v>0.05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 t="shared" si="152"/>
        <v>Natalie</v>
      </c>
      <c r="H1251" s="6" t="str">
        <f t="shared" si="153"/>
        <v>DeCherney</v>
      </c>
      <c r="I1251" s="6" t="str">
        <f t="shared" si="154"/>
        <v>Anqing</v>
      </c>
      <c r="J1251" s="2" t="s">
        <v>796</v>
      </c>
      <c r="K1251" s="7" t="str">
        <f>INDEX('Product Details'!$A$2:$D$169, MATCH('Sales Order '!J1251,'Product Details'!$B$2:$B$169,0),3)</f>
        <v>Office_Supplies</v>
      </c>
      <c r="L1251" s="7" t="str">
        <f>INDEX('Product Details'!$A$2:$D$169, MATCH('Sales Order '!J1251,'Product Details'!$B$2:$B$169,0),4)</f>
        <v>Binders</v>
      </c>
      <c r="M1251" s="7" t="str">
        <f>INDEX('Product Details'!$A$2:$D$169, MATCH('Sales Order '!J1251,'Product Details'!$B$2:$B$169,0),1)</f>
        <v>Heavy-Duty E-Z-D Binders</v>
      </c>
      <c r="N1251" s="2">
        <v>932</v>
      </c>
      <c r="O1251" s="2">
        <v>838</v>
      </c>
      <c r="P1251" s="2">
        <v>3</v>
      </c>
      <c r="Q1251" s="8">
        <f t="shared" si="155"/>
        <v>2514</v>
      </c>
      <c r="R1251" s="8">
        <f t="shared" si="156"/>
        <v>2796</v>
      </c>
      <c r="S1251" s="2">
        <v>88</v>
      </c>
      <c r="T1251" s="9">
        <f t="shared" si="157"/>
        <v>2884</v>
      </c>
      <c r="U1251" s="9">
        <f t="shared" si="158"/>
        <v>370</v>
      </c>
      <c r="V1251" s="2" t="s">
        <v>64</v>
      </c>
      <c r="W1251" s="10">
        <f t="shared" si="15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 t="shared" si="152"/>
        <v>Arthur</v>
      </c>
      <c r="H1252" s="6" t="str">
        <f t="shared" si="153"/>
        <v>Prichep</v>
      </c>
      <c r="I1252" s="6" t="str">
        <f t="shared" si="154"/>
        <v>Minden</v>
      </c>
      <c r="J1252" s="2" t="s">
        <v>383</v>
      </c>
      <c r="K1252" s="7" t="str">
        <f>INDEX('Product Details'!$A$2:$D$169, MATCH('Sales Order '!J1252,'Product Details'!$B$2:$B$169,0),3)</f>
        <v>Office_Supplies</v>
      </c>
      <c r="L1252" s="7" t="str">
        <f>INDEX('Product Details'!$A$2:$D$169, MATCH('Sales Order '!J1252,'Product Details'!$B$2:$B$169,0),4)</f>
        <v>Storage</v>
      </c>
      <c r="M1252" s="7" t="str">
        <f>INDEX('Product Details'!$A$2:$D$169, MATCH('Sales Order '!J1252,'Product Details'!$B$2:$B$169,0),1)</f>
        <v>RogeFolders, Single Width</v>
      </c>
      <c r="N1252" s="2">
        <v>1816</v>
      </c>
      <c r="O1252" s="2">
        <v>1699</v>
      </c>
      <c r="P1252" s="2">
        <v>2</v>
      </c>
      <c r="Q1252" s="8">
        <f t="shared" si="155"/>
        <v>3398</v>
      </c>
      <c r="R1252" s="8">
        <f t="shared" si="156"/>
        <v>3632</v>
      </c>
      <c r="S1252" s="2">
        <v>84</v>
      </c>
      <c r="T1252" s="9">
        <f t="shared" si="157"/>
        <v>3716</v>
      </c>
      <c r="U1252" s="9">
        <f t="shared" si="158"/>
        <v>318</v>
      </c>
      <c r="V1252" s="2" t="s">
        <v>31</v>
      </c>
      <c r="W1252" s="10">
        <f t="shared" si="15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 t="shared" si="152"/>
        <v>Maureen</v>
      </c>
      <c r="H1253" s="6" t="str">
        <f t="shared" si="153"/>
        <v>Gastineau</v>
      </c>
      <c r="I1253" s="6" t="str">
        <f t="shared" si="154"/>
        <v>Melton</v>
      </c>
      <c r="J1253" s="2" t="s">
        <v>719</v>
      </c>
      <c r="K1253" s="7" t="str">
        <f>INDEX('Product Details'!$A$2:$D$169, MATCH('Sales Order '!J1253,'Product Details'!$B$2:$B$169,0),3)</f>
        <v>Office_Supplies</v>
      </c>
      <c r="L1253" s="7" t="str">
        <f>INDEX('Product Details'!$A$2:$D$169, MATCH('Sales Order '!J1253,'Product Details'!$B$2:$B$169,0),4)</f>
        <v>Labels</v>
      </c>
      <c r="M1253" s="7" t="str">
        <f>INDEX('Product Details'!$A$2:$D$169, MATCH('Sales Order '!J1253,'Product Details'!$B$2:$B$169,0),1)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155"/>
        <v>64</v>
      </c>
      <c r="R1253" s="8">
        <f t="shared" si="156"/>
        <v>69</v>
      </c>
      <c r="S1253" s="2">
        <v>10</v>
      </c>
      <c r="T1253" s="9">
        <f t="shared" si="157"/>
        <v>79</v>
      </c>
      <c r="U1253" s="9">
        <f t="shared" si="158"/>
        <v>15</v>
      </c>
      <c r="V1253" s="2" t="s">
        <v>34</v>
      </c>
      <c r="W1253" s="10">
        <f t="shared" si="15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 t="shared" si="152"/>
        <v>Barry</v>
      </c>
      <c r="H1254" s="6" t="str">
        <f t="shared" si="153"/>
        <v>Blumstein</v>
      </c>
      <c r="I1254" s="6" t="str">
        <f t="shared" si="154"/>
        <v>Gold Coast</v>
      </c>
      <c r="J1254" s="2" t="s">
        <v>184</v>
      </c>
      <c r="K1254" s="7" t="str">
        <f>INDEX('Product Details'!$A$2:$D$169, MATCH('Sales Order '!J1254,'Product Details'!$B$2:$B$169,0),3)</f>
        <v>Furniture</v>
      </c>
      <c r="L1254" s="7" t="str">
        <f>INDEX('Product Details'!$A$2:$D$169, MATCH('Sales Order '!J1254,'Product Details'!$B$2:$B$169,0),4)</f>
        <v>Tables</v>
      </c>
      <c r="M1254" s="7" t="str">
        <f>INDEX('Product Details'!$A$2:$D$169, MATCH('Sales Order '!J1254,'Product Details'!$B$2:$B$169,0),1)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155"/>
        <v>64</v>
      </c>
      <c r="R1254" s="8">
        <f t="shared" si="156"/>
        <v>69</v>
      </c>
      <c r="S1254" s="2">
        <v>10</v>
      </c>
      <c r="T1254" s="9">
        <f t="shared" si="157"/>
        <v>79</v>
      </c>
      <c r="U1254" s="9">
        <f t="shared" si="158"/>
        <v>15</v>
      </c>
      <c r="V1254" s="2" t="s">
        <v>34</v>
      </c>
      <c r="W1254" s="10">
        <f t="shared" si="15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 t="shared" si="152"/>
        <v>Anna</v>
      </c>
      <c r="H1255" s="6" t="str">
        <f t="shared" si="153"/>
        <v>Gayman</v>
      </c>
      <c r="I1255" s="6" t="str">
        <f t="shared" si="154"/>
        <v>Jakarta</v>
      </c>
      <c r="J1255" s="2" t="s">
        <v>523</v>
      </c>
      <c r="K1255" s="7" t="str">
        <f>INDEX('Product Details'!$A$2:$D$169, MATCH('Sales Order '!J1255,'Product Details'!$B$2:$B$169,0),3)</f>
        <v>Office_Supplies</v>
      </c>
      <c r="L1255" s="7" t="str">
        <f>INDEX('Product Details'!$A$2:$D$169, MATCH('Sales Order '!J1255,'Product Details'!$B$2:$B$169,0),4)</f>
        <v>Appliances</v>
      </c>
      <c r="M1255" s="7" t="str">
        <f>INDEX('Product Details'!$A$2:$D$169, MATCH('Sales Order '!J1255,'Product Details'!$B$2:$B$169,0),1)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155"/>
        <v>2990</v>
      </c>
      <c r="R1255" s="8">
        <f t="shared" si="156"/>
        <v>3170</v>
      </c>
      <c r="S1255" s="2">
        <v>92</v>
      </c>
      <c r="T1255" s="9">
        <f t="shared" si="157"/>
        <v>3262</v>
      </c>
      <c r="U1255" s="9">
        <f t="shared" si="158"/>
        <v>272</v>
      </c>
      <c r="V1255" s="2" t="s">
        <v>34</v>
      </c>
      <c r="W1255" s="10">
        <f t="shared" si="15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 t="shared" si="152"/>
        <v>Brooke</v>
      </c>
      <c r="H1256" s="6" t="str">
        <f t="shared" si="153"/>
        <v>Gillingham</v>
      </c>
      <c r="I1256" s="6" t="str">
        <f t="shared" si="154"/>
        <v>Geraldton</v>
      </c>
      <c r="J1256" s="2" t="s">
        <v>212</v>
      </c>
      <c r="K1256" s="7" t="str">
        <f>INDEX('Product Details'!$A$2:$D$169, MATCH('Sales Order '!J1256,'Product Details'!$B$2:$B$169,0),3)</f>
        <v>Furniture</v>
      </c>
      <c r="L1256" s="7" t="str">
        <f>INDEX('Product Details'!$A$2:$D$169, MATCH('Sales Order '!J1256,'Product Details'!$B$2:$B$169,0),4)</f>
        <v>Bookcases</v>
      </c>
      <c r="M1256" s="7" t="str">
        <f>INDEX('Product Details'!$A$2:$D$169, MATCH('Sales Order '!J1256,'Product Details'!$B$2:$B$169,0),1)</f>
        <v>Library with Doors, Metal</v>
      </c>
      <c r="N1256" s="2">
        <v>7065</v>
      </c>
      <c r="O1256" s="2">
        <v>6545</v>
      </c>
      <c r="P1256" s="2">
        <v>4</v>
      </c>
      <c r="Q1256" s="8">
        <f t="shared" si="155"/>
        <v>26180</v>
      </c>
      <c r="R1256" s="8">
        <f t="shared" si="156"/>
        <v>28260</v>
      </c>
      <c r="S1256" s="2">
        <v>39</v>
      </c>
      <c r="T1256" s="9">
        <f t="shared" si="157"/>
        <v>28299</v>
      </c>
      <c r="U1256" s="9">
        <f t="shared" si="158"/>
        <v>2119</v>
      </c>
      <c r="V1256" s="2" t="s">
        <v>34</v>
      </c>
      <c r="W1256" s="10">
        <f t="shared" si="159"/>
        <v>7.0000000000000007E-2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 t="shared" si="152"/>
        <v>Natalie</v>
      </c>
      <c r="H1257" s="6" t="str">
        <f t="shared" si="153"/>
        <v>Webber</v>
      </c>
      <c r="I1257" s="6" t="str">
        <f t="shared" si="154"/>
        <v>Ningbo</v>
      </c>
      <c r="J1257" s="2" t="s">
        <v>1406</v>
      </c>
      <c r="K1257" s="7" t="str">
        <f>INDEX('Product Details'!$A$2:$D$169, MATCH('Sales Order '!J1257,'Product Details'!$B$2:$B$169,0),3)</f>
        <v>Office_Supplies</v>
      </c>
      <c r="L1257" s="7" t="str">
        <f>INDEX('Product Details'!$A$2:$D$169, MATCH('Sales Order '!J1257,'Product Details'!$B$2:$B$169,0),4)</f>
        <v>Art</v>
      </c>
      <c r="M1257" s="7" t="str">
        <f>INDEX('Product Details'!$A$2:$D$169, MATCH('Sales Order '!J1257,'Product Details'!$B$2:$B$169,0),1)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155"/>
        <v>1706</v>
      </c>
      <c r="R1257" s="8">
        <f t="shared" si="156"/>
        <v>1790</v>
      </c>
      <c r="S1257" s="2">
        <v>100</v>
      </c>
      <c r="T1257" s="9">
        <f t="shared" si="157"/>
        <v>1890</v>
      </c>
      <c r="U1257" s="9">
        <f t="shared" si="158"/>
        <v>184</v>
      </c>
      <c r="V1257" s="2" t="s">
        <v>64</v>
      </c>
      <c r="W1257" s="10">
        <f t="shared" si="15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 t="shared" si="152"/>
        <v>Shui</v>
      </c>
      <c r="H1258" s="6" t="str">
        <f t="shared" si="153"/>
        <v>Tom</v>
      </c>
      <c r="I1258" s="6" t="str">
        <f t="shared" si="154"/>
        <v>Jakarta</v>
      </c>
      <c r="J1258" s="2" t="s">
        <v>227</v>
      </c>
      <c r="K1258" s="7" t="str">
        <f>INDEX('Product Details'!$A$2:$D$169, MATCH('Sales Order '!J1258,'Product Details'!$B$2:$B$169,0),3)</f>
        <v>Furniture</v>
      </c>
      <c r="L1258" s="7" t="str">
        <f>INDEX('Product Details'!$A$2:$D$169, MATCH('Sales Order '!J1258,'Product Details'!$B$2:$B$169,0),4)</f>
        <v>Bookcases</v>
      </c>
      <c r="M1258" s="7" t="str">
        <f>INDEX('Product Details'!$A$2:$D$169, MATCH('Sales Order '!J1258,'Product Details'!$B$2:$B$169,0),1)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155"/>
        <v>3248</v>
      </c>
      <c r="R1258" s="8">
        <f t="shared" si="156"/>
        <v>3408</v>
      </c>
      <c r="S1258" s="2">
        <v>27</v>
      </c>
      <c r="T1258" s="9">
        <f t="shared" si="157"/>
        <v>3435</v>
      </c>
      <c r="U1258" s="9">
        <f t="shared" si="158"/>
        <v>187</v>
      </c>
      <c r="V1258" s="2" t="s">
        <v>64</v>
      </c>
      <c r="W1258" s="10">
        <f t="shared" si="15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 t="shared" si="152"/>
        <v>Ralph</v>
      </c>
      <c r="H1259" s="6" t="str">
        <f t="shared" si="153"/>
        <v>Arnett</v>
      </c>
      <c r="I1259" s="6" t="str">
        <f t="shared" si="154"/>
        <v>Shenyang</v>
      </c>
      <c r="J1259" s="2" t="s">
        <v>467</v>
      </c>
      <c r="K1259" s="7" t="str">
        <f>INDEX('Product Details'!$A$2:$D$169, MATCH('Sales Order '!J1259,'Product Details'!$B$2:$B$169,0),3)</f>
        <v>Technology</v>
      </c>
      <c r="L1259" s="7" t="str">
        <f>INDEX('Product Details'!$A$2:$D$169, MATCH('Sales Order '!J1259,'Product Details'!$B$2:$B$169,0),4)</f>
        <v>Phones</v>
      </c>
      <c r="M1259" s="7" t="str">
        <f>INDEX('Product Details'!$A$2:$D$169, MATCH('Sales Order '!J1259,'Product Details'!$B$2:$B$169,0),1)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155"/>
        <v>2906</v>
      </c>
      <c r="R1259" s="8">
        <f t="shared" si="156"/>
        <v>2964</v>
      </c>
      <c r="S1259" s="2">
        <v>44</v>
      </c>
      <c r="T1259" s="9">
        <f t="shared" si="157"/>
        <v>3008</v>
      </c>
      <c r="U1259" s="9">
        <f t="shared" si="158"/>
        <v>102</v>
      </c>
      <c r="V1259" s="2" t="s">
        <v>34</v>
      </c>
      <c r="W1259" s="10">
        <f t="shared" si="15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 t="shared" si="152"/>
        <v>Justin</v>
      </c>
      <c r="H1260" s="6" t="str">
        <f t="shared" si="153"/>
        <v>Deggeller</v>
      </c>
      <c r="I1260" s="6" t="str">
        <f t="shared" si="154"/>
        <v>Gawler</v>
      </c>
      <c r="J1260" s="2" t="s">
        <v>57</v>
      </c>
      <c r="K1260" s="7" t="str">
        <f>INDEX('Product Details'!$A$2:$D$169, MATCH('Sales Order '!J1260,'Product Details'!$B$2:$B$169,0),3)</f>
        <v>Technology</v>
      </c>
      <c r="L1260" s="7" t="str">
        <f>INDEX('Product Details'!$A$2:$D$169, MATCH('Sales Order '!J1260,'Product Details'!$B$2:$B$169,0),4)</f>
        <v>Accessories</v>
      </c>
      <c r="M1260" s="7" t="str">
        <f>INDEX('Product Details'!$A$2:$D$169, MATCH('Sales Order '!J1260,'Product Details'!$B$2:$B$169,0),1)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155"/>
        <v>1216</v>
      </c>
      <c r="R1260" s="8">
        <f t="shared" si="156"/>
        <v>1336</v>
      </c>
      <c r="S1260" s="2">
        <v>30</v>
      </c>
      <c r="T1260" s="9">
        <f t="shared" si="157"/>
        <v>1366</v>
      </c>
      <c r="U1260" s="9">
        <f t="shared" si="158"/>
        <v>150</v>
      </c>
      <c r="V1260" s="2" t="s">
        <v>64</v>
      </c>
      <c r="W1260" s="10">
        <f t="shared" si="15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 t="shared" si="152"/>
        <v>Logan</v>
      </c>
      <c r="H1261" s="6" t="str">
        <f t="shared" si="153"/>
        <v>Currie</v>
      </c>
      <c r="I1261" s="6" t="str">
        <f t="shared" si="154"/>
        <v>Anshan</v>
      </c>
      <c r="J1261" s="2" t="s">
        <v>187</v>
      </c>
      <c r="K1261" s="7" t="str">
        <f>INDEX('Product Details'!$A$2:$D$169, MATCH('Sales Order '!J1261,'Product Details'!$B$2:$B$169,0),3)</f>
        <v>Technology</v>
      </c>
      <c r="L1261" s="7" t="str">
        <f>INDEX('Product Details'!$A$2:$D$169, MATCH('Sales Order '!J1261,'Product Details'!$B$2:$B$169,0),4)</f>
        <v>Accessories</v>
      </c>
      <c r="M1261" s="7" t="str">
        <f>INDEX('Product Details'!$A$2:$D$169, MATCH('Sales Order '!J1261,'Product Details'!$B$2:$B$169,0),1)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155"/>
        <v>3270</v>
      </c>
      <c r="R1261" s="8">
        <f t="shared" si="156"/>
        <v>3395</v>
      </c>
      <c r="S1261" s="2">
        <v>100</v>
      </c>
      <c r="T1261" s="9">
        <f t="shared" si="157"/>
        <v>3495</v>
      </c>
      <c r="U1261" s="9">
        <f t="shared" si="158"/>
        <v>225</v>
      </c>
      <c r="V1261" s="2" t="s">
        <v>34</v>
      </c>
      <c r="W1261" s="10">
        <f t="shared" si="15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 t="shared" si="152"/>
        <v>Victoria</v>
      </c>
      <c r="H1262" s="6" t="str">
        <f t="shared" si="153"/>
        <v>Brennan</v>
      </c>
      <c r="I1262" s="6" t="str">
        <f t="shared" si="154"/>
        <v>Mangalore</v>
      </c>
      <c r="J1262" s="2" t="s">
        <v>297</v>
      </c>
      <c r="K1262" s="7" t="str">
        <f>INDEX('Product Details'!$A$2:$D$169, MATCH('Sales Order '!J1262,'Product Details'!$B$2:$B$169,0),3)</f>
        <v>Office_Supplies</v>
      </c>
      <c r="L1262" s="7" t="str">
        <f>INDEX('Product Details'!$A$2:$D$169, MATCH('Sales Order '!J1262,'Product Details'!$B$2:$B$169,0),4)</f>
        <v>Binders</v>
      </c>
      <c r="M1262" s="7" t="str">
        <f>INDEX('Product Details'!$A$2:$D$169, MATCH('Sales Order '!J1262,'Product Details'!$B$2:$B$169,0),1)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155"/>
        <v>7632</v>
      </c>
      <c r="R1262" s="8">
        <f t="shared" si="156"/>
        <v>7932</v>
      </c>
      <c r="S1262" s="2">
        <v>59</v>
      </c>
      <c r="T1262" s="9">
        <f t="shared" si="157"/>
        <v>7991</v>
      </c>
      <c r="U1262" s="9">
        <f t="shared" si="158"/>
        <v>359</v>
      </c>
      <c r="V1262" s="2" t="s">
        <v>34</v>
      </c>
      <c r="W1262" s="10">
        <f t="shared" si="159"/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 t="shared" si="152"/>
        <v>Victoria</v>
      </c>
      <c r="H1263" s="6" t="str">
        <f t="shared" si="153"/>
        <v>Wilson</v>
      </c>
      <c r="I1263" s="6" t="str">
        <f t="shared" si="154"/>
        <v>Berlin</v>
      </c>
      <c r="J1263" s="2" t="s">
        <v>455</v>
      </c>
      <c r="K1263" s="7" t="str">
        <f>INDEX('Product Details'!$A$2:$D$169, MATCH('Sales Order '!J1263,'Product Details'!$B$2:$B$169,0),3)</f>
        <v>Office_Supplies</v>
      </c>
      <c r="L1263" s="7" t="str">
        <f>INDEX('Product Details'!$A$2:$D$169, MATCH('Sales Order '!J1263,'Product Details'!$B$2:$B$169,0),4)</f>
        <v>Paper</v>
      </c>
      <c r="M1263" s="7" t="str">
        <f>INDEX('Product Details'!$A$2:$D$169, MATCH('Sales Order '!J1263,'Product Details'!$B$2:$B$169,0),1)</f>
        <v>Xerox 1910</v>
      </c>
      <c r="N1263" s="2">
        <v>7315</v>
      </c>
      <c r="O1263" s="2">
        <v>6967</v>
      </c>
      <c r="P1263" s="2">
        <v>2</v>
      </c>
      <c r="Q1263" s="8">
        <f t="shared" si="155"/>
        <v>13934</v>
      </c>
      <c r="R1263" s="8">
        <f t="shared" si="156"/>
        <v>14630</v>
      </c>
      <c r="S1263" s="2">
        <v>82</v>
      </c>
      <c r="T1263" s="9">
        <f t="shared" si="157"/>
        <v>14712</v>
      </c>
      <c r="U1263" s="9">
        <f t="shared" si="158"/>
        <v>778</v>
      </c>
      <c r="V1263" s="2" t="s">
        <v>31</v>
      </c>
      <c r="W1263" s="10">
        <f t="shared" si="159"/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 t="shared" si="152"/>
        <v>Toby</v>
      </c>
      <c r="H1264" s="6" t="str">
        <f t="shared" si="153"/>
        <v>Gnade</v>
      </c>
      <c r="I1264" s="6" t="str">
        <f t="shared" si="154"/>
        <v>Wagga Wagga</v>
      </c>
      <c r="J1264" s="2" t="s">
        <v>54</v>
      </c>
      <c r="K1264" s="7" t="str">
        <f>INDEX('Product Details'!$A$2:$D$169, MATCH('Sales Order '!J1264,'Product Details'!$B$2:$B$169,0),3)</f>
        <v>Furniture</v>
      </c>
      <c r="L1264" s="7" t="str">
        <f>INDEX('Product Details'!$A$2:$D$169, MATCH('Sales Order '!J1264,'Product Details'!$B$2:$B$169,0),4)</f>
        <v>Tables</v>
      </c>
      <c r="M1264" s="7" t="str">
        <f>INDEX('Product Details'!$A$2:$D$169, MATCH('Sales Order '!J1264,'Product Details'!$B$2:$B$169,0),1)</f>
        <v>Wood Table, Rectangular</v>
      </c>
      <c r="N1264" s="2">
        <v>1654</v>
      </c>
      <c r="O1264" s="2">
        <v>1577</v>
      </c>
      <c r="P1264" s="2">
        <v>1</v>
      </c>
      <c r="Q1264" s="8">
        <f t="shared" si="155"/>
        <v>1577</v>
      </c>
      <c r="R1264" s="8">
        <f t="shared" si="156"/>
        <v>1654</v>
      </c>
      <c r="S1264" s="2">
        <v>81</v>
      </c>
      <c r="T1264" s="9">
        <f t="shared" si="157"/>
        <v>1735</v>
      </c>
      <c r="U1264" s="9">
        <f t="shared" si="158"/>
        <v>158</v>
      </c>
      <c r="V1264" s="2" t="s">
        <v>31</v>
      </c>
      <c r="W1264" s="10">
        <f t="shared" si="15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 t="shared" si="152"/>
        <v>Jim</v>
      </c>
      <c r="H1265" s="6" t="str">
        <f t="shared" si="153"/>
        <v>Karlsson</v>
      </c>
      <c r="I1265" s="6" t="str">
        <f t="shared" si="154"/>
        <v>Geelong</v>
      </c>
      <c r="J1265" s="2" t="s">
        <v>173</v>
      </c>
      <c r="K1265" s="7" t="str">
        <f>INDEX('Product Details'!$A$2:$D$169, MATCH('Sales Order '!J1265,'Product Details'!$B$2:$B$169,0),3)</f>
        <v>Office_Supplies</v>
      </c>
      <c r="L1265" s="7" t="str">
        <f>INDEX('Product Details'!$A$2:$D$169, MATCH('Sales Order '!J1265,'Product Details'!$B$2:$B$169,0),4)</f>
        <v>Fasteners</v>
      </c>
      <c r="M1265" s="7" t="str">
        <f>INDEX('Product Details'!$A$2:$D$169, MATCH('Sales Order '!J1265,'Product Details'!$B$2:$B$169,0),1)</f>
        <v>OIC Push Pins, Metal</v>
      </c>
      <c r="N1265" s="2">
        <v>495</v>
      </c>
      <c r="O1265" s="2">
        <v>458</v>
      </c>
      <c r="P1265" s="2">
        <v>8</v>
      </c>
      <c r="Q1265" s="8">
        <f t="shared" si="155"/>
        <v>3664</v>
      </c>
      <c r="R1265" s="8">
        <f t="shared" si="156"/>
        <v>3960</v>
      </c>
      <c r="S1265" s="2">
        <v>56</v>
      </c>
      <c r="T1265" s="9">
        <f t="shared" si="157"/>
        <v>4016</v>
      </c>
      <c r="U1265" s="9">
        <f t="shared" si="158"/>
        <v>352</v>
      </c>
      <c r="V1265" s="2" t="s">
        <v>31</v>
      </c>
      <c r="W1265" s="10">
        <f t="shared" si="15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 t="shared" si="152"/>
        <v>Mick</v>
      </c>
      <c r="H1266" s="6" t="str">
        <f t="shared" si="153"/>
        <v>Brown</v>
      </c>
      <c r="I1266" s="6" t="str">
        <f t="shared" si="154"/>
        <v>Shenzhen</v>
      </c>
      <c r="J1266" s="2" t="s">
        <v>67</v>
      </c>
      <c r="K1266" s="7" t="str">
        <f>INDEX('Product Details'!$A$2:$D$169, MATCH('Sales Order '!J1266,'Product Details'!$B$2:$B$169,0),3)</f>
        <v>Furniture</v>
      </c>
      <c r="L1266" s="7" t="str">
        <f>INDEX('Product Details'!$A$2:$D$169, MATCH('Sales Order '!J1266,'Product Details'!$B$2:$B$169,0),4)</f>
        <v>Bookcases</v>
      </c>
      <c r="M1266" s="7" t="str">
        <f>INDEX('Product Details'!$A$2:$D$169, MATCH('Sales Order '!J1266,'Product Details'!$B$2:$B$169,0),1)</f>
        <v>Corner Shelving, Traditional</v>
      </c>
      <c r="N1266" s="2">
        <v>887</v>
      </c>
      <c r="O1266" s="2">
        <v>814</v>
      </c>
      <c r="P1266" s="2">
        <v>3</v>
      </c>
      <c r="Q1266" s="8">
        <f t="shared" si="155"/>
        <v>2442</v>
      </c>
      <c r="R1266" s="8">
        <f t="shared" si="156"/>
        <v>2661</v>
      </c>
      <c r="S1266" s="2">
        <v>93</v>
      </c>
      <c r="T1266" s="9">
        <f t="shared" si="157"/>
        <v>2754</v>
      </c>
      <c r="U1266" s="9">
        <f t="shared" si="158"/>
        <v>312</v>
      </c>
      <c r="V1266" s="2" t="s">
        <v>64</v>
      </c>
      <c r="W1266" s="10">
        <f t="shared" si="15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 t="shared" si="152"/>
        <v>Barry</v>
      </c>
      <c r="H1267" s="6" t="str">
        <f t="shared" si="153"/>
        <v>Blumstein</v>
      </c>
      <c r="I1267" s="6" t="str">
        <f t="shared" si="154"/>
        <v>Gold Coast</v>
      </c>
      <c r="J1267" s="2" t="s">
        <v>54</v>
      </c>
      <c r="K1267" s="7" t="str">
        <f>INDEX('Product Details'!$A$2:$D$169, MATCH('Sales Order '!J1267,'Product Details'!$B$2:$B$169,0),3)</f>
        <v>Furniture</v>
      </c>
      <c r="L1267" s="7" t="str">
        <f>INDEX('Product Details'!$A$2:$D$169, MATCH('Sales Order '!J1267,'Product Details'!$B$2:$B$169,0),4)</f>
        <v>Tables</v>
      </c>
      <c r="M1267" s="7" t="str">
        <f>INDEX('Product Details'!$A$2:$D$169, MATCH('Sales Order '!J1267,'Product Details'!$B$2:$B$169,0),1)</f>
        <v>Wood Table, Rectangular</v>
      </c>
      <c r="N1267" s="2">
        <v>2857</v>
      </c>
      <c r="O1267" s="2">
        <v>2622</v>
      </c>
      <c r="P1267" s="2">
        <v>2</v>
      </c>
      <c r="Q1267" s="8">
        <f t="shared" si="155"/>
        <v>5244</v>
      </c>
      <c r="R1267" s="8">
        <f t="shared" si="156"/>
        <v>5714</v>
      </c>
      <c r="S1267" s="2">
        <v>90</v>
      </c>
      <c r="T1267" s="9">
        <f t="shared" si="157"/>
        <v>5804</v>
      </c>
      <c r="U1267" s="9">
        <f t="shared" si="158"/>
        <v>560</v>
      </c>
      <c r="V1267" s="2" t="s">
        <v>34</v>
      </c>
      <c r="W1267" s="10">
        <f t="shared" si="159"/>
        <v>0.05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 t="shared" si="152"/>
        <v>Hunter</v>
      </c>
      <c r="H1268" s="6" t="str">
        <f t="shared" si="153"/>
        <v>Lopez</v>
      </c>
      <c r="I1268" s="6" t="str">
        <f t="shared" si="154"/>
        <v>Cuttack</v>
      </c>
      <c r="J1268" s="2" t="s">
        <v>539</v>
      </c>
      <c r="K1268" s="7" t="str">
        <f>INDEX('Product Details'!$A$2:$D$169, MATCH('Sales Order '!J1268,'Product Details'!$B$2:$B$169,0),3)</f>
        <v>Technology</v>
      </c>
      <c r="L1268" s="7" t="str">
        <f>INDEX('Product Details'!$A$2:$D$169, MATCH('Sales Order '!J1268,'Product Details'!$B$2:$B$169,0),4)</f>
        <v>Copiers</v>
      </c>
      <c r="M1268" s="7" t="str">
        <f>INDEX('Product Details'!$A$2:$D$169, MATCH('Sales Order '!J1268,'Product Details'!$B$2:$B$169,0),1)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155"/>
        <v>108626</v>
      </c>
      <c r="R1268" s="8">
        <f t="shared" si="156"/>
        <v>120666</v>
      </c>
      <c r="S1268" s="2">
        <v>24</v>
      </c>
      <c r="T1268" s="9">
        <f t="shared" si="157"/>
        <v>120690</v>
      </c>
      <c r="U1268" s="9">
        <f t="shared" si="158"/>
        <v>12064</v>
      </c>
      <c r="V1268" s="2" t="s">
        <v>34</v>
      </c>
      <c r="W1268" s="10">
        <f t="shared" si="159"/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 t="shared" si="152"/>
        <v>Pamela</v>
      </c>
      <c r="H1269" s="6" t="str">
        <f t="shared" si="153"/>
        <v>Coakley</v>
      </c>
      <c r="I1269" s="6" t="str">
        <f t="shared" si="154"/>
        <v>Jakarta</v>
      </c>
      <c r="J1269" s="2" t="s">
        <v>132</v>
      </c>
      <c r="K1269" s="7" t="str">
        <f>INDEX('Product Details'!$A$2:$D$169, MATCH('Sales Order '!J1269,'Product Details'!$B$2:$B$169,0),3)</f>
        <v>Office_Supplies</v>
      </c>
      <c r="L1269" s="7" t="str">
        <f>INDEX('Product Details'!$A$2:$D$169, MATCH('Sales Order '!J1269,'Product Details'!$B$2:$B$169,0),4)</f>
        <v>Labels</v>
      </c>
      <c r="M1269" s="7" t="str">
        <f>INDEX('Product Details'!$A$2:$D$169, MATCH('Sales Order '!J1269,'Product Details'!$B$2:$B$169,0),1)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155"/>
        <v>1122</v>
      </c>
      <c r="R1269" s="8">
        <f t="shared" si="156"/>
        <v>1179</v>
      </c>
      <c r="S1269" s="2">
        <v>32</v>
      </c>
      <c r="T1269" s="9">
        <f t="shared" si="157"/>
        <v>1211</v>
      </c>
      <c r="U1269" s="9">
        <f t="shared" si="158"/>
        <v>89</v>
      </c>
      <c r="V1269" s="2" t="s">
        <v>34</v>
      </c>
      <c r="W1269" s="10">
        <f t="shared" si="15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 t="shared" si="152"/>
        <v>Brian</v>
      </c>
      <c r="H1270" s="6" t="str">
        <f t="shared" si="153"/>
        <v>Dahlen</v>
      </c>
      <c r="I1270" s="6" t="str">
        <f t="shared" si="154"/>
        <v>Shantou</v>
      </c>
      <c r="J1270" s="2" t="s">
        <v>164</v>
      </c>
      <c r="K1270" s="7" t="str">
        <f>INDEX('Product Details'!$A$2:$D$169, MATCH('Sales Order '!J1270,'Product Details'!$B$2:$B$169,0),3)</f>
        <v>Office_Supplies</v>
      </c>
      <c r="L1270" s="7" t="str">
        <f>INDEX('Product Details'!$A$2:$D$169, MATCH('Sales Order '!J1270,'Product Details'!$B$2:$B$169,0),4)</f>
        <v>Appliances</v>
      </c>
      <c r="M1270" s="7" t="str">
        <f>INDEX('Product Details'!$A$2:$D$169, MATCH('Sales Order '!J1270,'Product Details'!$B$2:$B$169,0),1)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155"/>
        <v>2458</v>
      </c>
      <c r="R1270" s="8">
        <f t="shared" si="156"/>
        <v>2681</v>
      </c>
      <c r="S1270" s="2">
        <v>41</v>
      </c>
      <c r="T1270" s="9">
        <f t="shared" si="157"/>
        <v>2722</v>
      </c>
      <c r="U1270" s="9">
        <f t="shared" si="158"/>
        <v>264</v>
      </c>
      <c r="V1270" s="2" t="s">
        <v>34</v>
      </c>
      <c r="W1270" s="10">
        <f t="shared" si="15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 t="shared" si="152"/>
        <v>Ralph</v>
      </c>
      <c r="H1271" s="6" t="str">
        <f t="shared" si="153"/>
        <v>Arnett</v>
      </c>
      <c r="I1271" s="6" t="str">
        <f t="shared" si="154"/>
        <v>Suzhou</v>
      </c>
      <c r="J1271" s="2" t="s">
        <v>197</v>
      </c>
      <c r="K1271" s="7" t="str">
        <f>INDEX('Product Details'!$A$2:$D$169, MATCH('Sales Order '!J1271,'Product Details'!$B$2:$B$169,0),3)</f>
        <v>Office_Supplies</v>
      </c>
      <c r="L1271" s="7" t="str">
        <f>INDEX('Product Details'!$A$2:$D$169, MATCH('Sales Order '!J1271,'Product Details'!$B$2:$B$169,0),4)</f>
        <v>Labels</v>
      </c>
      <c r="M1271" s="7" t="str">
        <f>INDEX('Product Details'!$A$2:$D$169, MATCH('Sales Order '!J1271,'Product Details'!$B$2:$B$169,0),1)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155"/>
        <v>2394</v>
      </c>
      <c r="R1271" s="8">
        <f t="shared" si="156"/>
        <v>2610</v>
      </c>
      <c r="S1271" s="2">
        <v>94</v>
      </c>
      <c r="T1271" s="9">
        <f t="shared" si="157"/>
        <v>2704</v>
      </c>
      <c r="U1271" s="9">
        <f t="shared" si="158"/>
        <v>310</v>
      </c>
      <c r="V1271" s="2" t="s">
        <v>34</v>
      </c>
      <c r="W1271" s="10">
        <f t="shared" si="15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 t="shared" si="152"/>
        <v>Greg</v>
      </c>
      <c r="H1272" s="6" t="str">
        <f t="shared" si="153"/>
        <v>Hansen</v>
      </c>
      <c r="I1272" s="6" t="str">
        <f t="shared" si="154"/>
        <v>Canberra</v>
      </c>
      <c r="J1272" s="2" t="s">
        <v>51</v>
      </c>
      <c r="K1272" s="7" t="str">
        <f>INDEX('Product Details'!$A$2:$D$169, MATCH('Sales Order '!J1272,'Product Details'!$B$2:$B$169,0),3)</f>
        <v>Technology</v>
      </c>
      <c r="L1272" s="7" t="str">
        <f>INDEX('Product Details'!$A$2:$D$169, MATCH('Sales Order '!J1272,'Product Details'!$B$2:$B$169,0),4)</f>
        <v>Machines</v>
      </c>
      <c r="M1272" s="7" t="str">
        <f>INDEX('Product Details'!$A$2:$D$169, MATCH('Sales Order '!J1272,'Product Details'!$B$2:$B$169,0),1)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155"/>
        <v>24243</v>
      </c>
      <c r="R1272" s="8">
        <f t="shared" si="156"/>
        <v>25953</v>
      </c>
      <c r="S1272" s="2">
        <v>28</v>
      </c>
      <c r="T1272" s="9">
        <f t="shared" si="157"/>
        <v>25981</v>
      </c>
      <c r="U1272" s="9">
        <f t="shared" si="158"/>
        <v>1738</v>
      </c>
      <c r="V1272" s="2" t="s">
        <v>64</v>
      </c>
      <c r="W1272" s="10">
        <f t="shared" si="159"/>
        <v>7.0000000000000007E-2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 t="shared" si="152"/>
        <v>Dennis</v>
      </c>
      <c r="H1273" s="6" t="str">
        <f t="shared" si="153"/>
        <v>Pardue</v>
      </c>
      <c r="I1273" s="6" t="str">
        <f t="shared" si="154"/>
        <v>Pekalongan</v>
      </c>
      <c r="J1273" s="2" t="s">
        <v>246</v>
      </c>
      <c r="K1273" s="7" t="str">
        <f>INDEX('Product Details'!$A$2:$D$169, MATCH('Sales Order '!J1273,'Product Details'!$B$2:$B$169,0),3)</f>
        <v>Office_Supplies</v>
      </c>
      <c r="L1273" s="7" t="str">
        <f>INDEX('Product Details'!$A$2:$D$169, MATCH('Sales Order '!J1273,'Product Details'!$B$2:$B$169,0),4)</f>
        <v>Envelopes</v>
      </c>
      <c r="M1273" s="7" t="str">
        <f>INDEX('Product Details'!$A$2:$D$169, MATCH('Sales Order '!J1273,'Product Details'!$B$2:$B$169,0),1)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155"/>
        <v>3561</v>
      </c>
      <c r="R1273" s="8">
        <f t="shared" si="156"/>
        <v>3849</v>
      </c>
      <c r="S1273" s="2">
        <v>80</v>
      </c>
      <c r="T1273" s="9">
        <f t="shared" si="157"/>
        <v>3929</v>
      </c>
      <c r="U1273" s="9">
        <f t="shared" si="158"/>
        <v>368</v>
      </c>
      <c r="V1273" s="2" t="s">
        <v>34</v>
      </c>
      <c r="W1273" s="10">
        <f t="shared" si="15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 t="shared" si="152"/>
        <v>Troy</v>
      </c>
      <c r="H1274" s="6" t="str">
        <f t="shared" si="153"/>
        <v>Staebel</v>
      </c>
      <c r="I1274" s="6" t="str">
        <f t="shared" si="154"/>
        <v>Depok</v>
      </c>
      <c r="J1274" s="2" t="s">
        <v>841</v>
      </c>
      <c r="K1274" s="7" t="str">
        <f>INDEX('Product Details'!$A$2:$D$169, MATCH('Sales Order '!J1274,'Product Details'!$B$2:$B$169,0),3)</f>
        <v>Office_Supplies</v>
      </c>
      <c r="L1274" s="7" t="str">
        <f>INDEX('Product Details'!$A$2:$D$169, MATCH('Sales Order '!J1274,'Product Details'!$B$2:$B$169,0),4)</f>
        <v>Envelopes</v>
      </c>
      <c r="M1274" s="7" t="str">
        <f>INDEX('Product Details'!$A$2:$D$169, MATCH('Sales Order '!J1274,'Product Details'!$B$2:$B$169,0),1)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155"/>
        <v>4398</v>
      </c>
      <c r="R1274" s="8">
        <f t="shared" si="156"/>
        <v>4656</v>
      </c>
      <c r="S1274" s="2">
        <v>57</v>
      </c>
      <c r="T1274" s="9">
        <f t="shared" si="157"/>
        <v>4713</v>
      </c>
      <c r="U1274" s="9">
        <f t="shared" si="158"/>
        <v>315</v>
      </c>
      <c r="V1274" s="2" t="s">
        <v>64</v>
      </c>
      <c r="W1274" s="10">
        <f t="shared" si="15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 t="shared" si="152"/>
        <v>Victoria</v>
      </c>
      <c r="H1275" s="6" t="str">
        <f t="shared" si="153"/>
        <v>Brennan</v>
      </c>
      <c r="I1275" s="6" t="str">
        <f t="shared" si="154"/>
        <v>Mangalore</v>
      </c>
      <c r="J1275" s="2" t="s">
        <v>97</v>
      </c>
      <c r="K1275" s="7" t="str">
        <f>INDEX('Product Details'!$A$2:$D$169, MATCH('Sales Order '!J1275,'Product Details'!$B$2:$B$169,0),3)</f>
        <v>Technology</v>
      </c>
      <c r="L1275" s="7" t="str">
        <f>INDEX('Product Details'!$A$2:$D$169, MATCH('Sales Order '!J1275,'Product Details'!$B$2:$B$169,0),4)</f>
        <v>Machines</v>
      </c>
      <c r="M1275" s="7" t="str">
        <f>INDEX('Product Details'!$A$2:$D$169, MATCH('Sales Order '!J1275,'Product Details'!$B$2:$B$169,0),1)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155"/>
        <v>5340</v>
      </c>
      <c r="R1275" s="8">
        <f t="shared" si="156"/>
        <v>5992</v>
      </c>
      <c r="S1275" s="2">
        <v>85</v>
      </c>
      <c r="T1275" s="9">
        <f t="shared" si="157"/>
        <v>6077</v>
      </c>
      <c r="U1275" s="9">
        <f t="shared" si="158"/>
        <v>737</v>
      </c>
      <c r="V1275" s="2" t="s">
        <v>34</v>
      </c>
      <c r="W1275" s="10">
        <f t="shared" si="159"/>
        <v>0.05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 t="shared" si="152"/>
        <v>Stuart</v>
      </c>
      <c r="H1276" s="6" t="str">
        <f t="shared" si="153"/>
        <v>Calhoun</v>
      </c>
      <c r="I1276" s="6" t="str">
        <f t="shared" si="154"/>
        <v>Bochum</v>
      </c>
      <c r="J1276" s="2" t="s">
        <v>1013</v>
      </c>
      <c r="K1276" s="7" t="str">
        <f>INDEX('Product Details'!$A$2:$D$169, MATCH('Sales Order '!J1276,'Product Details'!$B$2:$B$169,0),3)</f>
        <v>Office_Supplies</v>
      </c>
      <c r="L1276" s="7" t="str">
        <f>INDEX('Product Details'!$A$2:$D$169, MATCH('Sales Order '!J1276,'Product Details'!$B$2:$B$169,0),4)</f>
        <v>Envelopes</v>
      </c>
      <c r="M1276" s="7" t="str">
        <f>INDEX('Product Details'!$A$2:$D$169, MATCH('Sales Order '!J1276,'Product Details'!$B$2:$B$169,0),1)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155"/>
        <v>5256</v>
      </c>
      <c r="R1276" s="8">
        <f t="shared" si="156"/>
        <v>5518</v>
      </c>
      <c r="S1276" s="2">
        <v>89</v>
      </c>
      <c r="T1276" s="9">
        <f t="shared" si="157"/>
        <v>5607</v>
      </c>
      <c r="U1276" s="9">
        <f t="shared" si="158"/>
        <v>351</v>
      </c>
      <c r="V1276" s="2" t="s">
        <v>64</v>
      </c>
      <c r="W1276" s="10">
        <f t="shared" si="159"/>
        <v>0.05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 t="shared" si="152"/>
        <v>Charles</v>
      </c>
      <c r="H1277" s="6" t="str">
        <f t="shared" si="153"/>
        <v>Sheldon</v>
      </c>
      <c r="I1277" s="6" t="str">
        <f t="shared" si="154"/>
        <v>Brisbane</v>
      </c>
      <c r="J1277" s="2" t="s">
        <v>103</v>
      </c>
      <c r="K1277" s="7" t="str">
        <f>INDEX('Product Details'!$A$2:$D$169, MATCH('Sales Order '!J1277,'Product Details'!$B$2:$B$169,0),3)</f>
        <v>Technology</v>
      </c>
      <c r="L1277" s="7" t="str">
        <f>INDEX('Product Details'!$A$2:$D$169, MATCH('Sales Order '!J1277,'Product Details'!$B$2:$B$169,0),4)</f>
        <v>Phones</v>
      </c>
      <c r="M1277" s="7" t="str">
        <f>INDEX('Product Details'!$A$2:$D$169, MATCH('Sales Order '!J1277,'Product Details'!$B$2:$B$169,0),1)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155"/>
        <v>131</v>
      </c>
      <c r="R1277" s="8">
        <f t="shared" si="156"/>
        <v>141</v>
      </c>
      <c r="S1277" s="2">
        <v>30</v>
      </c>
      <c r="T1277" s="9">
        <f t="shared" si="157"/>
        <v>171</v>
      </c>
      <c r="U1277" s="9">
        <f t="shared" si="158"/>
        <v>40</v>
      </c>
      <c r="V1277" s="2" t="s">
        <v>64</v>
      </c>
      <c r="W1277" s="10">
        <f t="shared" si="15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 t="shared" si="152"/>
        <v>David</v>
      </c>
      <c r="H1278" s="6" t="str">
        <f t="shared" si="153"/>
        <v>Smith</v>
      </c>
      <c r="I1278" s="6" t="str">
        <f t="shared" si="154"/>
        <v>Surat</v>
      </c>
      <c r="J1278" s="2" t="s">
        <v>281</v>
      </c>
      <c r="K1278" s="7" t="str">
        <f>INDEX('Product Details'!$A$2:$D$169, MATCH('Sales Order '!J1278,'Product Details'!$B$2:$B$169,0),3)</f>
        <v>Furniture</v>
      </c>
      <c r="L1278" s="7" t="str">
        <f>INDEX('Product Details'!$A$2:$D$169, MATCH('Sales Order '!J1278,'Product Details'!$B$2:$B$169,0),4)</f>
        <v>Chairs</v>
      </c>
      <c r="M1278" s="7" t="str">
        <f>INDEX('Product Details'!$A$2:$D$169, MATCH('Sales Order '!J1278,'Product Details'!$B$2:$B$169,0),1)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155"/>
        <v>1392</v>
      </c>
      <c r="R1278" s="8">
        <f t="shared" si="156"/>
        <v>1502</v>
      </c>
      <c r="S1278" s="2">
        <v>59</v>
      </c>
      <c r="T1278" s="9">
        <f t="shared" si="157"/>
        <v>1561</v>
      </c>
      <c r="U1278" s="9">
        <f t="shared" si="158"/>
        <v>169</v>
      </c>
      <c r="V1278" s="2" t="s">
        <v>64</v>
      </c>
      <c r="W1278" s="10">
        <f t="shared" si="15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 t="shared" si="152"/>
        <v>Dave</v>
      </c>
      <c r="H1279" s="6" t="str">
        <f t="shared" si="153"/>
        <v>Hallsten</v>
      </c>
      <c r="I1279" s="6" t="str">
        <f t="shared" si="154"/>
        <v>Melbourne</v>
      </c>
      <c r="J1279" s="2" t="s">
        <v>796</v>
      </c>
      <c r="K1279" s="7" t="str">
        <f>INDEX('Product Details'!$A$2:$D$169, MATCH('Sales Order '!J1279,'Product Details'!$B$2:$B$169,0),3)</f>
        <v>Office_Supplies</v>
      </c>
      <c r="L1279" s="7" t="str">
        <f>INDEX('Product Details'!$A$2:$D$169, MATCH('Sales Order '!J1279,'Product Details'!$B$2:$B$169,0),4)</f>
        <v>Binders</v>
      </c>
      <c r="M1279" s="7" t="str">
        <f>INDEX('Product Details'!$A$2:$D$169, MATCH('Sales Order '!J1279,'Product Details'!$B$2:$B$169,0),1)</f>
        <v>Heavy-Duty E-Z-D Binders</v>
      </c>
      <c r="N1279" s="2">
        <v>8379</v>
      </c>
      <c r="O1279" s="2">
        <v>8061</v>
      </c>
      <c r="P1279" s="2">
        <v>5</v>
      </c>
      <c r="Q1279" s="8">
        <f t="shared" si="155"/>
        <v>40305</v>
      </c>
      <c r="R1279" s="8">
        <f t="shared" si="156"/>
        <v>41895</v>
      </c>
      <c r="S1279" s="2">
        <v>62</v>
      </c>
      <c r="T1279" s="9">
        <f t="shared" si="157"/>
        <v>41957</v>
      </c>
      <c r="U1279" s="9">
        <f t="shared" si="158"/>
        <v>1652</v>
      </c>
      <c r="V1279" s="2" t="s">
        <v>34</v>
      </c>
      <c r="W1279" s="10">
        <f t="shared" si="159"/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 t="shared" si="152"/>
        <v>Shui</v>
      </c>
      <c r="H1280" s="6" t="str">
        <f t="shared" si="153"/>
        <v>Tom</v>
      </c>
      <c r="I1280" s="6" t="str">
        <f t="shared" si="154"/>
        <v>Jakarta</v>
      </c>
      <c r="J1280" s="2" t="s">
        <v>1143</v>
      </c>
      <c r="K1280" s="7" t="str">
        <f>INDEX('Product Details'!$A$2:$D$169, MATCH('Sales Order '!J1280,'Product Details'!$B$2:$B$169,0),3)</f>
        <v>Furniture</v>
      </c>
      <c r="L1280" s="7" t="str">
        <f>INDEX('Product Details'!$A$2:$D$169, MATCH('Sales Order '!J1280,'Product Details'!$B$2:$B$169,0),4)</f>
        <v>Bookcases</v>
      </c>
      <c r="M1280" s="7" t="str">
        <f>INDEX('Product Details'!$A$2:$D$169, MATCH('Sales Order '!J1280,'Product Details'!$B$2:$B$169,0),1)</f>
        <v>Metal Bookcases, Putty</v>
      </c>
      <c r="N1280" s="2">
        <v>142</v>
      </c>
      <c r="O1280" s="2">
        <v>134</v>
      </c>
      <c r="P1280" s="2">
        <v>2</v>
      </c>
      <c r="Q1280" s="8">
        <f t="shared" si="155"/>
        <v>268</v>
      </c>
      <c r="R1280" s="8">
        <f t="shared" si="156"/>
        <v>284</v>
      </c>
      <c r="S1280" s="2">
        <v>30</v>
      </c>
      <c r="T1280" s="9">
        <f t="shared" si="157"/>
        <v>314</v>
      </c>
      <c r="U1280" s="9">
        <f t="shared" si="158"/>
        <v>46</v>
      </c>
      <c r="V1280" s="2" t="s">
        <v>72</v>
      </c>
      <c r="W1280" s="10">
        <f t="shared" si="15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 t="shared" si="152"/>
        <v>Charlotte</v>
      </c>
      <c r="H1281" s="6" t="str">
        <f t="shared" si="153"/>
        <v>Melton</v>
      </c>
      <c r="I1281" s="6" t="str">
        <f t="shared" si="154"/>
        <v>Canberra</v>
      </c>
      <c r="J1281" s="2" t="s">
        <v>109</v>
      </c>
      <c r="K1281" s="7" t="str">
        <f>INDEX('Product Details'!$A$2:$D$169, MATCH('Sales Order '!J1281,'Product Details'!$B$2:$B$169,0),3)</f>
        <v>Furniture</v>
      </c>
      <c r="L1281" s="7" t="str">
        <f>INDEX('Product Details'!$A$2:$D$169, MATCH('Sales Order '!J1281,'Product Details'!$B$2:$B$169,0),4)</f>
        <v>Bookcases</v>
      </c>
      <c r="M1281" s="7" t="str">
        <f>INDEX('Product Details'!$A$2:$D$169, MATCH('Sales Order '!J1281,'Product Details'!$B$2:$B$169,0),1)</f>
        <v>4-Shelf Metal Bookcases</v>
      </c>
      <c r="N1281" s="2">
        <v>167</v>
      </c>
      <c r="O1281" s="2">
        <v>155</v>
      </c>
      <c r="P1281" s="2">
        <v>6</v>
      </c>
      <c r="Q1281" s="8">
        <f t="shared" si="155"/>
        <v>930</v>
      </c>
      <c r="R1281" s="8">
        <f t="shared" si="156"/>
        <v>1002</v>
      </c>
      <c r="S1281" s="2">
        <v>30</v>
      </c>
      <c r="T1281" s="9">
        <f t="shared" si="157"/>
        <v>1032</v>
      </c>
      <c r="U1281" s="9">
        <f t="shared" si="158"/>
        <v>102</v>
      </c>
      <c r="V1281" s="2" t="s">
        <v>64</v>
      </c>
      <c r="W1281" s="10">
        <f t="shared" si="15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 t="shared" si="152"/>
        <v>Kean</v>
      </c>
      <c r="H1282" s="6" t="str">
        <f t="shared" si="153"/>
        <v>Thornton</v>
      </c>
      <c r="I1282" s="6" t="str">
        <f t="shared" si="154"/>
        <v>Brisbane</v>
      </c>
      <c r="J1282" s="2" t="s">
        <v>748</v>
      </c>
      <c r="K1282" s="7" t="str">
        <f>INDEX('Product Details'!$A$2:$D$169, MATCH('Sales Order '!J1282,'Product Details'!$B$2:$B$169,0),3)</f>
        <v>Office_Supplies</v>
      </c>
      <c r="L1282" s="7" t="str">
        <f>INDEX('Product Details'!$A$2:$D$169, MATCH('Sales Order '!J1282,'Product Details'!$B$2:$B$169,0),4)</f>
        <v>Storage</v>
      </c>
      <c r="M1282" s="7" t="str">
        <f>INDEX('Product Details'!$A$2:$D$169, MATCH('Sales Order '!J1282,'Product Details'!$B$2:$B$169,0),1)</f>
        <v>Smead Trays, Wire Frame</v>
      </c>
      <c r="N1282" s="2">
        <v>8967</v>
      </c>
      <c r="O1282" s="2">
        <v>8151</v>
      </c>
      <c r="P1282" s="2">
        <v>12</v>
      </c>
      <c r="Q1282" s="8">
        <f t="shared" si="155"/>
        <v>97812</v>
      </c>
      <c r="R1282" s="8">
        <f t="shared" si="156"/>
        <v>107604</v>
      </c>
      <c r="S1282" s="2">
        <v>90</v>
      </c>
      <c r="T1282" s="9">
        <f t="shared" si="157"/>
        <v>107694</v>
      </c>
      <c r="U1282" s="9">
        <f t="shared" si="158"/>
        <v>9882</v>
      </c>
      <c r="V1282" s="2" t="s">
        <v>34</v>
      </c>
      <c r="W1282" s="10">
        <f t="shared" si="159"/>
        <v>0.12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 t="shared" si="152"/>
        <v>Christy</v>
      </c>
      <c r="H1283" s="6" t="str">
        <f t="shared" si="153"/>
        <v>Brittain</v>
      </c>
      <c r="I1283" s="6" t="str">
        <f t="shared" si="154"/>
        <v>Ajmer</v>
      </c>
      <c r="J1283" s="2" t="s">
        <v>302</v>
      </c>
      <c r="K1283" s="7" t="str">
        <f>INDEX('Product Details'!$A$2:$D$169, MATCH('Sales Order '!J1283,'Product Details'!$B$2:$B$169,0),3)</f>
        <v>Technology</v>
      </c>
      <c r="L1283" s="7" t="str">
        <f>INDEX('Product Details'!$A$2:$D$169, MATCH('Sales Order '!J1283,'Product Details'!$B$2:$B$169,0),4)</f>
        <v>Machines</v>
      </c>
      <c r="M1283" s="7" t="str">
        <f>INDEX('Product Details'!$A$2:$D$169, MATCH('Sales Order '!J1283,'Product Details'!$B$2:$B$169,0),1)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155"/>
        <v>15525</v>
      </c>
      <c r="R1283" s="8">
        <f t="shared" si="156"/>
        <v>16445</v>
      </c>
      <c r="S1283" s="2">
        <v>46</v>
      </c>
      <c r="T1283" s="9">
        <f t="shared" si="157"/>
        <v>16491</v>
      </c>
      <c r="U1283" s="9">
        <f t="shared" si="158"/>
        <v>966</v>
      </c>
      <c r="V1283" s="2" t="s">
        <v>34</v>
      </c>
      <c r="W1283" s="10">
        <f t="shared" si="159"/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 t="shared" si="152"/>
        <v>Karen</v>
      </c>
      <c r="H1284" s="6" t="str">
        <f t="shared" si="153"/>
        <v>Daniels</v>
      </c>
      <c r="I1284" s="6" t="str">
        <f t="shared" si="154"/>
        <v>Jiutai</v>
      </c>
      <c r="J1284" s="2" t="s">
        <v>573</v>
      </c>
      <c r="K1284" s="7" t="str">
        <f>INDEX('Product Details'!$A$2:$D$169, MATCH('Sales Order '!J1284,'Product Details'!$B$2:$B$169,0),3)</f>
        <v>Technology</v>
      </c>
      <c r="L1284" s="7" t="str">
        <f>INDEX('Product Details'!$A$2:$D$169, MATCH('Sales Order '!J1284,'Product Details'!$B$2:$B$169,0),4)</f>
        <v>Machines</v>
      </c>
      <c r="M1284" s="7" t="str">
        <f>INDEX('Product Details'!$A$2:$D$169, MATCH('Sales Order '!J1284,'Product Details'!$B$2:$B$169,0),1)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155"/>
        <v>5500</v>
      </c>
      <c r="R1284" s="8">
        <f t="shared" si="156"/>
        <v>6296</v>
      </c>
      <c r="S1284" s="2">
        <v>77</v>
      </c>
      <c r="T1284" s="9">
        <f t="shared" si="157"/>
        <v>6373</v>
      </c>
      <c r="U1284" s="9">
        <f t="shared" si="158"/>
        <v>873</v>
      </c>
      <c r="V1284" s="2" t="s">
        <v>34</v>
      </c>
      <c r="W1284" s="10">
        <f t="shared" si="159"/>
        <v>0.05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 t="shared" si="152"/>
        <v>Harry</v>
      </c>
      <c r="H1285" s="6" t="str">
        <f t="shared" si="153"/>
        <v>Marie</v>
      </c>
      <c r="I1285" s="6" t="str">
        <f t="shared" si="154"/>
        <v>Dortmund</v>
      </c>
      <c r="J1285" s="2" t="s">
        <v>546</v>
      </c>
      <c r="K1285" s="7" t="str">
        <f>INDEX('Product Details'!$A$2:$D$169, MATCH('Sales Order '!J1285,'Product Details'!$B$2:$B$169,0),3)</f>
        <v>Technology</v>
      </c>
      <c r="L1285" s="7" t="str">
        <f>INDEX('Product Details'!$A$2:$D$169, MATCH('Sales Order '!J1285,'Product Details'!$B$2:$B$169,0),4)</f>
        <v>Copiers</v>
      </c>
      <c r="M1285" s="7" t="str">
        <f>INDEX('Product Details'!$A$2:$D$169, MATCH('Sales Order '!J1285,'Product Details'!$B$2:$B$169,0),1)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155"/>
        <v>2009</v>
      </c>
      <c r="R1285" s="8">
        <f t="shared" si="156"/>
        <v>2151</v>
      </c>
      <c r="S1285" s="2">
        <v>72</v>
      </c>
      <c r="T1285" s="9">
        <f t="shared" si="157"/>
        <v>2223</v>
      </c>
      <c r="U1285" s="9">
        <f t="shared" si="158"/>
        <v>214</v>
      </c>
      <c r="V1285" s="2" t="s">
        <v>64</v>
      </c>
      <c r="W1285" s="10">
        <f t="shared" si="15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 t="shared" si="152"/>
        <v>Mark</v>
      </c>
      <c r="H1286" s="6" t="str">
        <f t="shared" si="153"/>
        <v>Packer</v>
      </c>
      <c r="I1286" s="6" t="str">
        <f t="shared" si="154"/>
        <v>Perth</v>
      </c>
      <c r="J1286" s="2" t="s">
        <v>75</v>
      </c>
      <c r="K1286" s="7" t="str">
        <f>INDEX('Product Details'!$A$2:$D$169, MATCH('Sales Order '!J1286,'Product Details'!$B$2:$B$169,0),3)</f>
        <v>Office_Supplies</v>
      </c>
      <c r="L1286" s="7" t="str">
        <f>INDEX('Product Details'!$A$2:$D$169, MATCH('Sales Order '!J1286,'Product Details'!$B$2:$B$169,0),4)</f>
        <v>Fasteners</v>
      </c>
      <c r="M1286" s="7" t="str">
        <f>INDEX('Product Details'!$A$2:$D$169, MATCH('Sales Order '!J1286,'Product Details'!$B$2:$B$169,0),1)</f>
        <v>Accos Rubber Bands, 12 Pack</v>
      </c>
      <c r="N1286" s="2">
        <v>526</v>
      </c>
      <c r="O1286" s="2">
        <v>487</v>
      </c>
      <c r="P1286" s="2">
        <v>6</v>
      </c>
      <c r="Q1286" s="8">
        <f t="shared" si="155"/>
        <v>2922</v>
      </c>
      <c r="R1286" s="8">
        <f t="shared" si="156"/>
        <v>3156</v>
      </c>
      <c r="S1286" s="2">
        <v>98</v>
      </c>
      <c r="T1286" s="9">
        <f t="shared" si="157"/>
        <v>3254</v>
      </c>
      <c r="U1286" s="9">
        <f t="shared" si="158"/>
        <v>332</v>
      </c>
      <c r="V1286" s="2" t="s">
        <v>34</v>
      </c>
      <c r="W1286" s="10">
        <f t="shared" si="15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 t="shared" si="152"/>
        <v>Corey</v>
      </c>
      <c r="H1287" s="6" t="str">
        <f t="shared" si="153"/>
        <v>Lock</v>
      </c>
      <c r="I1287" s="6" t="str">
        <f t="shared" si="154"/>
        <v>Geelong</v>
      </c>
      <c r="J1287" s="2" t="s">
        <v>1406</v>
      </c>
      <c r="K1287" s="7" t="str">
        <f>INDEX('Product Details'!$A$2:$D$169, MATCH('Sales Order '!J1287,'Product Details'!$B$2:$B$169,0),3)</f>
        <v>Office_Supplies</v>
      </c>
      <c r="L1287" s="7" t="str">
        <f>INDEX('Product Details'!$A$2:$D$169, MATCH('Sales Order '!J1287,'Product Details'!$B$2:$B$169,0),4)</f>
        <v>Art</v>
      </c>
      <c r="M1287" s="7" t="str">
        <f>INDEX('Product Details'!$A$2:$D$169, MATCH('Sales Order '!J1287,'Product Details'!$B$2:$B$169,0),1)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155"/>
        <v>11956</v>
      </c>
      <c r="R1287" s="8">
        <f t="shared" si="156"/>
        <v>13284</v>
      </c>
      <c r="S1287" s="2">
        <v>69</v>
      </c>
      <c r="T1287" s="9">
        <f t="shared" si="157"/>
        <v>13353</v>
      </c>
      <c r="U1287" s="9">
        <f t="shared" si="158"/>
        <v>1397</v>
      </c>
      <c r="V1287" s="2" t="s">
        <v>72</v>
      </c>
      <c r="W1287" s="10">
        <f t="shared" si="159"/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 t="shared" si="152"/>
        <v>Victoria</v>
      </c>
      <c r="H1288" s="6" t="str">
        <f t="shared" si="153"/>
        <v>Brennan</v>
      </c>
      <c r="I1288" s="6" t="str">
        <f t="shared" si="154"/>
        <v>Canberra</v>
      </c>
      <c r="J1288" s="2" t="s">
        <v>212</v>
      </c>
      <c r="K1288" s="7" t="str">
        <f>INDEX('Product Details'!$A$2:$D$169, MATCH('Sales Order '!J1288,'Product Details'!$B$2:$B$169,0),3)</f>
        <v>Furniture</v>
      </c>
      <c r="L1288" s="7" t="str">
        <f>INDEX('Product Details'!$A$2:$D$169, MATCH('Sales Order '!J1288,'Product Details'!$B$2:$B$169,0),4)</f>
        <v>Bookcases</v>
      </c>
      <c r="M1288" s="7" t="str">
        <f>INDEX('Product Details'!$A$2:$D$169, MATCH('Sales Order '!J1288,'Product Details'!$B$2:$B$169,0),1)</f>
        <v>Library with Doors, Metal</v>
      </c>
      <c r="N1288" s="2">
        <v>1372</v>
      </c>
      <c r="O1288" s="2">
        <v>1308</v>
      </c>
      <c r="P1288" s="2">
        <v>5</v>
      </c>
      <c r="Q1288" s="8">
        <f t="shared" si="155"/>
        <v>6540</v>
      </c>
      <c r="R1288" s="8">
        <f t="shared" si="156"/>
        <v>6860</v>
      </c>
      <c r="S1288" s="2">
        <v>63</v>
      </c>
      <c r="T1288" s="9">
        <f t="shared" si="157"/>
        <v>6923</v>
      </c>
      <c r="U1288" s="9">
        <f t="shared" si="158"/>
        <v>383</v>
      </c>
      <c r="V1288" s="2" t="s">
        <v>34</v>
      </c>
      <c r="W1288" s="10">
        <f t="shared" si="159"/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 t="shared" si="152"/>
        <v>Michelle</v>
      </c>
      <c r="H1289" s="6" t="str">
        <f t="shared" si="153"/>
        <v>Arnett</v>
      </c>
      <c r="I1289" s="6" t="str">
        <f t="shared" si="154"/>
        <v>Palembang</v>
      </c>
      <c r="J1289" s="2" t="s">
        <v>122</v>
      </c>
      <c r="K1289" s="7" t="str">
        <f>INDEX('Product Details'!$A$2:$D$169, MATCH('Sales Order '!J1289,'Product Details'!$B$2:$B$169,0),3)</f>
        <v>Furniture</v>
      </c>
      <c r="L1289" s="7" t="str">
        <f>INDEX('Product Details'!$A$2:$D$169, MATCH('Sales Order '!J1289,'Product Details'!$B$2:$B$169,0),4)</f>
        <v>Furnishings</v>
      </c>
      <c r="M1289" s="7" t="str">
        <f>INDEX('Product Details'!$A$2:$D$169, MATCH('Sales Order '!J1289,'Product Details'!$B$2:$B$169,0),1)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155"/>
        <v>3256</v>
      </c>
      <c r="R1289" s="8">
        <f t="shared" si="156"/>
        <v>3548</v>
      </c>
      <c r="S1289" s="2">
        <v>68</v>
      </c>
      <c r="T1289" s="9">
        <f t="shared" si="157"/>
        <v>3616</v>
      </c>
      <c r="U1289" s="9">
        <f t="shared" si="158"/>
        <v>360</v>
      </c>
      <c r="V1289" s="2" t="s">
        <v>34</v>
      </c>
      <c r="W1289" s="10">
        <f t="shared" si="15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 t="shared" ref="G1290:G1353" si="160">VLOOKUP(F1290, Customer,2,0)</f>
        <v>Duane</v>
      </c>
      <c r="H1290" s="6" t="str">
        <f t="shared" ref="H1290:H1353" si="161">VLOOKUP(F1290,Customer,3,0)</f>
        <v>Huffman</v>
      </c>
      <c r="I1290" s="6" t="str">
        <f t="shared" ref="I1290:I1353" si="162">VLOOKUP(F1290,Customer,5,0)</f>
        <v>Jakarta</v>
      </c>
      <c r="J1290" s="2" t="s">
        <v>164</v>
      </c>
      <c r="K1290" s="7" t="str">
        <f>INDEX('Product Details'!$A$2:$D$169, MATCH('Sales Order '!J1290,'Product Details'!$B$2:$B$169,0),3)</f>
        <v>Office_Supplies</v>
      </c>
      <c r="L1290" s="7" t="str">
        <f>INDEX('Product Details'!$A$2:$D$169, MATCH('Sales Order '!J1290,'Product Details'!$B$2:$B$169,0),4)</f>
        <v>Appliances</v>
      </c>
      <c r="M1290" s="7" t="str">
        <f>INDEX('Product Details'!$A$2:$D$169, MATCH('Sales Order '!J1290,'Product Details'!$B$2:$B$169,0),1)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155"/>
        <v>2838</v>
      </c>
      <c r="R1290" s="8">
        <f t="shared" si="156"/>
        <v>3096</v>
      </c>
      <c r="S1290" s="2">
        <v>71</v>
      </c>
      <c r="T1290" s="9">
        <f t="shared" si="157"/>
        <v>3167</v>
      </c>
      <c r="U1290" s="9">
        <f t="shared" si="158"/>
        <v>329</v>
      </c>
      <c r="V1290" s="2" t="s">
        <v>34</v>
      </c>
      <c r="W1290" s="10">
        <f t="shared" si="15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 t="shared" si="160"/>
        <v>Susan</v>
      </c>
      <c r="H1291" s="6" t="str">
        <f t="shared" si="161"/>
        <v>MacKendrick</v>
      </c>
      <c r="I1291" s="6" t="str">
        <f t="shared" si="162"/>
        <v>Brisbane</v>
      </c>
      <c r="J1291" s="2" t="s">
        <v>700</v>
      </c>
      <c r="K1291" s="7" t="str">
        <f>INDEX('Product Details'!$A$2:$D$169, MATCH('Sales Order '!J1291,'Product Details'!$B$2:$B$169,0),3)</f>
        <v>Technology</v>
      </c>
      <c r="L1291" s="7" t="str">
        <f>INDEX('Product Details'!$A$2:$D$169, MATCH('Sales Order '!J1291,'Product Details'!$B$2:$B$169,0),4)</f>
        <v>Accessories</v>
      </c>
      <c r="M1291" s="7" t="str">
        <f>INDEX('Product Details'!$A$2:$D$169, MATCH('Sales Order '!J1291,'Product Details'!$B$2:$B$169,0),1)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63">O1291*P1291</f>
        <v>4794</v>
      </c>
      <c r="R1291" s="8">
        <f t="shared" ref="R1291:R1354" si="164">N1291*P1291</f>
        <v>5080</v>
      </c>
      <c r="S1291" s="2">
        <v>38</v>
      </c>
      <c r="T1291" s="9">
        <f t="shared" ref="T1291:T1354" si="165">R1291+S1291</f>
        <v>5118</v>
      </c>
      <c r="U1291" s="9">
        <f t="shared" ref="U1291:U1354" si="166">T1291-Q1291</f>
        <v>324</v>
      </c>
      <c r="V1291" s="2" t="s">
        <v>34</v>
      </c>
      <c r="W1291" s="10">
        <f t="shared" ref="W1291:W1354" si="167">VLOOKUP(T1291,$X$1:$Y$7,2,1)</f>
        <v>0.05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 t="shared" si="160"/>
        <v>Victoria</v>
      </c>
      <c r="H1292" s="6" t="str">
        <f t="shared" si="161"/>
        <v>Brennan</v>
      </c>
      <c r="I1292" s="6" t="str">
        <f t="shared" si="162"/>
        <v>Adelaide</v>
      </c>
      <c r="J1292" s="2" t="s">
        <v>71</v>
      </c>
      <c r="K1292" s="7" t="str">
        <f>INDEX('Product Details'!$A$2:$D$169, MATCH('Sales Order '!J1292,'Product Details'!$B$2:$B$169,0),3)</f>
        <v>Furniture</v>
      </c>
      <c r="L1292" s="7" t="str">
        <f>INDEX('Product Details'!$A$2:$D$169, MATCH('Sales Order '!J1292,'Product Details'!$B$2:$B$169,0),4)</f>
        <v>Furnishings</v>
      </c>
      <c r="M1292" s="7" t="str">
        <f>INDEX('Product Details'!$A$2:$D$169, MATCH('Sales Order '!J1292,'Product Details'!$B$2:$B$169,0),1)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63"/>
        <v>7122</v>
      </c>
      <c r="R1292" s="8">
        <f t="shared" si="164"/>
        <v>7332</v>
      </c>
      <c r="S1292" s="2">
        <v>68</v>
      </c>
      <c r="T1292" s="9">
        <f t="shared" si="165"/>
        <v>7400</v>
      </c>
      <c r="U1292" s="9">
        <f t="shared" si="166"/>
        <v>278</v>
      </c>
      <c r="V1292" s="2" t="s">
        <v>34</v>
      </c>
      <c r="W1292" s="10">
        <f t="shared" si="167"/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 t="shared" si="160"/>
        <v>Jason</v>
      </c>
      <c r="H1293" s="6" t="str">
        <f t="shared" si="161"/>
        <v>Gross</v>
      </c>
      <c r="I1293" s="6" t="str">
        <f t="shared" si="162"/>
        <v>Sydney</v>
      </c>
      <c r="J1293" s="2" t="s">
        <v>246</v>
      </c>
      <c r="K1293" s="7" t="str">
        <f>INDEX('Product Details'!$A$2:$D$169, MATCH('Sales Order '!J1293,'Product Details'!$B$2:$B$169,0),3)</f>
        <v>Office_Supplies</v>
      </c>
      <c r="L1293" s="7" t="str">
        <f>INDEX('Product Details'!$A$2:$D$169, MATCH('Sales Order '!J1293,'Product Details'!$B$2:$B$169,0),4)</f>
        <v>Envelopes</v>
      </c>
      <c r="M1293" s="7" t="str">
        <f>INDEX('Product Details'!$A$2:$D$169, MATCH('Sales Order '!J1293,'Product Details'!$B$2:$B$169,0),1)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63"/>
        <v>45564</v>
      </c>
      <c r="R1293" s="8">
        <f t="shared" si="164"/>
        <v>49212</v>
      </c>
      <c r="S1293" s="2">
        <v>84</v>
      </c>
      <c r="T1293" s="9">
        <f t="shared" si="165"/>
        <v>49296</v>
      </c>
      <c r="U1293" s="9">
        <f t="shared" si="166"/>
        <v>3732</v>
      </c>
      <c r="V1293" s="2" t="s">
        <v>31</v>
      </c>
      <c r="W1293" s="10">
        <f t="shared" si="167"/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 t="shared" si="160"/>
        <v>Darren</v>
      </c>
      <c r="H1294" s="6" t="str">
        <f t="shared" si="161"/>
        <v>Koutras</v>
      </c>
      <c r="I1294" s="6" t="str">
        <f t="shared" si="162"/>
        <v>Pune</v>
      </c>
      <c r="J1294" s="2" t="s">
        <v>221</v>
      </c>
      <c r="K1294" s="7" t="str">
        <f>INDEX('Product Details'!$A$2:$D$169, MATCH('Sales Order '!J1294,'Product Details'!$B$2:$B$169,0),3)</f>
        <v>Office_Supplies</v>
      </c>
      <c r="L1294" s="7" t="str">
        <f>INDEX('Product Details'!$A$2:$D$169, MATCH('Sales Order '!J1294,'Product Details'!$B$2:$B$169,0),4)</f>
        <v>Storage</v>
      </c>
      <c r="M1294" s="7" t="str">
        <f>INDEX('Product Details'!$A$2:$D$169, MATCH('Sales Order '!J1294,'Product Details'!$B$2:$B$169,0),1)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63"/>
        <v>5827</v>
      </c>
      <c r="R1294" s="8">
        <f t="shared" si="164"/>
        <v>5941</v>
      </c>
      <c r="S1294" s="2">
        <v>40</v>
      </c>
      <c r="T1294" s="9">
        <f t="shared" si="165"/>
        <v>5981</v>
      </c>
      <c r="U1294" s="9">
        <f t="shared" si="166"/>
        <v>154</v>
      </c>
      <c r="V1294" s="2" t="s">
        <v>34</v>
      </c>
      <c r="W1294" s="10">
        <f t="shared" si="167"/>
        <v>0.05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 t="shared" si="160"/>
        <v>Darren</v>
      </c>
      <c r="H1295" s="6" t="str">
        <f t="shared" si="161"/>
        <v>Koutras</v>
      </c>
      <c r="I1295" s="6" t="str">
        <f t="shared" si="162"/>
        <v>Pune</v>
      </c>
      <c r="J1295" s="2" t="s">
        <v>112</v>
      </c>
      <c r="K1295" s="7" t="str">
        <f>INDEX('Product Details'!$A$2:$D$169, MATCH('Sales Order '!J1295,'Product Details'!$B$2:$B$169,0),3)</f>
        <v>Office_Supplies</v>
      </c>
      <c r="L1295" s="7" t="str">
        <f>INDEX('Product Details'!$A$2:$D$169, MATCH('Sales Order '!J1295,'Product Details'!$B$2:$B$169,0),4)</f>
        <v>Storage</v>
      </c>
      <c r="M1295" s="7" t="str">
        <f>INDEX('Product Details'!$A$2:$D$169, MATCH('Sales Order '!J1295,'Product Details'!$B$2:$B$169,0),1)</f>
        <v>Pizazz Global Quick File</v>
      </c>
      <c r="N1295" s="2">
        <v>214</v>
      </c>
      <c r="O1295" s="2">
        <v>199</v>
      </c>
      <c r="P1295" s="2">
        <v>2</v>
      </c>
      <c r="Q1295" s="8">
        <f t="shared" si="163"/>
        <v>398</v>
      </c>
      <c r="R1295" s="8">
        <f t="shared" si="164"/>
        <v>428</v>
      </c>
      <c r="S1295" s="2">
        <v>45</v>
      </c>
      <c r="T1295" s="9">
        <f t="shared" si="165"/>
        <v>473</v>
      </c>
      <c r="U1295" s="9">
        <f t="shared" si="166"/>
        <v>75</v>
      </c>
      <c r="V1295" s="2" t="s">
        <v>34</v>
      </c>
      <c r="W1295" s="10">
        <f t="shared" si="167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 t="shared" si="160"/>
        <v>Rick</v>
      </c>
      <c r="H1296" s="6" t="str">
        <f t="shared" si="161"/>
        <v>Reed</v>
      </c>
      <c r="I1296" s="6" t="str">
        <f t="shared" si="162"/>
        <v>Lucknow</v>
      </c>
      <c r="J1296" s="2" t="s">
        <v>5</v>
      </c>
      <c r="K1296" s="7" t="str">
        <f>INDEX('Product Details'!$A$2:$D$169, MATCH('Sales Order '!J1296,'Product Details'!$B$2:$B$169,0),3)</f>
        <v>Furniture</v>
      </c>
      <c r="L1296" s="7" t="str">
        <f>INDEX('Product Details'!$A$2:$D$169, MATCH('Sales Order '!J1296,'Product Details'!$B$2:$B$169,0),4)</f>
        <v>Furnishings</v>
      </c>
      <c r="M1296" s="7" t="str">
        <f>INDEX('Product Details'!$A$2:$D$169, MATCH('Sales Order '!J1296,'Product Details'!$B$2:$B$169,0),1)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63"/>
        <v>24183</v>
      </c>
      <c r="R1296" s="8">
        <f t="shared" si="164"/>
        <v>25137</v>
      </c>
      <c r="S1296" s="2">
        <v>88</v>
      </c>
      <c r="T1296" s="9">
        <f t="shared" si="165"/>
        <v>25225</v>
      </c>
      <c r="U1296" s="9">
        <f t="shared" si="166"/>
        <v>1042</v>
      </c>
      <c r="V1296" s="2" t="s">
        <v>31</v>
      </c>
      <c r="W1296" s="10">
        <f t="shared" si="167"/>
        <v>7.0000000000000007E-2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 t="shared" si="160"/>
        <v>Brad</v>
      </c>
      <c r="H1297" s="6" t="str">
        <f t="shared" si="161"/>
        <v>Thomas</v>
      </c>
      <c r="I1297" s="6" t="str">
        <f t="shared" si="162"/>
        <v>Udaipur</v>
      </c>
      <c r="J1297" s="2" t="s">
        <v>521</v>
      </c>
      <c r="K1297" s="7" t="str">
        <f>INDEX('Product Details'!$A$2:$D$169, MATCH('Sales Order '!J1297,'Product Details'!$B$2:$B$169,0),3)</f>
        <v>Office_Supplies</v>
      </c>
      <c r="L1297" s="7" t="str">
        <f>INDEX('Product Details'!$A$2:$D$169, MATCH('Sales Order '!J1297,'Product Details'!$B$2:$B$169,0),4)</f>
        <v>Fasteners</v>
      </c>
      <c r="M1297" s="7" t="str">
        <f>INDEX('Product Details'!$A$2:$D$169, MATCH('Sales Order '!J1297,'Product Details'!$B$2:$B$169,0),1)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63"/>
        <v>24345</v>
      </c>
      <c r="R1297" s="8">
        <f t="shared" si="164"/>
        <v>26319</v>
      </c>
      <c r="S1297" s="2">
        <v>64</v>
      </c>
      <c r="T1297" s="9">
        <f t="shared" si="165"/>
        <v>26383</v>
      </c>
      <c r="U1297" s="9">
        <f t="shared" si="166"/>
        <v>2038</v>
      </c>
      <c r="V1297" s="2" t="s">
        <v>64</v>
      </c>
      <c r="W1297" s="10">
        <f t="shared" si="167"/>
        <v>7.0000000000000007E-2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 t="shared" si="160"/>
        <v>Carol</v>
      </c>
      <c r="H1298" s="6" t="str">
        <f t="shared" si="161"/>
        <v>Adams</v>
      </c>
      <c r="I1298" s="6" t="str">
        <f t="shared" si="162"/>
        <v>Cairns</v>
      </c>
      <c r="J1298" s="2" t="s">
        <v>71</v>
      </c>
      <c r="K1298" s="7" t="str">
        <f>INDEX('Product Details'!$A$2:$D$169, MATCH('Sales Order '!J1298,'Product Details'!$B$2:$B$169,0),3)</f>
        <v>Furniture</v>
      </c>
      <c r="L1298" s="7" t="str">
        <f>INDEX('Product Details'!$A$2:$D$169, MATCH('Sales Order '!J1298,'Product Details'!$B$2:$B$169,0),4)</f>
        <v>Furnishings</v>
      </c>
      <c r="M1298" s="7" t="str">
        <f>INDEX('Product Details'!$A$2:$D$169, MATCH('Sales Order '!J1298,'Product Details'!$B$2:$B$169,0),1)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63"/>
        <v>4492</v>
      </c>
      <c r="R1298" s="8">
        <f t="shared" si="164"/>
        <v>4846</v>
      </c>
      <c r="S1298" s="2">
        <v>30</v>
      </c>
      <c r="T1298" s="9">
        <f t="shared" si="165"/>
        <v>4876</v>
      </c>
      <c r="U1298" s="9">
        <f t="shared" si="166"/>
        <v>384</v>
      </c>
      <c r="V1298" s="2" t="s">
        <v>34</v>
      </c>
      <c r="W1298" s="10">
        <f t="shared" si="167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 t="shared" si="160"/>
        <v>Troy</v>
      </c>
      <c r="H1299" s="6" t="str">
        <f t="shared" si="161"/>
        <v>Blackwell</v>
      </c>
      <c r="I1299" s="6" t="str">
        <f t="shared" si="162"/>
        <v>Krefeld</v>
      </c>
      <c r="J1299" s="2" t="s">
        <v>284</v>
      </c>
      <c r="K1299" s="7" t="str">
        <f>INDEX('Product Details'!$A$2:$D$169, MATCH('Sales Order '!J1299,'Product Details'!$B$2:$B$169,0),3)</f>
        <v>Furniture</v>
      </c>
      <c r="L1299" s="7" t="str">
        <f>INDEX('Product Details'!$A$2:$D$169, MATCH('Sales Order '!J1299,'Product Details'!$B$2:$B$169,0),4)</f>
        <v>Chairs</v>
      </c>
      <c r="M1299" s="7" t="str">
        <f>INDEX('Product Details'!$A$2:$D$169, MATCH('Sales Order '!J1299,'Product Details'!$B$2:$B$169,0),1)</f>
        <v>Chairmat, Black</v>
      </c>
      <c r="N1299" s="2">
        <v>743</v>
      </c>
      <c r="O1299" s="2">
        <v>694</v>
      </c>
      <c r="P1299" s="2">
        <v>2</v>
      </c>
      <c r="Q1299" s="8">
        <f t="shared" si="163"/>
        <v>1388</v>
      </c>
      <c r="R1299" s="8">
        <f t="shared" si="164"/>
        <v>1486</v>
      </c>
      <c r="S1299" s="2">
        <v>95</v>
      </c>
      <c r="T1299" s="9">
        <f t="shared" si="165"/>
        <v>1581</v>
      </c>
      <c r="U1299" s="9">
        <f t="shared" si="166"/>
        <v>193</v>
      </c>
      <c r="V1299" s="2" t="s">
        <v>34</v>
      </c>
      <c r="W1299" s="10">
        <f t="shared" si="167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 t="shared" si="160"/>
        <v>Thais</v>
      </c>
      <c r="H1300" s="6" t="str">
        <f t="shared" si="161"/>
        <v>Sissman</v>
      </c>
      <c r="I1300" s="6" t="str">
        <f t="shared" si="162"/>
        <v>Essen</v>
      </c>
      <c r="J1300" s="2" t="s">
        <v>349</v>
      </c>
      <c r="K1300" s="7" t="str">
        <f>INDEX('Product Details'!$A$2:$D$169, MATCH('Sales Order '!J1300,'Product Details'!$B$2:$B$169,0),3)</f>
        <v>Furniture</v>
      </c>
      <c r="L1300" s="7" t="str">
        <f>INDEX('Product Details'!$A$2:$D$169, MATCH('Sales Order '!J1300,'Product Details'!$B$2:$B$169,0),4)</f>
        <v>Furnishings</v>
      </c>
      <c r="M1300" s="7" t="str">
        <f>INDEX('Product Details'!$A$2:$D$169, MATCH('Sales Order '!J1300,'Product Details'!$B$2:$B$169,0),1)</f>
        <v>Tenex Door Stop, Durable</v>
      </c>
      <c r="N1300" s="2">
        <v>2342</v>
      </c>
      <c r="O1300" s="2">
        <v>2210</v>
      </c>
      <c r="P1300" s="2">
        <v>3</v>
      </c>
      <c r="Q1300" s="8">
        <f t="shared" si="163"/>
        <v>6630</v>
      </c>
      <c r="R1300" s="8">
        <f t="shared" si="164"/>
        <v>7026</v>
      </c>
      <c r="S1300" s="2">
        <v>62</v>
      </c>
      <c r="T1300" s="9">
        <f t="shared" si="165"/>
        <v>7088</v>
      </c>
      <c r="U1300" s="9">
        <f t="shared" si="166"/>
        <v>458</v>
      </c>
      <c r="V1300" s="2" t="s">
        <v>64</v>
      </c>
      <c r="W1300" s="10">
        <f t="shared" si="167"/>
        <v>0.05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 t="shared" si="160"/>
        <v>Alyssa</v>
      </c>
      <c r="H1301" s="6" t="str">
        <f t="shared" si="161"/>
        <v>Tate</v>
      </c>
      <c r="I1301" s="6" t="str">
        <f t="shared" si="162"/>
        <v>Wafangdian</v>
      </c>
      <c r="J1301" s="2" t="s">
        <v>84</v>
      </c>
      <c r="K1301" s="7" t="str">
        <f>INDEX('Product Details'!$A$2:$D$169, MATCH('Sales Order '!J1301,'Product Details'!$B$2:$B$169,0),3)</f>
        <v>Furniture</v>
      </c>
      <c r="L1301" s="7" t="str">
        <f>INDEX('Product Details'!$A$2:$D$169, MATCH('Sales Order '!J1301,'Product Details'!$B$2:$B$169,0),4)</f>
        <v>Chairs</v>
      </c>
      <c r="M1301" s="7" t="str">
        <f>INDEX('Product Details'!$A$2:$D$169, MATCH('Sales Order '!J1301,'Product Details'!$B$2:$B$169,0),1)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63"/>
        <v>1152</v>
      </c>
      <c r="R1301" s="8">
        <f t="shared" si="164"/>
        <v>1328</v>
      </c>
      <c r="S1301" s="2">
        <v>92</v>
      </c>
      <c r="T1301" s="9">
        <f t="shared" si="165"/>
        <v>1420</v>
      </c>
      <c r="U1301" s="9">
        <f t="shared" si="166"/>
        <v>268</v>
      </c>
      <c r="V1301" s="2" t="s">
        <v>64</v>
      </c>
      <c r="W1301" s="10">
        <f t="shared" si="167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 t="shared" si="160"/>
        <v>Rick</v>
      </c>
      <c r="H1302" s="6" t="str">
        <f t="shared" si="161"/>
        <v>Reed</v>
      </c>
      <c r="I1302" s="6" t="str">
        <f t="shared" si="162"/>
        <v>Lucknow</v>
      </c>
      <c r="J1302" s="2" t="s">
        <v>362</v>
      </c>
      <c r="K1302" s="7" t="str">
        <f>INDEX('Product Details'!$A$2:$D$169, MATCH('Sales Order '!J1302,'Product Details'!$B$2:$B$169,0),3)</f>
        <v>Technology</v>
      </c>
      <c r="L1302" s="7" t="str">
        <f>INDEX('Product Details'!$A$2:$D$169, MATCH('Sales Order '!J1302,'Product Details'!$B$2:$B$169,0),4)</f>
        <v>Machines</v>
      </c>
      <c r="M1302" s="7" t="str">
        <f>INDEX('Product Details'!$A$2:$D$169, MATCH('Sales Order '!J1302,'Product Details'!$B$2:$B$169,0),1)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63"/>
        <v>840</v>
      </c>
      <c r="R1302" s="8">
        <f t="shared" si="164"/>
        <v>915</v>
      </c>
      <c r="S1302" s="2">
        <v>30</v>
      </c>
      <c r="T1302" s="9">
        <f t="shared" si="165"/>
        <v>945</v>
      </c>
      <c r="U1302" s="9">
        <f t="shared" si="166"/>
        <v>105</v>
      </c>
      <c r="V1302" s="2" t="s">
        <v>34</v>
      </c>
      <c r="W1302" s="10">
        <f t="shared" si="167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 t="shared" si="160"/>
        <v>Alejandro</v>
      </c>
      <c r="H1303" s="6" t="str">
        <f t="shared" si="161"/>
        <v>Ballentine</v>
      </c>
      <c r="I1303" s="6" t="str">
        <f t="shared" si="162"/>
        <v>Mannheim</v>
      </c>
      <c r="J1303" s="2" t="s">
        <v>551</v>
      </c>
      <c r="K1303" s="7" t="str">
        <f>INDEX('Product Details'!$A$2:$D$169, MATCH('Sales Order '!J1303,'Product Details'!$B$2:$B$169,0),3)</f>
        <v>Office_Supplies</v>
      </c>
      <c r="L1303" s="7" t="str">
        <f>INDEX('Product Details'!$A$2:$D$169, MATCH('Sales Order '!J1303,'Product Details'!$B$2:$B$169,0),4)</f>
        <v>Art</v>
      </c>
      <c r="M1303" s="7" t="str">
        <f>INDEX('Product Details'!$A$2:$D$169, MATCH('Sales Order '!J1303,'Product Details'!$B$2:$B$169,0),1)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63"/>
        <v>10452</v>
      </c>
      <c r="R1303" s="8">
        <f t="shared" si="164"/>
        <v>11070</v>
      </c>
      <c r="S1303" s="2">
        <v>52</v>
      </c>
      <c r="T1303" s="9">
        <f t="shared" si="165"/>
        <v>11122</v>
      </c>
      <c r="U1303" s="9">
        <f t="shared" si="166"/>
        <v>670</v>
      </c>
      <c r="V1303" s="2" t="s">
        <v>64</v>
      </c>
      <c r="W1303" s="10">
        <f t="shared" si="167"/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 t="shared" si="160"/>
        <v>Craig</v>
      </c>
      <c r="H1304" s="6" t="str">
        <f t="shared" si="161"/>
        <v>Carreira</v>
      </c>
      <c r="I1304" s="6" t="str">
        <f t="shared" si="162"/>
        <v>Worms</v>
      </c>
      <c r="J1304" s="2" t="s">
        <v>1225</v>
      </c>
      <c r="K1304" s="7" t="str">
        <f>INDEX('Product Details'!$A$2:$D$169, MATCH('Sales Order '!J1304,'Product Details'!$B$2:$B$169,0),3)</f>
        <v>Office_Supplies</v>
      </c>
      <c r="L1304" s="7" t="str">
        <f>INDEX('Product Details'!$A$2:$D$169, MATCH('Sales Order '!J1304,'Product Details'!$B$2:$B$169,0),4)</f>
        <v>Labels</v>
      </c>
      <c r="M1304" s="7" t="str">
        <f>INDEX('Product Details'!$A$2:$D$169, MATCH('Sales Order '!J1304,'Product Details'!$B$2:$B$169,0),1)</f>
        <v>Aver 510</v>
      </c>
      <c r="N1304" s="2">
        <v>671</v>
      </c>
      <c r="O1304" s="2">
        <v>627</v>
      </c>
      <c r="P1304" s="2">
        <v>3</v>
      </c>
      <c r="Q1304" s="8">
        <f t="shared" si="163"/>
        <v>1881</v>
      </c>
      <c r="R1304" s="8">
        <f t="shared" si="164"/>
        <v>2013</v>
      </c>
      <c r="S1304" s="2">
        <v>56</v>
      </c>
      <c r="T1304" s="9">
        <f t="shared" si="165"/>
        <v>2069</v>
      </c>
      <c r="U1304" s="9">
        <f t="shared" si="166"/>
        <v>188</v>
      </c>
      <c r="V1304" s="2" t="s">
        <v>34</v>
      </c>
      <c r="W1304" s="10">
        <f t="shared" si="167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 t="shared" si="160"/>
        <v>Eileen</v>
      </c>
      <c r="H1305" s="6" t="str">
        <f t="shared" si="161"/>
        <v>Kiefer</v>
      </c>
      <c r="I1305" s="6" t="str">
        <f t="shared" si="162"/>
        <v>Hamm</v>
      </c>
      <c r="J1305" s="2" t="s">
        <v>1051</v>
      </c>
      <c r="K1305" s="7" t="str">
        <f>INDEX('Product Details'!$A$2:$D$169, MATCH('Sales Order '!J1305,'Product Details'!$B$2:$B$169,0),3)</f>
        <v>Technology</v>
      </c>
      <c r="L1305" s="7" t="str">
        <f>INDEX('Product Details'!$A$2:$D$169, MATCH('Sales Order '!J1305,'Product Details'!$B$2:$B$169,0),4)</f>
        <v>Copiers</v>
      </c>
      <c r="M1305" s="7" t="str">
        <f>INDEX('Product Details'!$A$2:$D$169, MATCH('Sales Order '!J1305,'Product Details'!$B$2:$B$169,0),1)</f>
        <v>Canon Ink, Digital</v>
      </c>
      <c r="N1305" s="2">
        <v>36778</v>
      </c>
      <c r="O1305" s="2">
        <v>34709</v>
      </c>
      <c r="P1305" s="2">
        <v>2</v>
      </c>
      <c r="Q1305" s="8">
        <f t="shared" si="163"/>
        <v>69418</v>
      </c>
      <c r="R1305" s="8">
        <f t="shared" si="164"/>
        <v>73556</v>
      </c>
      <c r="S1305" s="2">
        <v>54</v>
      </c>
      <c r="T1305" s="9">
        <f t="shared" si="165"/>
        <v>73610</v>
      </c>
      <c r="U1305" s="9">
        <f t="shared" si="166"/>
        <v>4192</v>
      </c>
      <c r="V1305" s="2" t="s">
        <v>34</v>
      </c>
      <c r="W1305" s="10">
        <f t="shared" si="167"/>
        <v>0.09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 t="shared" si="160"/>
        <v>Cindy</v>
      </c>
      <c r="H1306" s="6" t="str">
        <f t="shared" si="161"/>
        <v>Schnelling</v>
      </c>
      <c r="I1306" s="6" t="str">
        <f t="shared" si="162"/>
        <v>Balikpapan</v>
      </c>
      <c r="J1306" s="2" t="s">
        <v>286</v>
      </c>
      <c r="K1306" s="7" t="str">
        <f>INDEX('Product Details'!$A$2:$D$169, MATCH('Sales Order '!J1306,'Product Details'!$B$2:$B$169,0),3)</f>
        <v>Technology</v>
      </c>
      <c r="L1306" s="7" t="str">
        <f>INDEX('Product Details'!$A$2:$D$169, MATCH('Sales Order '!J1306,'Product Details'!$B$2:$B$169,0),4)</f>
        <v>Phones</v>
      </c>
      <c r="M1306" s="7" t="str">
        <f>INDEX('Product Details'!$A$2:$D$169, MATCH('Sales Order '!J1306,'Product Details'!$B$2:$B$169,0),1)</f>
        <v>Phone 5C</v>
      </c>
      <c r="N1306" s="2">
        <v>36057</v>
      </c>
      <c r="O1306" s="2">
        <v>34028</v>
      </c>
      <c r="P1306" s="2">
        <v>4</v>
      </c>
      <c r="Q1306" s="8">
        <f t="shared" si="163"/>
        <v>136112</v>
      </c>
      <c r="R1306" s="8">
        <f t="shared" si="164"/>
        <v>144228</v>
      </c>
      <c r="S1306" s="2">
        <v>62</v>
      </c>
      <c r="T1306" s="9">
        <f t="shared" si="165"/>
        <v>144290</v>
      </c>
      <c r="U1306" s="9">
        <f t="shared" si="166"/>
        <v>8178</v>
      </c>
      <c r="V1306" s="2" t="s">
        <v>31</v>
      </c>
      <c r="W1306" s="10">
        <f t="shared" si="167"/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 t="shared" si="160"/>
        <v>Alex</v>
      </c>
      <c r="H1307" s="6" t="str">
        <f t="shared" si="161"/>
        <v>Grayson</v>
      </c>
      <c r="I1307" s="6" t="str">
        <f t="shared" si="162"/>
        <v>Anyang</v>
      </c>
      <c r="J1307" s="2" t="s">
        <v>181</v>
      </c>
      <c r="K1307" s="7" t="str">
        <f>INDEX('Product Details'!$A$2:$D$169, MATCH('Sales Order '!J1307,'Product Details'!$B$2:$B$169,0),3)</f>
        <v>Furniture</v>
      </c>
      <c r="L1307" s="7" t="str">
        <f>INDEX('Product Details'!$A$2:$D$169, MATCH('Sales Order '!J1307,'Product Details'!$B$2:$B$169,0),4)</f>
        <v>Tables</v>
      </c>
      <c r="M1307" s="7" t="str">
        <f>INDEX('Product Details'!$A$2:$D$169, MATCH('Sales Order '!J1307,'Product Details'!$B$2:$B$169,0),1)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63"/>
        <v>15264</v>
      </c>
      <c r="R1307" s="8">
        <f t="shared" si="164"/>
        <v>15864</v>
      </c>
      <c r="S1307" s="2">
        <v>100</v>
      </c>
      <c r="T1307" s="9">
        <f t="shared" si="165"/>
        <v>15964</v>
      </c>
      <c r="U1307" s="9">
        <f t="shared" si="166"/>
        <v>700</v>
      </c>
      <c r="V1307" s="2" t="s">
        <v>34</v>
      </c>
      <c r="W1307" s="10">
        <f t="shared" si="167"/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 t="shared" si="160"/>
        <v>Darren</v>
      </c>
      <c r="H1308" s="6" t="str">
        <f t="shared" si="161"/>
        <v>Budd</v>
      </c>
      <c r="I1308" s="6" t="str">
        <f t="shared" si="162"/>
        <v>Regensburg</v>
      </c>
      <c r="J1308" s="2" t="s">
        <v>54</v>
      </c>
      <c r="K1308" s="7" t="str">
        <f>INDEX('Product Details'!$A$2:$D$169, MATCH('Sales Order '!J1308,'Product Details'!$B$2:$B$169,0),3)</f>
        <v>Furniture</v>
      </c>
      <c r="L1308" s="7" t="str">
        <f>INDEX('Product Details'!$A$2:$D$169, MATCH('Sales Order '!J1308,'Product Details'!$B$2:$B$169,0),4)</f>
        <v>Tables</v>
      </c>
      <c r="M1308" s="7" t="str">
        <f>INDEX('Product Details'!$A$2:$D$169, MATCH('Sales Order '!J1308,'Product Details'!$B$2:$B$169,0),1)</f>
        <v>Wood Table, Rectangular</v>
      </c>
      <c r="N1308" s="2">
        <v>61</v>
      </c>
      <c r="O1308" s="2">
        <v>57</v>
      </c>
      <c r="P1308" s="2">
        <v>3</v>
      </c>
      <c r="Q1308" s="8">
        <f t="shared" si="163"/>
        <v>171</v>
      </c>
      <c r="R1308" s="8">
        <f t="shared" si="164"/>
        <v>183</v>
      </c>
      <c r="S1308" s="2">
        <v>10</v>
      </c>
      <c r="T1308" s="9">
        <f t="shared" si="165"/>
        <v>193</v>
      </c>
      <c r="U1308" s="9">
        <f t="shared" si="166"/>
        <v>22</v>
      </c>
      <c r="V1308" s="2" t="s">
        <v>72</v>
      </c>
      <c r="W1308" s="10">
        <f t="shared" si="167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 t="shared" si="160"/>
        <v>Mick</v>
      </c>
      <c r="H1309" s="6" t="str">
        <f t="shared" si="161"/>
        <v>Brown</v>
      </c>
      <c r="I1309" s="6" t="str">
        <f t="shared" si="162"/>
        <v>Shenzhen</v>
      </c>
      <c r="J1309" s="2" t="s">
        <v>539</v>
      </c>
      <c r="K1309" s="7" t="str">
        <f>INDEX('Product Details'!$A$2:$D$169, MATCH('Sales Order '!J1309,'Product Details'!$B$2:$B$169,0),3)</f>
        <v>Technology</v>
      </c>
      <c r="L1309" s="7" t="str">
        <f>INDEX('Product Details'!$A$2:$D$169, MATCH('Sales Order '!J1309,'Product Details'!$B$2:$B$169,0),4)</f>
        <v>Copiers</v>
      </c>
      <c r="M1309" s="7" t="str">
        <f>INDEX('Product Details'!$A$2:$D$169, MATCH('Sales Order '!J1309,'Product Details'!$B$2:$B$169,0),1)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63"/>
        <v>804</v>
      </c>
      <c r="R1309" s="8">
        <f t="shared" si="164"/>
        <v>852</v>
      </c>
      <c r="S1309" s="2">
        <v>30</v>
      </c>
      <c r="T1309" s="9">
        <f t="shared" si="165"/>
        <v>882</v>
      </c>
      <c r="U1309" s="9">
        <f t="shared" si="166"/>
        <v>78</v>
      </c>
      <c r="V1309" s="2" t="s">
        <v>31</v>
      </c>
      <c r="W1309" s="10">
        <f t="shared" si="167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 t="shared" si="160"/>
        <v>Charlotte</v>
      </c>
      <c r="H1310" s="6" t="str">
        <f t="shared" si="161"/>
        <v>Melton</v>
      </c>
      <c r="I1310" s="6" t="str">
        <f t="shared" si="162"/>
        <v>Canberra</v>
      </c>
      <c r="J1310" s="2" t="s">
        <v>573</v>
      </c>
      <c r="K1310" s="7" t="str">
        <f>INDEX('Product Details'!$A$2:$D$169, MATCH('Sales Order '!J1310,'Product Details'!$B$2:$B$169,0),3)</f>
        <v>Technology</v>
      </c>
      <c r="L1310" s="7" t="str">
        <f>INDEX('Product Details'!$A$2:$D$169, MATCH('Sales Order '!J1310,'Product Details'!$B$2:$B$169,0),4)</f>
        <v>Machines</v>
      </c>
      <c r="M1310" s="7" t="str">
        <f>INDEX('Product Details'!$A$2:$D$169, MATCH('Sales Order '!J1310,'Product Details'!$B$2:$B$169,0),1)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63"/>
        <v>1530</v>
      </c>
      <c r="R1310" s="8">
        <f t="shared" si="164"/>
        <v>1605</v>
      </c>
      <c r="S1310" s="2">
        <v>36</v>
      </c>
      <c r="T1310" s="9">
        <f t="shared" si="165"/>
        <v>1641</v>
      </c>
      <c r="U1310" s="9">
        <f t="shared" si="166"/>
        <v>111</v>
      </c>
      <c r="V1310" s="2" t="s">
        <v>64</v>
      </c>
      <c r="W1310" s="10">
        <f t="shared" si="167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 t="shared" si="160"/>
        <v>David</v>
      </c>
      <c r="H1311" s="6" t="str">
        <f t="shared" si="161"/>
        <v>Kendrick</v>
      </c>
      <c r="I1311" s="6" t="str">
        <f t="shared" si="162"/>
        <v>Kunming</v>
      </c>
      <c r="J1311" s="2" t="s">
        <v>425</v>
      </c>
      <c r="K1311" s="7" t="str">
        <f>INDEX('Product Details'!$A$2:$D$169, MATCH('Sales Order '!J1311,'Product Details'!$B$2:$B$169,0),3)</f>
        <v>Office_Supplies</v>
      </c>
      <c r="L1311" s="7" t="str">
        <f>INDEX('Product Details'!$A$2:$D$169, MATCH('Sales Order '!J1311,'Product Details'!$B$2:$B$169,0),4)</f>
        <v>Supplies</v>
      </c>
      <c r="M1311" s="7" t="str">
        <f>INDEX('Product Details'!$A$2:$D$169, MATCH('Sales Order '!J1311,'Product Details'!$B$2:$B$169,0),1)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63"/>
        <v>5192</v>
      </c>
      <c r="R1311" s="8">
        <f t="shared" si="164"/>
        <v>5658</v>
      </c>
      <c r="S1311" s="2">
        <v>47</v>
      </c>
      <c r="T1311" s="9">
        <f t="shared" si="165"/>
        <v>5705</v>
      </c>
      <c r="U1311" s="9">
        <f t="shared" si="166"/>
        <v>513</v>
      </c>
      <c r="V1311" s="2" t="s">
        <v>31</v>
      </c>
      <c r="W1311" s="10">
        <f t="shared" si="167"/>
        <v>0.05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 t="shared" si="160"/>
        <v>Nancy</v>
      </c>
      <c r="H1312" s="6" t="str">
        <f t="shared" si="161"/>
        <v>Lomonaco</v>
      </c>
      <c r="I1312" s="6" t="str">
        <f t="shared" si="162"/>
        <v>Tengzhou</v>
      </c>
      <c r="J1312" s="2" t="s">
        <v>669</v>
      </c>
      <c r="K1312" s="7" t="str">
        <f>INDEX('Product Details'!$A$2:$D$169, MATCH('Sales Order '!J1312,'Product Details'!$B$2:$B$169,0),3)</f>
        <v>Technology</v>
      </c>
      <c r="L1312" s="7" t="str">
        <f>INDEX('Product Details'!$A$2:$D$169, MATCH('Sales Order '!J1312,'Product Details'!$B$2:$B$169,0),4)</f>
        <v>Phones</v>
      </c>
      <c r="M1312" s="7" t="str">
        <f>INDEX('Product Details'!$A$2:$D$169, MATCH('Sales Order '!J1312,'Product Details'!$B$2:$B$169,0),1)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63"/>
        <v>792</v>
      </c>
      <c r="R1312" s="8">
        <f t="shared" si="164"/>
        <v>864</v>
      </c>
      <c r="S1312" s="2">
        <v>56</v>
      </c>
      <c r="T1312" s="9">
        <f t="shared" si="165"/>
        <v>920</v>
      </c>
      <c r="U1312" s="9">
        <f t="shared" si="166"/>
        <v>128</v>
      </c>
      <c r="V1312" s="2" t="s">
        <v>34</v>
      </c>
      <c r="W1312" s="10">
        <f t="shared" si="167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 t="shared" si="160"/>
        <v>Julie</v>
      </c>
      <c r="H1313" s="6" t="str">
        <f t="shared" si="161"/>
        <v>Creighton</v>
      </c>
      <c r="I1313" s="6" t="str">
        <f t="shared" si="162"/>
        <v>Bandung</v>
      </c>
      <c r="J1313" s="2" t="s">
        <v>392</v>
      </c>
      <c r="K1313" s="7" t="str">
        <f>INDEX('Product Details'!$A$2:$D$169, MATCH('Sales Order '!J1313,'Product Details'!$B$2:$B$169,0),3)</f>
        <v>Office_Supplies</v>
      </c>
      <c r="L1313" s="7" t="str">
        <f>INDEX('Product Details'!$A$2:$D$169, MATCH('Sales Order '!J1313,'Product Details'!$B$2:$B$169,0),4)</f>
        <v>Binders</v>
      </c>
      <c r="M1313" s="7" t="str">
        <f>INDEX('Product Details'!$A$2:$D$169, MATCH('Sales Order '!J1313,'Product Details'!$B$2:$B$169,0),1)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63"/>
        <v>18100</v>
      </c>
      <c r="R1313" s="8">
        <f t="shared" si="164"/>
        <v>19010</v>
      </c>
      <c r="S1313" s="2">
        <v>35</v>
      </c>
      <c r="T1313" s="9">
        <f t="shared" si="165"/>
        <v>19045</v>
      </c>
      <c r="U1313" s="9">
        <f t="shared" si="166"/>
        <v>945</v>
      </c>
      <c r="V1313" s="2" t="s">
        <v>34</v>
      </c>
      <c r="W1313" s="10">
        <f t="shared" si="167"/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 t="shared" si="160"/>
        <v>Dianna</v>
      </c>
      <c r="H1314" s="6" t="str">
        <f t="shared" si="161"/>
        <v>Vittorini</v>
      </c>
      <c r="I1314" s="6" t="str">
        <f t="shared" si="162"/>
        <v>Gold Coast</v>
      </c>
      <c r="J1314" s="2" t="s">
        <v>208</v>
      </c>
      <c r="K1314" s="7" t="str">
        <f>INDEX('Product Details'!$A$2:$D$169, MATCH('Sales Order '!J1314,'Product Details'!$B$2:$B$169,0),3)</f>
        <v>Office_Supplies</v>
      </c>
      <c r="L1314" s="7" t="str">
        <f>INDEX('Product Details'!$A$2:$D$169, MATCH('Sales Order '!J1314,'Product Details'!$B$2:$B$169,0),4)</f>
        <v>Labels</v>
      </c>
      <c r="M1314" s="7" t="str">
        <f>INDEX('Product Details'!$A$2:$D$169, MATCH('Sales Order '!J1314,'Product Details'!$B$2:$B$169,0),1)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63"/>
        <v>1197</v>
      </c>
      <c r="R1314" s="8">
        <f t="shared" si="164"/>
        <v>1305</v>
      </c>
      <c r="S1314" s="2">
        <v>66</v>
      </c>
      <c r="T1314" s="9">
        <f t="shared" si="165"/>
        <v>1371</v>
      </c>
      <c r="U1314" s="9">
        <f t="shared" si="166"/>
        <v>174</v>
      </c>
      <c r="V1314" s="2" t="s">
        <v>64</v>
      </c>
      <c r="W1314" s="10">
        <f t="shared" si="167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 t="shared" si="160"/>
        <v>Christy</v>
      </c>
      <c r="H1315" s="6" t="str">
        <f t="shared" si="161"/>
        <v>Brittain</v>
      </c>
      <c r="I1315" s="6" t="str">
        <f t="shared" si="162"/>
        <v>Depok</v>
      </c>
      <c r="J1315" s="2" t="s">
        <v>752</v>
      </c>
      <c r="K1315" s="7" t="str">
        <f>INDEX('Product Details'!$A$2:$D$169, MATCH('Sales Order '!J1315,'Product Details'!$B$2:$B$169,0),3)</f>
        <v>Office_Supplies</v>
      </c>
      <c r="L1315" s="7" t="str">
        <f>INDEX('Product Details'!$A$2:$D$169, MATCH('Sales Order '!J1315,'Product Details'!$B$2:$B$169,0),4)</f>
        <v>Envelopes</v>
      </c>
      <c r="M1315" s="7" t="str">
        <f>INDEX('Product Details'!$A$2:$D$169, MATCH('Sales Order '!J1315,'Product Details'!$B$2:$B$169,0),1)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63"/>
        <v>64488</v>
      </c>
      <c r="R1315" s="8">
        <f t="shared" si="164"/>
        <v>67032</v>
      </c>
      <c r="S1315" s="2">
        <v>67</v>
      </c>
      <c r="T1315" s="9">
        <f t="shared" si="165"/>
        <v>67099</v>
      </c>
      <c r="U1315" s="9">
        <f t="shared" si="166"/>
        <v>2611</v>
      </c>
      <c r="V1315" s="2" t="s">
        <v>64</v>
      </c>
      <c r="W1315" s="10">
        <f t="shared" si="167"/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 t="shared" si="160"/>
        <v>Emily</v>
      </c>
      <c r="H1316" s="6" t="str">
        <f t="shared" si="161"/>
        <v>Burns</v>
      </c>
      <c r="I1316" s="6" t="str">
        <f t="shared" si="162"/>
        <v>Chennai</v>
      </c>
      <c r="J1316" s="2" t="s">
        <v>497</v>
      </c>
      <c r="K1316" s="7" t="str">
        <f>INDEX('Product Details'!$A$2:$D$169, MATCH('Sales Order '!J1316,'Product Details'!$B$2:$B$169,0),3)</f>
        <v>Furniture</v>
      </c>
      <c r="L1316" s="7" t="str">
        <f>INDEX('Product Details'!$A$2:$D$169, MATCH('Sales Order '!J1316,'Product Details'!$B$2:$B$169,0),4)</f>
        <v>Tables</v>
      </c>
      <c r="M1316" s="7" t="str">
        <f>INDEX('Product Details'!$A$2:$D$169, MATCH('Sales Order '!J1316,'Product Details'!$B$2:$B$169,0),1)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63"/>
        <v>6093</v>
      </c>
      <c r="R1316" s="8">
        <f t="shared" si="164"/>
        <v>6274</v>
      </c>
      <c r="S1316" s="2">
        <v>53</v>
      </c>
      <c r="T1316" s="9">
        <f t="shared" si="165"/>
        <v>6327</v>
      </c>
      <c r="U1316" s="9">
        <f t="shared" si="166"/>
        <v>234</v>
      </c>
      <c r="V1316" s="2" t="s">
        <v>64</v>
      </c>
      <c r="W1316" s="10">
        <f t="shared" si="167"/>
        <v>0.05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 t="shared" si="160"/>
        <v>Stuart</v>
      </c>
      <c r="H1317" s="6" t="str">
        <f t="shared" si="161"/>
        <v>Calhoun</v>
      </c>
      <c r="I1317" s="6" t="str">
        <f t="shared" si="162"/>
        <v>Nowra</v>
      </c>
      <c r="J1317" s="2" t="s">
        <v>1051</v>
      </c>
      <c r="K1317" s="7" t="str">
        <f>INDEX('Product Details'!$A$2:$D$169, MATCH('Sales Order '!J1317,'Product Details'!$B$2:$B$169,0),3)</f>
        <v>Technology</v>
      </c>
      <c r="L1317" s="7" t="str">
        <f>INDEX('Product Details'!$A$2:$D$169, MATCH('Sales Order '!J1317,'Product Details'!$B$2:$B$169,0),4)</f>
        <v>Copiers</v>
      </c>
      <c r="M1317" s="7" t="str">
        <f>INDEX('Product Details'!$A$2:$D$169, MATCH('Sales Order '!J1317,'Product Details'!$B$2:$B$169,0),1)</f>
        <v>Canon Ink, Digital</v>
      </c>
      <c r="N1317" s="2">
        <v>896</v>
      </c>
      <c r="O1317" s="2">
        <v>870</v>
      </c>
      <c r="P1317" s="2">
        <v>4</v>
      </c>
      <c r="Q1317" s="8">
        <f t="shared" si="163"/>
        <v>3480</v>
      </c>
      <c r="R1317" s="8">
        <f t="shared" si="164"/>
        <v>3584</v>
      </c>
      <c r="S1317" s="2">
        <v>39</v>
      </c>
      <c r="T1317" s="9">
        <f t="shared" si="165"/>
        <v>3623</v>
      </c>
      <c r="U1317" s="9">
        <f t="shared" si="166"/>
        <v>143</v>
      </c>
      <c r="V1317" s="2" t="s">
        <v>64</v>
      </c>
      <c r="W1317" s="10">
        <f t="shared" si="167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 t="shared" si="160"/>
        <v>Larry</v>
      </c>
      <c r="H1318" s="6" t="str">
        <f t="shared" si="161"/>
        <v>Blacks</v>
      </c>
      <c r="I1318" s="6" t="str">
        <f t="shared" si="162"/>
        <v>Shangyu</v>
      </c>
      <c r="J1318" s="2" t="s">
        <v>87</v>
      </c>
      <c r="K1318" s="7" t="str">
        <f>INDEX('Product Details'!$A$2:$D$169, MATCH('Sales Order '!J1318,'Product Details'!$B$2:$B$169,0),3)</f>
        <v>Office_Supplies</v>
      </c>
      <c r="L1318" s="7" t="str">
        <f>INDEX('Product Details'!$A$2:$D$169, MATCH('Sales Order '!J1318,'Product Details'!$B$2:$B$169,0),4)</f>
        <v>Storage</v>
      </c>
      <c r="M1318" s="7" t="str">
        <f>INDEX('Product Details'!$A$2:$D$169, MATCH('Sales Order '!J1318,'Product Details'!$B$2:$B$169,0),1)</f>
        <v>Fellowes Shelving, Wire Frame</v>
      </c>
      <c r="N1318" s="2">
        <v>63</v>
      </c>
      <c r="O1318" s="2">
        <v>58</v>
      </c>
      <c r="P1318" s="2">
        <v>5</v>
      </c>
      <c r="Q1318" s="8">
        <f t="shared" si="163"/>
        <v>290</v>
      </c>
      <c r="R1318" s="8">
        <f t="shared" si="164"/>
        <v>315</v>
      </c>
      <c r="S1318" s="2">
        <v>10</v>
      </c>
      <c r="T1318" s="9">
        <f t="shared" si="165"/>
        <v>325</v>
      </c>
      <c r="U1318" s="9">
        <f t="shared" si="166"/>
        <v>35</v>
      </c>
      <c r="V1318" s="2" t="s">
        <v>34</v>
      </c>
      <c r="W1318" s="10">
        <f t="shared" si="167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 t="shared" si="160"/>
        <v>Hilary</v>
      </c>
      <c r="H1319" s="6" t="str">
        <f t="shared" si="161"/>
        <v>Holden</v>
      </c>
      <c r="I1319" s="6" t="str">
        <f t="shared" si="162"/>
        <v>Mysore</v>
      </c>
      <c r="J1319" s="2" t="s">
        <v>578</v>
      </c>
      <c r="K1319" s="7" t="str">
        <f>INDEX('Product Details'!$A$2:$D$169, MATCH('Sales Order '!J1319,'Product Details'!$B$2:$B$169,0),3)</f>
        <v>Office_Supplies</v>
      </c>
      <c r="L1319" s="7" t="str">
        <f>INDEX('Product Details'!$A$2:$D$169, MATCH('Sales Order '!J1319,'Product Details'!$B$2:$B$169,0),4)</f>
        <v>Envelopes</v>
      </c>
      <c r="M1319" s="7" t="str">
        <f>INDEX('Product Details'!$A$2:$D$169, MATCH('Sales Order '!J1319,'Product Details'!$B$2:$B$169,0),1)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63"/>
        <v>712</v>
      </c>
      <c r="R1319" s="8">
        <f t="shared" si="164"/>
        <v>784</v>
      </c>
      <c r="S1319" s="2">
        <v>78</v>
      </c>
      <c r="T1319" s="9">
        <f t="shared" si="165"/>
        <v>862</v>
      </c>
      <c r="U1319" s="9">
        <f t="shared" si="166"/>
        <v>150</v>
      </c>
      <c r="V1319" s="2" t="s">
        <v>34</v>
      </c>
      <c r="W1319" s="10">
        <f t="shared" si="167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 t="shared" si="160"/>
        <v>Dave</v>
      </c>
      <c r="H1320" s="6" t="str">
        <f t="shared" si="161"/>
        <v>Poirier</v>
      </c>
      <c r="I1320" s="6" t="str">
        <f t="shared" si="162"/>
        <v>Suizhou</v>
      </c>
      <c r="J1320" s="2" t="s">
        <v>178</v>
      </c>
      <c r="K1320" s="7" t="str">
        <f>INDEX('Product Details'!$A$2:$D$169, MATCH('Sales Order '!J1320,'Product Details'!$B$2:$B$169,0),3)</f>
        <v>Technology</v>
      </c>
      <c r="L1320" s="7" t="str">
        <f>INDEX('Product Details'!$A$2:$D$169, MATCH('Sales Order '!J1320,'Product Details'!$B$2:$B$169,0),4)</f>
        <v>Accessories</v>
      </c>
      <c r="M1320" s="7" t="str">
        <f>INDEX('Product Details'!$A$2:$D$169, MATCH('Sales Order '!J1320,'Product Details'!$B$2:$B$169,0),1)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63"/>
        <v>12802</v>
      </c>
      <c r="R1320" s="8">
        <f t="shared" si="164"/>
        <v>12800</v>
      </c>
      <c r="S1320" s="2">
        <v>38</v>
      </c>
      <c r="T1320" s="9">
        <f t="shared" si="165"/>
        <v>12838</v>
      </c>
      <c r="U1320" s="9">
        <f t="shared" si="166"/>
        <v>36</v>
      </c>
      <c r="V1320" s="2" t="s">
        <v>64</v>
      </c>
      <c r="W1320" s="10">
        <f t="shared" si="167"/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 t="shared" si="160"/>
        <v>Hallie</v>
      </c>
      <c r="H1321" s="6" t="str">
        <f t="shared" si="161"/>
        <v>Redmond</v>
      </c>
      <c r="I1321" s="6" t="str">
        <f t="shared" si="162"/>
        <v>Caloundra</v>
      </c>
      <c r="J1321" s="2" t="s">
        <v>377</v>
      </c>
      <c r="K1321" s="7" t="str">
        <f>INDEX('Product Details'!$A$2:$D$169, MATCH('Sales Order '!J1321,'Product Details'!$B$2:$B$169,0),3)</f>
        <v>Furniture</v>
      </c>
      <c r="L1321" s="7" t="str">
        <f>INDEX('Product Details'!$A$2:$D$169, MATCH('Sales Order '!J1321,'Product Details'!$B$2:$B$169,0),4)</f>
        <v>Tables</v>
      </c>
      <c r="M1321" s="7" t="str">
        <f>INDEX('Product Details'!$A$2:$D$169, MATCH('Sales Order '!J1321,'Product Details'!$B$2:$B$169,0),1)</f>
        <v>BPI Conference Tables</v>
      </c>
      <c r="N1321" s="2">
        <v>101</v>
      </c>
      <c r="O1321" s="2">
        <v>98</v>
      </c>
      <c r="P1321" s="2">
        <v>5</v>
      </c>
      <c r="Q1321" s="8">
        <f t="shared" si="163"/>
        <v>490</v>
      </c>
      <c r="R1321" s="8">
        <f t="shared" si="164"/>
        <v>505</v>
      </c>
      <c r="S1321" s="2">
        <v>10</v>
      </c>
      <c r="T1321" s="9">
        <f t="shared" si="165"/>
        <v>515</v>
      </c>
      <c r="U1321" s="9">
        <f t="shared" si="166"/>
        <v>25</v>
      </c>
      <c r="V1321" s="2" t="s">
        <v>64</v>
      </c>
      <c r="W1321" s="10">
        <f t="shared" si="167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 t="shared" si="160"/>
        <v>Georgia</v>
      </c>
      <c r="H1322" s="6" t="str">
        <f t="shared" si="161"/>
        <v>Rosenberg</v>
      </c>
      <c r="I1322" s="6" t="str">
        <f t="shared" si="162"/>
        <v>Srinagar</v>
      </c>
      <c r="J1322" s="2" t="s">
        <v>449</v>
      </c>
      <c r="K1322" s="7" t="str">
        <f>INDEX('Product Details'!$A$2:$D$169, MATCH('Sales Order '!J1322,'Product Details'!$B$2:$B$169,0),3)</f>
        <v>Office_Supplies</v>
      </c>
      <c r="L1322" s="7" t="str">
        <f>INDEX('Product Details'!$A$2:$D$169, MATCH('Sales Order '!J1322,'Product Details'!$B$2:$B$169,0),4)</f>
        <v>Envelopes</v>
      </c>
      <c r="M1322" s="7" t="str">
        <f>INDEX('Product Details'!$A$2:$D$169, MATCH('Sales Order '!J1322,'Product Details'!$B$2:$B$169,0),1)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63"/>
        <v>385</v>
      </c>
      <c r="R1322" s="8">
        <f t="shared" si="164"/>
        <v>413</v>
      </c>
      <c r="S1322" s="2">
        <v>10</v>
      </c>
      <c r="T1322" s="9">
        <f t="shared" si="165"/>
        <v>423</v>
      </c>
      <c r="U1322" s="9">
        <f t="shared" si="166"/>
        <v>38</v>
      </c>
      <c r="V1322" s="2" t="s">
        <v>64</v>
      </c>
      <c r="W1322" s="10">
        <f t="shared" si="167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 t="shared" si="160"/>
        <v>Jack</v>
      </c>
      <c r="H1323" s="6" t="str">
        <f t="shared" si="161"/>
        <v>O'Briant</v>
      </c>
      <c r="I1323" s="6" t="str">
        <f t="shared" si="162"/>
        <v>Jammu</v>
      </c>
      <c r="J1323" s="2" t="s">
        <v>392</v>
      </c>
      <c r="K1323" s="7" t="str">
        <f>INDEX('Product Details'!$A$2:$D$169, MATCH('Sales Order '!J1323,'Product Details'!$B$2:$B$169,0),3)</f>
        <v>Office_Supplies</v>
      </c>
      <c r="L1323" s="7" t="str">
        <f>INDEX('Product Details'!$A$2:$D$169, MATCH('Sales Order '!J1323,'Product Details'!$B$2:$B$169,0),4)</f>
        <v>Binders</v>
      </c>
      <c r="M1323" s="7" t="str">
        <f>INDEX('Product Details'!$A$2:$D$169, MATCH('Sales Order '!J1323,'Product Details'!$B$2:$B$169,0),1)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63"/>
        <v>1130</v>
      </c>
      <c r="R1323" s="8">
        <f t="shared" si="164"/>
        <v>1290</v>
      </c>
      <c r="S1323" s="2">
        <v>24</v>
      </c>
      <c r="T1323" s="9">
        <f t="shared" si="165"/>
        <v>1314</v>
      </c>
      <c r="U1323" s="9">
        <f t="shared" si="166"/>
        <v>184</v>
      </c>
      <c r="V1323" s="2" t="s">
        <v>34</v>
      </c>
      <c r="W1323" s="10">
        <f t="shared" si="167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 t="shared" si="160"/>
        <v>Dennis</v>
      </c>
      <c r="H1324" s="6" t="str">
        <f t="shared" si="161"/>
        <v>Pardue</v>
      </c>
      <c r="I1324" s="6" t="str">
        <f t="shared" si="162"/>
        <v>Townsville</v>
      </c>
      <c r="J1324" s="2" t="s">
        <v>263</v>
      </c>
      <c r="K1324" s="7" t="str">
        <f>INDEX('Product Details'!$A$2:$D$169, MATCH('Sales Order '!J1324,'Product Details'!$B$2:$B$169,0),3)</f>
        <v>Furniture</v>
      </c>
      <c r="L1324" s="7" t="str">
        <f>INDEX('Product Details'!$A$2:$D$169, MATCH('Sales Order '!J1324,'Product Details'!$B$2:$B$169,0),4)</f>
        <v>Chairs</v>
      </c>
      <c r="M1324" s="7" t="str">
        <f>INDEX('Product Details'!$A$2:$D$169, MATCH('Sales Order '!J1324,'Product Details'!$B$2:$B$169,0),1)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63"/>
        <v>9150</v>
      </c>
      <c r="R1324" s="8">
        <f t="shared" si="164"/>
        <v>9690</v>
      </c>
      <c r="S1324" s="2">
        <v>36</v>
      </c>
      <c r="T1324" s="9">
        <f t="shared" si="165"/>
        <v>9726</v>
      </c>
      <c r="U1324" s="9">
        <f t="shared" si="166"/>
        <v>576</v>
      </c>
      <c r="V1324" s="2" t="s">
        <v>31</v>
      </c>
      <c r="W1324" s="10">
        <f t="shared" si="167"/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 t="shared" si="160"/>
        <v>Ivan</v>
      </c>
      <c r="H1325" s="6" t="str">
        <f t="shared" si="161"/>
        <v>Gibson</v>
      </c>
      <c r="I1325" s="6" t="str">
        <f t="shared" si="162"/>
        <v>Shanghai</v>
      </c>
      <c r="J1325" s="2" t="s">
        <v>765</v>
      </c>
      <c r="K1325" s="7" t="str">
        <f>INDEX('Product Details'!$A$2:$D$169, MATCH('Sales Order '!J1325,'Product Details'!$B$2:$B$169,0),3)</f>
        <v>Furniture</v>
      </c>
      <c r="L1325" s="7" t="str">
        <f>INDEX('Product Details'!$A$2:$D$169, MATCH('Sales Order '!J1325,'Product Details'!$B$2:$B$169,0),4)</f>
        <v>Tables</v>
      </c>
      <c r="M1325" s="7" t="str">
        <f>INDEX('Product Details'!$A$2:$D$169, MATCH('Sales Order '!J1325,'Product Details'!$B$2:$B$169,0),1)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63"/>
        <v>2990</v>
      </c>
      <c r="R1325" s="8">
        <f t="shared" si="164"/>
        <v>3170</v>
      </c>
      <c r="S1325" s="2">
        <v>25</v>
      </c>
      <c r="T1325" s="9">
        <f t="shared" si="165"/>
        <v>3195</v>
      </c>
      <c r="U1325" s="9">
        <f t="shared" si="166"/>
        <v>205</v>
      </c>
      <c r="V1325" s="2" t="s">
        <v>64</v>
      </c>
      <c r="W1325" s="10">
        <f t="shared" si="167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 t="shared" si="160"/>
        <v>Craig</v>
      </c>
      <c r="H1326" s="6" t="str">
        <f t="shared" si="161"/>
        <v>Leslie</v>
      </c>
      <c r="I1326" s="6" t="str">
        <f t="shared" si="162"/>
        <v>Wetzlar</v>
      </c>
      <c r="J1326" s="2" t="s">
        <v>612</v>
      </c>
      <c r="K1326" s="7" t="str">
        <f>INDEX('Product Details'!$A$2:$D$169, MATCH('Sales Order '!J1326,'Product Details'!$B$2:$B$169,0),3)</f>
        <v>Technology</v>
      </c>
      <c r="L1326" s="7" t="str">
        <f>INDEX('Product Details'!$A$2:$D$169, MATCH('Sales Order '!J1326,'Product Details'!$B$2:$B$169,0),4)</f>
        <v>Phones</v>
      </c>
      <c r="M1326" s="7" t="str">
        <f>INDEX('Product Details'!$A$2:$D$169, MATCH('Sales Order '!J1326,'Product Details'!$B$2:$B$169,0),1)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63"/>
        <v>3492</v>
      </c>
      <c r="R1326" s="8">
        <f t="shared" si="164"/>
        <v>3738</v>
      </c>
      <c r="S1326" s="2">
        <v>45</v>
      </c>
      <c r="T1326" s="9">
        <f t="shared" si="165"/>
        <v>3783</v>
      </c>
      <c r="U1326" s="9">
        <f t="shared" si="166"/>
        <v>291</v>
      </c>
      <c r="V1326" s="2" t="s">
        <v>64</v>
      </c>
      <c r="W1326" s="10">
        <f t="shared" si="167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 t="shared" si="160"/>
        <v>Aaron</v>
      </c>
      <c r="H1327" s="6" t="str">
        <f t="shared" si="161"/>
        <v>Smayling</v>
      </c>
      <c r="I1327" s="6" t="str">
        <f t="shared" si="162"/>
        <v>Port Macquarie</v>
      </c>
      <c r="J1327" s="2" t="s">
        <v>314</v>
      </c>
      <c r="K1327" s="7" t="str">
        <f>INDEX('Product Details'!$A$2:$D$169, MATCH('Sales Order '!J1327,'Product Details'!$B$2:$B$169,0),3)</f>
        <v>Technology</v>
      </c>
      <c r="L1327" s="7" t="str">
        <f>INDEX('Product Details'!$A$2:$D$169, MATCH('Sales Order '!J1327,'Product Details'!$B$2:$B$169,0),4)</f>
        <v>Copiers</v>
      </c>
      <c r="M1327" s="7" t="str">
        <f>INDEX('Product Details'!$A$2:$D$169, MATCH('Sales Order '!J1327,'Product Details'!$B$2:$B$169,0),1)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63"/>
        <v>2721</v>
      </c>
      <c r="R1327" s="8">
        <f t="shared" si="164"/>
        <v>3054</v>
      </c>
      <c r="S1327" s="2">
        <v>90</v>
      </c>
      <c r="T1327" s="9">
        <f t="shared" si="165"/>
        <v>3144</v>
      </c>
      <c r="U1327" s="9">
        <f t="shared" si="166"/>
        <v>423</v>
      </c>
      <c r="V1327" s="2" t="s">
        <v>34</v>
      </c>
      <c r="W1327" s="10">
        <f t="shared" si="167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 t="shared" si="160"/>
        <v>Benjamin</v>
      </c>
      <c r="H1328" s="6" t="str">
        <f t="shared" si="161"/>
        <v>Patterson</v>
      </c>
      <c r="I1328" s="6" t="str">
        <f t="shared" si="162"/>
        <v>Tamworth</v>
      </c>
      <c r="J1328" s="2" t="s">
        <v>314</v>
      </c>
      <c r="K1328" s="7" t="str">
        <f>INDEX('Product Details'!$A$2:$D$169, MATCH('Sales Order '!J1328,'Product Details'!$B$2:$B$169,0),3)</f>
        <v>Technology</v>
      </c>
      <c r="L1328" s="7" t="str">
        <f>INDEX('Product Details'!$A$2:$D$169, MATCH('Sales Order '!J1328,'Product Details'!$B$2:$B$169,0),4)</f>
        <v>Copiers</v>
      </c>
      <c r="M1328" s="7" t="str">
        <f>INDEX('Product Details'!$A$2:$D$169, MATCH('Sales Order '!J1328,'Product Details'!$B$2:$B$169,0),1)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63"/>
        <v>4323</v>
      </c>
      <c r="R1328" s="8">
        <f t="shared" si="164"/>
        <v>4714</v>
      </c>
      <c r="S1328" s="2">
        <v>50</v>
      </c>
      <c r="T1328" s="9">
        <f t="shared" si="165"/>
        <v>4764</v>
      </c>
      <c r="U1328" s="9">
        <f t="shared" si="166"/>
        <v>441</v>
      </c>
      <c r="V1328" s="2" t="s">
        <v>31</v>
      </c>
      <c r="W1328" s="10">
        <f t="shared" si="167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 t="shared" si="160"/>
        <v>Caroline</v>
      </c>
      <c r="H1329" s="6" t="str">
        <f t="shared" si="161"/>
        <v>Jumper</v>
      </c>
      <c r="I1329" s="6" t="str">
        <f t="shared" si="162"/>
        <v>Xuzhou</v>
      </c>
      <c r="J1329" s="2" t="s">
        <v>337</v>
      </c>
      <c r="K1329" s="7" t="str">
        <f>INDEX('Product Details'!$A$2:$D$169, MATCH('Sales Order '!J1329,'Product Details'!$B$2:$B$169,0),3)</f>
        <v>Technology</v>
      </c>
      <c r="L1329" s="7" t="str">
        <f>INDEX('Product Details'!$A$2:$D$169, MATCH('Sales Order '!J1329,'Product Details'!$B$2:$B$169,0),4)</f>
        <v>Phones</v>
      </c>
      <c r="M1329" s="7" t="str">
        <f>INDEX('Product Details'!$A$2:$D$169, MATCH('Sales Order '!J1329,'Product Details'!$B$2:$B$169,0),1)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63"/>
        <v>8547</v>
      </c>
      <c r="R1329" s="8">
        <f t="shared" si="164"/>
        <v>9513</v>
      </c>
      <c r="S1329" s="2">
        <v>87</v>
      </c>
      <c r="T1329" s="9">
        <f t="shared" si="165"/>
        <v>9600</v>
      </c>
      <c r="U1329" s="9">
        <f t="shared" si="166"/>
        <v>1053</v>
      </c>
      <c r="V1329" s="2" t="s">
        <v>64</v>
      </c>
      <c r="W1329" s="10">
        <f t="shared" si="167"/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 t="shared" si="160"/>
        <v>Benjamin</v>
      </c>
      <c r="H1330" s="6" t="str">
        <f t="shared" si="161"/>
        <v>Patterson</v>
      </c>
      <c r="I1330" s="6" t="str">
        <f t="shared" si="162"/>
        <v>Tamworth</v>
      </c>
      <c r="J1330" s="2" t="s">
        <v>1001</v>
      </c>
      <c r="K1330" s="7" t="str">
        <f>INDEX('Product Details'!$A$2:$D$169, MATCH('Sales Order '!J1330,'Product Details'!$B$2:$B$169,0),3)</f>
        <v>Office_Supplies</v>
      </c>
      <c r="L1330" s="7" t="str">
        <f>INDEX('Product Details'!$A$2:$D$169, MATCH('Sales Order '!J1330,'Product Details'!$B$2:$B$169,0),4)</f>
        <v>Art</v>
      </c>
      <c r="M1330" s="7" t="str">
        <f>INDEX('Product Details'!$A$2:$D$169, MATCH('Sales Order '!J1330,'Product Details'!$B$2:$B$169,0),1)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63"/>
        <v>14496</v>
      </c>
      <c r="R1330" s="8">
        <f t="shared" si="164"/>
        <v>15218</v>
      </c>
      <c r="S1330" s="2">
        <v>89</v>
      </c>
      <c r="T1330" s="9">
        <f t="shared" si="165"/>
        <v>15307</v>
      </c>
      <c r="U1330" s="9">
        <f t="shared" si="166"/>
        <v>811</v>
      </c>
      <c r="V1330" s="2" t="s">
        <v>34</v>
      </c>
      <c r="W1330" s="10">
        <f t="shared" si="167"/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 t="shared" si="160"/>
        <v>Ruben</v>
      </c>
      <c r="H1331" s="6" t="str">
        <f t="shared" si="161"/>
        <v>Ausman</v>
      </c>
      <c r="I1331" s="6" t="str">
        <f t="shared" si="162"/>
        <v>Sonneberg</v>
      </c>
      <c r="J1331" s="2" t="s">
        <v>765</v>
      </c>
      <c r="K1331" s="7" t="str">
        <f>INDEX('Product Details'!$A$2:$D$169, MATCH('Sales Order '!J1331,'Product Details'!$B$2:$B$169,0),3)</f>
        <v>Furniture</v>
      </c>
      <c r="L1331" s="7" t="str">
        <f>INDEX('Product Details'!$A$2:$D$169, MATCH('Sales Order '!J1331,'Product Details'!$B$2:$B$169,0),4)</f>
        <v>Tables</v>
      </c>
      <c r="M1331" s="7" t="str">
        <f>INDEX('Product Details'!$A$2:$D$169, MATCH('Sales Order '!J1331,'Product Details'!$B$2:$B$169,0),1)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63"/>
        <v>5166</v>
      </c>
      <c r="R1331" s="8">
        <f t="shared" si="164"/>
        <v>5748</v>
      </c>
      <c r="S1331" s="2">
        <v>58</v>
      </c>
      <c r="T1331" s="9">
        <f t="shared" si="165"/>
        <v>5806</v>
      </c>
      <c r="U1331" s="9">
        <f t="shared" si="166"/>
        <v>640</v>
      </c>
      <c r="V1331" s="2" t="s">
        <v>31</v>
      </c>
      <c r="W1331" s="10">
        <f t="shared" si="167"/>
        <v>0.05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 t="shared" si="160"/>
        <v>Anna</v>
      </c>
      <c r="H1332" s="6" t="str">
        <f t="shared" si="161"/>
        <v>Gayman</v>
      </c>
      <c r="I1332" s="6" t="str">
        <f t="shared" si="162"/>
        <v>Surat</v>
      </c>
      <c r="J1332" s="2" t="s">
        <v>1051</v>
      </c>
      <c r="K1332" s="7" t="str">
        <f>INDEX('Product Details'!$A$2:$D$169, MATCH('Sales Order '!J1332,'Product Details'!$B$2:$B$169,0),3)</f>
        <v>Technology</v>
      </c>
      <c r="L1332" s="7" t="str">
        <f>INDEX('Product Details'!$A$2:$D$169, MATCH('Sales Order '!J1332,'Product Details'!$B$2:$B$169,0),4)</f>
        <v>Copiers</v>
      </c>
      <c r="M1332" s="7" t="str">
        <f>INDEX('Product Details'!$A$2:$D$169, MATCH('Sales Order '!J1332,'Product Details'!$B$2:$B$169,0),1)</f>
        <v>Canon Ink, Digital</v>
      </c>
      <c r="N1332" s="2">
        <v>3256</v>
      </c>
      <c r="O1332" s="2">
        <v>2959</v>
      </c>
      <c r="P1332" s="2">
        <v>1</v>
      </c>
      <c r="Q1332" s="8">
        <f t="shared" si="163"/>
        <v>2959</v>
      </c>
      <c r="R1332" s="8">
        <f t="shared" si="164"/>
        <v>3256</v>
      </c>
      <c r="S1332" s="2">
        <v>49</v>
      </c>
      <c r="T1332" s="9">
        <f t="shared" si="165"/>
        <v>3305</v>
      </c>
      <c r="U1332" s="9">
        <f t="shared" si="166"/>
        <v>346</v>
      </c>
      <c r="V1332" s="2" t="s">
        <v>34</v>
      </c>
      <c r="W1332" s="10">
        <f t="shared" si="167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 t="shared" si="160"/>
        <v>Peter</v>
      </c>
      <c r="H1333" s="6" t="str">
        <f t="shared" si="161"/>
        <v>BŸhler</v>
      </c>
      <c r="I1333" s="6" t="str">
        <f t="shared" si="162"/>
        <v>Dresden</v>
      </c>
      <c r="J1333" s="2" t="s">
        <v>97</v>
      </c>
      <c r="K1333" s="7" t="str">
        <f>INDEX('Product Details'!$A$2:$D$169, MATCH('Sales Order '!J1333,'Product Details'!$B$2:$B$169,0),3)</f>
        <v>Technology</v>
      </c>
      <c r="L1333" s="7" t="str">
        <f>INDEX('Product Details'!$A$2:$D$169, MATCH('Sales Order '!J1333,'Product Details'!$B$2:$B$169,0),4)</f>
        <v>Machines</v>
      </c>
      <c r="M1333" s="7" t="str">
        <f>INDEX('Product Details'!$A$2:$D$169, MATCH('Sales Order '!J1333,'Product Details'!$B$2:$B$169,0),1)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63"/>
        <v>4248</v>
      </c>
      <c r="R1333" s="8">
        <f t="shared" si="164"/>
        <v>4638</v>
      </c>
      <c r="S1333" s="2">
        <v>85</v>
      </c>
      <c r="T1333" s="9">
        <f t="shared" si="165"/>
        <v>4723</v>
      </c>
      <c r="U1333" s="9">
        <f t="shared" si="166"/>
        <v>475</v>
      </c>
      <c r="V1333" s="2" t="s">
        <v>34</v>
      </c>
      <c r="W1333" s="10">
        <f t="shared" si="167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 t="shared" si="160"/>
        <v>Karen</v>
      </c>
      <c r="H1334" s="6" t="str">
        <f t="shared" si="161"/>
        <v>Daniels</v>
      </c>
      <c r="I1334" s="6" t="str">
        <f t="shared" si="162"/>
        <v>Jiutai</v>
      </c>
      <c r="J1334" s="2" t="s">
        <v>523</v>
      </c>
      <c r="K1334" s="7" t="str">
        <f>INDEX('Product Details'!$A$2:$D$169, MATCH('Sales Order '!J1334,'Product Details'!$B$2:$B$169,0),3)</f>
        <v>Office_Supplies</v>
      </c>
      <c r="L1334" s="7" t="str">
        <f>INDEX('Product Details'!$A$2:$D$169, MATCH('Sales Order '!J1334,'Product Details'!$B$2:$B$169,0),4)</f>
        <v>Appliances</v>
      </c>
      <c r="M1334" s="7" t="str">
        <f>INDEX('Product Details'!$A$2:$D$169, MATCH('Sales Order '!J1334,'Product Details'!$B$2:$B$169,0),1)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63"/>
        <v>6667</v>
      </c>
      <c r="R1334" s="8">
        <f t="shared" si="164"/>
        <v>6864</v>
      </c>
      <c r="S1334" s="2">
        <v>86</v>
      </c>
      <c r="T1334" s="9">
        <f t="shared" si="165"/>
        <v>6950</v>
      </c>
      <c r="U1334" s="9">
        <f t="shared" si="166"/>
        <v>283</v>
      </c>
      <c r="V1334" s="2" t="s">
        <v>64</v>
      </c>
      <c r="W1334" s="10">
        <f t="shared" si="167"/>
        <v>0.05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 t="shared" si="160"/>
        <v>Brad</v>
      </c>
      <c r="H1335" s="6" t="str">
        <f t="shared" si="161"/>
        <v>Thomas</v>
      </c>
      <c r="I1335" s="6" t="str">
        <f t="shared" si="162"/>
        <v>Udaipur</v>
      </c>
      <c r="J1335" s="2" t="s">
        <v>173</v>
      </c>
      <c r="K1335" s="7" t="str">
        <f>INDEX('Product Details'!$A$2:$D$169, MATCH('Sales Order '!J1335,'Product Details'!$B$2:$B$169,0),3)</f>
        <v>Office_Supplies</v>
      </c>
      <c r="L1335" s="7" t="str">
        <f>INDEX('Product Details'!$A$2:$D$169, MATCH('Sales Order '!J1335,'Product Details'!$B$2:$B$169,0),4)</f>
        <v>Fasteners</v>
      </c>
      <c r="M1335" s="7" t="str">
        <f>INDEX('Product Details'!$A$2:$D$169, MATCH('Sales Order '!J1335,'Product Details'!$B$2:$B$169,0),1)</f>
        <v>OIC Push Pins, Metal</v>
      </c>
      <c r="N1335" s="2">
        <v>2442</v>
      </c>
      <c r="O1335" s="2">
        <v>2304</v>
      </c>
      <c r="P1335" s="2">
        <v>5</v>
      </c>
      <c r="Q1335" s="8">
        <f t="shared" si="163"/>
        <v>11520</v>
      </c>
      <c r="R1335" s="8">
        <f t="shared" si="164"/>
        <v>12210</v>
      </c>
      <c r="S1335" s="2">
        <v>72</v>
      </c>
      <c r="T1335" s="9">
        <f t="shared" si="165"/>
        <v>12282</v>
      </c>
      <c r="U1335" s="9">
        <f t="shared" si="166"/>
        <v>762</v>
      </c>
      <c r="V1335" s="2" t="s">
        <v>34</v>
      </c>
      <c r="W1335" s="10">
        <f t="shared" si="167"/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 t="shared" si="160"/>
        <v>Mick</v>
      </c>
      <c r="H1336" s="6" t="str">
        <f t="shared" si="161"/>
        <v>Brown</v>
      </c>
      <c r="I1336" s="6" t="str">
        <f t="shared" si="162"/>
        <v>Frankfurt</v>
      </c>
      <c r="J1336" s="2" t="s">
        <v>112</v>
      </c>
      <c r="K1336" s="7" t="str">
        <f>INDEX('Product Details'!$A$2:$D$169, MATCH('Sales Order '!J1336,'Product Details'!$B$2:$B$169,0),3)</f>
        <v>Office_Supplies</v>
      </c>
      <c r="L1336" s="7" t="str">
        <f>INDEX('Product Details'!$A$2:$D$169, MATCH('Sales Order '!J1336,'Product Details'!$B$2:$B$169,0),4)</f>
        <v>Storage</v>
      </c>
      <c r="M1336" s="7" t="str">
        <f>INDEX('Product Details'!$A$2:$D$169, MATCH('Sales Order '!J1336,'Product Details'!$B$2:$B$169,0),1)</f>
        <v>Pizazz Global Quick File</v>
      </c>
      <c r="N1336" s="2">
        <v>886</v>
      </c>
      <c r="O1336" s="2">
        <v>796</v>
      </c>
      <c r="P1336" s="2">
        <v>5</v>
      </c>
      <c r="Q1336" s="8">
        <f t="shared" si="163"/>
        <v>3980</v>
      </c>
      <c r="R1336" s="8">
        <f t="shared" si="164"/>
        <v>4430</v>
      </c>
      <c r="S1336" s="2">
        <v>46</v>
      </c>
      <c r="T1336" s="9">
        <f t="shared" si="165"/>
        <v>4476</v>
      </c>
      <c r="U1336" s="9">
        <f t="shared" si="166"/>
        <v>496</v>
      </c>
      <c r="V1336" s="2" t="s">
        <v>72</v>
      </c>
      <c r="W1336" s="10">
        <f t="shared" si="167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 t="shared" si="160"/>
        <v>Heather</v>
      </c>
      <c r="H1337" s="6" t="str">
        <f t="shared" si="161"/>
        <v>Kirkland</v>
      </c>
      <c r="I1337" s="6" t="str">
        <f t="shared" si="162"/>
        <v>Luoyang</v>
      </c>
      <c r="J1337" s="2" t="s">
        <v>402</v>
      </c>
      <c r="K1337" s="7" t="str">
        <f>INDEX('Product Details'!$A$2:$D$169, MATCH('Sales Order '!J1337,'Product Details'!$B$2:$B$169,0),3)</f>
        <v>Furniture</v>
      </c>
      <c r="L1337" s="7" t="str">
        <f>INDEX('Product Details'!$A$2:$D$169, MATCH('Sales Order '!J1337,'Product Details'!$B$2:$B$169,0),4)</f>
        <v>Bookcases</v>
      </c>
      <c r="M1337" s="7" t="str">
        <f>INDEX('Product Details'!$A$2:$D$169, MATCH('Sales Order '!J1337,'Product Details'!$B$2:$B$169,0),1)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63"/>
        <v>4070</v>
      </c>
      <c r="R1337" s="8">
        <f t="shared" si="164"/>
        <v>4435</v>
      </c>
      <c r="S1337" s="2">
        <v>71</v>
      </c>
      <c r="T1337" s="9">
        <f t="shared" si="165"/>
        <v>4506</v>
      </c>
      <c r="U1337" s="9">
        <f t="shared" si="166"/>
        <v>436</v>
      </c>
      <c r="V1337" s="2" t="s">
        <v>34</v>
      </c>
      <c r="W1337" s="10">
        <f t="shared" si="167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 t="shared" si="160"/>
        <v>Helen</v>
      </c>
      <c r="H1338" s="6" t="str">
        <f t="shared" si="161"/>
        <v>Abelman</v>
      </c>
      <c r="I1338" s="6" t="str">
        <f t="shared" si="162"/>
        <v>Berlin</v>
      </c>
      <c r="J1338" s="2" t="s">
        <v>151</v>
      </c>
      <c r="K1338" s="7" t="str">
        <f>INDEX('Product Details'!$A$2:$D$169, MATCH('Sales Order '!J1338,'Product Details'!$B$2:$B$169,0),3)</f>
        <v>Office_Supplies</v>
      </c>
      <c r="L1338" s="7" t="str">
        <f>INDEX('Product Details'!$A$2:$D$169, MATCH('Sales Order '!J1338,'Product Details'!$B$2:$B$169,0),4)</f>
        <v>Appliances</v>
      </c>
      <c r="M1338" s="7" t="str">
        <f>INDEX('Product Details'!$A$2:$D$169, MATCH('Sales Order '!J1338,'Product Details'!$B$2:$B$169,0),1)</f>
        <v>KitchenAid Refrigerator, Red</v>
      </c>
      <c r="N1338" s="2">
        <v>69</v>
      </c>
      <c r="O1338" s="2">
        <v>64</v>
      </c>
      <c r="P1338" s="2">
        <v>1</v>
      </c>
      <c r="Q1338" s="8">
        <f t="shared" si="163"/>
        <v>64</v>
      </c>
      <c r="R1338" s="8">
        <f t="shared" si="164"/>
        <v>69</v>
      </c>
      <c r="S1338" s="2">
        <v>10</v>
      </c>
      <c r="T1338" s="9">
        <f t="shared" si="165"/>
        <v>79</v>
      </c>
      <c r="U1338" s="9">
        <f t="shared" si="166"/>
        <v>15</v>
      </c>
      <c r="V1338" s="2" t="s">
        <v>34</v>
      </c>
      <c r="W1338" s="10">
        <f t="shared" si="167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 t="shared" si="160"/>
        <v>Carl</v>
      </c>
      <c r="H1339" s="6" t="str">
        <f t="shared" si="161"/>
        <v>Weiss</v>
      </c>
      <c r="I1339" s="6" t="str">
        <f t="shared" si="162"/>
        <v>Delhi</v>
      </c>
      <c r="J1339" s="2" t="s">
        <v>173</v>
      </c>
      <c r="K1339" s="7" t="str">
        <f>INDEX('Product Details'!$A$2:$D$169, MATCH('Sales Order '!J1339,'Product Details'!$B$2:$B$169,0),3)</f>
        <v>Office_Supplies</v>
      </c>
      <c r="L1339" s="7" t="str">
        <f>INDEX('Product Details'!$A$2:$D$169, MATCH('Sales Order '!J1339,'Product Details'!$B$2:$B$169,0),4)</f>
        <v>Fasteners</v>
      </c>
      <c r="M1339" s="7" t="str">
        <f>INDEX('Product Details'!$A$2:$D$169, MATCH('Sales Order '!J1339,'Product Details'!$B$2:$B$169,0),1)</f>
        <v>OIC Push Pins, Metal</v>
      </c>
      <c r="N1339" s="2">
        <v>1246</v>
      </c>
      <c r="O1339" s="2">
        <v>1164</v>
      </c>
      <c r="P1339" s="2">
        <v>8</v>
      </c>
      <c r="Q1339" s="8">
        <f t="shared" si="163"/>
        <v>9312</v>
      </c>
      <c r="R1339" s="8">
        <f t="shared" si="164"/>
        <v>9968</v>
      </c>
      <c r="S1339" s="2">
        <v>59</v>
      </c>
      <c r="T1339" s="9">
        <f t="shared" si="165"/>
        <v>10027</v>
      </c>
      <c r="U1339" s="9">
        <f t="shared" si="166"/>
        <v>715</v>
      </c>
      <c r="V1339" s="2" t="s">
        <v>31</v>
      </c>
      <c r="W1339" s="10">
        <f t="shared" si="167"/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 t="shared" si="160"/>
        <v>Heather</v>
      </c>
      <c r="H1340" s="6" t="str">
        <f t="shared" si="161"/>
        <v>Kirkland</v>
      </c>
      <c r="I1340" s="6" t="str">
        <f t="shared" si="162"/>
        <v>Townsville</v>
      </c>
      <c r="J1340" s="2" t="s">
        <v>181</v>
      </c>
      <c r="K1340" s="7" t="str">
        <f>INDEX('Product Details'!$A$2:$D$169, MATCH('Sales Order '!J1340,'Product Details'!$B$2:$B$169,0),3)</f>
        <v>Furniture</v>
      </c>
      <c r="L1340" s="7" t="str">
        <f>INDEX('Product Details'!$A$2:$D$169, MATCH('Sales Order '!J1340,'Product Details'!$B$2:$B$169,0),4)</f>
        <v>Tables</v>
      </c>
      <c r="M1340" s="7" t="str">
        <f>INDEX('Product Details'!$A$2:$D$169, MATCH('Sales Order '!J1340,'Product Details'!$B$2:$B$169,0),1)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63"/>
        <v>7362</v>
      </c>
      <c r="R1340" s="8">
        <f t="shared" si="164"/>
        <v>7509</v>
      </c>
      <c r="S1340" s="2">
        <v>78</v>
      </c>
      <c r="T1340" s="9">
        <f t="shared" si="165"/>
        <v>7587</v>
      </c>
      <c r="U1340" s="9">
        <f t="shared" si="166"/>
        <v>225</v>
      </c>
      <c r="V1340" s="2" t="s">
        <v>64</v>
      </c>
      <c r="W1340" s="10">
        <f t="shared" si="167"/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 t="shared" si="160"/>
        <v>Brad</v>
      </c>
      <c r="H1341" s="6" t="str">
        <f t="shared" si="161"/>
        <v>Thomas</v>
      </c>
      <c r="I1341" s="6" t="str">
        <f t="shared" si="162"/>
        <v>Udaipur</v>
      </c>
      <c r="J1341" s="2" t="s">
        <v>335</v>
      </c>
      <c r="K1341" s="7" t="str">
        <f>INDEX('Product Details'!$A$2:$D$169, MATCH('Sales Order '!J1341,'Product Details'!$B$2:$B$169,0),3)</f>
        <v>Office_Supplies</v>
      </c>
      <c r="L1341" s="7" t="str">
        <f>INDEX('Product Details'!$A$2:$D$169, MATCH('Sales Order '!J1341,'Product Details'!$B$2:$B$169,0),4)</f>
        <v>Paper</v>
      </c>
      <c r="M1341" s="7" t="str">
        <f>INDEX('Product Details'!$A$2:$D$169, MATCH('Sales Order '!J1341,'Product Details'!$B$2:$B$169,0),1)</f>
        <v>Xerox 22</v>
      </c>
      <c r="N1341" s="2">
        <v>138</v>
      </c>
      <c r="O1341" s="2">
        <v>128</v>
      </c>
      <c r="P1341" s="2">
        <v>1</v>
      </c>
      <c r="Q1341" s="8">
        <f t="shared" si="163"/>
        <v>128</v>
      </c>
      <c r="R1341" s="8">
        <f t="shared" si="164"/>
        <v>138</v>
      </c>
      <c r="S1341" s="2">
        <v>30</v>
      </c>
      <c r="T1341" s="9">
        <f t="shared" si="165"/>
        <v>168</v>
      </c>
      <c r="U1341" s="9">
        <f t="shared" si="166"/>
        <v>40</v>
      </c>
      <c r="V1341" s="2" t="s">
        <v>34</v>
      </c>
      <c r="W1341" s="10">
        <f t="shared" si="167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 t="shared" si="160"/>
        <v>Ralph</v>
      </c>
      <c r="H1342" s="6" t="str">
        <f t="shared" si="161"/>
        <v>Arnett</v>
      </c>
      <c r="I1342" s="6" t="str">
        <f t="shared" si="162"/>
        <v>Shenyang</v>
      </c>
      <c r="J1342" s="2" t="s">
        <v>205</v>
      </c>
      <c r="K1342" s="7" t="str">
        <f>INDEX('Product Details'!$A$2:$D$169, MATCH('Sales Order '!J1342,'Product Details'!$B$2:$B$169,0),3)</f>
        <v>Office_Supplies</v>
      </c>
      <c r="L1342" s="7" t="str">
        <f>INDEX('Product Details'!$A$2:$D$169, MATCH('Sales Order '!J1342,'Product Details'!$B$2:$B$169,0),4)</f>
        <v>Labels</v>
      </c>
      <c r="M1342" s="7" t="str">
        <f>INDEX('Product Details'!$A$2:$D$169, MATCH('Sales Order '!J1342,'Product Details'!$B$2:$B$169,0),1)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63"/>
        <v>12420</v>
      </c>
      <c r="R1342" s="8">
        <f t="shared" si="164"/>
        <v>13156</v>
      </c>
      <c r="S1342" s="2">
        <v>31</v>
      </c>
      <c r="T1342" s="9">
        <f t="shared" si="165"/>
        <v>13187</v>
      </c>
      <c r="U1342" s="9">
        <f t="shared" si="166"/>
        <v>767</v>
      </c>
      <c r="V1342" s="2" t="s">
        <v>64</v>
      </c>
      <c r="W1342" s="10">
        <f t="shared" si="167"/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 t="shared" si="160"/>
        <v>Charles</v>
      </c>
      <c r="H1343" s="6" t="str">
        <f t="shared" si="161"/>
        <v>Sheldon</v>
      </c>
      <c r="I1343" s="6" t="str">
        <f t="shared" si="162"/>
        <v>Brisbane</v>
      </c>
      <c r="J1343" s="2" t="s">
        <v>218</v>
      </c>
      <c r="K1343" s="7" t="str">
        <f>INDEX('Product Details'!$A$2:$D$169, MATCH('Sales Order '!J1343,'Product Details'!$B$2:$B$169,0),3)</f>
        <v>Office_Supplies</v>
      </c>
      <c r="L1343" s="7" t="str">
        <f>INDEX('Product Details'!$A$2:$D$169, MATCH('Sales Order '!J1343,'Product Details'!$B$2:$B$169,0),4)</f>
        <v>Labels</v>
      </c>
      <c r="M1343" s="7" t="str">
        <f>INDEX('Product Details'!$A$2:$D$169, MATCH('Sales Order '!J1343,'Product Details'!$B$2:$B$169,0),1)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63"/>
        <v>7660</v>
      </c>
      <c r="R1343" s="8">
        <f t="shared" si="164"/>
        <v>8185</v>
      </c>
      <c r="S1343" s="2">
        <v>41</v>
      </c>
      <c r="T1343" s="9">
        <f t="shared" si="165"/>
        <v>8226</v>
      </c>
      <c r="U1343" s="9">
        <f t="shared" si="166"/>
        <v>566</v>
      </c>
      <c r="V1343" s="2" t="s">
        <v>34</v>
      </c>
      <c r="W1343" s="10">
        <f t="shared" si="167"/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 t="shared" si="160"/>
        <v>Sylvia</v>
      </c>
      <c r="H1344" s="6" t="str">
        <f t="shared" si="161"/>
        <v>Foulston</v>
      </c>
      <c r="I1344" s="6" t="str">
        <f t="shared" si="162"/>
        <v>Ludwigsburg</v>
      </c>
      <c r="J1344" s="2" t="s">
        <v>97</v>
      </c>
      <c r="K1344" s="7" t="str">
        <f>INDEX('Product Details'!$A$2:$D$169, MATCH('Sales Order '!J1344,'Product Details'!$B$2:$B$169,0),3)</f>
        <v>Technology</v>
      </c>
      <c r="L1344" s="7" t="str">
        <f>INDEX('Product Details'!$A$2:$D$169, MATCH('Sales Order '!J1344,'Product Details'!$B$2:$B$169,0),4)</f>
        <v>Machines</v>
      </c>
      <c r="M1344" s="7" t="str">
        <f>INDEX('Product Details'!$A$2:$D$169, MATCH('Sales Order '!J1344,'Product Details'!$B$2:$B$169,0),1)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63"/>
        <v>2328</v>
      </c>
      <c r="R1344" s="8">
        <f t="shared" si="164"/>
        <v>2492</v>
      </c>
      <c r="S1344" s="2">
        <v>73</v>
      </c>
      <c r="T1344" s="9">
        <f t="shared" si="165"/>
        <v>2565</v>
      </c>
      <c r="U1344" s="9">
        <f t="shared" si="166"/>
        <v>237</v>
      </c>
      <c r="V1344" s="2" t="s">
        <v>64</v>
      </c>
      <c r="W1344" s="10">
        <f t="shared" si="167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 t="shared" si="160"/>
        <v>Dennis</v>
      </c>
      <c r="H1345" s="6" t="str">
        <f t="shared" si="161"/>
        <v>Pardue</v>
      </c>
      <c r="I1345" s="6" t="str">
        <f t="shared" si="162"/>
        <v>Townsville</v>
      </c>
      <c r="J1345" s="2" t="s">
        <v>138</v>
      </c>
      <c r="K1345" s="7" t="str">
        <f>INDEX('Product Details'!$A$2:$D$169, MATCH('Sales Order '!J1345,'Product Details'!$B$2:$B$169,0),3)</f>
        <v>Office_Supplies</v>
      </c>
      <c r="L1345" s="7" t="str">
        <f>INDEX('Product Details'!$A$2:$D$169, MATCH('Sales Order '!J1345,'Product Details'!$B$2:$B$169,0),4)</f>
        <v>Supplies</v>
      </c>
      <c r="M1345" s="7" t="str">
        <f>INDEX('Product Details'!$A$2:$D$169, MATCH('Sales Order '!J1345,'Product Details'!$B$2:$B$169,0),1)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63"/>
        <v>23169</v>
      </c>
      <c r="R1345" s="8">
        <f t="shared" si="164"/>
        <v>25995</v>
      </c>
      <c r="S1345" s="2">
        <v>68</v>
      </c>
      <c r="T1345" s="9">
        <f t="shared" si="165"/>
        <v>26063</v>
      </c>
      <c r="U1345" s="9">
        <f t="shared" si="166"/>
        <v>2894</v>
      </c>
      <c r="V1345" s="2" t="s">
        <v>64</v>
      </c>
      <c r="W1345" s="10">
        <f t="shared" si="167"/>
        <v>7.0000000000000007E-2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 t="shared" si="160"/>
        <v>George</v>
      </c>
      <c r="H1346" s="6" t="str">
        <f t="shared" si="161"/>
        <v>Ashbrook</v>
      </c>
      <c r="I1346" s="6" t="str">
        <f t="shared" si="162"/>
        <v>Jakarta</v>
      </c>
      <c r="J1346" s="2" t="s">
        <v>187</v>
      </c>
      <c r="K1346" s="7" t="str">
        <f>INDEX('Product Details'!$A$2:$D$169, MATCH('Sales Order '!J1346,'Product Details'!$B$2:$B$169,0),3)</f>
        <v>Technology</v>
      </c>
      <c r="L1346" s="7" t="str">
        <f>INDEX('Product Details'!$A$2:$D$169, MATCH('Sales Order '!J1346,'Product Details'!$B$2:$B$169,0),4)</f>
        <v>Accessories</v>
      </c>
      <c r="M1346" s="7" t="str">
        <f>INDEX('Product Details'!$A$2:$D$169, MATCH('Sales Order '!J1346,'Product Details'!$B$2:$B$169,0),1)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63"/>
        <v>1461</v>
      </c>
      <c r="R1346" s="8">
        <f t="shared" si="164"/>
        <v>1593</v>
      </c>
      <c r="S1346" s="2">
        <v>96</v>
      </c>
      <c r="T1346" s="9">
        <f t="shared" si="165"/>
        <v>1689</v>
      </c>
      <c r="U1346" s="9">
        <f t="shared" si="166"/>
        <v>228</v>
      </c>
      <c r="V1346" s="2" t="s">
        <v>64</v>
      </c>
      <c r="W1346" s="10">
        <f t="shared" si="167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 t="shared" si="160"/>
        <v>Alice</v>
      </c>
      <c r="H1347" s="6" t="str">
        <f t="shared" si="161"/>
        <v>McCarthy</v>
      </c>
      <c r="I1347" s="6" t="str">
        <f t="shared" si="162"/>
        <v>Berlin</v>
      </c>
      <c r="J1347" s="2" t="s">
        <v>57</v>
      </c>
      <c r="K1347" s="7" t="str">
        <f>INDEX('Product Details'!$A$2:$D$169, MATCH('Sales Order '!J1347,'Product Details'!$B$2:$B$169,0),3)</f>
        <v>Technology</v>
      </c>
      <c r="L1347" s="7" t="str">
        <f>INDEX('Product Details'!$A$2:$D$169, MATCH('Sales Order '!J1347,'Product Details'!$B$2:$B$169,0),4)</f>
        <v>Accessories</v>
      </c>
      <c r="M1347" s="7" t="str">
        <f>INDEX('Product Details'!$A$2:$D$169, MATCH('Sales Order '!J1347,'Product Details'!$B$2:$B$169,0),1)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63"/>
        <v>153</v>
      </c>
      <c r="R1347" s="8">
        <f t="shared" si="164"/>
        <v>170</v>
      </c>
      <c r="S1347" s="2">
        <v>30</v>
      </c>
      <c r="T1347" s="9">
        <f t="shared" si="165"/>
        <v>200</v>
      </c>
      <c r="U1347" s="9">
        <f t="shared" si="166"/>
        <v>47</v>
      </c>
      <c r="V1347" s="2" t="s">
        <v>34</v>
      </c>
      <c r="W1347" s="10">
        <f t="shared" si="167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 t="shared" si="160"/>
        <v>Monica</v>
      </c>
      <c r="H1348" s="6" t="str">
        <f t="shared" si="161"/>
        <v>Federle</v>
      </c>
      <c r="I1348" s="6" t="str">
        <f t="shared" si="162"/>
        <v>Lismore</v>
      </c>
      <c r="J1348" s="2" t="s">
        <v>595</v>
      </c>
      <c r="K1348" s="7" t="str">
        <f>INDEX('Product Details'!$A$2:$D$169, MATCH('Sales Order '!J1348,'Product Details'!$B$2:$B$169,0),3)</f>
        <v>Office_Supplies</v>
      </c>
      <c r="L1348" s="7" t="str">
        <f>INDEX('Product Details'!$A$2:$D$169, MATCH('Sales Order '!J1348,'Product Details'!$B$2:$B$169,0),4)</f>
        <v>Art</v>
      </c>
      <c r="M1348" s="7" t="str">
        <f>INDEX('Product Details'!$A$2:$D$169, MATCH('Sales Order '!J1348,'Product Details'!$B$2:$B$169,0),1)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63"/>
        <v>12692</v>
      </c>
      <c r="R1348" s="8">
        <f t="shared" si="164"/>
        <v>13196</v>
      </c>
      <c r="S1348" s="2">
        <v>57</v>
      </c>
      <c r="T1348" s="9">
        <f t="shared" si="165"/>
        <v>13253</v>
      </c>
      <c r="U1348" s="9">
        <f t="shared" si="166"/>
        <v>561</v>
      </c>
      <c r="V1348" s="2" t="s">
        <v>64</v>
      </c>
      <c r="W1348" s="10">
        <f t="shared" si="167"/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 t="shared" si="160"/>
        <v>Debra</v>
      </c>
      <c r="H1349" s="6" t="str">
        <f t="shared" si="161"/>
        <v>Catini</v>
      </c>
      <c r="I1349" s="6" t="str">
        <f t="shared" si="162"/>
        <v>Brisbane</v>
      </c>
      <c r="J1349" s="2" t="s">
        <v>181</v>
      </c>
      <c r="K1349" s="7" t="str">
        <f>INDEX('Product Details'!$A$2:$D$169, MATCH('Sales Order '!J1349,'Product Details'!$B$2:$B$169,0),3)</f>
        <v>Furniture</v>
      </c>
      <c r="L1349" s="7" t="str">
        <f>INDEX('Product Details'!$A$2:$D$169, MATCH('Sales Order '!J1349,'Product Details'!$B$2:$B$169,0),4)</f>
        <v>Tables</v>
      </c>
      <c r="M1349" s="7" t="str">
        <f>INDEX('Product Details'!$A$2:$D$169, MATCH('Sales Order '!J1349,'Product Details'!$B$2:$B$169,0),1)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63"/>
        <v>1495</v>
      </c>
      <c r="R1349" s="8">
        <f t="shared" si="164"/>
        <v>1585</v>
      </c>
      <c r="S1349" s="2">
        <v>61</v>
      </c>
      <c r="T1349" s="9">
        <f t="shared" si="165"/>
        <v>1646</v>
      </c>
      <c r="U1349" s="9">
        <f t="shared" si="166"/>
        <v>151</v>
      </c>
      <c r="V1349" s="2" t="s">
        <v>34</v>
      </c>
      <c r="W1349" s="10">
        <f t="shared" si="167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 t="shared" si="160"/>
        <v>Roy</v>
      </c>
      <c r="H1350" s="6" t="str">
        <f t="shared" si="161"/>
        <v>Skaria</v>
      </c>
      <c r="I1350" s="6" t="str">
        <f t="shared" si="162"/>
        <v>Bogor</v>
      </c>
      <c r="J1350" s="2" t="s">
        <v>444</v>
      </c>
      <c r="K1350" s="7" t="str">
        <f>INDEX('Product Details'!$A$2:$D$169, MATCH('Sales Order '!J1350,'Product Details'!$B$2:$B$169,0),3)</f>
        <v>Office_Supplies</v>
      </c>
      <c r="L1350" s="7" t="str">
        <f>INDEX('Product Details'!$A$2:$D$169, MATCH('Sales Order '!J1350,'Product Details'!$B$2:$B$169,0),4)</f>
        <v>Envelopes</v>
      </c>
      <c r="M1350" s="7" t="str">
        <f>INDEX('Product Details'!$A$2:$D$169, MATCH('Sales Order '!J1350,'Product Details'!$B$2:$B$169,0),1)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63"/>
        <v>1700</v>
      </c>
      <c r="R1350" s="8">
        <f t="shared" si="164"/>
        <v>1816</v>
      </c>
      <c r="S1350" s="2">
        <v>95</v>
      </c>
      <c r="T1350" s="9">
        <f t="shared" si="165"/>
        <v>1911</v>
      </c>
      <c r="U1350" s="9">
        <f t="shared" si="166"/>
        <v>211</v>
      </c>
      <c r="V1350" s="2" t="s">
        <v>34</v>
      </c>
      <c r="W1350" s="10">
        <f t="shared" si="167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 t="shared" si="160"/>
        <v>Brooke</v>
      </c>
      <c r="H1351" s="6" t="str">
        <f t="shared" si="161"/>
        <v>Gillingham</v>
      </c>
      <c r="I1351" s="6" t="str">
        <f t="shared" si="162"/>
        <v>Mysore</v>
      </c>
      <c r="J1351" s="2" t="s">
        <v>33</v>
      </c>
      <c r="K1351" s="7" t="str">
        <f>INDEX('Product Details'!$A$2:$D$169, MATCH('Sales Order '!J1351,'Product Details'!$B$2:$B$169,0),3)</f>
        <v>Technology</v>
      </c>
      <c r="L1351" s="7" t="str">
        <f>INDEX('Product Details'!$A$2:$D$169, MATCH('Sales Order '!J1351,'Product Details'!$B$2:$B$169,0),4)</f>
        <v>Machines</v>
      </c>
      <c r="M1351" s="7" t="str">
        <f>INDEX('Product Details'!$A$2:$D$169, MATCH('Sales Order '!J1351,'Product Details'!$B$2:$B$169,0),1)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63"/>
        <v>13770</v>
      </c>
      <c r="R1351" s="8">
        <f t="shared" si="164"/>
        <v>14320</v>
      </c>
      <c r="S1351" s="2">
        <v>54</v>
      </c>
      <c r="T1351" s="9">
        <f t="shared" si="165"/>
        <v>14374</v>
      </c>
      <c r="U1351" s="9">
        <f t="shared" si="166"/>
        <v>604</v>
      </c>
      <c r="V1351" s="2" t="s">
        <v>34</v>
      </c>
      <c r="W1351" s="10">
        <f t="shared" si="167"/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 t="shared" si="160"/>
        <v>Duane</v>
      </c>
      <c r="H1352" s="6" t="str">
        <f t="shared" si="161"/>
        <v>Benoit</v>
      </c>
      <c r="I1352" s="6" t="str">
        <f t="shared" si="162"/>
        <v>Tamworth</v>
      </c>
      <c r="J1352" s="2" t="s">
        <v>205</v>
      </c>
      <c r="K1352" s="7" t="str">
        <f>INDEX('Product Details'!$A$2:$D$169, MATCH('Sales Order '!J1352,'Product Details'!$B$2:$B$169,0),3)</f>
        <v>Office_Supplies</v>
      </c>
      <c r="L1352" s="7" t="str">
        <f>INDEX('Product Details'!$A$2:$D$169, MATCH('Sales Order '!J1352,'Product Details'!$B$2:$B$169,0),4)</f>
        <v>Labels</v>
      </c>
      <c r="M1352" s="7" t="str">
        <f>INDEX('Product Details'!$A$2:$D$169, MATCH('Sales Order '!J1352,'Product Details'!$B$2:$B$169,0),1)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63"/>
        <v>10532</v>
      </c>
      <c r="R1352" s="8">
        <f t="shared" si="164"/>
        <v>11812</v>
      </c>
      <c r="S1352" s="2">
        <v>34</v>
      </c>
      <c r="T1352" s="9">
        <f t="shared" si="165"/>
        <v>11846</v>
      </c>
      <c r="U1352" s="9">
        <f t="shared" si="166"/>
        <v>1314</v>
      </c>
      <c r="V1352" s="2" t="s">
        <v>34</v>
      </c>
      <c r="W1352" s="10">
        <f t="shared" si="167"/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 t="shared" si="160"/>
        <v>Philip</v>
      </c>
      <c r="H1353" s="6" t="str">
        <f t="shared" si="161"/>
        <v>Brown</v>
      </c>
      <c r="I1353" s="6" t="str">
        <f t="shared" si="162"/>
        <v>Binjai</v>
      </c>
      <c r="J1353" s="2" t="s">
        <v>270</v>
      </c>
      <c r="K1353" s="7" t="str">
        <f>INDEX('Product Details'!$A$2:$D$169, MATCH('Sales Order '!J1353,'Product Details'!$B$2:$B$169,0),3)</f>
        <v>Furniture</v>
      </c>
      <c r="L1353" s="7" t="str">
        <f>INDEX('Product Details'!$A$2:$D$169, MATCH('Sales Order '!J1353,'Product Details'!$B$2:$B$169,0),4)</f>
        <v>Furnishings</v>
      </c>
      <c r="M1353" s="7" t="str">
        <f>INDEX('Product Details'!$A$2:$D$169, MATCH('Sales Order '!J1353,'Product Details'!$B$2:$B$169,0),1)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63"/>
        <v>22464</v>
      </c>
      <c r="R1353" s="8">
        <f t="shared" si="164"/>
        <v>24012</v>
      </c>
      <c r="S1353" s="2">
        <v>59</v>
      </c>
      <c r="T1353" s="9">
        <f t="shared" si="165"/>
        <v>24071</v>
      </c>
      <c r="U1353" s="9">
        <f t="shared" si="166"/>
        <v>1607</v>
      </c>
      <c r="V1353" s="2" t="s">
        <v>64</v>
      </c>
      <c r="W1353" s="10">
        <f t="shared" si="167"/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 t="shared" ref="G1354:G1417" si="168">VLOOKUP(F1354, Customer,2,0)</f>
        <v>Steven</v>
      </c>
      <c r="H1354" s="6" t="str">
        <f t="shared" ref="H1354:H1417" si="169">VLOOKUP(F1354,Customer,3,0)</f>
        <v>Cartwright</v>
      </c>
      <c r="I1354" s="6" t="str">
        <f t="shared" ref="I1354:I1417" si="170">VLOOKUP(F1354,Customer,5,0)</f>
        <v>Newcastle</v>
      </c>
      <c r="J1354" s="2" t="s">
        <v>1168</v>
      </c>
      <c r="K1354" s="7" t="str">
        <f>INDEX('Product Details'!$A$2:$D$169, MATCH('Sales Order '!J1354,'Product Details'!$B$2:$B$169,0),3)</f>
        <v>Office_Supplies</v>
      </c>
      <c r="L1354" s="7" t="str">
        <f>INDEX('Product Details'!$A$2:$D$169, MATCH('Sales Order '!J1354,'Product Details'!$B$2:$B$169,0),4)</f>
        <v>Supplies</v>
      </c>
      <c r="M1354" s="7" t="str">
        <f>INDEX('Product Details'!$A$2:$D$169, MATCH('Sales Order '!J1354,'Product Details'!$B$2:$B$169,0),1)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63"/>
        <v>1224</v>
      </c>
      <c r="R1354" s="8">
        <f t="shared" si="164"/>
        <v>1332</v>
      </c>
      <c r="S1354" s="2">
        <v>43</v>
      </c>
      <c r="T1354" s="9">
        <f t="shared" si="165"/>
        <v>1375</v>
      </c>
      <c r="U1354" s="9">
        <f t="shared" si="166"/>
        <v>151</v>
      </c>
      <c r="V1354" s="2" t="s">
        <v>34</v>
      </c>
      <c r="W1354" s="10">
        <f t="shared" si="167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 t="shared" si="168"/>
        <v>Adam</v>
      </c>
      <c r="H1355" s="6" t="str">
        <f t="shared" si="169"/>
        <v>Bellavance</v>
      </c>
      <c r="I1355" s="6" t="str">
        <f t="shared" si="170"/>
        <v>Medan</v>
      </c>
      <c r="J1355" s="2" t="s">
        <v>184</v>
      </c>
      <c r="K1355" s="7" t="str">
        <f>INDEX('Product Details'!$A$2:$D$169, MATCH('Sales Order '!J1355,'Product Details'!$B$2:$B$169,0),3)</f>
        <v>Furniture</v>
      </c>
      <c r="L1355" s="7" t="str">
        <f>INDEX('Product Details'!$A$2:$D$169, MATCH('Sales Order '!J1355,'Product Details'!$B$2:$B$169,0),4)</f>
        <v>Tables</v>
      </c>
      <c r="M1355" s="7" t="str">
        <f>INDEX('Product Details'!$A$2:$D$169, MATCH('Sales Order '!J1355,'Product Details'!$B$2:$B$169,0),1)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71">O1355*P1355</f>
        <v>2514</v>
      </c>
      <c r="R1355" s="8">
        <f t="shared" ref="R1355:R1418" si="172">N1355*P1355</f>
        <v>2716</v>
      </c>
      <c r="S1355" s="2">
        <v>33</v>
      </c>
      <c r="T1355" s="9">
        <f t="shared" ref="T1355:T1418" si="173">R1355+S1355</f>
        <v>2749</v>
      </c>
      <c r="U1355" s="9">
        <f t="shared" ref="U1355:U1418" si="174">T1355-Q1355</f>
        <v>235</v>
      </c>
      <c r="V1355" s="2" t="s">
        <v>34</v>
      </c>
      <c r="W1355" s="10">
        <f t="shared" ref="W1355:W1418" si="175">VLOOKUP(T1355,$X$1:$Y$7,2,1)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 t="shared" si="168"/>
        <v>Stuart</v>
      </c>
      <c r="H1356" s="6" t="str">
        <f t="shared" si="169"/>
        <v>Calhoun</v>
      </c>
      <c r="I1356" s="6" t="str">
        <f t="shared" si="170"/>
        <v>Nowra</v>
      </c>
      <c r="J1356" s="2" t="s">
        <v>171</v>
      </c>
      <c r="K1356" s="7" t="str">
        <f>INDEX('Product Details'!$A$2:$D$169, MATCH('Sales Order '!J1356,'Product Details'!$B$2:$B$169,0),3)</f>
        <v>Office_Supplies</v>
      </c>
      <c r="L1356" s="7" t="str">
        <f>INDEX('Product Details'!$A$2:$D$169, MATCH('Sales Order '!J1356,'Product Details'!$B$2:$B$169,0),4)</f>
        <v>Labels</v>
      </c>
      <c r="M1356" s="7" t="str">
        <f>INDEX('Product Details'!$A$2:$D$169, MATCH('Sales Order '!J1356,'Product Details'!$B$2:$B$169,0),1)</f>
        <v>Aver 517</v>
      </c>
      <c r="N1356" s="2">
        <v>914</v>
      </c>
      <c r="O1356" s="2">
        <v>830</v>
      </c>
      <c r="P1356" s="2">
        <v>7</v>
      </c>
      <c r="Q1356" s="8">
        <f t="shared" si="171"/>
        <v>5810</v>
      </c>
      <c r="R1356" s="8">
        <f t="shared" si="172"/>
        <v>6398</v>
      </c>
      <c r="S1356" s="2">
        <v>66</v>
      </c>
      <c r="T1356" s="9">
        <f t="shared" si="173"/>
        <v>6464</v>
      </c>
      <c r="U1356" s="9">
        <f t="shared" si="174"/>
        <v>654</v>
      </c>
      <c r="V1356" s="2" t="s">
        <v>64</v>
      </c>
      <c r="W1356" s="10">
        <f t="shared" si="175"/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 t="shared" si="168"/>
        <v>Vivek</v>
      </c>
      <c r="H1357" s="6" t="str">
        <f t="shared" si="169"/>
        <v>Grady</v>
      </c>
      <c r="I1357" s="6" t="str">
        <f t="shared" si="170"/>
        <v>Shantou</v>
      </c>
      <c r="J1357" s="2" t="s">
        <v>184</v>
      </c>
      <c r="K1357" s="7" t="str">
        <f>INDEX('Product Details'!$A$2:$D$169, MATCH('Sales Order '!J1357,'Product Details'!$B$2:$B$169,0),3)</f>
        <v>Furniture</v>
      </c>
      <c r="L1357" s="7" t="str">
        <f>INDEX('Product Details'!$A$2:$D$169, MATCH('Sales Order '!J1357,'Product Details'!$B$2:$B$169,0),4)</f>
        <v>Tables</v>
      </c>
      <c r="M1357" s="7" t="str">
        <f>INDEX('Product Details'!$A$2:$D$169, MATCH('Sales Order '!J1357,'Product Details'!$B$2:$B$169,0),1)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71"/>
        <v>612</v>
      </c>
      <c r="R1357" s="8">
        <f t="shared" si="172"/>
        <v>684</v>
      </c>
      <c r="S1357" s="2">
        <v>30</v>
      </c>
      <c r="T1357" s="9">
        <f t="shared" si="173"/>
        <v>714</v>
      </c>
      <c r="U1357" s="9">
        <f t="shared" si="174"/>
        <v>102</v>
      </c>
      <c r="V1357" s="2" t="s">
        <v>34</v>
      </c>
      <c r="W1357" s="10">
        <f t="shared" si="175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 t="shared" si="168"/>
        <v>Tom</v>
      </c>
      <c r="H1358" s="6" t="str">
        <f t="shared" si="169"/>
        <v>Prescott</v>
      </c>
      <c r="I1358" s="6" t="str">
        <f t="shared" si="170"/>
        <v>Bokaro</v>
      </c>
      <c r="J1358" s="2" t="s">
        <v>78</v>
      </c>
      <c r="K1358" s="7" t="str">
        <f>INDEX('Product Details'!$A$2:$D$169, MATCH('Sales Order '!J1358,'Product Details'!$B$2:$B$169,0),3)</f>
        <v>Office_Supplies</v>
      </c>
      <c r="L1358" s="7" t="str">
        <f>INDEX('Product Details'!$A$2:$D$169, MATCH('Sales Order '!J1358,'Product Details'!$B$2:$B$169,0),4)</f>
        <v>Supplies</v>
      </c>
      <c r="M1358" s="7" t="str">
        <f>INDEX('Product Details'!$A$2:$D$169, MATCH('Sales Order '!J1358,'Product Details'!$B$2:$B$169,0),1)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71"/>
        <v>5910</v>
      </c>
      <c r="R1358" s="8">
        <f t="shared" si="172"/>
        <v>6264</v>
      </c>
      <c r="S1358" s="2">
        <v>94</v>
      </c>
      <c r="T1358" s="9">
        <f t="shared" si="173"/>
        <v>6358</v>
      </c>
      <c r="U1358" s="9">
        <f t="shared" si="174"/>
        <v>448</v>
      </c>
      <c r="V1358" s="2" t="s">
        <v>64</v>
      </c>
      <c r="W1358" s="10">
        <f t="shared" si="175"/>
        <v>0.05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 t="shared" si="168"/>
        <v>John</v>
      </c>
      <c r="H1359" s="6" t="str">
        <f t="shared" si="169"/>
        <v>Castell</v>
      </c>
      <c r="I1359" s="6" t="str">
        <f t="shared" si="170"/>
        <v>Jakarta</v>
      </c>
      <c r="J1359" s="2" t="s">
        <v>235</v>
      </c>
      <c r="K1359" s="7" t="str">
        <f>INDEX('Product Details'!$A$2:$D$169, MATCH('Sales Order '!J1359,'Product Details'!$B$2:$B$169,0),3)</f>
        <v>Furniture</v>
      </c>
      <c r="L1359" s="7" t="str">
        <f>INDEX('Product Details'!$A$2:$D$169, MATCH('Sales Order '!J1359,'Product Details'!$B$2:$B$169,0),4)</f>
        <v>Chairs</v>
      </c>
      <c r="M1359" s="7" t="str">
        <f>INDEX('Product Details'!$A$2:$D$169, MATCH('Sales Order '!J1359,'Product Details'!$B$2:$B$169,0),1)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71"/>
        <v>128</v>
      </c>
      <c r="R1359" s="8">
        <f t="shared" si="172"/>
        <v>138</v>
      </c>
      <c r="S1359" s="2">
        <v>10</v>
      </c>
      <c r="T1359" s="9">
        <f t="shared" si="173"/>
        <v>148</v>
      </c>
      <c r="U1359" s="9">
        <f t="shared" si="174"/>
        <v>20</v>
      </c>
      <c r="V1359" s="2" t="s">
        <v>34</v>
      </c>
      <c r="W1359" s="10">
        <f t="shared" si="175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 t="shared" si="168"/>
        <v>Keith</v>
      </c>
      <c r="H1360" s="6" t="str">
        <f t="shared" si="169"/>
        <v>Herrera</v>
      </c>
      <c r="I1360" s="6" t="str">
        <f t="shared" si="170"/>
        <v>Jakarta</v>
      </c>
      <c r="J1360" s="2" t="s">
        <v>765</v>
      </c>
      <c r="K1360" s="7" t="str">
        <f>INDEX('Product Details'!$A$2:$D$169, MATCH('Sales Order '!J1360,'Product Details'!$B$2:$B$169,0),3)</f>
        <v>Furniture</v>
      </c>
      <c r="L1360" s="7" t="str">
        <f>INDEX('Product Details'!$A$2:$D$169, MATCH('Sales Order '!J1360,'Product Details'!$B$2:$B$169,0),4)</f>
        <v>Tables</v>
      </c>
      <c r="M1360" s="7" t="str">
        <f>INDEX('Product Details'!$A$2:$D$169, MATCH('Sales Order '!J1360,'Product Details'!$B$2:$B$169,0),1)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71"/>
        <v>3561</v>
      </c>
      <c r="R1360" s="8">
        <f t="shared" si="172"/>
        <v>3849</v>
      </c>
      <c r="S1360" s="2">
        <v>69</v>
      </c>
      <c r="T1360" s="9">
        <f t="shared" si="173"/>
        <v>3918</v>
      </c>
      <c r="U1360" s="9">
        <f t="shared" si="174"/>
        <v>357</v>
      </c>
      <c r="V1360" s="2" t="s">
        <v>64</v>
      </c>
      <c r="W1360" s="10">
        <f t="shared" si="175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 t="shared" si="168"/>
        <v>Dianna</v>
      </c>
      <c r="H1361" s="6" t="str">
        <f t="shared" si="169"/>
        <v>Vittorini</v>
      </c>
      <c r="I1361" s="6" t="str">
        <f t="shared" si="170"/>
        <v>Gold Coast</v>
      </c>
      <c r="J1361" s="2" t="s">
        <v>500</v>
      </c>
      <c r="K1361" s="7" t="str">
        <f>INDEX('Product Details'!$A$2:$D$169, MATCH('Sales Order '!J1361,'Product Details'!$B$2:$B$169,0),3)</f>
        <v>Furniture</v>
      </c>
      <c r="L1361" s="7" t="str">
        <f>INDEX('Product Details'!$A$2:$D$169, MATCH('Sales Order '!J1361,'Product Details'!$B$2:$B$169,0),4)</f>
        <v>Tables</v>
      </c>
      <c r="M1361" s="7" t="str">
        <f>INDEX('Product Details'!$A$2:$D$169, MATCH('Sales Order '!J1361,'Product Details'!$B$2:$B$169,0),1)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71"/>
        <v>638</v>
      </c>
      <c r="R1361" s="8">
        <f t="shared" si="172"/>
        <v>682</v>
      </c>
      <c r="S1361" s="2">
        <v>10</v>
      </c>
      <c r="T1361" s="9">
        <f t="shared" si="173"/>
        <v>692</v>
      </c>
      <c r="U1361" s="9">
        <f t="shared" si="174"/>
        <v>54</v>
      </c>
      <c r="V1361" s="2" t="s">
        <v>64</v>
      </c>
      <c r="W1361" s="10">
        <f t="shared" si="175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 t="shared" si="168"/>
        <v>Ritsa</v>
      </c>
      <c r="H1362" s="6" t="str">
        <f t="shared" si="169"/>
        <v>Hightower</v>
      </c>
      <c r="I1362" s="6" t="str">
        <f t="shared" si="170"/>
        <v>Hamburg</v>
      </c>
      <c r="J1362" s="2" t="s">
        <v>383</v>
      </c>
      <c r="K1362" s="7" t="str">
        <f>INDEX('Product Details'!$A$2:$D$169, MATCH('Sales Order '!J1362,'Product Details'!$B$2:$B$169,0),3)</f>
        <v>Office_Supplies</v>
      </c>
      <c r="L1362" s="7" t="str">
        <f>INDEX('Product Details'!$A$2:$D$169, MATCH('Sales Order '!J1362,'Product Details'!$B$2:$B$169,0),4)</f>
        <v>Storage</v>
      </c>
      <c r="M1362" s="7" t="str">
        <f>INDEX('Product Details'!$A$2:$D$169, MATCH('Sales Order '!J1362,'Product Details'!$B$2:$B$169,0),1)</f>
        <v>RogeFolders, Single Width</v>
      </c>
      <c r="N1362" s="2">
        <v>2155</v>
      </c>
      <c r="O1362" s="2">
        <v>2014</v>
      </c>
      <c r="P1362" s="2">
        <v>5</v>
      </c>
      <c r="Q1362" s="8">
        <f t="shared" si="171"/>
        <v>10070</v>
      </c>
      <c r="R1362" s="8">
        <f t="shared" si="172"/>
        <v>10775</v>
      </c>
      <c r="S1362" s="2">
        <v>56</v>
      </c>
      <c r="T1362" s="9">
        <f t="shared" si="173"/>
        <v>10831</v>
      </c>
      <c r="U1362" s="9">
        <f t="shared" si="174"/>
        <v>761</v>
      </c>
      <c r="V1362" s="2" t="s">
        <v>34</v>
      </c>
      <c r="W1362" s="10">
        <f t="shared" si="175"/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 t="shared" si="168"/>
        <v>Susan</v>
      </c>
      <c r="H1363" s="6" t="str">
        <f t="shared" si="169"/>
        <v>Pistek</v>
      </c>
      <c r="I1363" s="6" t="str">
        <f t="shared" si="170"/>
        <v>Padang</v>
      </c>
      <c r="J1363" s="2" t="s">
        <v>408</v>
      </c>
      <c r="K1363" s="7" t="str">
        <f>INDEX('Product Details'!$A$2:$D$169, MATCH('Sales Order '!J1363,'Product Details'!$B$2:$B$169,0),3)</f>
        <v>Furniture</v>
      </c>
      <c r="L1363" s="7" t="str">
        <f>INDEX('Product Details'!$A$2:$D$169, MATCH('Sales Order '!J1363,'Product Details'!$B$2:$B$169,0),4)</f>
        <v>Furnishings</v>
      </c>
      <c r="M1363" s="7" t="str">
        <f>INDEX('Product Details'!$A$2:$D$169, MATCH('Sales Order '!J1363,'Product Details'!$B$2:$B$169,0),1)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71"/>
        <v>2828</v>
      </c>
      <c r="R1363" s="8">
        <f t="shared" si="172"/>
        <v>3112</v>
      </c>
      <c r="S1363" s="2">
        <v>93</v>
      </c>
      <c r="T1363" s="9">
        <f t="shared" si="173"/>
        <v>3205</v>
      </c>
      <c r="U1363" s="9">
        <f t="shared" si="174"/>
        <v>377</v>
      </c>
      <c r="V1363" s="2" t="s">
        <v>34</v>
      </c>
      <c r="W1363" s="10">
        <f t="shared" si="175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 t="shared" si="168"/>
        <v>Paul</v>
      </c>
      <c r="H1364" s="6" t="str">
        <f t="shared" si="169"/>
        <v>Knutson</v>
      </c>
      <c r="I1364" s="6" t="str">
        <f t="shared" si="170"/>
        <v>Gold Coast</v>
      </c>
      <c r="J1364" s="2" t="s">
        <v>129</v>
      </c>
      <c r="K1364" s="7" t="str">
        <f>INDEX('Product Details'!$A$2:$D$169, MATCH('Sales Order '!J1364,'Product Details'!$B$2:$B$169,0),3)</f>
        <v>Furniture</v>
      </c>
      <c r="L1364" s="7" t="str">
        <f>INDEX('Product Details'!$A$2:$D$169, MATCH('Sales Order '!J1364,'Product Details'!$B$2:$B$169,0),4)</f>
        <v>Tables</v>
      </c>
      <c r="M1364" s="7" t="str">
        <f>INDEX('Product Details'!$A$2:$D$169, MATCH('Sales Order '!J1364,'Product Details'!$B$2:$B$169,0),1)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71"/>
        <v>2822</v>
      </c>
      <c r="R1364" s="8">
        <f t="shared" si="172"/>
        <v>2906</v>
      </c>
      <c r="S1364" s="2">
        <v>32</v>
      </c>
      <c r="T1364" s="9">
        <f t="shared" si="173"/>
        <v>2938</v>
      </c>
      <c r="U1364" s="9">
        <f t="shared" si="174"/>
        <v>116</v>
      </c>
      <c r="V1364" s="2" t="s">
        <v>34</v>
      </c>
      <c r="W1364" s="10">
        <f t="shared" si="175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 t="shared" si="168"/>
        <v>Emily</v>
      </c>
      <c r="H1365" s="6" t="str">
        <f t="shared" si="169"/>
        <v>Burns</v>
      </c>
      <c r="I1365" s="6" t="str">
        <f t="shared" si="170"/>
        <v>Chennai</v>
      </c>
      <c r="J1365" s="2" t="s">
        <v>71</v>
      </c>
      <c r="K1365" s="7" t="str">
        <f>INDEX('Product Details'!$A$2:$D$169, MATCH('Sales Order '!J1365,'Product Details'!$B$2:$B$169,0),3)</f>
        <v>Furniture</v>
      </c>
      <c r="L1365" s="7" t="str">
        <f>INDEX('Product Details'!$A$2:$D$169, MATCH('Sales Order '!J1365,'Product Details'!$B$2:$B$169,0),4)</f>
        <v>Furnishings</v>
      </c>
      <c r="M1365" s="7" t="str">
        <f>INDEX('Product Details'!$A$2:$D$169, MATCH('Sales Order '!J1365,'Product Details'!$B$2:$B$169,0),1)</f>
        <v>-O Stacking Tray, Erganomic</v>
      </c>
      <c r="N1365" s="2">
        <v>144</v>
      </c>
      <c r="O1365" s="2">
        <v>132</v>
      </c>
      <c r="P1365" s="2">
        <v>6</v>
      </c>
      <c r="Q1365" s="8">
        <f t="shared" si="171"/>
        <v>792</v>
      </c>
      <c r="R1365" s="8">
        <f t="shared" si="172"/>
        <v>864</v>
      </c>
      <c r="S1365" s="2">
        <v>30</v>
      </c>
      <c r="T1365" s="9">
        <f t="shared" si="173"/>
        <v>894</v>
      </c>
      <c r="U1365" s="9">
        <f t="shared" si="174"/>
        <v>102</v>
      </c>
      <c r="V1365" s="2" t="s">
        <v>64</v>
      </c>
      <c r="W1365" s="10">
        <f t="shared" si="175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 t="shared" si="168"/>
        <v>Bryan</v>
      </c>
      <c r="H1366" s="6" t="str">
        <f t="shared" si="169"/>
        <v>Spruell</v>
      </c>
      <c r="I1366" s="6" t="str">
        <f t="shared" si="170"/>
        <v>Bekasi</v>
      </c>
      <c r="J1366" s="2" t="s">
        <v>212</v>
      </c>
      <c r="K1366" s="7" t="str">
        <f>INDEX('Product Details'!$A$2:$D$169, MATCH('Sales Order '!J1366,'Product Details'!$B$2:$B$169,0),3)</f>
        <v>Furniture</v>
      </c>
      <c r="L1366" s="7" t="str">
        <f>INDEX('Product Details'!$A$2:$D$169, MATCH('Sales Order '!J1366,'Product Details'!$B$2:$B$169,0),4)</f>
        <v>Bookcases</v>
      </c>
      <c r="M1366" s="7" t="str">
        <f>INDEX('Product Details'!$A$2:$D$169, MATCH('Sales Order '!J1366,'Product Details'!$B$2:$B$169,0),1)</f>
        <v>Library with Doors, Metal</v>
      </c>
      <c r="N1366" s="2">
        <v>143</v>
      </c>
      <c r="O1366" s="2">
        <v>137</v>
      </c>
      <c r="P1366" s="2">
        <v>4</v>
      </c>
      <c r="Q1366" s="8">
        <f t="shared" si="171"/>
        <v>548</v>
      </c>
      <c r="R1366" s="8">
        <f t="shared" si="172"/>
        <v>572</v>
      </c>
      <c r="S1366" s="2">
        <v>30</v>
      </c>
      <c r="T1366" s="9">
        <f t="shared" si="173"/>
        <v>602</v>
      </c>
      <c r="U1366" s="9">
        <f t="shared" si="174"/>
        <v>54</v>
      </c>
      <c r="V1366" s="2" t="s">
        <v>31</v>
      </c>
      <c r="W1366" s="10">
        <f t="shared" si="175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 t="shared" si="168"/>
        <v>Caroline</v>
      </c>
      <c r="H1367" s="6" t="str">
        <f t="shared" si="169"/>
        <v>Jumper</v>
      </c>
      <c r="I1367" s="6" t="str">
        <f t="shared" si="170"/>
        <v>Xuzhou</v>
      </c>
      <c r="J1367" s="2" t="s">
        <v>51</v>
      </c>
      <c r="K1367" s="7" t="str">
        <f>INDEX('Product Details'!$A$2:$D$169, MATCH('Sales Order '!J1367,'Product Details'!$B$2:$B$169,0),3)</f>
        <v>Technology</v>
      </c>
      <c r="L1367" s="7" t="str">
        <f>INDEX('Product Details'!$A$2:$D$169, MATCH('Sales Order '!J1367,'Product Details'!$B$2:$B$169,0),4)</f>
        <v>Machines</v>
      </c>
      <c r="M1367" s="7" t="str">
        <f>INDEX('Product Details'!$A$2:$D$169, MATCH('Sales Order '!J1367,'Product Details'!$B$2:$B$169,0),1)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71"/>
        <v>92676</v>
      </c>
      <c r="R1367" s="8">
        <f t="shared" si="172"/>
        <v>103980</v>
      </c>
      <c r="S1367" s="2">
        <v>49</v>
      </c>
      <c r="T1367" s="9">
        <f t="shared" si="173"/>
        <v>104029</v>
      </c>
      <c r="U1367" s="9">
        <f t="shared" si="174"/>
        <v>11353</v>
      </c>
      <c r="V1367" s="2" t="s">
        <v>34</v>
      </c>
      <c r="W1367" s="10">
        <f t="shared" si="175"/>
        <v>0.12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 t="shared" si="168"/>
        <v>Sung</v>
      </c>
      <c r="H1368" s="6" t="str">
        <f t="shared" si="169"/>
        <v>Pak</v>
      </c>
      <c r="I1368" s="6" t="str">
        <f t="shared" si="170"/>
        <v>Chaozhou</v>
      </c>
      <c r="J1368" s="2" t="s">
        <v>471</v>
      </c>
      <c r="K1368" s="7" t="str">
        <f>INDEX('Product Details'!$A$2:$D$169, MATCH('Sales Order '!J1368,'Product Details'!$B$2:$B$169,0),3)</f>
        <v>Office_Supplies</v>
      </c>
      <c r="L1368" s="7" t="str">
        <f>INDEX('Product Details'!$A$2:$D$169, MATCH('Sales Order '!J1368,'Product Details'!$B$2:$B$169,0),4)</f>
        <v>Art</v>
      </c>
      <c r="M1368" s="7" t="str">
        <f>INDEX('Product Details'!$A$2:$D$169, MATCH('Sales Order '!J1368,'Product Details'!$B$2:$B$169,0),1)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71"/>
        <v>9576</v>
      </c>
      <c r="R1368" s="8">
        <f t="shared" si="172"/>
        <v>10448</v>
      </c>
      <c r="S1368" s="2">
        <v>35</v>
      </c>
      <c r="T1368" s="9">
        <f t="shared" si="173"/>
        <v>10483</v>
      </c>
      <c r="U1368" s="9">
        <f t="shared" si="174"/>
        <v>907</v>
      </c>
      <c r="V1368" s="2" t="s">
        <v>34</v>
      </c>
      <c r="W1368" s="10">
        <f t="shared" si="175"/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 t="shared" si="168"/>
        <v>Steven</v>
      </c>
      <c r="H1369" s="6" t="str">
        <f t="shared" si="169"/>
        <v>Cartwright</v>
      </c>
      <c r="I1369" s="6" t="str">
        <f t="shared" si="170"/>
        <v>Newcastle</v>
      </c>
      <c r="J1369" s="2" t="s">
        <v>67</v>
      </c>
      <c r="K1369" s="7" t="str">
        <f>INDEX('Product Details'!$A$2:$D$169, MATCH('Sales Order '!J1369,'Product Details'!$B$2:$B$169,0),3)</f>
        <v>Furniture</v>
      </c>
      <c r="L1369" s="7" t="str">
        <f>INDEX('Product Details'!$A$2:$D$169, MATCH('Sales Order '!J1369,'Product Details'!$B$2:$B$169,0),4)</f>
        <v>Bookcases</v>
      </c>
      <c r="M1369" s="7" t="str">
        <f>INDEX('Product Details'!$A$2:$D$169, MATCH('Sales Order '!J1369,'Product Details'!$B$2:$B$169,0),1)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71"/>
        <v>780</v>
      </c>
      <c r="R1369" s="8">
        <f t="shared" si="172"/>
        <v>811</v>
      </c>
      <c r="S1369" s="2">
        <v>63</v>
      </c>
      <c r="T1369" s="9">
        <f t="shared" si="173"/>
        <v>874</v>
      </c>
      <c r="U1369" s="9">
        <f t="shared" si="174"/>
        <v>94</v>
      </c>
      <c r="V1369" s="2" t="s">
        <v>64</v>
      </c>
      <c r="W1369" s="10">
        <f t="shared" si="175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 t="shared" si="168"/>
        <v>Philip</v>
      </c>
      <c r="H1370" s="6" t="str">
        <f t="shared" si="169"/>
        <v>Fox</v>
      </c>
      <c r="I1370" s="6" t="str">
        <f t="shared" si="170"/>
        <v>Mount Isa</v>
      </c>
      <c r="J1370" s="2" t="s">
        <v>962</v>
      </c>
      <c r="K1370" s="7" t="str">
        <f>INDEX('Product Details'!$A$2:$D$169, MATCH('Sales Order '!J1370,'Product Details'!$B$2:$B$169,0),3)</f>
        <v>Furniture</v>
      </c>
      <c r="L1370" s="7" t="str">
        <f>INDEX('Product Details'!$A$2:$D$169, MATCH('Sales Order '!J1370,'Product Details'!$B$2:$B$169,0),4)</f>
        <v>Bookcases</v>
      </c>
      <c r="M1370" s="7" t="str">
        <f>INDEX('Product Details'!$A$2:$D$169, MATCH('Sales Order '!J1370,'Product Details'!$B$2:$B$169,0),1)</f>
        <v>Classic Bookcase, Pine</v>
      </c>
      <c r="N1370" s="2">
        <v>288</v>
      </c>
      <c r="O1370" s="2">
        <v>264</v>
      </c>
      <c r="P1370" s="2">
        <v>3</v>
      </c>
      <c r="Q1370" s="8">
        <f t="shared" si="171"/>
        <v>792</v>
      </c>
      <c r="R1370" s="8">
        <f t="shared" si="172"/>
        <v>864</v>
      </c>
      <c r="S1370" s="2">
        <v>61</v>
      </c>
      <c r="T1370" s="9">
        <f t="shared" si="173"/>
        <v>925</v>
      </c>
      <c r="U1370" s="9">
        <f t="shared" si="174"/>
        <v>133</v>
      </c>
      <c r="V1370" s="2" t="s">
        <v>34</v>
      </c>
      <c r="W1370" s="10">
        <f t="shared" si="175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 t="shared" si="168"/>
        <v>Joy</v>
      </c>
      <c r="H1371" s="6" t="str">
        <f t="shared" si="169"/>
        <v>Bell</v>
      </c>
      <c r="I1371" s="6" t="str">
        <f t="shared" si="170"/>
        <v>Tongchuan</v>
      </c>
      <c r="J1371" s="2" t="s">
        <v>442</v>
      </c>
      <c r="K1371" s="7" t="str">
        <f>INDEX('Product Details'!$A$2:$D$169, MATCH('Sales Order '!J1371,'Product Details'!$B$2:$B$169,0),3)</f>
        <v>Technology</v>
      </c>
      <c r="L1371" s="7" t="str">
        <f>INDEX('Product Details'!$A$2:$D$169, MATCH('Sales Order '!J1371,'Product Details'!$B$2:$B$169,0),4)</f>
        <v>Phones</v>
      </c>
      <c r="M1371" s="7" t="str">
        <f>INDEX('Product Details'!$A$2:$D$169, MATCH('Sales Order '!J1371,'Product Details'!$B$2:$B$169,0),1)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71"/>
        <v>524</v>
      </c>
      <c r="R1371" s="8">
        <f t="shared" si="172"/>
        <v>596</v>
      </c>
      <c r="S1371" s="2">
        <v>30</v>
      </c>
      <c r="T1371" s="9">
        <f t="shared" si="173"/>
        <v>626</v>
      </c>
      <c r="U1371" s="9">
        <f t="shared" si="174"/>
        <v>102</v>
      </c>
      <c r="V1371" s="2" t="s">
        <v>34</v>
      </c>
      <c r="W1371" s="10">
        <f t="shared" si="175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 t="shared" si="168"/>
        <v>Liz</v>
      </c>
      <c r="H1372" s="6" t="str">
        <f t="shared" si="169"/>
        <v>Pelletier</v>
      </c>
      <c r="I1372" s="6" t="str">
        <f t="shared" si="170"/>
        <v>Zigong</v>
      </c>
      <c r="J1372" s="2" t="s">
        <v>539</v>
      </c>
      <c r="K1372" s="7" t="str">
        <f>INDEX('Product Details'!$A$2:$D$169, MATCH('Sales Order '!J1372,'Product Details'!$B$2:$B$169,0),3)</f>
        <v>Technology</v>
      </c>
      <c r="L1372" s="7" t="str">
        <f>INDEX('Product Details'!$A$2:$D$169, MATCH('Sales Order '!J1372,'Product Details'!$B$2:$B$169,0),4)</f>
        <v>Copiers</v>
      </c>
      <c r="M1372" s="7" t="str">
        <f>INDEX('Product Details'!$A$2:$D$169, MATCH('Sales Order '!J1372,'Product Details'!$B$2:$B$169,0),1)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71"/>
        <v>9744</v>
      </c>
      <c r="R1372" s="8">
        <f t="shared" si="172"/>
        <v>10626</v>
      </c>
      <c r="S1372" s="2">
        <v>70</v>
      </c>
      <c r="T1372" s="9">
        <f t="shared" si="173"/>
        <v>10696</v>
      </c>
      <c r="U1372" s="9">
        <f t="shared" si="174"/>
        <v>952</v>
      </c>
      <c r="V1372" s="2" t="s">
        <v>34</v>
      </c>
      <c r="W1372" s="10">
        <f t="shared" si="175"/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 t="shared" si="168"/>
        <v>Rob</v>
      </c>
      <c r="H1373" s="6" t="str">
        <f t="shared" si="169"/>
        <v>Williams</v>
      </c>
      <c r="I1373" s="6" t="str">
        <f t="shared" si="170"/>
        <v>Wodonga</v>
      </c>
      <c r="J1373" s="2" t="s">
        <v>191</v>
      </c>
      <c r="K1373" s="7" t="str">
        <f>INDEX('Product Details'!$A$2:$D$169, MATCH('Sales Order '!J1373,'Product Details'!$B$2:$B$169,0),3)</f>
        <v>Furniture</v>
      </c>
      <c r="L1373" s="7" t="str">
        <f>INDEX('Product Details'!$A$2:$D$169, MATCH('Sales Order '!J1373,'Product Details'!$B$2:$B$169,0),4)</f>
        <v>Tables</v>
      </c>
      <c r="M1373" s="7" t="str">
        <f>INDEX('Product Details'!$A$2:$D$169, MATCH('Sales Order '!J1373,'Product Details'!$B$2:$B$169,0),1)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71"/>
        <v>522</v>
      </c>
      <c r="R1373" s="8">
        <f t="shared" si="172"/>
        <v>576</v>
      </c>
      <c r="S1373" s="2">
        <v>10</v>
      </c>
      <c r="T1373" s="9">
        <f t="shared" si="173"/>
        <v>586</v>
      </c>
      <c r="U1373" s="9">
        <f t="shared" si="174"/>
        <v>64</v>
      </c>
      <c r="V1373" s="2" t="s">
        <v>64</v>
      </c>
      <c r="W1373" s="10">
        <f t="shared" si="175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 t="shared" si="168"/>
        <v>Tamara</v>
      </c>
      <c r="H1374" s="6" t="str">
        <f t="shared" si="169"/>
        <v>Willingham</v>
      </c>
      <c r="I1374" s="6" t="str">
        <f t="shared" si="170"/>
        <v>Sindelfingen</v>
      </c>
      <c r="J1374" s="2" t="s">
        <v>181</v>
      </c>
      <c r="K1374" s="7" t="str">
        <f>INDEX('Product Details'!$A$2:$D$169, MATCH('Sales Order '!J1374,'Product Details'!$B$2:$B$169,0),3)</f>
        <v>Furniture</v>
      </c>
      <c r="L1374" s="7" t="str">
        <f>INDEX('Product Details'!$A$2:$D$169, MATCH('Sales Order '!J1374,'Product Details'!$B$2:$B$169,0),4)</f>
        <v>Tables</v>
      </c>
      <c r="M1374" s="7" t="str">
        <f>INDEX('Product Details'!$A$2:$D$169, MATCH('Sales Order '!J1374,'Product Details'!$B$2:$B$169,0),1)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71"/>
        <v>9344</v>
      </c>
      <c r="R1374" s="8">
        <f t="shared" si="172"/>
        <v>9812</v>
      </c>
      <c r="S1374" s="2">
        <v>55</v>
      </c>
      <c r="T1374" s="9">
        <f t="shared" si="173"/>
        <v>9867</v>
      </c>
      <c r="U1374" s="9">
        <f t="shared" si="174"/>
        <v>523</v>
      </c>
      <c r="V1374" s="2" t="s">
        <v>34</v>
      </c>
      <c r="W1374" s="10">
        <f t="shared" si="175"/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 t="shared" si="168"/>
        <v>Thomas</v>
      </c>
      <c r="H1375" s="6" t="str">
        <f t="shared" si="169"/>
        <v>Seio</v>
      </c>
      <c r="I1375" s="6" t="str">
        <f t="shared" si="170"/>
        <v>Melbourne</v>
      </c>
      <c r="J1375" s="2" t="s">
        <v>270</v>
      </c>
      <c r="K1375" s="7" t="str">
        <f>INDEX('Product Details'!$A$2:$D$169, MATCH('Sales Order '!J1375,'Product Details'!$B$2:$B$169,0),3)</f>
        <v>Furniture</v>
      </c>
      <c r="L1375" s="7" t="str">
        <f>INDEX('Product Details'!$A$2:$D$169, MATCH('Sales Order '!J1375,'Product Details'!$B$2:$B$169,0),4)</f>
        <v>Furnishings</v>
      </c>
      <c r="M1375" s="7" t="str">
        <f>INDEX('Product Details'!$A$2:$D$169, MATCH('Sales Order '!J1375,'Product Details'!$B$2:$B$169,0),1)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71"/>
        <v>12642</v>
      </c>
      <c r="R1375" s="8">
        <f t="shared" si="172"/>
        <v>13270</v>
      </c>
      <c r="S1375" s="2">
        <v>60</v>
      </c>
      <c r="T1375" s="9">
        <f t="shared" si="173"/>
        <v>13330</v>
      </c>
      <c r="U1375" s="9">
        <f t="shared" si="174"/>
        <v>688</v>
      </c>
      <c r="V1375" s="2" t="s">
        <v>34</v>
      </c>
      <c r="W1375" s="10">
        <f t="shared" si="175"/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 t="shared" si="168"/>
        <v>Max</v>
      </c>
      <c r="H1376" s="6" t="str">
        <f t="shared" si="169"/>
        <v>Ludwig</v>
      </c>
      <c r="I1376" s="6" t="str">
        <f t="shared" si="170"/>
        <v>Cirebon</v>
      </c>
      <c r="J1376" s="2" t="s">
        <v>515</v>
      </c>
      <c r="K1376" s="7" t="str">
        <f>INDEX('Product Details'!$A$2:$D$169, MATCH('Sales Order '!J1376,'Product Details'!$B$2:$B$169,0),3)</f>
        <v>Technology</v>
      </c>
      <c r="L1376" s="7" t="str">
        <f>INDEX('Product Details'!$A$2:$D$169, MATCH('Sales Order '!J1376,'Product Details'!$B$2:$B$169,0),4)</f>
        <v>Accessories</v>
      </c>
      <c r="M1376" s="7" t="str">
        <f>INDEX('Product Details'!$A$2:$D$169, MATCH('Sales Order '!J1376,'Product Details'!$B$2:$B$169,0),1)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71"/>
        <v>15219</v>
      </c>
      <c r="R1376" s="8">
        <f t="shared" si="172"/>
        <v>16281</v>
      </c>
      <c r="S1376" s="2">
        <v>60</v>
      </c>
      <c r="T1376" s="9">
        <f t="shared" si="173"/>
        <v>16341</v>
      </c>
      <c r="U1376" s="9">
        <f t="shared" si="174"/>
        <v>1122</v>
      </c>
      <c r="V1376" s="2" t="s">
        <v>34</v>
      </c>
      <c r="W1376" s="10">
        <f t="shared" si="175"/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 t="shared" si="168"/>
        <v>Tamara</v>
      </c>
      <c r="H1377" s="6" t="str">
        <f t="shared" si="169"/>
        <v>Willingham</v>
      </c>
      <c r="I1377" s="6" t="str">
        <f t="shared" si="170"/>
        <v>Perth</v>
      </c>
      <c r="J1377" s="2" t="s">
        <v>551</v>
      </c>
      <c r="K1377" s="7" t="str">
        <f>INDEX('Product Details'!$A$2:$D$169, MATCH('Sales Order '!J1377,'Product Details'!$B$2:$B$169,0),3)</f>
        <v>Office_Supplies</v>
      </c>
      <c r="L1377" s="7" t="str">
        <f>INDEX('Product Details'!$A$2:$D$169, MATCH('Sales Order '!J1377,'Product Details'!$B$2:$B$169,0),4)</f>
        <v>Art</v>
      </c>
      <c r="M1377" s="7" t="str">
        <f>INDEX('Product Details'!$A$2:$D$169, MATCH('Sales Order '!J1377,'Product Details'!$B$2:$B$169,0),1)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71"/>
        <v>926</v>
      </c>
      <c r="R1377" s="8">
        <f t="shared" si="172"/>
        <v>1010</v>
      </c>
      <c r="S1377" s="2">
        <v>61</v>
      </c>
      <c r="T1377" s="9">
        <f t="shared" si="173"/>
        <v>1071</v>
      </c>
      <c r="U1377" s="9">
        <f t="shared" si="174"/>
        <v>145</v>
      </c>
      <c r="V1377" s="2" t="s">
        <v>64</v>
      </c>
      <c r="W1377" s="10">
        <f t="shared" si="175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 t="shared" si="168"/>
        <v>Michael</v>
      </c>
      <c r="H1378" s="6" t="str">
        <f t="shared" si="169"/>
        <v>Nguyen</v>
      </c>
      <c r="I1378" s="6" t="str">
        <f t="shared" si="170"/>
        <v>Berlin</v>
      </c>
      <c r="J1378" s="2" t="s">
        <v>212</v>
      </c>
      <c r="K1378" s="7" t="str">
        <f>INDEX('Product Details'!$A$2:$D$169, MATCH('Sales Order '!J1378,'Product Details'!$B$2:$B$169,0),3)</f>
        <v>Furniture</v>
      </c>
      <c r="L1378" s="7" t="str">
        <f>INDEX('Product Details'!$A$2:$D$169, MATCH('Sales Order '!J1378,'Product Details'!$B$2:$B$169,0),4)</f>
        <v>Bookcases</v>
      </c>
      <c r="M1378" s="7" t="str">
        <f>INDEX('Product Details'!$A$2:$D$169, MATCH('Sales Order '!J1378,'Product Details'!$B$2:$B$169,0),1)</f>
        <v>Library with Doors, Metal</v>
      </c>
      <c r="N1378" s="2">
        <v>829</v>
      </c>
      <c r="O1378" s="2">
        <v>761</v>
      </c>
      <c r="P1378" s="2">
        <v>2</v>
      </c>
      <c r="Q1378" s="8">
        <f t="shared" si="171"/>
        <v>1522</v>
      </c>
      <c r="R1378" s="8">
        <f t="shared" si="172"/>
        <v>1658</v>
      </c>
      <c r="S1378" s="2">
        <v>81</v>
      </c>
      <c r="T1378" s="9">
        <f t="shared" si="173"/>
        <v>1739</v>
      </c>
      <c r="U1378" s="9">
        <f t="shared" si="174"/>
        <v>217</v>
      </c>
      <c r="V1378" s="2" t="s">
        <v>34</v>
      </c>
      <c r="W1378" s="10">
        <f t="shared" si="175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 t="shared" si="168"/>
        <v>Ivan</v>
      </c>
      <c r="H1379" s="6" t="str">
        <f t="shared" si="169"/>
        <v>Gibson</v>
      </c>
      <c r="I1379" s="6" t="str">
        <f t="shared" si="170"/>
        <v>Shanghai</v>
      </c>
      <c r="J1379" s="2" t="s">
        <v>221</v>
      </c>
      <c r="K1379" s="7" t="str">
        <f>INDEX('Product Details'!$A$2:$D$169, MATCH('Sales Order '!J1379,'Product Details'!$B$2:$B$169,0),3)</f>
        <v>Office_Supplies</v>
      </c>
      <c r="L1379" s="7" t="str">
        <f>INDEX('Product Details'!$A$2:$D$169, MATCH('Sales Order '!J1379,'Product Details'!$B$2:$B$169,0),4)</f>
        <v>Storage</v>
      </c>
      <c r="M1379" s="7" t="str">
        <f>INDEX('Product Details'!$A$2:$D$169, MATCH('Sales Order '!J1379,'Product Details'!$B$2:$B$169,0),1)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71"/>
        <v>14656</v>
      </c>
      <c r="R1379" s="8">
        <f t="shared" si="172"/>
        <v>15844</v>
      </c>
      <c r="S1379" s="2">
        <v>91</v>
      </c>
      <c r="T1379" s="9">
        <f t="shared" si="173"/>
        <v>15935</v>
      </c>
      <c r="U1379" s="9">
        <f t="shared" si="174"/>
        <v>1279</v>
      </c>
      <c r="V1379" s="2" t="s">
        <v>72</v>
      </c>
      <c r="W1379" s="10">
        <f t="shared" si="175"/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 t="shared" si="168"/>
        <v>Harold</v>
      </c>
      <c r="H1380" s="6" t="str">
        <f t="shared" si="169"/>
        <v>Dahlen</v>
      </c>
      <c r="I1380" s="6" t="str">
        <f t="shared" si="170"/>
        <v>Melbourne</v>
      </c>
      <c r="J1380" s="2" t="s">
        <v>415</v>
      </c>
      <c r="K1380" s="7" t="str">
        <f>INDEX('Product Details'!$A$2:$D$169, MATCH('Sales Order '!J1380,'Product Details'!$B$2:$B$169,0),3)</f>
        <v>Furniture</v>
      </c>
      <c r="L1380" s="7" t="str">
        <f>INDEX('Product Details'!$A$2:$D$169, MATCH('Sales Order '!J1380,'Product Details'!$B$2:$B$169,0),4)</f>
        <v>Furnishings</v>
      </c>
      <c r="M1380" s="7" t="str">
        <f>INDEX('Product Details'!$A$2:$D$169, MATCH('Sales Order '!J1380,'Product Details'!$B$2:$B$169,0),1)</f>
        <v>-O Clock, Black</v>
      </c>
      <c r="N1380" s="2">
        <v>1552</v>
      </c>
      <c r="O1380" s="2">
        <v>1466</v>
      </c>
      <c r="P1380" s="2">
        <v>7</v>
      </c>
      <c r="Q1380" s="8">
        <f t="shared" si="171"/>
        <v>10262</v>
      </c>
      <c r="R1380" s="8">
        <f t="shared" si="172"/>
        <v>10864</v>
      </c>
      <c r="S1380" s="2">
        <v>28</v>
      </c>
      <c r="T1380" s="9">
        <f t="shared" si="173"/>
        <v>10892</v>
      </c>
      <c r="U1380" s="9">
        <f t="shared" si="174"/>
        <v>630</v>
      </c>
      <c r="V1380" s="2" t="s">
        <v>64</v>
      </c>
      <c r="W1380" s="10">
        <f t="shared" si="175"/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 t="shared" si="168"/>
        <v>Magdelene</v>
      </c>
      <c r="H1381" s="6" t="str">
        <f t="shared" si="169"/>
        <v>Morse</v>
      </c>
      <c r="I1381" s="6" t="str">
        <f t="shared" si="170"/>
        <v>Berlin</v>
      </c>
      <c r="J1381" s="2" t="s">
        <v>54</v>
      </c>
      <c r="K1381" s="7" t="str">
        <f>INDEX('Product Details'!$A$2:$D$169, MATCH('Sales Order '!J1381,'Product Details'!$B$2:$B$169,0),3)</f>
        <v>Furniture</v>
      </c>
      <c r="L1381" s="7" t="str">
        <f>INDEX('Product Details'!$A$2:$D$169, MATCH('Sales Order '!J1381,'Product Details'!$B$2:$B$169,0),4)</f>
        <v>Tables</v>
      </c>
      <c r="M1381" s="7" t="str">
        <f>INDEX('Product Details'!$A$2:$D$169, MATCH('Sales Order '!J1381,'Product Details'!$B$2:$B$169,0),1)</f>
        <v>Wood Table, Rectangular</v>
      </c>
      <c r="N1381" s="2">
        <v>177</v>
      </c>
      <c r="O1381" s="2">
        <v>169</v>
      </c>
      <c r="P1381" s="2">
        <v>2</v>
      </c>
      <c r="Q1381" s="8">
        <f t="shared" si="171"/>
        <v>338</v>
      </c>
      <c r="R1381" s="8">
        <f t="shared" si="172"/>
        <v>354</v>
      </c>
      <c r="S1381" s="2">
        <v>30</v>
      </c>
      <c r="T1381" s="9">
        <f t="shared" si="173"/>
        <v>384</v>
      </c>
      <c r="U1381" s="9">
        <f t="shared" si="174"/>
        <v>46</v>
      </c>
      <c r="V1381" s="2" t="s">
        <v>34</v>
      </c>
      <c r="W1381" s="10">
        <f t="shared" si="175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 t="shared" si="168"/>
        <v>Ralph</v>
      </c>
      <c r="H1382" s="6" t="str">
        <f t="shared" si="169"/>
        <v>Kennedy</v>
      </c>
      <c r="I1382" s="6" t="str">
        <f t="shared" si="170"/>
        <v>Perth</v>
      </c>
      <c r="J1382" s="2" t="s">
        <v>270</v>
      </c>
      <c r="K1382" s="7" t="str">
        <f>INDEX('Product Details'!$A$2:$D$169, MATCH('Sales Order '!J1382,'Product Details'!$B$2:$B$169,0),3)</f>
        <v>Furniture</v>
      </c>
      <c r="L1382" s="7" t="str">
        <f>INDEX('Product Details'!$A$2:$D$169, MATCH('Sales Order '!J1382,'Product Details'!$B$2:$B$169,0),4)</f>
        <v>Furnishings</v>
      </c>
      <c r="M1382" s="7" t="str">
        <f>INDEX('Product Details'!$A$2:$D$169, MATCH('Sales Order '!J1382,'Product Details'!$B$2:$B$169,0),1)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71"/>
        <v>4748</v>
      </c>
      <c r="R1382" s="8">
        <f t="shared" si="172"/>
        <v>5132</v>
      </c>
      <c r="S1382" s="2">
        <v>28</v>
      </c>
      <c r="T1382" s="9">
        <f t="shared" si="173"/>
        <v>5160</v>
      </c>
      <c r="U1382" s="9">
        <f t="shared" si="174"/>
        <v>412</v>
      </c>
      <c r="V1382" s="2" t="s">
        <v>64</v>
      </c>
      <c r="W1382" s="10">
        <f t="shared" si="175"/>
        <v>0.05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 t="shared" si="168"/>
        <v>Shui</v>
      </c>
      <c r="H1383" s="6" t="str">
        <f t="shared" si="169"/>
        <v>Tom</v>
      </c>
      <c r="I1383" s="6" t="str">
        <f t="shared" si="170"/>
        <v>Jakarta</v>
      </c>
      <c r="J1383" s="2" t="s">
        <v>695</v>
      </c>
      <c r="K1383" s="7" t="str">
        <f>INDEX('Product Details'!$A$2:$D$169, MATCH('Sales Order '!J1383,'Product Details'!$B$2:$B$169,0),3)</f>
        <v>Office_Supplies</v>
      </c>
      <c r="L1383" s="7" t="str">
        <f>INDEX('Product Details'!$A$2:$D$169, MATCH('Sales Order '!J1383,'Product Details'!$B$2:$B$169,0),4)</f>
        <v>Binders</v>
      </c>
      <c r="M1383" s="7" t="str">
        <f>INDEX('Product Details'!$A$2:$D$169, MATCH('Sales Order '!J1383,'Product Details'!$B$2:$B$169,0),1)</f>
        <v>Io Binding Machine, Clear</v>
      </c>
      <c r="N1383" s="2">
        <v>2503</v>
      </c>
      <c r="O1383" s="2">
        <v>2454</v>
      </c>
      <c r="P1383" s="2">
        <v>2</v>
      </c>
      <c r="Q1383" s="8">
        <f t="shared" si="171"/>
        <v>4908</v>
      </c>
      <c r="R1383" s="8">
        <f t="shared" si="172"/>
        <v>5006</v>
      </c>
      <c r="S1383" s="2">
        <v>60</v>
      </c>
      <c r="T1383" s="9">
        <f t="shared" si="173"/>
        <v>5066</v>
      </c>
      <c r="U1383" s="9">
        <f t="shared" si="174"/>
        <v>158</v>
      </c>
      <c r="V1383" s="2" t="s">
        <v>34</v>
      </c>
      <c r="W1383" s="10">
        <f t="shared" si="175"/>
        <v>0.05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 t="shared" si="168"/>
        <v>Aaron</v>
      </c>
      <c r="H1384" s="6" t="str">
        <f t="shared" si="169"/>
        <v>Hawkins</v>
      </c>
      <c r="I1384" s="6" t="str">
        <f t="shared" si="170"/>
        <v>Minden</v>
      </c>
      <c r="J1384" s="2" t="s">
        <v>1174</v>
      </c>
      <c r="K1384" s="7" t="str">
        <f>INDEX('Product Details'!$A$2:$D$169, MATCH('Sales Order '!J1384,'Product Details'!$B$2:$B$169,0),3)</f>
        <v>Office_Supplies</v>
      </c>
      <c r="L1384" s="7" t="str">
        <f>INDEX('Product Details'!$A$2:$D$169, MATCH('Sales Order '!J1384,'Product Details'!$B$2:$B$169,0),4)</f>
        <v>Storage</v>
      </c>
      <c r="M1384" s="7" t="str">
        <f>INDEX('Product Details'!$A$2:$D$169, MATCH('Sales Order '!J1384,'Product Details'!$B$2:$B$169,0),1)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71"/>
        <v>2232</v>
      </c>
      <c r="R1384" s="8">
        <f t="shared" si="172"/>
        <v>2365</v>
      </c>
      <c r="S1384" s="2">
        <v>85</v>
      </c>
      <c r="T1384" s="9">
        <f t="shared" si="173"/>
        <v>2450</v>
      </c>
      <c r="U1384" s="9">
        <f t="shared" si="174"/>
        <v>218</v>
      </c>
      <c r="V1384" s="2" t="s">
        <v>34</v>
      </c>
      <c r="W1384" s="10">
        <f t="shared" si="175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 t="shared" si="168"/>
        <v>Laurel</v>
      </c>
      <c r="H1385" s="6" t="str">
        <f t="shared" si="169"/>
        <v>Beltran</v>
      </c>
      <c r="I1385" s="6" t="str">
        <f t="shared" si="170"/>
        <v>Melbourne</v>
      </c>
      <c r="J1385" s="2" t="s">
        <v>187</v>
      </c>
      <c r="K1385" s="7" t="str">
        <f>INDEX('Product Details'!$A$2:$D$169, MATCH('Sales Order '!J1385,'Product Details'!$B$2:$B$169,0),3)</f>
        <v>Technology</v>
      </c>
      <c r="L1385" s="7" t="str">
        <f>INDEX('Product Details'!$A$2:$D$169, MATCH('Sales Order '!J1385,'Product Details'!$B$2:$B$169,0),4)</f>
        <v>Accessories</v>
      </c>
      <c r="M1385" s="7" t="str">
        <f>INDEX('Product Details'!$A$2:$D$169, MATCH('Sales Order '!J1385,'Product Details'!$B$2:$B$169,0),1)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71"/>
        <v>1577</v>
      </c>
      <c r="R1385" s="8">
        <f t="shared" si="172"/>
        <v>1654</v>
      </c>
      <c r="S1385" s="2">
        <v>41</v>
      </c>
      <c r="T1385" s="9">
        <f t="shared" si="173"/>
        <v>1695</v>
      </c>
      <c r="U1385" s="9">
        <f t="shared" si="174"/>
        <v>118</v>
      </c>
      <c r="V1385" s="2" t="s">
        <v>34</v>
      </c>
      <c r="W1385" s="10">
        <f t="shared" si="175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 t="shared" si="168"/>
        <v>Monica</v>
      </c>
      <c r="H1386" s="6" t="str">
        <f t="shared" si="169"/>
        <v>Federle</v>
      </c>
      <c r="I1386" s="6" t="str">
        <f t="shared" si="170"/>
        <v>Lismore</v>
      </c>
      <c r="J1386" s="2" t="s">
        <v>380</v>
      </c>
      <c r="K1386" s="7" t="str">
        <f>INDEX('Product Details'!$A$2:$D$169, MATCH('Sales Order '!J1386,'Product Details'!$B$2:$B$169,0),3)</f>
        <v>Office_Supplies</v>
      </c>
      <c r="L1386" s="7" t="str">
        <f>INDEX('Product Details'!$A$2:$D$169, MATCH('Sales Order '!J1386,'Product Details'!$B$2:$B$169,0),4)</f>
        <v>Fasteners</v>
      </c>
      <c r="M1386" s="7" t="str">
        <f>INDEX('Product Details'!$A$2:$D$169, MATCH('Sales Order '!J1386,'Product Details'!$B$2:$B$169,0),1)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71"/>
        <v>9216</v>
      </c>
      <c r="R1386" s="8">
        <f t="shared" si="172"/>
        <v>9768</v>
      </c>
      <c r="S1386" s="2">
        <v>95</v>
      </c>
      <c r="T1386" s="9">
        <f t="shared" si="173"/>
        <v>9863</v>
      </c>
      <c r="U1386" s="9">
        <f t="shared" si="174"/>
        <v>647</v>
      </c>
      <c r="V1386" s="2" t="s">
        <v>34</v>
      </c>
      <c r="W1386" s="10">
        <f t="shared" si="175"/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 t="shared" si="168"/>
        <v>Sanjit</v>
      </c>
      <c r="H1387" s="6" t="str">
        <f t="shared" si="169"/>
        <v>Chand</v>
      </c>
      <c r="I1387" s="6" t="str">
        <f t="shared" si="170"/>
        <v>Thiruvananthapuram</v>
      </c>
      <c r="J1387" s="2" t="s">
        <v>326</v>
      </c>
      <c r="K1387" s="7" t="str">
        <f>INDEX('Product Details'!$A$2:$D$169, MATCH('Sales Order '!J1387,'Product Details'!$B$2:$B$169,0),3)</f>
        <v>Technology</v>
      </c>
      <c r="L1387" s="7" t="str">
        <f>INDEX('Product Details'!$A$2:$D$169, MATCH('Sales Order '!J1387,'Product Details'!$B$2:$B$169,0),4)</f>
        <v>Copiers</v>
      </c>
      <c r="M1387" s="7" t="str">
        <f>INDEX('Product Details'!$A$2:$D$169, MATCH('Sales Order '!J1387,'Product Details'!$B$2:$B$169,0),1)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71"/>
        <v>13391</v>
      </c>
      <c r="R1387" s="8">
        <f t="shared" si="172"/>
        <v>14189</v>
      </c>
      <c r="S1387" s="2">
        <v>39</v>
      </c>
      <c r="T1387" s="9">
        <f t="shared" si="173"/>
        <v>14228</v>
      </c>
      <c r="U1387" s="9">
        <f t="shared" si="174"/>
        <v>837</v>
      </c>
      <c r="V1387" s="2" t="s">
        <v>34</v>
      </c>
      <c r="W1387" s="10">
        <f t="shared" si="175"/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 t="shared" si="168"/>
        <v>Anemone</v>
      </c>
      <c r="H1388" s="6" t="str">
        <f t="shared" si="169"/>
        <v>Ratner</v>
      </c>
      <c r="I1388" s="6" t="str">
        <f t="shared" si="170"/>
        <v>Pune</v>
      </c>
      <c r="J1388" s="2" t="s">
        <v>389</v>
      </c>
      <c r="K1388" s="7" t="str">
        <f>INDEX('Product Details'!$A$2:$D$169, MATCH('Sales Order '!J1388,'Product Details'!$B$2:$B$169,0),3)</f>
        <v>Furniture</v>
      </c>
      <c r="L1388" s="7" t="str">
        <f>INDEX('Product Details'!$A$2:$D$169, MATCH('Sales Order '!J1388,'Product Details'!$B$2:$B$169,0),4)</f>
        <v>Tables</v>
      </c>
      <c r="M1388" s="7" t="str">
        <f>INDEX('Product Details'!$A$2:$D$169, MATCH('Sales Order '!J1388,'Product Details'!$B$2:$B$169,0),1)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71"/>
        <v>129</v>
      </c>
      <c r="R1388" s="8">
        <f t="shared" si="172"/>
        <v>135</v>
      </c>
      <c r="S1388" s="2">
        <v>30</v>
      </c>
      <c r="T1388" s="9">
        <f t="shared" si="173"/>
        <v>165</v>
      </c>
      <c r="U1388" s="9">
        <f t="shared" si="174"/>
        <v>36</v>
      </c>
      <c r="V1388" s="2" t="s">
        <v>31</v>
      </c>
      <c r="W1388" s="10">
        <f t="shared" si="175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 t="shared" si="168"/>
        <v>Alex</v>
      </c>
      <c r="H1389" s="6" t="str">
        <f t="shared" si="169"/>
        <v>Avila</v>
      </c>
      <c r="I1389" s="6" t="str">
        <f t="shared" si="170"/>
        <v>Berlin</v>
      </c>
      <c r="J1389" s="2" t="s">
        <v>253</v>
      </c>
      <c r="K1389" s="7" t="str">
        <f>INDEX('Product Details'!$A$2:$D$169, MATCH('Sales Order '!J1389,'Product Details'!$B$2:$B$169,0),3)</f>
        <v>Office_Supplies</v>
      </c>
      <c r="L1389" s="7" t="str">
        <f>INDEX('Product Details'!$A$2:$D$169, MATCH('Sales Order '!J1389,'Product Details'!$B$2:$B$169,0),4)</f>
        <v>Binders</v>
      </c>
      <c r="M1389" s="7" t="str">
        <f>INDEX('Product Details'!$A$2:$D$169, MATCH('Sales Order '!J1389,'Product Details'!$B$2:$B$169,0),1)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71"/>
        <v>3445</v>
      </c>
      <c r="R1389" s="8">
        <f t="shared" si="172"/>
        <v>3645</v>
      </c>
      <c r="S1389" s="2">
        <v>54</v>
      </c>
      <c r="T1389" s="9">
        <f t="shared" si="173"/>
        <v>3699</v>
      </c>
      <c r="U1389" s="9">
        <f t="shared" si="174"/>
        <v>254</v>
      </c>
      <c r="V1389" s="2" t="s">
        <v>34</v>
      </c>
      <c r="W1389" s="10">
        <f t="shared" si="175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 t="shared" si="168"/>
        <v>Kunst</v>
      </c>
      <c r="H1390" s="6" t="str">
        <f t="shared" si="169"/>
        <v>Miller</v>
      </c>
      <c r="I1390" s="6" t="str">
        <f t="shared" si="170"/>
        <v>Jakarta</v>
      </c>
      <c r="J1390" s="2" t="s">
        <v>178</v>
      </c>
      <c r="K1390" s="7" t="str">
        <f>INDEX('Product Details'!$A$2:$D$169, MATCH('Sales Order '!J1390,'Product Details'!$B$2:$B$169,0),3)</f>
        <v>Technology</v>
      </c>
      <c r="L1390" s="7" t="str">
        <f>INDEX('Product Details'!$A$2:$D$169, MATCH('Sales Order '!J1390,'Product Details'!$B$2:$B$169,0),4)</f>
        <v>Accessories</v>
      </c>
      <c r="M1390" s="7" t="str">
        <f>INDEX('Product Details'!$A$2:$D$169, MATCH('Sales Order '!J1390,'Product Details'!$B$2:$B$169,0),1)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71"/>
        <v>2889</v>
      </c>
      <c r="R1390" s="8">
        <f t="shared" si="172"/>
        <v>3091</v>
      </c>
      <c r="S1390" s="2">
        <v>94</v>
      </c>
      <c r="T1390" s="9">
        <f t="shared" si="173"/>
        <v>3185</v>
      </c>
      <c r="U1390" s="9">
        <f t="shared" si="174"/>
        <v>296</v>
      </c>
      <c r="V1390" s="2" t="s">
        <v>34</v>
      </c>
      <c r="W1390" s="10">
        <f t="shared" si="175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 t="shared" si="168"/>
        <v>Olvera</v>
      </c>
      <c r="H1391" s="6" t="str">
        <f t="shared" si="169"/>
        <v>Toch</v>
      </c>
      <c r="I1391" s="6" t="str">
        <f t="shared" si="170"/>
        <v>Neubrandenburg</v>
      </c>
      <c r="J1391" s="2" t="s">
        <v>215</v>
      </c>
      <c r="K1391" s="7" t="str">
        <f>INDEX('Product Details'!$A$2:$D$169, MATCH('Sales Order '!J1391,'Product Details'!$B$2:$B$169,0),3)</f>
        <v>Technology</v>
      </c>
      <c r="L1391" s="7" t="str">
        <f>INDEX('Product Details'!$A$2:$D$169, MATCH('Sales Order '!J1391,'Product Details'!$B$2:$B$169,0),4)</f>
        <v>Machines</v>
      </c>
      <c r="M1391" s="7" t="str">
        <f>INDEX('Product Details'!$A$2:$D$169, MATCH('Sales Order '!J1391,'Product Details'!$B$2:$B$169,0),1)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71"/>
        <v>2667</v>
      </c>
      <c r="R1391" s="8">
        <f t="shared" si="172"/>
        <v>2835</v>
      </c>
      <c r="S1391" s="2">
        <v>93</v>
      </c>
      <c r="T1391" s="9">
        <f t="shared" si="173"/>
        <v>2928</v>
      </c>
      <c r="U1391" s="9">
        <f t="shared" si="174"/>
        <v>261</v>
      </c>
      <c r="V1391" s="2" t="s">
        <v>34</v>
      </c>
      <c r="W1391" s="10">
        <f t="shared" si="175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 t="shared" si="168"/>
        <v>Rachel</v>
      </c>
      <c r="H1392" s="6" t="str">
        <f t="shared" si="169"/>
        <v>Payne</v>
      </c>
      <c r="I1392" s="6" t="str">
        <f t="shared" si="170"/>
        <v>Raipur</v>
      </c>
      <c r="J1392" s="2" t="s">
        <v>191</v>
      </c>
      <c r="K1392" s="7" t="str">
        <f>INDEX('Product Details'!$A$2:$D$169, MATCH('Sales Order '!J1392,'Product Details'!$B$2:$B$169,0),3)</f>
        <v>Furniture</v>
      </c>
      <c r="L1392" s="7" t="str">
        <f>INDEX('Product Details'!$A$2:$D$169, MATCH('Sales Order '!J1392,'Product Details'!$B$2:$B$169,0),4)</f>
        <v>Tables</v>
      </c>
      <c r="M1392" s="7" t="str">
        <f>INDEX('Product Details'!$A$2:$D$169, MATCH('Sales Order '!J1392,'Product Details'!$B$2:$B$169,0),1)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71"/>
        <v>2260</v>
      </c>
      <c r="R1392" s="8">
        <f t="shared" si="172"/>
        <v>2580</v>
      </c>
      <c r="S1392" s="2">
        <v>36</v>
      </c>
      <c r="T1392" s="9">
        <f t="shared" si="173"/>
        <v>2616</v>
      </c>
      <c r="U1392" s="9">
        <f t="shared" si="174"/>
        <v>356</v>
      </c>
      <c r="V1392" s="2" t="s">
        <v>64</v>
      </c>
      <c r="W1392" s="10">
        <f t="shared" si="175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 t="shared" si="168"/>
        <v>Anthony</v>
      </c>
      <c r="H1393" s="6" t="str">
        <f t="shared" si="169"/>
        <v>Rawles</v>
      </c>
      <c r="I1393" s="6" t="str">
        <f t="shared" si="170"/>
        <v>Samarinda</v>
      </c>
      <c r="J1393" s="2" t="s">
        <v>215</v>
      </c>
      <c r="K1393" s="7" t="str">
        <f>INDEX('Product Details'!$A$2:$D$169, MATCH('Sales Order '!J1393,'Product Details'!$B$2:$B$169,0),3)</f>
        <v>Technology</v>
      </c>
      <c r="L1393" s="7" t="str">
        <f>INDEX('Product Details'!$A$2:$D$169, MATCH('Sales Order '!J1393,'Product Details'!$B$2:$B$169,0),4)</f>
        <v>Machines</v>
      </c>
      <c r="M1393" s="7" t="str">
        <f>INDEX('Product Details'!$A$2:$D$169, MATCH('Sales Order '!J1393,'Product Details'!$B$2:$B$169,0),1)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71"/>
        <v>5146</v>
      </c>
      <c r="R1393" s="8">
        <f t="shared" si="172"/>
        <v>5556</v>
      </c>
      <c r="S1393" s="2">
        <v>68</v>
      </c>
      <c r="T1393" s="9">
        <f t="shared" si="173"/>
        <v>5624</v>
      </c>
      <c r="U1393" s="9">
        <f t="shared" si="174"/>
        <v>478</v>
      </c>
      <c r="V1393" s="2" t="s">
        <v>34</v>
      </c>
      <c r="W1393" s="10">
        <f t="shared" si="175"/>
        <v>0.05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 t="shared" si="168"/>
        <v>Mitch</v>
      </c>
      <c r="H1394" s="6" t="str">
        <f t="shared" si="169"/>
        <v>Willingham</v>
      </c>
      <c r="I1394" s="6" t="str">
        <f t="shared" si="170"/>
        <v>Surakarta</v>
      </c>
      <c r="J1394" s="2" t="s">
        <v>94</v>
      </c>
      <c r="K1394" s="7" t="str">
        <f>INDEX('Product Details'!$A$2:$D$169, MATCH('Sales Order '!J1394,'Product Details'!$B$2:$B$169,0),3)</f>
        <v>Furniture</v>
      </c>
      <c r="L1394" s="7" t="str">
        <f>INDEX('Product Details'!$A$2:$D$169, MATCH('Sales Order '!J1394,'Product Details'!$B$2:$B$169,0),4)</f>
        <v>Bookcases</v>
      </c>
      <c r="M1394" s="7" t="str">
        <f>INDEX('Product Details'!$A$2:$D$169, MATCH('Sales Order '!J1394,'Product Details'!$B$2:$B$169,0),1)</f>
        <v>3-Shelf Cabinet, Mobile</v>
      </c>
      <c r="N1394" s="2">
        <v>4487</v>
      </c>
      <c r="O1394" s="2">
        <v>4201</v>
      </c>
      <c r="P1394" s="2">
        <v>3</v>
      </c>
      <c r="Q1394" s="8">
        <f t="shared" si="171"/>
        <v>12603</v>
      </c>
      <c r="R1394" s="8">
        <f t="shared" si="172"/>
        <v>13461</v>
      </c>
      <c r="S1394" s="2">
        <v>84</v>
      </c>
      <c r="T1394" s="9">
        <f t="shared" si="173"/>
        <v>13545</v>
      </c>
      <c r="U1394" s="9">
        <f t="shared" si="174"/>
        <v>942</v>
      </c>
      <c r="V1394" s="2" t="s">
        <v>64</v>
      </c>
      <c r="W1394" s="10">
        <f t="shared" si="175"/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 t="shared" si="168"/>
        <v>Darren</v>
      </c>
      <c r="H1395" s="6" t="str">
        <f t="shared" si="169"/>
        <v>Budd</v>
      </c>
      <c r="I1395" s="6" t="str">
        <f t="shared" si="170"/>
        <v>Jakarta</v>
      </c>
      <c r="J1395" s="2" t="s">
        <v>161</v>
      </c>
      <c r="K1395" s="7" t="str">
        <f>INDEX('Product Details'!$A$2:$D$169, MATCH('Sales Order '!J1395,'Product Details'!$B$2:$B$169,0),3)</f>
        <v>Office_Supplies</v>
      </c>
      <c r="L1395" s="7" t="str">
        <f>INDEX('Product Details'!$A$2:$D$169, MATCH('Sales Order '!J1395,'Product Details'!$B$2:$B$169,0),4)</f>
        <v>Storage</v>
      </c>
      <c r="M1395" s="7" t="str">
        <f>INDEX('Product Details'!$A$2:$D$169, MATCH('Sales Order '!J1395,'Product Details'!$B$2:$B$169,0),1)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71"/>
        <v>2972</v>
      </c>
      <c r="R1395" s="8">
        <f t="shared" si="172"/>
        <v>3090</v>
      </c>
      <c r="S1395" s="2">
        <v>76</v>
      </c>
      <c r="T1395" s="9">
        <f t="shared" si="173"/>
        <v>3166</v>
      </c>
      <c r="U1395" s="9">
        <f t="shared" si="174"/>
        <v>194</v>
      </c>
      <c r="V1395" s="2" t="s">
        <v>64</v>
      </c>
      <c r="W1395" s="10">
        <f t="shared" si="175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 t="shared" si="168"/>
        <v>Brad</v>
      </c>
      <c r="H1396" s="6" t="str">
        <f t="shared" si="169"/>
        <v>Eason</v>
      </c>
      <c r="I1396" s="6" t="str">
        <f t="shared" si="170"/>
        <v>Oberhausen</v>
      </c>
      <c r="J1396" s="2" t="s">
        <v>359</v>
      </c>
      <c r="K1396" s="7" t="str">
        <f>INDEX('Product Details'!$A$2:$D$169, MATCH('Sales Order '!J1396,'Product Details'!$B$2:$B$169,0),3)</f>
        <v>Office_Supplies</v>
      </c>
      <c r="L1396" s="7" t="str">
        <f>INDEX('Product Details'!$A$2:$D$169, MATCH('Sales Order '!J1396,'Product Details'!$B$2:$B$169,0),4)</f>
        <v>Binders</v>
      </c>
      <c r="M1396" s="7" t="str">
        <f>INDEX('Product Details'!$A$2:$D$169, MATCH('Sales Order '!J1396,'Product Details'!$B$2:$B$169,0),1)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71"/>
        <v>1320</v>
      </c>
      <c r="R1396" s="8">
        <f t="shared" si="172"/>
        <v>1440</v>
      </c>
      <c r="S1396" s="2">
        <v>69</v>
      </c>
      <c r="T1396" s="9">
        <f t="shared" si="173"/>
        <v>1509</v>
      </c>
      <c r="U1396" s="9">
        <f t="shared" si="174"/>
        <v>189</v>
      </c>
      <c r="V1396" s="2" t="s">
        <v>34</v>
      </c>
      <c r="W1396" s="10">
        <f t="shared" si="175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 t="shared" si="168"/>
        <v>Jenna</v>
      </c>
      <c r="H1397" s="6" t="str">
        <f t="shared" si="169"/>
        <v>Caffey</v>
      </c>
      <c r="I1397" s="6" t="str">
        <f t="shared" si="170"/>
        <v>Kanpur</v>
      </c>
      <c r="J1397" s="2" t="s">
        <v>187</v>
      </c>
      <c r="K1397" s="7" t="str">
        <f>INDEX('Product Details'!$A$2:$D$169, MATCH('Sales Order '!J1397,'Product Details'!$B$2:$B$169,0),3)</f>
        <v>Technology</v>
      </c>
      <c r="L1397" s="7" t="str">
        <f>INDEX('Product Details'!$A$2:$D$169, MATCH('Sales Order '!J1397,'Product Details'!$B$2:$B$169,0),4)</f>
        <v>Accessories</v>
      </c>
      <c r="M1397" s="7" t="str">
        <f>INDEX('Product Details'!$A$2:$D$169, MATCH('Sales Order '!J1397,'Product Details'!$B$2:$B$169,0),1)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71"/>
        <v>7192</v>
      </c>
      <c r="R1397" s="8">
        <f t="shared" si="172"/>
        <v>7624</v>
      </c>
      <c r="S1397" s="2">
        <v>29</v>
      </c>
      <c r="T1397" s="9">
        <f t="shared" si="173"/>
        <v>7653</v>
      </c>
      <c r="U1397" s="9">
        <f t="shared" si="174"/>
        <v>461</v>
      </c>
      <c r="V1397" s="2" t="s">
        <v>34</v>
      </c>
      <c r="W1397" s="10">
        <f t="shared" si="175"/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 t="shared" si="168"/>
        <v>Jack</v>
      </c>
      <c r="H1398" s="6" t="str">
        <f t="shared" si="169"/>
        <v>Lebron</v>
      </c>
      <c r="I1398" s="6" t="str">
        <f t="shared" si="170"/>
        <v>Bremen</v>
      </c>
      <c r="J1398" s="2" t="s">
        <v>617</v>
      </c>
      <c r="K1398" s="7" t="str">
        <f>INDEX('Product Details'!$A$2:$D$169, MATCH('Sales Order '!J1398,'Product Details'!$B$2:$B$169,0),3)</f>
        <v>Office_Supplies</v>
      </c>
      <c r="L1398" s="7" t="str">
        <f>INDEX('Product Details'!$A$2:$D$169, MATCH('Sales Order '!J1398,'Product Details'!$B$2:$B$169,0),4)</f>
        <v>Binders</v>
      </c>
      <c r="M1398" s="7" t="str">
        <f>INDEX('Product Details'!$A$2:$D$169, MATCH('Sales Order '!J1398,'Product Details'!$B$2:$B$169,0),1)</f>
        <v>JM Magazine Binder</v>
      </c>
      <c r="N1398" s="2">
        <v>4737</v>
      </c>
      <c r="O1398" s="2">
        <v>4473</v>
      </c>
      <c r="P1398" s="2">
        <v>3</v>
      </c>
      <c r="Q1398" s="8">
        <f t="shared" si="171"/>
        <v>13419</v>
      </c>
      <c r="R1398" s="8">
        <f t="shared" si="172"/>
        <v>14211</v>
      </c>
      <c r="S1398" s="2">
        <v>95</v>
      </c>
      <c r="T1398" s="9">
        <f t="shared" si="173"/>
        <v>14306</v>
      </c>
      <c r="U1398" s="9">
        <f t="shared" si="174"/>
        <v>887</v>
      </c>
      <c r="V1398" s="2" t="s">
        <v>31</v>
      </c>
      <c r="W1398" s="10">
        <f t="shared" si="175"/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 t="shared" si="168"/>
        <v>Harold</v>
      </c>
      <c r="H1399" s="6" t="str">
        <f t="shared" si="169"/>
        <v>Pawlan</v>
      </c>
      <c r="I1399" s="6" t="str">
        <f t="shared" si="170"/>
        <v>Banda Aceh</v>
      </c>
      <c r="J1399" s="2" t="s">
        <v>377</v>
      </c>
      <c r="K1399" s="7" t="str">
        <f>INDEX('Product Details'!$A$2:$D$169, MATCH('Sales Order '!J1399,'Product Details'!$B$2:$B$169,0),3)</f>
        <v>Furniture</v>
      </c>
      <c r="L1399" s="7" t="str">
        <f>INDEX('Product Details'!$A$2:$D$169, MATCH('Sales Order '!J1399,'Product Details'!$B$2:$B$169,0),4)</f>
        <v>Tables</v>
      </c>
      <c r="M1399" s="7" t="str">
        <f>INDEX('Product Details'!$A$2:$D$169, MATCH('Sales Order '!J1399,'Product Details'!$B$2:$B$169,0),1)</f>
        <v>BPI Conference Tables</v>
      </c>
      <c r="N1399" s="2">
        <v>2088</v>
      </c>
      <c r="O1399" s="2">
        <v>1970</v>
      </c>
      <c r="P1399" s="2">
        <v>3</v>
      </c>
      <c r="Q1399" s="8">
        <f t="shared" si="171"/>
        <v>5910</v>
      </c>
      <c r="R1399" s="8">
        <f t="shared" si="172"/>
        <v>6264</v>
      </c>
      <c r="S1399" s="2">
        <v>79</v>
      </c>
      <c r="T1399" s="9">
        <f t="shared" si="173"/>
        <v>6343</v>
      </c>
      <c r="U1399" s="9">
        <f t="shared" si="174"/>
        <v>433</v>
      </c>
      <c r="V1399" s="2" t="s">
        <v>64</v>
      </c>
      <c r="W1399" s="10">
        <f t="shared" si="175"/>
        <v>0.05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 t="shared" si="168"/>
        <v>Olvera</v>
      </c>
      <c r="H1400" s="6" t="str">
        <f t="shared" si="169"/>
        <v>Toch</v>
      </c>
      <c r="I1400" s="6" t="str">
        <f t="shared" si="170"/>
        <v>Wollongong</v>
      </c>
      <c r="J1400" s="2" t="s">
        <v>497</v>
      </c>
      <c r="K1400" s="7" t="str">
        <f>INDEX('Product Details'!$A$2:$D$169, MATCH('Sales Order '!J1400,'Product Details'!$B$2:$B$169,0),3)</f>
        <v>Furniture</v>
      </c>
      <c r="L1400" s="7" t="str">
        <f>INDEX('Product Details'!$A$2:$D$169, MATCH('Sales Order '!J1400,'Product Details'!$B$2:$B$169,0),4)</f>
        <v>Tables</v>
      </c>
      <c r="M1400" s="7" t="str">
        <f>INDEX('Product Details'!$A$2:$D$169, MATCH('Sales Order '!J1400,'Product Details'!$B$2:$B$169,0),1)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71"/>
        <v>33037</v>
      </c>
      <c r="R1400" s="8">
        <f t="shared" si="172"/>
        <v>35350</v>
      </c>
      <c r="S1400" s="2">
        <v>72</v>
      </c>
      <c r="T1400" s="9">
        <f t="shared" si="173"/>
        <v>35422</v>
      </c>
      <c r="U1400" s="9">
        <f t="shared" si="174"/>
        <v>2385</v>
      </c>
      <c r="V1400" s="2" t="s">
        <v>31</v>
      </c>
      <c r="W1400" s="10">
        <f t="shared" si="175"/>
        <v>7.0000000000000007E-2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 t="shared" si="168"/>
        <v>Debra</v>
      </c>
      <c r="H1401" s="6" t="str">
        <f t="shared" si="169"/>
        <v>Catini</v>
      </c>
      <c r="I1401" s="6" t="str">
        <f t="shared" si="170"/>
        <v>Zhengzhou</v>
      </c>
      <c r="J1401" s="2" t="s">
        <v>297</v>
      </c>
      <c r="K1401" s="7" t="str">
        <f>INDEX('Product Details'!$A$2:$D$169, MATCH('Sales Order '!J1401,'Product Details'!$B$2:$B$169,0),3)</f>
        <v>Office_Supplies</v>
      </c>
      <c r="L1401" s="7" t="str">
        <f>INDEX('Product Details'!$A$2:$D$169, MATCH('Sales Order '!J1401,'Product Details'!$B$2:$B$169,0),4)</f>
        <v>Binders</v>
      </c>
      <c r="M1401" s="7" t="str">
        <f>INDEX('Product Details'!$A$2:$D$169, MATCH('Sales Order '!J1401,'Product Details'!$B$2:$B$169,0),1)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71"/>
        <v>9625</v>
      </c>
      <c r="R1401" s="8">
        <f t="shared" si="172"/>
        <v>11018</v>
      </c>
      <c r="S1401" s="2">
        <v>58</v>
      </c>
      <c r="T1401" s="9">
        <f t="shared" si="173"/>
        <v>11076</v>
      </c>
      <c r="U1401" s="9">
        <f t="shared" si="174"/>
        <v>1451</v>
      </c>
      <c r="V1401" s="2" t="s">
        <v>34</v>
      </c>
      <c r="W1401" s="10">
        <f t="shared" si="175"/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 t="shared" si="168"/>
        <v>Art</v>
      </c>
      <c r="H1402" s="6" t="str">
        <f t="shared" si="169"/>
        <v>Foster</v>
      </c>
      <c r="I1402" s="6" t="str">
        <f t="shared" si="170"/>
        <v>Devonport</v>
      </c>
      <c r="J1402" s="2" t="s">
        <v>551</v>
      </c>
      <c r="K1402" s="7" t="str">
        <f>INDEX('Product Details'!$A$2:$D$169, MATCH('Sales Order '!J1402,'Product Details'!$B$2:$B$169,0),3)</f>
        <v>Office_Supplies</v>
      </c>
      <c r="L1402" s="7" t="str">
        <f>INDEX('Product Details'!$A$2:$D$169, MATCH('Sales Order '!J1402,'Product Details'!$B$2:$B$169,0),4)</f>
        <v>Art</v>
      </c>
      <c r="M1402" s="7" t="str">
        <f>INDEX('Product Details'!$A$2:$D$169, MATCH('Sales Order '!J1402,'Product Details'!$B$2:$B$169,0),1)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71"/>
        <v>1487</v>
      </c>
      <c r="R1402" s="8">
        <f t="shared" si="172"/>
        <v>1605</v>
      </c>
      <c r="S1402" s="2">
        <v>74</v>
      </c>
      <c r="T1402" s="9">
        <f t="shared" si="173"/>
        <v>1679</v>
      </c>
      <c r="U1402" s="9">
        <f t="shared" si="174"/>
        <v>192</v>
      </c>
      <c r="V1402" s="2" t="s">
        <v>34</v>
      </c>
      <c r="W1402" s="10">
        <f t="shared" si="175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 t="shared" si="168"/>
        <v>Laurel</v>
      </c>
      <c r="H1403" s="6" t="str">
        <f t="shared" si="169"/>
        <v>Workman</v>
      </c>
      <c r="I1403" s="6" t="str">
        <f t="shared" si="170"/>
        <v>Dongguan</v>
      </c>
      <c r="J1403" s="2" t="s">
        <v>1225</v>
      </c>
      <c r="K1403" s="7" t="str">
        <f>INDEX('Product Details'!$A$2:$D$169, MATCH('Sales Order '!J1403,'Product Details'!$B$2:$B$169,0),3)</f>
        <v>Office_Supplies</v>
      </c>
      <c r="L1403" s="7" t="str">
        <f>INDEX('Product Details'!$A$2:$D$169, MATCH('Sales Order '!J1403,'Product Details'!$B$2:$B$169,0),4)</f>
        <v>Labels</v>
      </c>
      <c r="M1403" s="7" t="str">
        <f>INDEX('Product Details'!$A$2:$D$169, MATCH('Sales Order '!J1403,'Product Details'!$B$2:$B$169,0),1)</f>
        <v>Aver 510</v>
      </c>
      <c r="N1403" s="2">
        <v>37949</v>
      </c>
      <c r="O1403" s="2">
        <v>34816</v>
      </c>
      <c r="P1403" s="2">
        <v>5</v>
      </c>
      <c r="Q1403" s="8">
        <f t="shared" si="171"/>
        <v>174080</v>
      </c>
      <c r="R1403" s="8">
        <f t="shared" si="172"/>
        <v>189745</v>
      </c>
      <c r="S1403" s="2">
        <v>82</v>
      </c>
      <c r="T1403" s="9">
        <f t="shared" si="173"/>
        <v>189827</v>
      </c>
      <c r="U1403" s="9">
        <f t="shared" si="174"/>
        <v>15747</v>
      </c>
      <c r="V1403" s="2" t="s">
        <v>34</v>
      </c>
      <c r="W1403" s="10">
        <f t="shared" si="175"/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 t="shared" si="168"/>
        <v>Jennifer</v>
      </c>
      <c r="H1404" s="6" t="str">
        <f t="shared" si="169"/>
        <v>Jackson</v>
      </c>
      <c r="I1404" s="6" t="str">
        <f t="shared" si="170"/>
        <v>Queanbeyan</v>
      </c>
      <c r="J1404" s="2" t="s">
        <v>444</v>
      </c>
      <c r="K1404" s="7" t="str">
        <f>INDEX('Product Details'!$A$2:$D$169, MATCH('Sales Order '!J1404,'Product Details'!$B$2:$B$169,0),3)</f>
        <v>Office_Supplies</v>
      </c>
      <c r="L1404" s="7" t="str">
        <f>INDEX('Product Details'!$A$2:$D$169, MATCH('Sales Order '!J1404,'Product Details'!$B$2:$B$169,0),4)</f>
        <v>Envelopes</v>
      </c>
      <c r="M1404" s="7" t="str">
        <f>INDEX('Product Details'!$A$2:$D$169, MATCH('Sales Order '!J1404,'Product Details'!$B$2:$B$169,0),1)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71"/>
        <v>1120</v>
      </c>
      <c r="R1404" s="8">
        <f t="shared" si="172"/>
        <v>1190</v>
      </c>
      <c r="S1404" s="2">
        <v>30</v>
      </c>
      <c r="T1404" s="9">
        <f t="shared" si="173"/>
        <v>1220</v>
      </c>
      <c r="U1404" s="9">
        <f t="shared" si="174"/>
        <v>100</v>
      </c>
      <c r="V1404" s="2" t="s">
        <v>31</v>
      </c>
      <c r="W1404" s="10">
        <f t="shared" si="175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 t="shared" si="168"/>
        <v>Hallie</v>
      </c>
      <c r="H1405" s="6" t="str">
        <f t="shared" si="169"/>
        <v>Redmond</v>
      </c>
      <c r="I1405" s="6" t="str">
        <f t="shared" si="170"/>
        <v>Caloundra</v>
      </c>
      <c r="J1405" s="2" t="s">
        <v>156</v>
      </c>
      <c r="K1405" s="7" t="str">
        <f>INDEX('Product Details'!$A$2:$D$169, MATCH('Sales Order '!J1405,'Product Details'!$B$2:$B$169,0),3)</f>
        <v>Office_Supplies</v>
      </c>
      <c r="L1405" s="7" t="str">
        <f>INDEX('Product Details'!$A$2:$D$169, MATCH('Sales Order '!J1405,'Product Details'!$B$2:$B$169,0),4)</f>
        <v>Envelopes</v>
      </c>
      <c r="M1405" s="7" t="str">
        <f>INDEX('Product Details'!$A$2:$D$169, MATCH('Sales Order '!J1405,'Product Details'!$B$2:$B$169,0),1)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71"/>
        <v>26384</v>
      </c>
      <c r="R1405" s="8">
        <f t="shared" si="172"/>
        <v>28522</v>
      </c>
      <c r="S1405" s="2">
        <v>62</v>
      </c>
      <c r="T1405" s="9">
        <f t="shared" si="173"/>
        <v>28584</v>
      </c>
      <c r="U1405" s="9">
        <f t="shared" si="174"/>
        <v>2200</v>
      </c>
      <c r="V1405" s="2" t="s">
        <v>64</v>
      </c>
      <c r="W1405" s="10">
        <f t="shared" si="175"/>
        <v>7.0000000000000007E-2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 t="shared" si="168"/>
        <v>Carl</v>
      </c>
      <c r="H1406" s="6" t="str">
        <f t="shared" si="169"/>
        <v>Weiss</v>
      </c>
      <c r="I1406" s="6" t="str">
        <f t="shared" si="170"/>
        <v>Tianjin</v>
      </c>
      <c r="J1406" s="2" t="s">
        <v>595</v>
      </c>
      <c r="K1406" s="7" t="str">
        <f>INDEX('Product Details'!$A$2:$D$169, MATCH('Sales Order '!J1406,'Product Details'!$B$2:$B$169,0),3)</f>
        <v>Office_Supplies</v>
      </c>
      <c r="L1406" s="7" t="str">
        <f>INDEX('Product Details'!$A$2:$D$169, MATCH('Sales Order '!J1406,'Product Details'!$B$2:$B$169,0),4)</f>
        <v>Art</v>
      </c>
      <c r="M1406" s="7" t="str">
        <f>INDEX('Product Details'!$A$2:$D$169, MATCH('Sales Order '!J1406,'Product Details'!$B$2:$B$169,0),1)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71"/>
        <v>9912</v>
      </c>
      <c r="R1406" s="8">
        <f t="shared" si="172"/>
        <v>10302</v>
      </c>
      <c r="S1406" s="2">
        <v>68</v>
      </c>
      <c r="T1406" s="9">
        <f t="shared" si="173"/>
        <v>10370</v>
      </c>
      <c r="U1406" s="9">
        <f t="shared" si="174"/>
        <v>458</v>
      </c>
      <c r="V1406" s="2" t="s">
        <v>64</v>
      </c>
      <c r="W1406" s="10">
        <f t="shared" si="175"/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 t="shared" si="168"/>
        <v>Sam</v>
      </c>
      <c r="H1407" s="6" t="str">
        <f t="shared" si="169"/>
        <v>Craven</v>
      </c>
      <c r="I1407" s="6" t="str">
        <f t="shared" si="170"/>
        <v>Hyderabad</v>
      </c>
      <c r="J1407" s="2" t="s">
        <v>218</v>
      </c>
      <c r="K1407" s="7" t="str">
        <f>INDEX('Product Details'!$A$2:$D$169, MATCH('Sales Order '!J1407,'Product Details'!$B$2:$B$169,0),3)</f>
        <v>Office_Supplies</v>
      </c>
      <c r="L1407" s="7" t="str">
        <f>INDEX('Product Details'!$A$2:$D$169, MATCH('Sales Order '!J1407,'Product Details'!$B$2:$B$169,0),4)</f>
        <v>Labels</v>
      </c>
      <c r="M1407" s="7" t="str">
        <f>INDEX('Product Details'!$A$2:$D$169, MATCH('Sales Order '!J1407,'Product Details'!$B$2:$B$169,0),1)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71"/>
        <v>24345</v>
      </c>
      <c r="R1407" s="8">
        <f t="shared" si="172"/>
        <v>26319</v>
      </c>
      <c r="S1407" s="2">
        <v>45</v>
      </c>
      <c r="T1407" s="9">
        <f t="shared" si="173"/>
        <v>26364</v>
      </c>
      <c r="U1407" s="9">
        <f t="shared" si="174"/>
        <v>2019</v>
      </c>
      <c r="V1407" s="2" t="s">
        <v>34</v>
      </c>
      <c r="W1407" s="10">
        <f t="shared" si="175"/>
        <v>7.0000000000000007E-2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 t="shared" si="168"/>
        <v>Max</v>
      </c>
      <c r="H1408" s="6" t="str">
        <f t="shared" si="169"/>
        <v>Jones</v>
      </c>
      <c r="I1408" s="6" t="str">
        <f t="shared" si="170"/>
        <v>Yuncheng</v>
      </c>
      <c r="J1408" s="2" t="s">
        <v>256</v>
      </c>
      <c r="K1408" s="7" t="str">
        <f>INDEX('Product Details'!$A$2:$D$169, MATCH('Sales Order '!J1408,'Product Details'!$B$2:$B$169,0),3)</f>
        <v>Office_Supplies</v>
      </c>
      <c r="L1408" s="7" t="str">
        <f>INDEX('Product Details'!$A$2:$D$169, MATCH('Sales Order '!J1408,'Product Details'!$B$2:$B$169,0),4)</f>
        <v>Supplies</v>
      </c>
      <c r="M1408" s="7" t="str">
        <f>INDEX('Product Details'!$A$2:$D$169, MATCH('Sales Order '!J1408,'Product Details'!$B$2:$B$169,0),1)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71"/>
        <v>398</v>
      </c>
      <c r="R1408" s="8">
        <f t="shared" si="172"/>
        <v>428</v>
      </c>
      <c r="S1408" s="2">
        <v>62</v>
      </c>
      <c r="T1408" s="9">
        <f t="shared" si="173"/>
        <v>490</v>
      </c>
      <c r="U1408" s="9">
        <f t="shared" si="174"/>
        <v>92</v>
      </c>
      <c r="V1408" s="2" t="s">
        <v>34</v>
      </c>
      <c r="W1408" s="10">
        <f t="shared" si="175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 t="shared" si="168"/>
        <v>Denise</v>
      </c>
      <c r="H1409" s="6" t="str">
        <f t="shared" si="169"/>
        <v>Leinenbach</v>
      </c>
      <c r="I1409" s="6" t="str">
        <f t="shared" si="170"/>
        <v>Bhiwandi</v>
      </c>
      <c r="J1409" s="2" t="s">
        <v>894</v>
      </c>
      <c r="K1409" s="7" t="str">
        <f>INDEX('Product Details'!$A$2:$D$169, MATCH('Sales Order '!J1409,'Product Details'!$B$2:$B$169,0),3)</f>
        <v>Technology</v>
      </c>
      <c r="L1409" s="7" t="str">
        <f>INDEX('Product Details'!$A$2:$D$169, MATCH('Sales Order '!J1409,'Product Details'!$B$2:$B$169,0),4)</f>
        <v>Machines</v>
      </c>
      <c r="M1409" s="7" t="str">
        <f>INDEX('Product Details'!$A$2:$D$169, MATCH('Sales Order '!J1409,'Product Details'!$B$2:$B$169,0),1)</f>
        <v>Card Printer, Red</v>
      </c>
      <c r="N1409" s="2">
        <v>1585</v>
      </c>
      <c r="O1409" s="2">
        <v>1495</v>
      </c>
      <c r="P1409" s="2">
        <v>5</v>
      </c>
      <c r="Q1409" s="8">
        <f t="shared" si="171"/>
        <v>7475</v>
      </c>
      <c r="R1409" s="8">
        <f t="shared" si="172"/>
        <v>7925</v>
      </c>
      <c r="S1409" s="2">
        <v>82</v>
      </c>
      <c r="T1409" s="9">
        <f t="shared" si="173"/>
        <v>8007</v>
      </c>
      <c r="U1409" s="9">
        <f t="shared" si="174"/>
        <v>532</v>
      </c>
      <c r="V1409" s="2" t="s">
        <v>34</v>
      </c>
      <c r="W1409" s="10">
        <f t="shared" si="175"/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 t="shared" si="168"/>
        <v>Alex</v>
      </c>
      <c r="H1410" s="6" t="str">
        <f t="shared" si="169"/>
        <v>Avila</v>
      </c>
      <c r="I1410" s="6" t="str">
        <f t="shared" si="170"/>
        <v>Agra</v>
      </c>
      <c r="J1410" s="2" t="s">
        <v>702</v>
      </c>
      <c r="K1410" s="7" t="str">
        <f>INDEX('Product Details'!$A$2:$D$169, MATCH('Sales Order '!J1410,'Product Details'!$B$2:$B$169,0),3)</f>
        <v>Furniture</v>
      </c>
      <c r="L1410" s="7" t="str">
        <f>INDEX('Product Details'!$A$2:$D$169, MATCH('Sales Order '!J1410,'Product Details'!$B$2:$B$169,0),4)</f>
        <v>Tables</v>
      </c>
      <c r="M1410" s="7" t="str">
        <f>INDEX('Product Details'!$A$2:$D$169, MATCH('Sales Order '!J1410,'Product Details'!$B$2:$B$169,0),1)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71"/>
        <v>6687</v>
      </c>
      <c r="R1410" s="8">
        <f t="shared" si="172"/>
        <v>6819</v>
      </c>
      <c r="S1410" s="2">
        <v>61</v>
      </c>
      <c r="T1410" s="9">
        <f t="shared" si="173"/>
        <v>6880</v>
      </c>
      <c r="U1410" s="9">
        <f t="shared" si="174"/>
        <v>193</v>
      </c>
      <c r="V1410" s="2" t="s">
        <v>34</v>
      </c>
      <c r="W1410" s="10">
        <f t="shared" si="175"/>
        <v>0.05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 t="shared" si="168"/>
        <v>Brian</v>
      </c>
      <c r="H1411" s="6" t="str">
        <f t="shared" si="169"/>
        <v>DeCherney</v>
      </c>
      <c r="I1411" s="6" t="str">
        <f t="shared" si="170"/>
        <v>Kendari</v>
      </c>
      <c r="J1411" s="2" t="s">
        <v>144</v>
      </c>
      <c r="K1411" s="7" t="str">
        <f>INDEX('Product Details'!$A$2:$D$169, MATCH('Sales Order '!J1411,'Product Details'!$B$2:$B$169,0),3)</f>
        <v>Office_Supplies</v>
      </c>
      <c r="L1411" s="7" t="str">
        <f>INDEX('Product Details'!$A$2:$D$169, MATCH('Sales Order '!J1411,'Product Details'!$B$2:$B$169,0),4)</f>
        <v>Binders</v>
      </c>
      <c r="M1411" s="7" t="str">
        <f>INDEX('Product Details'!$A$2:$D$169, MATCH('Sales Order '!J1411,'Product Details'!$B$2:$B$169,0),1)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71"/>
        <v>3278</v>
      </c>
      <c r="R1411" s="8">
        <f t="shared" si="172"/>
        <v>3406</v>
      </c>
      <c r="S1411" s="2">
        <v>90</v>
      </c>
      <c r="T1411" s="9">
        <f t="shared" si="173"/>
        <v>3496</v>
      </c>
      <c r="U1411" s="9">
        <f t="shared" si="174"/>
        <v>218</v>
      </c>
      <c r="V1411" s="2" t="s">
        <v>64</v>
      </c>
      <c r="W1411" s="10">
        <f t="shared" si="175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 t="shared" si="168"/>
        <v>Monica</v>
      </c>
      <c r="H1412" s="6" t="str">
        <f t="shared" si="169"/>
        <v>Federle</v>
      </c>
      <c r="I1412" s="6" t="str">
        <f t="shared" si="170"/>
        <v>Lismore</v>
      </c>
      <c r="J1412" s="2" t="s">
        <v>90</v>
      </c>
      <c r="K1412" s="7" t="str">
        <f>INDEX('Product Details'!$A$2:$D$169, MATCH('Sales Order '!J1412,'Product Details'!$B$2:$B$169,0),3)</f>
        <v>Office_Supplies</v>
      </c>
      <c r="L1412" s="7" t="str">
        <f>INDEX('Product Details'!$A$2:$D$169, MATCH('Sales Order '!J1412,'Product Details'!$B$2:$B$169,0),4)</f>
        <v>Paper</v>
      </c>
      <c r="M1412" s="7" t="str">
        <f>INDEX('Product Details'!$A$2:$D$169, MATCH('Sales Order '!J1412,'Product Details'!$B$2:$B$169,0),1)</f>
        <v>Xerox 1974</v>
      </c>
      <c r="N1412" s="2">
        <v>7609</v>
      </c>
      <c r="O1412" s="2">
        <v>7248</v>
      </c>
      <c r="P1412" s="2">
        <v>3</v>
      </c>
      <c r="Q1412" s="8">
        <f t="shared" si="171"/>
        <v>21744</v>
      </c>
      <c r="R1412" s="8">
        <f t="shared" si="172"/>
        <v>22827</v>
      </c>
      <c r="S1412" s="2">
        <v>70</v>
      </c>
      <c r="T1412" s="9">
        <f t="shared" si="173"/>
        <v>22897</v>
      </c>
      <c r="U1412" s="9">
        <f t="shared" si="174"/>
        <v>1153</v>
      </c>
      <c r="V1412" s="2" t="s">
        <v>34</v>
      </c>
      <c r="W1412" s="10">
        <f t="shared" si="175"/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 t="shared" si="168"/>
        <v>Nick</v>
      </c>
      <c r="H1413" s="6" t="str">
        <f t="shared" si="169"/>
        <v>Radford</v>
      </c>
      <c r="I1413" s="6" t="str">
        <f t="shared" si="170"/>
        <v>Lucknow</v>
      </c>
      <c r="J1413" s="2" t="s">
        <v>314</v>
      </c>
      <c r="K1413" s="7" t="str">
        <f>INDEX('Product Details'!$A$2:$D$169, MATCH('Sales Order '!J1413,'Product Details'!$B$2:$B$169,0),3)</f>
        <v>Technology</v>
      </c>
      <c r="L1413" s="7" t="str">
        <f>INDEX('Product Details'!$A$2:$D$169, MATCH('Sales Order '!J1413,'Product Details'!$B$2:$B$169,0),4)</f>
        <v>Copiers</v>
      </c>
      <c r="M1413" s="7" t="str">
        <f>INDEX('Product Details'!$A$2:$D$169, MATCH('Sales Order '!J1413,'Product Details'!$B$2:$B$169,0),1)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71"/>
        <v>16002</v>
      </c>
      <c r="R1413" s="8">
        <f t="shared" si="172"/>
        <v>16798</v>
      </c>
      <c r="S1413" s="2">
        <v>40</v>
      </c>
      <c r="T1413" s="9">
        <f t="shared" si="173"/>
        <v>16838</v>
      </c>
      <c r="U1413" s="9">
        <f t="shared" si="174"/>
        <v>836</v>
      </c>
      <c r="V1413" s="2" t="s">
        <v>34</v>
      </c>
      <c r="W1413" s="10">
        <f t="shared" si="175"/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 t="shared" si="168"/>
        <v>Denise</v>
      </c>
      <c r="H1414" s="6" t="str">
        <f t="shared" si="169"/>
        <v>Leinenbach</v>
      </c>
      <c r="I1414" s="6" t="str">
        <f t="shared" si="170"/>
        <v>Bhiwandi</v>
      </c>
      <c r="J1414" s="2" t="s">
        <v>442</v>
      </c>
      <c r="K1414" s="7" t="str">
        <f>INDEX('Product Details'!$A$2:$D$169, MATCH('Sales Order '!J1414,'Product Details'!$B$2:$B$169,0),3)</f>
        <v>Technology</v>
      </c>
      <c r="L1414" s="7" t="str">
        <f>INDEX('Product Details'!$A$2:$D$169, MATCH('Sales Order '!J1414,'Product Details'!$B$2:$B$169,0),4)</f>
        <v>Phones</v>
      </c>
      <c r="M1414" s="7" t="str">
        <f>INDEX('Product Details'!$A$2:$D$169, MATCH('Sales Order '!J1414,'Product Details'!$B$2:$B$169,0),1)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71"/>
        <v>12125</v>
      </c>
      <c r="R1414" s="8">
        <f t="shared" si="172"/>
        <v>13220</v>
      </c>
      <c r="S1414" s="2">
        <v>32</v>
      </c>
      <c r="T1414" s="9">
        <f t="shared" si="173"/>
        <v>13252</v>
      </c>
      <c r="U1414" s="9">
        <f t="shared" si="174"/>
        <v>1127</v>
      </c>
      <c r="V1414" s="2" t="s">
        <v>34</v>
      </c>
      <c r="W1414" s="10">
        <f t="shared" si="175"/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 t="shared" si="168"/>
        <v>Peter</v>
      </c>
      <c r="H1415" s="6" t="str">
        <f t="shared" si="169"/>
        <v>BŸhler</v>
      </c>
      <c r="I1415" s="6" t="str">
        <f t="shared" si="170"/>
        <v>Dresden</v>
      </c>
      <c r="J1415" s="2" t="s">
        <v>51</v>
      </c>
      <c r="K1415" s="7" t="str">
        <f>INDEX('Product Details'!$A$2:$D$169, MATCH('Sales Order '!J1415,'Product Details'!$B$2:$B$169,0),3)</f>
        <v>Technology</v>
      </c>
      <c r="L1415" s="7" t="str">
        <f>INDEX('Product Details'!$A$2:$D$169, MATCH('Sales Order '!J1415,'Product Details'!$B$2:$B$169,0),4)</f>
        <v>Machines</v>
      </c>
      <c r="M1415" s="7" t="str">
        <f>INDEX('Product Details'!$A$2:$D$169, MATCH('Sales Order '!J1415,'Product Details'!$B$2:$B$169,0),1)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71"/>
        <v>211072</v>
      </c>
      <c r="R1415" s="8">
        <f t="shared" si="172"/>
        <v>228176</v>
      </c>
      <c r="S1415" s="2">
        <v>43</v>
      </c>
      <c r="T1415" s="9">
        <f t="shared" si="173"/>
        <v>228219</v>
      </c>
      <c r="U1415" s="9">
        <f t="shared" si="174"/>
        <v>17147</v>
      </c>
      <c r="V1415" s="2" t="s">
        <v>34</v>
      </c>
      <c r="W1415" s="10">
        <f t="shared" si="175"/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 t="shared" si="168"/>
        <v>Max</v>
      </c>
      <c r="H1416" s="6" t="str">
        <f t="shared" si="169"/>
        <v>Ludwig</v>
      </c>
      <c r="I1416" s="6" t="str">
        <f t="shared" si="170"/>
        <v>Newcastle</v>
      </c>
      <c r="J1416" s="2" t="s">
        <v>377</v>
      </c>
      <c r="K1416" s="7" t="str">
        <f>INDEX('Product Details'!$A$2:$D$169, MATCH('Sales Order '!J1416,'Product Details'!$B$2:$B$169,0),3)</f>
        <v>Furniture</v>
      </c>
      <c r="L1416" s="7" t="str">
        <f>INDEX('Product Details'!$A$2:$D$169, MATCH('Sales Order '!J1416,'Product Details'!$B$2:$B$169,0),4)</f>
        <v>Tables</v>
      </c>
      <c r="M1416" s="7" t="str">
        <f>INDEX('Product Details'!$A$2:$D$169, MATCH('Sales Order '!J1416,'Product Details'!$B$2:$B$169,0),1)</f>
        <v>BPI Conference Tables</v>
      </c>
      <c r="N1416" s="2">
        <v>2478</v>
      </c>
      <c r="O1416" s="2">
        <v>2406</v>
      </c>
      <c r="P1416" s="2">
        <v>4</v>
      </c>
      <c r="Q1416" s="8">
        <f t="shared" si="171"/>
        <v>9624</v>
      </c>
      <c r="R1416" s="8">
        <f t="shared" si="172"/>
        <v>9912</v>
      </c>
      <c r="S1416" s="2">
        <v>27</v>
      </c>
      <c r="T1416" s="9">
        <f t="shared" si="173"/>
        <v>9939</v>
      </c>
      <c r="U1416" s="9">
        <f t="shared" si="174"/>
        <v>315</v>
      </c>
      <c r="V1416" s="2" t="s">
        <v>31</v>
      </c>
      <c r="W1416" s="10">
        <f t="shared" si="175"/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 t="shared" si="168"/>
        <v>Steven</v>
      </c>
      <c r="H1417" s="6" t="str">
        <f t="shared" si="169"/>
        <v>Roelle</v>
      </c>
      <c r="I1417" s="6" t="str">
        <f t="shared" si="170"/>
        <v>Bonn</v>
      </c>
      <c r="J1417" s="2" t="s">
        <v>164</v>
      </c>
      <c r="K1417" s="7" t="str">
        <f>INDEX('Product Details'!$A$2:$D$169, MATCH('Sales Order '!J1417,'Product Details'!$B$2:$B$169,0),3)</f>
        <v>Office_Supplies</v>
      </c>
      <c r="L1417" s="7" t="str">
        <f>INDEX('Product Details'!$A$2:$D$169, MATCH('Sales Order '!J1417,'Product Details'!$B$2:$B$169,0),4)</f>
        <v>Appliances</v>
      </c>
      <c r="M1417" s="7" t="str">
        <f>INDEX('Product Details'!$A$2:$D$169, MATCH('Sales Order '!J1417,'Product Details'!$B$2:$B$169,0),1)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71"/>
        <v>6480</v>
      </c>
      <c r="R1417" s="8">
        <f t="shared" si="172"/>
        <v>6800</v>
      </c>
      <c r="S1417" s="2">
        <v>62</v>
      </c>
      <c r="T1417" s="9">
        <f t="shared" si="173"/>
        <v>6862</v>
      </c>
      <c r="U1417" s="9">
        <f t="shared" si="174"/>
        <v>382</v>
      </c>
      <c r="V1417" s="2" t="s">
        <v>72</v>
      </c>
      <c r="W1417" s="10">
        <f t="shared" si="175"/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 t="shared" ref="G1418:G1481" si="176">VLOOKUP(F1418, Customer,2,0)</f>
        <v>Meg</v>
      </c>
      <c r="H1418" s="6" t="str">
        <f t="shared" ref="H1418:H1481" si="177">VLOOKUP(F1418,Customer,3,0)</f>
        <v>Tillman</v>
      </c>
      <c r="I1418" s="6" t="str">
        <f t="shared" ref="I1418:I1481" si="178">VLOOKUP(F1418,Customer,5,0)</f>
        <v>Bangalore</v>
      </c>
      <c r="J1418" s="2" t="s">
        <v>546</v>
      </c>
      <c r="K1418" s="7" t="str">
        <f>INDEX('Product Details'!$A$2:$D$169, MATCH('Sales Order '!J1418,'Product Details'!$B$2:$B$169,0),3)</f>
        <v>Technology</v>
      </c>
      <c r="L1418" s="7" t="str">
        <f>INDEX('Product Details'!$A$2:$D$169, MATCH('Sales Order '!J1418,'Product Details'!$B$2:$B$169,0),4)</f>
        <v>Copiers</v>
      </c>
      <c r="M1418" s="7" t="str">
        <f>INDEX('Product Details'!$A$2:$D$169, MATCH('Sales Order '!J1418,'Product Details'!$B$2:$B$169,0),1)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71"/>
        <v>2502</v>
      </c>
      <c r="R1418" s="8">
        <f t="shared" si="172"/>
        <v>2700</v>
      </c>
      <c r="S1418" s="2">
        <v>67</v>
      </c>
      <c r="T1418" s="9">
        <f t="shared" si="173"/>
        <v>2767</v>
      </c>
      <c r="U1418" s="9">
        <f t="shared" si="174"/>
        <v>265</v>
      </c>
      <c r="V1418" s="2" t="s">
        <v>64</v>
      </c>
      <c r="W1418" s="10">
        <f t="shared" si="175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 t="shared" si="176"/>
        <v>Neil</v>
      </c>
      <c r="H1419" s="6" t="str">
        <f t="shared" si="177"/>
        <v>Franzšsisch</v>
      </c>
      <c r="I1419" s="6" t="str">
        <f t="shared" si="178"/>
        <v>Mount Isa</v>
      </c>
      <c r="J1419" s="2" t="s">
        <v>345</v>
      </c>
      <c r="K1419" s="7" t="str">
        <f>INDEX('Product Details'!$A$2:$D$169, MATCH('Sales Order '!J1419,'Product Details'!$B$2:$B$169,0),3)</f>
        <v>Furniture</v>
      </c>
      <c r="L1419" s="7" t="str">
        <f>INDEX('Product Details'!$A$2:$D$169, MATCH('Sales Order '!J1419,'Product Details'!$B$2:$B$169,0),4)</f>
        <v>Chairs</v>
      </c>
      <c r="M1419" s="7" t="str">
        <f>INDEX('Product Details'!$A$2:$D$169, MATCH('Sales Order '!J1419,'Product Details'!$B$2:$B$169,0),1)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79">O1419*P1419</f>
        <v>16938</v>
      </c>
      <c r="R1419" s="8">
        <f t="shared" ref="R1419:R1482" si="180">N1419*P1419</f>
        <v>17778</v>
      </c>
      <c r="S1419" s="2">
        <v>47</v>
      </c>
      <c r="T1419" s="9">
        <f t="shared" ref="T1419:T1482" si="181">R1419+S1419</f>
        <v>17825</v>
      </c>
      <c r="U1419" s="9">
        <f t="shared" ref="U1419:U1482" si="182">T1419-Q1419</f>
        <v>887</v>
      </c>
      <c r="V1419" s="2" t="s">
        <v>34</v>
      </c>
      <c r="W1419" s="10">
        <f t="shared" ref="W1419:W1482" si="183">VLOOKUP(T1419,$X$1:$Y$7,2,1)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 t="shared" si="176"/>
        <v>Laurel</v>
      </c>
      <c r="H1420" s="6" t="str">
        <f t="shared" si="177"/>
        <v>Workman</v>
      </c>
      <c r="I1420" s="6" t="str">
        <f t="shared" si="178"/>
        <v>Leipzig</v>
      </c>
      <c r="J1420" s="2" t="s">
        <v>119</v>
      </c>
      <c r="K1420" s="7" t="str">
        <f>INDEX('Product Details'!$A$2:$D$169, MATCH('Sales Order '!J1420,'Product Details'!$B$2:$B$169,0),3)</f>
        <v>Furniture</v>
      </c>
      <c r="L1420" s="7" t="str">
        <f>INDEX('Product Details'!$A$2:$D$169, MATCH('Sales Order '!J1420,'Product Details'!$B$2:$B$169,0),4)</f>
        <v>Furnishings</v>
      </c>
      <c r="M1420" s="7" t="str">
        <f>INDEX('Product Details'!$A$2:$D$169, MATCH('Sales Order '!J1420,'Product Details'!$B$2:$B$169,0),1)</f>
        <v>Advantus Door Stop, Black</v>
      </c>
      <c r="N1420" s="2">
        <v>2249</v>
      </c>
      <c r="O1420" s="2">
        <v>2102</v>
      </c>
      <c r="P1420" s="2">
        <v>1</v>
      </c>
      <c r="Q1420" s="8">
        <f t="shared" si="179"/>
        <v>2102</v>
      </c>
      <c r="R1420" s="8">
        <f t="shared" si="180"/>
        <v>2249</v>
      </c>
      <c r="S1420" s="2">
        <v>53</v>
      </c>
      <c r="T1420" s="9">
        <f t="shared" si="181"/>
        <v>2302</v>
      </c>
      <c r="U1420" s="9">
        <f t="shared" si="182"/>
        <v>200</v>
      </c>
      <c r="V1420" s="2" t="s">
        <v>64</v>
      </c>
      <c r="W1420" s="10">
        <f t="shared" si="183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 t="shared" si="176"/>
        <v>Rachel</v>
      </c>
      <c r="H1421" s="6" t="str">
        <f t="shared" si="177"/>
        <v>Payne</v>
      </c>
      <c r="I1421" s="6" t="str">
        <f t="shared" si="178"/>
        <v>Caloundra</v>
      </c>
      <c r="J1421" s="2" t="s">
        <v>171</v>
      </c>
      <c r="K1421" s="7" t="str">
        <f>INDEX('Product Details'!$A$2:$D$169, MATCH('Sales Order '!J1421,'Product Details'!$B$2:$B$169,0),3)</f>
        <v>Office_Supplies</v>
      </c>
      <c r="L1421" s="7" t="str">
        <f>INDEX('Product Details'!$A$2:$D$169, MATCH('Sales Order '!J1421,'Product Details'!$B$2:$B$169,0),4)</f>
        <v>Labels</v>
      </c>
      <c r="M1421" s="7" t="str">
        <f>INDEX('Product Details'!$A$2:$D$169, MATCH('Sales Order '!J1421,'Product Details'!$B$2:$B$169,0),1)</f>
        <v>Aver 517</v>
      </c>
      <c r="N1421" s="2">
        <v>789</v>
      </c>
      <c r="O1421" s="2">
        <v>739</v>
      </c>
      <c r="P1421" s="2">
        <v>5</v>
      </c>
      <c r="Q1421" s="8">
        <f t="shared" si="179"/>
        <v>3695</v>
      </c>
      <c r="R1421" s="8">
        <f t="shared" si="180"/>
        <v>3945</v>
      </c>
      <c r="S1421" s="2">
        <v>86</v>
      </c>
      <c r="T1421" s="9">
        <f t="shared" si="181"/>
        <v>4031</v>
      </c>
      <c r="U1421" s="9">
        <f t="shared" si="182"/>
        <v>336</v>
      </c>
      <c r="V1421" s="2" t="s">
        <v>64</v>
      </c>
      <c r="W1421" s="10">
        <f t="shared" si="183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 t="shared" si="176"/>
        <v>Elpida</v>
      </c>
      <c r="H1422" s="6" t="str">
        <f t="shared" si="177"/>
        <v>Rittenbach</v>
      </c>
      <c r="I1422" s="6" t="str">
        <f t="shared" si="178"/>
        <v>Melbourne</v>
      </c>
      <c r="J1422" s="2" t="s">
        <v>1185</v>
      </c>
      <c r="K1422" s="7" t="str">
        <f>INDEX('Product Details'!$A$2:$D$169, MATCH('Sales Order '!J1422,'Product Details'!$B$2:$B$169,0),3)</f>
        <v>Office_Supplies</v>
      </c>
      <c r="L1422" s="7" t="str">
        <f>INDEX('Product Details'!$A$2:$D$169, MATCH('Sales Order '!J1422,'Product Details'!$B$2:$B$169,0),4)</f>
        <v>Envelopes</v>
      </c>
      <c r="M1422" s="7" t="str">
        <f>INDEX('Product Details'!$A$2:$D$169, MATCH('Sales Order '!J1422,'Product Details'!$B$2:$B$169,0),1)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79"/>
        <v>13716</v>
      </c>
      <c r="R1422" s="8">
        <f t="shared" si="180"/>
        <v>14948</v>
      </c>
      <c r="S1422" s="2">
        <v>83</v>
      </c>
      <c r="T1422" s="9">
        <f t="shared" si="181"/>
        <v>15031</v>
      </c>
      <c r="U1422" s="9">
        <f t="shared" si="182"/>
        <v>1315</v>
      </c>
      <c r="V1422" s="2" t="s">
        <v>34</v>
      </c>
      <c r="W1422" s="10">
        <f t="shared" si="183"/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 t="shared" si="176"/>
        <v>Nicole</v>
      </c>
      <c r="H1423" s="6" t="str">
        <f t="shared" si="177"/>
        <v>Fjeld</v>
      </c>
      <c r="I1423" s="6" t="str">
        <f t="shared" si="178"/>
        <v>Berlin</v>
      </c>
      <c r="J1423" s="2" t="s">
        <v>302</v>
      </c>
      <c r="K1423" s="7" t="str">
        <f>INDEX('Product Details'!$A$2:$D$169, MATCH('Sales Order '!J1423,'Product Details'!$B$2:$B$169,0),3)</f>
        <v>Technology</v>
      </c>
      <c r="L1423" s="7" t="str">
        <f>INDEX('Product Details'!$A$2:$D$169, MATCH('Sales Order '!J1423,'Product Details'!$B$2:$B$169,0),4)</f>
        <v>Machines</v>
      </c>
      <c r="M1423" s="7" t="str">
        <f>INDEX('Product Details'!$A$2:$D$169, MATCH('Sales Order '!J1423,'Product Details'!$B$2:$B$169,0),1)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79"/>
        <v>2000</v>
      </c>
      <c r="R1423" s="8">
        <f t="shared" si="180"/>
        <v>2243</v>
      </c>
      <c r="S1423" s="2">
        <v>33</v>
      </c>
      <c r="T1423" s="9">
        <f t="shared" si="181"/>
        <v>2276</v>
      </c>
      <c r="U1423" s="9">
        <f t="shared" si="182"/>
        <v>276</v>
      </c>
      <c r="V1423" s="2" t="s">
        <v>34</v>
      </c>
      <c r="W1423" s="10">
        <f t="shared" si="183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 t="shared" si="176"/>
        <v>Harold</v>
      </c>
      <c r="H1424" s="6" t="str">
        <f t="shared" si="177"/>
        <v>Dahlen</v>
      </c>
      <c r="I1424" s="6" t="str">
        <f t="shared" si="178"/>
        <v>Melbourne</v>
      </c>
      <c r="J1424" s="2" t="s">
        <v>323</v>
      </c>
      <c r="K1424" s="7" t="str">
        <f>INDEX('Product Details'!$A$2:$D$169, MATCH('Sales Order '!J1424,'Product Details'!$B$2:$B$169,0),3)</f>
        <v>Technology</v>
      </c>
      <c r="L1424" s="7" t="str">
        <f>INDEX('Product Details'!$A$2:$D$169, MATCH('Sales Order '!J1424,'Product Details'!$B$2:$B$169,0),4)</f>
        <v>Accessories</v>
      </c>
      <c r="M1424" s="7" t="str">
        <f>INDEX('Product Details'!$A$2:$D$169, MATCH('Sales Order '!J1424,'Product Details'!$B$2:$B$169,0),1)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79"/>
        <v>3400</v>
      </c>
      <c r="R1424" s="8">
        <f t="shared" si="180"/>
        <v>3632</v>
      </c>
      <c r="S1424" s="2">
        <v>84</v>
      </c>
      <c r="T1424" s="9">
        <f t="shared" si="181"/>
        <v>3716</v>
      </c>
      <c r="U1424" s="9">
        <f t="shared" si="182"/>
        <v>316</v>
      </c>
      <c r="V1424" s="2" t="s">
        <v>64</v>
      </c>
      <c r="W1424" s="10">
        <f t="shared" si="183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 t="shared" si="176"/>
        <v>Brooke</v>
      </c>
      <c r="H1425" s="6" t="str">
        <f t="shared" si="177"/>
        <v>Gillingham</v>
      </c>
      <c r="I1425" s="6" t="str">
        <f t="shared" si="178"/>
        <v>Sunbury</v>
      </c>
      <c r="J1425" s="2" t="s">
        <v>500</v>
      </c>
      <c r="K1425" s="7" t="str">
        <f>INDEX('Product Details'!$A$2:$D$169, MATCH('Sales Order '!J1425,'Product Details'!$B$2:$B$169,0),3)</f>
        <v>Furniture</v>
      </c>
      <c r="L1425" s="7" t="str">
        <f>INDEX('Product Details'!$A$2:$D$169, MATCH('Sales Order '!J1425,'Product Details'!$B$2:$B$169,0),4)</f>
        <v>Tables</v>
      </c>
      <c r="M1425" s="7" t="str">
        <f>INDEX('Product Details'!$A$2:$D$169, MATCH('Sales Order '!J1425,'Product Details'!$B$2:$B$169,0),1)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79"/>
        <v>8982</v>
      </c>
      <c r="R1425" s="8">
        <f t="shared" si="180"/>
        <v>9072</v>
      </c>
      <c r="S1425" s="2">
        <v>87</v>
      </c>
      <c r="T1425" s="9">
        <f t="shared" si="181"/>
        <v>9159</v>
      </c>
      <c r="U1425" s="9">
        <f t="shared" si="182"/>
        <v>177</v>
      </c>
      <c r="V1425" s="2" t="s">
        <v>64</v>
      </c>
      <c r="W1425" s="10">
        <f t="shared" si="183"/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 t="shared" si="176"/>
        <v>Tom</v>
      </c>
      <c r="H1426" s="6" t="str">
        <f t="shared" si="177"/>
        <v>Prescott</v>
      </c>
      <c r="I1426" s="6" t="str">
        <f t="shared" si="178"/>
        <v>Bokaro</v>
      </c>
      <c r="J1426" s="2" t="s">
        <v>138</v>
      </c>
      <c r="K1426" s="7" t="str">
        <f>INDEX('Product Details'!$A$2:$D$169, MATCH('Sales Order '!J1426,'Product Details'!$B$2:$B$169,0),3)</f>
        <v>Office_Supplies</v>
      </c>
      <c r="L1426" s="7" t="str">
        <f>INDEX('Product Details'!$A$2:$D$169, MATCH('Sales Order '!J1426,'Product Details'!$B$2:$B$169,0),4)</f>
        <v>Supplies</v>
      </c>
      <c r="M1426" s="7" t="str">
        <f>INDEX('Product Details'!$A$2:$D$169, MATCH('Sales Order '!J1426,'Product Details'!$B$2:$B$169,0),1)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79"/>
        <v>1706</v>
      </c>
      <c r="R1426" s="8">
        <f t="shared" si="180"/>
        <v>1790</v>
      </c>
      <c r="S1426" s="2">
        <v>89</v>
      </c>
      <c r="T1426" s="9">
        <f t="shared" si="181"/>
        <v>1879</v>
      </c>
      <c r="U1426" s="9">
        <f t="shared" si="182"/>
        <v>173</v>
      </c>
      <c r="V1426" s="2" t="s">
        <v>64</v>
      </c>
      <c r="W1426" s="10">
        <f t="shared" si="183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 t="shared" si="176"/>
        <v>Michael</v>
      </c>
      <c r="H1427" s="6" t="str">
        <f t="shared" si="177"/>
        <v>Moore</v>
      </c>
      <c r="I1427" s="6" t="str">
        <f t="shared" si="178"/>
        <v>Melbourne</v>
      </c>
      <c r="J1427" s="2" t="s">
        <v>1051</v>
      </c>
      <c r="K1427" s="7" t="str">
        <f>INDEX('Product Details'!$A$2:$D$169, MATCH('Sales Order '!J1427,'Product Details'!$B$2:$B$169,0),3)</f>
        <v>Technology</v>
      </c>
      <c r="L1427" s="7" t="str">
        <f>INDEX('Product Details'!$A$2:$D$169, MATCH('Sales Order '!J1427,'Product Details'!$B$2:$B$169,0),4)</f>
        <v>Copiers</v>
      </c>
      <c r="M1427" s="7" t="str">
        <f>INDEX('Product Details'!$A$2:$D$169, MATCH('Sales Order '!J1427,'Product Details'!$B$2:$B$169,0),1)</f>
        <v>Canon Ink, Digital</v>
      </c>
      <c r="N1427" s="2">
        <v>4443</v>
      </c>
      <c r="O1427" s="2">
        <v>4079</v>
      </c>
      <c r="P1427" s="2">
        <v>8</v>
      </c>
      <c r="Q1427" s="8">
        <f t="shared" si="179"/>
        <v>32632</v>
      </c>
      <c r="R1427" s="8">
        <f t="shared" si="180"/>
        <v>35544</v>
      </c>
      <c r="S1427" s="2">
        <v>74</v>
      </c>
      <c r="T1427" s="9">
        <f t="shared" si="181"/>
        <v>35618</v>
      </c>
      <c r="U1427" s="9">
        <f t="shared" si="182"/>
        <v>2986</v>
      </c>
      <c r="V1427" s="2" t="s">
        <v>34</v>
      </c>
      <c r="W1427" s="10">
        <f t="shared" si="183"/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 t="shared" si="176"/>
        <v>Jennifer</v>
      </c>
      <c r="H1428" s="6" t="str">
        <f t="shared" si="177"/>
        <v>Halladay</v>
      </c>
      <c r="I1428" s="6" t="str">
        <f t="shared" si="178"/>
        <v>Bielefeld</v>
      </c>
      <c r="J1428" s="2" t="s">
        <v>320</v>
      </c>
      <c r="K1428" s="7" t="str">
        <f>INDEX('Product Details'!$A$2:$D$169, MATCH('Sales Order '!J1428,'Product Details'!$B$2:$B$169,0),3)</f>
        <v>Technology</v>
      </c>
      <c r="L1428" s="7" t="str">
        <f>INDEX('Product Details'!$A$2:$D$169, MATCH('Sales Order '!J1428,'Product Details'!$B$2:$B$169,0),4)</f>
        <v>Accessories</v>
      </c>
      <c r="M1428" s="7" t="str">
        <f>INDEX('Product Details'!$A$2:$D$169, MATCH('Sales Order '!J1428,'Product Details'!$B$2:$B$169,0),1)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79"/>
        <v>18669</v>
      </c>
      <c r="R1428" s="8">
        <f t="shared" si="180"/>
        <v>20349</v>
      </c>
      <c r="S1428" s="2">
        <v>49</v>
      </c>
      <c r="T1428" s="9">
        <f t="shared" si="181"/>
        <v>20398</v>
      </c>
      <c r="U1428" s="9">
        <f t="shared" si="182"/>
        <v>1729</v>
      </c>
      <c r="V1428" s="2" t="s">
        <v>64</v>
      </c>
      <c r="W1428" s="10">
        <f t="shared" si="183"/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 t="shared" si="176"/>
        <v>Christy</v>
      </c>
      <c r="H1429" s="6" t="str">
        <f t="shared" si="177"/>
        <v>Brittain</v>
      </c>
      <c r="I1429" s="6" t="str">
        <f t="shared" si="178"/>
        <v>Depok</v>
      </c>
      <c r="J1429" s="2" t="s">
        <v>707</v>
      </c>
      <c r="K1429" s="7" t="str">
        <f>INDEX('Product Details'!$A$2:$D$169, MATCH('Sales Order '!J1429,'Product Details'!$B$2:$B$169,0),3)</f>
        <v>Office_Supplies</v>
      </c>
      <c r="L1429" s="7" t="str">
        <f>INDEX('Product Details'!$A$2:$D$169, MATCH('Sales Order '!J1429,'Product Details'!$B$2:$B$169,0),4)</f>
        <v>Supplies</v>
      </c>
      <c r="M1429" s="7" t="str">
        <f>INDEX('Product Details'!$A$2:$D$169, MATCH('Sales Order '!J1429,'Product Details'!$B$2:$B$169,0),1)</f>
        <v>Stiletto Ruler, High Speed</v>
      </c>
      <c r="N1429" s="2">
        <v>206</v>
      </c>
      <c r="O1429" s="2">
        <v>189</v>
      </c>
      <c r="P1429" s="2">
        <v>2</v>
      </c>
      <c r="Q1429" s="8">
        <f t="shared" si="179"/>
        <v>378</v>
      </c>
      <c r="R1429" s="8">
        <f t="shared" si="180"/>
        <v>412</v>
      </c>
      <c r="S1429" s="2">
        <v>30</v>
      </c>
      <c r="T1429" s="9">
        <f t="shared" si="181"/>
        <v>442</v>
      </c>
      <c r="U1429" s="9">
        <f t="shared" si="182"/>
        <v>64</v>
      </c>
      <c r="V1429" s="2" t="s">
        <v>64</v>
      </c>
      <c r="W1429" s="10">
        <f t="shared" si="183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 t="shared" si="176"/>
        <v>Sally</v>
      </c>
      <c r="H1430" s="6" t="str">
        <f t="shared" si="177"/>
        <v>Knutson</v>
      </c>
      <c r="I1430" s="6" t="str">
        <f t="shared" si="178"/>
        <v>CastropRauxel</v>
      </c>
      <c r="J1430" s="2" t="s">
        <v>253</v>
      </c>
      <c r="K1430" s="7" t="str">
        <f>INDEX('Product Details'!$A$2:$D$169, MATCH('Sales Order '!J1430,'Product Details'!$B$2:$B$169,0),3)</f>
        <v>Office_Supplies</v>
      </c>
      <c r="L1430" s="7" t="str">
        <f>INDEX('Product Details'!$A$2:$D$169, MATCH('Sales Order '!J1430,'Product Details'!$B$2:$B$169,0),4)</f>
        <v>Binders</v>
      </c>
      <c r="M1430" s="7" t="str">
        <f>INDEX('Product Details'!$A$2:$D$169, MATCH('Sales Order '!J1430,'Product Details'!$B$2:$B$169,0),1)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79"/>
        <v>1024</v>
      </c>
      <c r="R1430" s="8">
        <f t="shared" si="180"/>
        <v>1104</v>
      </c>
      <c r="S1430" s="2">
        <v>30</v>
      </c>
      <c r="T1430" s="9">
        <f t="shared" si="181"/>
        <v>1134</v>
      </c>
      <c r="U1430" s="9">
        <f t="shared" si="182"/>
        <v>110</v>
      </c>
      <c r="V1430" s="2" t="s">
        <v>34</v>
      </c>
      <c r="W1430" s="10">
        <f t="shared" si="183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 t="shared" si="176"/>
        <v>Eugene</v>
      </c>
      <c r="H1431" s="6" t="str">
        <f t="shared" si="177"/>
        <v>Moren</v>
      </c>
      <c r="I1431" s="6" t="str">
        <f t="shared" si="178"/>
        <v>Patiala</v>
      </c>
      <c r="J1431" s="2" t="s">
        <v>389</v>
      </c>
      <c r="K1431" s="7" t="str">
        <f>INDEX('Product Details'!$A$2:$D$169, MATCH('Sales Order '!J1431,'Product Details'!$B$2:$B$169,0),3)</f>
        <v>Furniture</v>
      </c>
      <c r="L1431" s="7" t="str">
        <f>INDEX('Product Details'!$A$2:$D$169, MATCH('Sales Order '!J1431,'Product Details'!$B$2:$B$169,0),4)</f>
        <v>Tables</v>
      </c>
      <c r="M1431" s="7" t="str">
        <f>INDEX('Product Details'!$A$2:$D$169, MATCH('Sales Order '!J1431,'Product Details'!$B$2:$B$169,0),1)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79"/>
        <v>4636</v>
      </c>
      <c r="R1431" s="8">
        <f t="shared" si="180"/>
        <v>4820</v>
      </c>
      <c r="S1431" s="2">
        <v>73</v>
      </c>
      <c r="T1431" s="9">
        <f t="shared" si="181"/>
        <v>4893</v>
      </c>
      <c r="U1431" s="9">
        <f t="shared" si="182"/>
        <v>257</v>
      </c>
      <c r="V1431" s="2" t="s">
        <v>34</v>
      </c>
      <c r="W1431" s="10">
        <f t="shared" si="183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 t="shared" si="176"/>
        <v>Brian</v>
      </c>
      <c r="H1432" s="6" t="str">
        <f t="shared" si="177"/>
        <v>Stugart</v>
      </c>
      <c r="I1432" s="6" t="str">
        <f t="shared" si="178"/>
        <v>Jakarta</v>
      </c>
      <c r="J1432" s="2" t="s">
        <v>227</v>
      </c>
      <c r="K1432" s="7" t="str">
        <f>INDEX('Product Details'!$A$2:$D$169, MATCH('Sales Order '!J1432,'Product Details'!$B$2:$B$169,0),3)</f>
        <v>Furniture</v>
      </c>
      <c r="L1432" s="7" t="str">
        <f>INDEX('Product Details'!$A$2:$D$169, MATCH('Sales Order '!J1432,'Product Details'!$B$2:$B$169,0),4)</f>
        <v>Bookcases</v>
      </c>
      <c r="M1432" s="7" t="str">
        <f>INDEX('Product Details'!$A$2:$D$169, MATCH('Sales Order '!J1432,'Product Details'!$B$2:$B$169,0),1)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79"/>
        <v>770</v>
      </c>
      <c r="R1432" s="8">
        <f t="shared" si="180"/>
        <v>809</v>
      </c>
      <c r="S1432" s="2">
        <v>90</v>
      </c>
      <c r="T1432" s="9">
        <f t="shared" si="181"/>
        <v>899</v>
      </c>
      <c r="U1432" s="9">
        <f t="shared" si="182"/>
        <v>129</v>
      </c>
      <c r="V1432" s="2" t="s">
        <v>34</v>
      </c>
      <c r="W1432" s="10">
        <f t="shared" si="183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 t="shared" si="176"/>
        <v>Dave</v>
      </c>
      <c r="H1433" s="6" t="str">
        <f t="shared" si="177"/>
        <v>Hallsten</v>
      </c>
      <c r="I1433" s="6" t="str">
        <f t="shared" si="178"/>
        <v>Melbourne</v>
      </c>
      <c r="J1433" s="2" t="s">
        <v>132</v>
      </c>
      <c r="K1433" s="7" t="str">
        <f>INDEX('Product Details'!$A$2:$D$169, MATCH('Sales Order '!J1433,'Product Details'!$B$2:$B$169,0),3)</f>
        <v>Office_Supplies</v>
      </c>
      <c r="L1433" s="7" t="str">
        <f>INDEX('Product Details'!$A$2:$D$169, MATCH('Sales Order '!J1433,'Product Details'!$B$2:$B$169,0),4)</f>
        <v>Labels</v>
      </c>
      <c r="M1433" s="7" t="str">
        <f>INDEX('Product Details'!$A$2:$D$169, MATCH('Sales Order '!J1433,'Product Details'!$B$2:$B$169,0),1)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79"/>
        <v>1274</v>
      </c>
      <c r="R1433" s="8">
        <f t="shared" si="180"/>
        <v>1313</v>
      </c>
      <c r="S1433" s="2">
        <v>10</v>
      </c>
      <c r="T1433" s="9">
        <f t="shared" si="181"/>
        <v>1323</v>
      </c>
      <c r="U1433" s="9">
        <f t="shared" si="182"/>
        <v>49</v>
      </c>
      <c r="V1433" s="2" t="s">
        <v>31</v>
      </c>
      <c r="W1433" s="10">
        <f t="shared" si="183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 t="shared" si="176"/>
        <v>Claire</v>
      </c>
      <c r="H1434" s="6" t="str">
        <f t="shared" si="177"/>
        <v>Gute</v>
      </c>
      <c r="I1434" s="6" t="str">
        <f t="shared" si="178"/>
        <v>Shenzhen</v>
      </c>
      <c r="J1434" s="2" t="s">
        <v>841</v>
      </c>
      <c r="K1434" s="7" t="str">
        <f>INDEX('Product Details'!$A$2:$D$169, MATCH('Sales Order '!J1434,'Product Details'!$B$2:$B$169,0),3)</f>
        <v>Office_Supplies</v>
      </c>
      <c r="L1434" s="7" t="str">
        <f>INDEX('Product Details'!$A$2:$D$169, MATCH('Sales Order '!J1434,'Product Details'!$B$2:$B$169,0),4)</f>
        <v>Envelopes</v>
      </c>
      <c r="M1434" s="7" t="str">
        <f>INDEX('Product Details'!$A$2:$D$169, MATCH('Sales Order '!J1434,'Product Details'!$B$2:$B$169,0),1)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79"/>
        <v>38365</v>
      </c>
      <c r="R1434" s="8">
        <f t="shared" si="180"/>
        <v>41405</v>
      </c>
      <c r="S1434" s="2">
        <v>26</v>
      </c>
      <c r="T1434" s="9">
        <f t="shared" si="181"/>
        <v>41431</v>
      </c>
      <c r="U1434" s="9">
        <f t="shared" si="182"/>
        <v>3066</v>
      </c>
      <c r="V1434" s="2" t="s">
        <v>31</v>
      </c>
      <c r="W1434" s="10">
        <f t="shared" si="183"/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 t="shared" si="176"/>
        <v>Anemone</v>
      </c>
      <c r="H1435" s="6" t="str">
        <f t="shared" si="177"/>
        <v>Ratner</v>
      </c>
      <c r="I1435" s="6" t="str">
        <f t="shared" si="178"/>
        <v>Berlin</v>
      </c>
      <c r="J1435" s="2" t="s">
        <v>962</v>
      </c>
      <c r="K1435" s="7" t="str">
        <f>INDEX('Product Details'!$A$2:$D$169, MATCH('Sales Order '!J1435,'Product Details'!$B$2:$B$169,0),3)</f>
        <v>Furniture</v>
      </c>
      <c r="L1435" s="7" t="str">
        <f>INDEX('Product Details'!$A$2:$D$169, MATCH('Sales Order '!J1435,'Product Details'!$B$2:$B$169,0),4)</f>
        <v>Bookcases</v>
      </c>
      <c r="M1435" s="7" t="str">
        <f>INDEX('Product Details'!$A$2:$D$169, MATCH('Sales Order '!J1435,'Product Details'!$B$2:$B$169,0),1)</f>
        <v>Classic Bookcase, Pine</v>
      </c>
      <c r="N1435" s="2">
        <v>1718</v>
      </c>
      <c r="O1435" s="2">
        <v>1545</v>
      </c>
      <c r="P1435" s="2">
        <v>3</v>
      </c>
      <c r="Q1435" s="8">
        <f t="shared" si="179"/>
        <v>4635</v>
      </c>
      <c r="R1435" s="8">
        <f t="shared" si="180"/>
        <v>5154</v>
      </c>
      <c r="S1435" s="2">
        <v>87</v>
      </c>
      <c r="T1435" s="9">
        <f t="shared" si="181"/>
        <v>5241</v>
      </c>
      <c r="U1435" s="9">
        <f t="shared" si="182"/>
        <v>606</v>
      </c>
      <c r="V1435" s="2" t="s">
        <v>72</v>
      </c>
      <c r="W1435" s="10">
        <f t="shared" si="183"/>
        <v>0.05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 t="shared" si="176"/>
        <v>Deirdre</v>
      </c>
      <c r="H1436" s="6" t="str">
        <f t="shared" si="177"/>
        <v>Greer</v>
      </c>
      <c r="I1436" s="6" t="str">
        <f t="shared" si="178"/>
        <v>Bandung</v>
      </c>
      <c r="J1436" s="2" t="s">
        <v>633</v>
      </c>
      <c r="K1436" s="7" t="str">
        <f>INDEX('Product Details'!$A$2:$D$169, MATCH('Sales Order '!J1436,'Product Details'!$B$2:$B$169,0),3)</f>
        <v>Office_Supplies</v>
      </c>
      <c r="L1436" s="7" t="str">
        <f>INDEX('Product Details'!$A$2:$D$169, MATCH('Sales Order '!J1436,'Product Details'!$B$2:$B$169,0),4)</f>
        <v>Appliances</v>
      </c>
      <c r="M1436" s="7" t="str">
        <f>INDEX('Product Details'!$A$2:$D$169, MATCH('Sales Order '!J1436,'Product Details'!$B$2:$B$169,0),1)</f>
        <v>Cuisinart Toaster, Silver</v>
      </c>
      <c r="N1436" s="2">
        <v>1405</v>
      </c>
      <c r="O1436" s="2">
        <v>1287</v>
      </c>
      <c r="P1436" s="2">
        <v>3</v>
      </c>
      <c r="Q1436" s="8">
        <f t="shared" si="179"/>
        <v>3861</v>
      </c>
      <c r="R1436" s="8">
        <f t="shared" si="180"/>
        <v>4215</v>
      </c>
      <c r="S1436" s="2">
        <v>45</v>
      </c>
      <c r="T1436" s="9">
        <f t="shared" si="181"/>
        <v>4260</v>
      </c>
      <c r="U1436" s="9">
        <f t="shared" si="182"/>
        <v>399</v>
      </c>
      <c r="V1436" s="2" t="s">
        <v>34</v>
      </c>
      <c r="W1436" s="10">
        <f t="shared" si="183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 t="shared" si="176"/>
        <v>Meg</v>
      </c>
      <c r="H1437" s="6" t="str">
        <f t="shared" si="177"/>
        <v>Tillman</v>
      </c>
      <c r="I1437" s="6" t="str">
        <f t="shared" si="178"/>
        <v>Melbourne</v>
      </c>
      <c r="J1437" s="2" t="s">
        <v>90</v>
      </c>
      <c r="K1437" s="7" t="str">
        <f>INDEX('Product Details'!$A$2:$D$169, MATCH('Sales Order '!J1437,'Product Details'!$B$2:$B$169,0),3)</f>
        <v>Office_Supplies</v>
      </c>
      <c r="L1437" s="7" t="str">
        <f>INDEX('Product Details'!$A$2:$D$169, MATCH('Sales Order '!J1437,'Product Details'!$B$2:$B$169,0),4)</f>
        <v>Paper</v>
      </c>
      <c r="M1437" s="7" t="str">
        <f>INDEX('Product Details'!$A$2:$D$169, MATCH('Sales Order '!J1437,'Product Details'!$B$2:$B$169,0),1)</f>
        <v>Xerox 1974</v>
      </c>
      <c r="N1437" s="2">
        <v>1906</v>
      </c>
      <c r="O1437" s="2">
        <v>1798</v>
      </c>
      <c r="P1437" s="2">
        <v>3</v>
      </c>
      <c r="Q1437" s="8">
        <f t="shared" si="179"/>
        <v>5394</v>
      </c>
      <c r="R1437" s="8">
        <f t="shared" si="180"/>
        <v>5718</v>
      </c>
      <c r="S1437" s="2">
        <v>24</v>
      </c>
      <c r="T1437" s="9">
        <f t="shared" si="181"/>
        <v>5742</v>
      </c>
      <c r="U1437" s="9">
        <f t="shared" si="182"/>
        <v>348</v>
      </c>
      <c r="V1437" s="2" t="s">
        <v>64</v>
      </c>
      <c r="W1437" s="10">
        <f t="shared" si="183"/>
        <v>0.05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 t="shared" si="176"/>
        <v>Toby</v>
      </c>
      <c r="H1438" s="6" t="str">
        <f t="shared" si="177"/>
        <v>Braunhardt</v>
      </c>
      <c r="I1438" s="6" t="str">
        <f t="shared" si="178"/>
        <v>Perth</v>
      </c>
      <c r="J1438" s="2" t="s">
        <v>700</v>
      </c>
      <c r="K1438" s="7" t="str">
        <f>INDEX('Product Details'!$A$2:$D$169, MATCH('Sales Order '!J1438,'Product Details'!$B$2:$B$169,0),3)</f>
        <v>Technology</v>
      </c>
      <c r="L1438" s="7" t="str">
        <f>INDEX('Product Details'!$A$2:$D$169, MATCH('Sales Order '!J1438,'Product Details'!$B$2:$B$169,0),4)</f>
        <v>Accessories</v>
      </c>
      <c r="M1438" s="7" t="str">
        <f>INDEX('Product Details'!$A$2:$D$169, MATCH('Sales Order '!J1438,'Product Details'!$B$2:$B$169,0),1)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79"/>
        <v>2408</v>
      </c>
      <c r="R1438" s="8">
        <f t="shared" si="180"/>
        <v>2526</v>
      </c>
      <c r="S1438" s="2">
        <v>99</v>
      </c>
      <c r="T1438" s="9">
        <f t="shared" si="181"/>
        <v>2625</v>
      </c>
      <c r="U1438" s="9">
        <f t="shared" si="182"/>
        <v>217</v>
      </c>
      <c r="V1438" s="2" t="s">
        <v>64</v>
      </c>
      <c r="W1438" s="10">
        <f t="shared" si="183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 t="shared" si="176"/>
        <v>James</v>
      </c>
      <c r="H1439" s="6" t="str">
        <f t="shared" si="177"/>
        <v>Lanier</v>
      </c>
      <c r="I1439" s="6" t="str">
        <f t="shared" si="178"/>
        <v>Dortmund</v>
      </c>
      <c r="J1439" s="2" t="s">
        <v>46</v>
      </c>
      <c r="K1439" s="7" t="str">
        <f>INDEX('Product Details'!$A$2:$D$169, MATCH('Sales Order '!J1439,'Product Details'!$B$2:$B$169,0),3)</f>
        <v>Technology</v>
      </c>
      <c r="L1439" s="7" t="str">
        <f>INDEX('Product Details'!$A$2:$D$169, MATCH('Sales Order '!J1439,'Product Details'!$B$2:$B$169,0),4)</f>
        <v>Machines</v>
      </c>
      <c r="M1439" s="7" t="str">
        <f>INDEX('Product Details'!$A$2:$D$169, MATCH('Sales Order '!J1439,'Product Details'!$B$2:$B$169,0),1)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79"/>
        <v>22689</v>
      </c>
      <c r="R1439" s="8">
        <f t="shared" si="180"/>
        <v>23592</v>
      </c>
      <c r="S1439" s="2">
        <v>81</v>
      </c>
      <c r="T1439" s="9">
        <f t="shared" si="181"/>
        <v>23673</v>
      </c>
      <c r="U1439" s="9">
        <f t="shared" si="182"/>
        <v>984</v>
      </c>
      <c r="V1439" s="2" t="s">
        <v>72</v>
      </c>
      <c r="W1439" s="10">
        <f t="shared" si="183"/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 t="shared" si="176"/>
        <v>Anthony</v>
      </c>
      <c r="H1440" s="6" t="str">
        <f t="shared" si="177"/>
        <v>Garverick</v>
      </c>
      <c r="I1440" s="6" t="str">
        <f t="shared" si="178"/>
        <v>Delhi</v>
      </c>
      <c r="J1440" s="2" t="s">
        <v>274</v>
      </c>
      <c r="K1440" s="7" t="str">
        <f>INDEX('Product Details'!$A$2:$D$169, MATCH('Sales Order '!J1440,'Product Details'!$B$2:$B$169,0),3)</f>
        <v>Furniture</v>
      </c>
      <c r="L1440" s="7" t="str">
        <f>INDEX('Product Details'!$A$2:$D$169, MATCH('Sales Order '!J1440,'Product Details'!$B$2:$B$169,0),4)</f>
        <v>Tables</v>
      </c>
      <c r="M1440" s="7" t="str">
        <f>INDEX('Product Details'!$A$2:$D$169, MATCH('Sales Order '!J1440,'Product Details'!$B$2:$B$169,0),1)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79"/>
        <v>168</v>
      </c>
      <c r="R1440" s="8">
        <f t="shared" si="180"/>
        <v>180</v>
      </c>
      <c r="S1440" s="2">
        <v>10</v>
      </c>
      <c r="T1440" s="9">
        <f t="shared" si="181"/>
        <v>190</v>
      </c>
      <c r="U1440" s="9">
        <f t="shared" si="182"/>
        <v>22</v>
      </c>
      <c r="V1440" s="2" t="s">
        <v>64</v>
      </c>
      <c r="W1440" s="10">
        <f t="shared" si="183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 t="shared" si="176"/>
        <v>Peter</v>
      </c>
      <c r="H1441" s="6" t="str">
        <f t="shared" si="177"/>
        <v>McVee</v>
      </c>
      <c r="I1441" s="6" t="str">
        <f t="shared" si="178"/>
        <v>Hamburg</v>
      </c>
      <c r="J1441" s="2" t="s">
        <v>595</v>
      </c>
      <c r="K1441" s="7" t="str">
        <f>INDEX('Product Details'!$A$2:$D$169, MATCH('Sales Order '!J1441,'Product Details'!$B$2:$B$169,0),3)</f>
        <v>Office_Supplies</v>
      </c>
      <c r="L1441" s="7" t="str">
        <f>INDEX('Product Details'!$A$2:$D$169, MATCH('Sales Order '!J1441,'Product Details'!$B$2:$B$169,0),4)</f>
        <v>Art</v>
      </c>
      <c r="M1441" s="7" t="str">
        <f>INDEX('Product Details'!$A$2:$D$169, MATCH('Sales Order '!J1441,'Product Details'!$B$2:$B$169,0),1)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79"/>
        <v>1758</v>
      </c>
      <c r="R1441" s="8">
        <f t="shared" si="180"/>
        <v>1846</v>
      </c>
      <c r="S1441" s="2">
        <v>54</v>
      </c>
      <c r="T1441" s="9">
        <f t="shared" si="181"/>
        <v>1900</v>
      </c>
      <c r="U1441" s="9">
        <f t="shared" si="182"/>
        <v>142</v>
      </c>
      <c r="V1441" s="2" t="s">
        <v>64</v>
      </c>
      <c r="W1441" s="10">
        <f t="shared" si="183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 t="shared" si="176"/>
        <v>Barry</v>
      </c>
      <c r="H1442" s="6" t="str">
        <f t="shared" si="177"/>
        <v>Franzšsisch</v>
      </c>
      <c r="I1442" s="6" t="str">
        <f t="shared" si="178"/>
        <v>Canberra</v>
      </c>
      <c r="J1442" s="2" t="s">
        <v>81</v>
      </c>
      <c r="K1442" s="7" t="str">
        <f>INDEX('Product Details'!$A$2:$D$169, MATCH('Sales Order '!J1442,'Product Details'!$B$2:$B$169,0),3)</f>
        <v>Technology</v>
      </c>
      <c r="L1442" s="7" t="str">
        <f>INDEX('Product Details'!$A$2:$D$169, MATCH('Sales Order '!J1442,'Product Details'!$B$2:$B$169,0),4)</f>
        <v>Phones</v>
      </c>
      <c r="M1442" s="7" t="str">
        <f>INDEX('Product Details'!$A$2:$D$169, MATCH('Sales Order '!J1442,'Product Details'!$B$2:$B$169,0),1)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79"/>
        <v>1453</v>
      </c>
      <c r="R1442" s="8">
        <f t="shared" si="180"/>
        <v>1482</v>
      </c>
      <c r="S1442" s="2">
        <v>67</v>
      </c>
      <c r="T1442" s="9">
        <f t="shared" si="181"/>
        <v>1549</v>
      </c>
      <c r="U1442" s="9">
        <f t="shared" si="182"/>
        <v>96</v>
      </c>
      <c r="V1442" s="2" t="s">
        <v>72</v>
      </c>
      <c r="W1442" s="10">
        <f t="shared" si="183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 t="shared" si="176"/>
        <v>Robert</v>
      </c>
      <c r="H1443" s="6" t="str">
        <f t="shared" si="177"/>
        <v>Dilbeck</v>
      </c>
      <c r="I1443" s="6" t="str">
        <f t="shared" si="178"/>
        <v>Bihar Sharif</v>
      </c>
      <c r="J1443" s="2" t="s">
        <v>836</v>
      </c>
      <c r="K1443" s="7" t="str">
        <f>INDEX('Product Details'!$A$2:$D$169, MATCH('Sales Order '!J1443,'Product Details'!$B$2:$B$169,0),3)</f>
        <v>Technology</v>
      </c>
      <c r="L1443" s="7" t="str">
        <f>INDEX('Product Details'!$A$2:$D$169, MATCH('Sales Order '!J1443,'Product Details'!$B$2:$B$169,0),4)</f>
        <v>Copiers</v>
      </c>
      <c r="M1443" s="7" t="str">
        <f>INDEX('Product Details'!$A$2:$D$169, MATCH('Sales Order '!J1443,'Product Details'!$B$2:$B$169,0),1)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79"/>
        <v>39110</v>
      </c>
      <c r="R1443" s="8">
        <f t="shared" si="180"/>
        <v>42240</v>
      </c>
      <c r="S1443" s="2">
        <v>24</v>
      </c>
      <c r="T1443" s="9">
        <f t="shared" si="181"/>
        <v>42264</v>
      </c>
      <c r="U1443" s="9">
        <f t="shared" si="182"/>
        <v>3154</v>
      </c>
      <c r="V1443" s="2" t="s">
        <v>34</v>
      </c>
      <c r="W1443" s="10">
        <f t="shared" si="183"/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 t="shared" si="176"/>
        <v>Jennifer</v>
      </c>
      <c r="H1444" s="6" t="str">
        <f t="shared" si="177"/>
        <v>Jackson</v>
      </c>
      <c r="I1444" s="6" t="str">
        <f t="shared" si="178"/>
        <v>Queanbeyan</v>
      </c>
      <c r="J1444" s="2" t="s">
        <v>1185</v>
      </c>
      <c r="K1444" s="7" t="str">
        <f>INDEX('Product Details'!$A$2:$D$169, MATCH('Sales Order '!J1444,'Product Details'!$B$2:$B$169,0),3)</f>
        <v>Office_Supplies</v>
      </c>
      <c r="L1444" s="7" t="str">
        <f>INDEX('Product Details'!$A$2:$D$169, MATCH('Sales Order '!J1444,'Product Details'!$B$2:$B$169,0),4)</f>
        <v>Envelopes</v>
      </c>
      <c r="M1444" s="7" t="str">
        <f>INDEX('Product Details'!$A$2:$D$169, MATCH('Sales Order '!J1444,'Product Details'!$B$2:$B$169,0),1)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79"/>
        <v>7336</v>
      </c>
      <c r="R1444" s="8">
        <f t="shared" si="180"/>
        <v>7700</v>
      </c>
      <c r="S1444" s="2">
        <v>87</v>
      </c>
      <c r="T1444" s="9">
        <f t="shared" si="181"/>
        <v>7787</v>
      </c>
      <c r="U1444" s="9">
        <f t="shared" si="182"/>
        <v>451</v>
      </c>
      <c r="V1444" s="2" t="s">
        <v>34</v>
      </c>
      <c r="W1444" s="10">
        <f t="shared" si="183"/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 t="shared" si="176"/>
        <v>Barry</v>
      </c>
      <c r="H1445" s="6" t="str">
        <f t="shared" si="177"/>
        <v>Blumstein</v>
      </c>
      <c r="I1445" s="6" t="str">
        <f t="shared" si="178"/>
        <v>Toowoomba</v>
      </c>
      <c r="J1445" s="2" t="s">
        <v>546</v>
      </c>
      <c r="K1445" s="7" t="str">
        <f>INDEX('Product Details'!$A$2:$D$169, MATCH('Sales Order '!J1445,'Product Details'!$B$2:$B$169,0),3)</f>
        <v>Technology</v>
      </c>
      <c r="L1445" s="7" t="str">
        <f>INDEX('Product Details'!$A$2:$D$169, MATCH('Sales Order '!J1445,'Product Details'!$B$2:$B$169,0),4)</f>
        <v>Copiers</v>
      </c>
      <c r="M1445" s="7" t="str">
        <f>INDEX('Product Details'!$A$2:$D$169, MATCH('Sales Order '!J1445,'Product Details'!$B$2:$B$169,0),1)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79"/>
        <v>1970</v>
      </c>
      <c r="R1445" s="8">
        <f t="shared" si="180"/>
        <v>2088</v>
      </c>
      <c r="S1445" s="2">
        <v>39</v>
      </c>
      <c r="T1445" s="9">
        <f t="shared" si="181"/>
        <v>2127</v>
      </c>
      <c r="U1445" s="9">
        <f t="shared" si="182"/>
        <v>157</v>
      </c>
      <c r="V1445" s="2" t="s">
        <v>64</v>
      </c>
      <c r="W1445" s="10">
        <f t="shared" si="183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 t="shared" si="176"/>
        <v>Allen</v>
      </c>
      <c r="H1446" s="6" t="str">
        <f t="shared" si="177"/>
        <v>Armold</v>
      </c>
      <c r="I1446" s="6" t="str">
        <f t="shared" si="178"/>
        <v>Wuchuan</v>
      </c>
      <c r="J1446" s="2" t="s">
        <v>100</v>
      </c>
      <c r="K1446" s="7" t="str">
        <f>INDEX('Product Details'!$A$2:$D$169, MATCH('Sales Order '!J1446,'Product Details'!$B$2:$B$169,0),3)</f>
        <v>Office_Supplies</v>
      </c>
      <c r="L1446" s="7" t="str">
        <f>INDEX('Product Details'!$A$2:$D$169, MATCH('Sales Order '!J1446,'Product Details'!$B$2:$B$169,0),4)</f>
        <v>Art</v>
      </c>
      <c r="M1446" s="7" t="str">
        <f>INDEX('Product Details'!$A$2:$D$169, MATCH('Sales Order '!J1446,'Product Details'!$B$2:$B$169,0),1)</f>
        <v>Newell 34</v>
      </c>
      <c r="N1446" s="2">
        <v>169</v>
      </c>
      <c r="O1446" s="2">
        <v>160</v>
      </c>
      <c r="P1446" s="2">
        <v>3</v>
      </c>
      <c r="Q1446" s="8">
        <f t="shared" si="179"/>
        <v>480</v>
      </c>
      <c r="R1446" s="8">
        <f t="shared" si="180"/>
        <v>507</v>
      </c>
      <c r="S1446" s="2">
        <v>30</v>
      </c>
      <c r="T1446" s="9">
        <f t="shared" si="181"/>
        <v>537</v>
      </c>
      <c r="U1446" s="9">
        <f t="shared" si="182"/>
        <v>57</v>
      </c>
      <c r="V1446" s="2" t="s">
        <v>34</v>
      </c>
      <c r="W1446" s="10">
        <f t="shared" si="183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 t="shared" si="176"/>
        <v>Sally</v>
      </c>
      <c r="H1447" s="6" t="str">
        <f t="shared" si="177"/>
        <v>Knutson</v>
      </c>
      <c r="I1447" s="6" t="str">
        <f t="shared" si="178"/>
        <v>CastropRauxel</v>
      </c>
      <c r="J1447" s="2" t="s">
        <v>144</v>
      </c>
      <c r="K1447" s="7" t="str">
        <f>INDEX('Product Details'!$A$2:$D$169, MATCH('Sales Order '!J1447,'Product Details'!$B$2:$B$169,0),3)</f>
        <v>Office_Supplies</v>
      </c>
      <c r="L1447" s="7" t="str">
        <f>INDEX('Product Details'!$A$2:$D$169, MATCH('Sales Order '!J1447,'Product Details'!$B$2:$B$169,0),4)</f>
        <v>Binders</v>
      </c>
      <c r="M1447" s="7" t="str">
        <f>INDEX('Product Details'!$A$2:$D$169, MATCH('Sales Order '!J1447,'Product Details'!$B$2:$B$169,0),1)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79"/>
        <v>612</v>
      </c>
      <c r="R1447" s="8">
        <f t="shared" si="180"/>
        <v>666</v>
      </c>
      <c r="S1447" s="2">
        <v>27</v>
      </c>
      <c r="T1447" s="9">
        <f t="shared" si="181"/>
        <v>693</v>
      </c>
      <c r="U1447" s="9">
        <f t="shared" si="182"/>
        <v>81</v>
      </c>
      <c r="V1447" s="2" t="s">
        <v>34</v>
      </c>
      <c r="W1447" s="10">
        <f t="shared" si="183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 t="shared" si="176"/>
        <v>Mark</v>
      </c>
      <c r="H1448" s="6" t="str">
        <f t="shared" si="177"/>
        <v>Cousins</v>
      </c>
      <c r="I1448" s="6" t="str">
        <f t="shared" si="178"/>
        <v>Karimnagar</v>
      </c>
      <c r="J1448" s="2" t="s">
        <v>669</v>
      </c>
      <c r="K1448" s="7" t="str">
        <f>INDEX('Product Details'!$A$2:$D$169, MATCH('Sales Order '!J1448,'Product Details'!$B$2:$B$169,0),3)</f>
        <v>Technology</v>
      </c>
      <c r="L1448" s="7" t="str">
        <f>INDEX('Product Details'!$A$2:$D$169, MATCH('Sales Order '!J1448,'Product Details'!$B$2:$B$169,0),4)</f>
        <v>Phones</v>
      </c>
      <c r="M1448" s="7" t="str">
        <f>INDEX('Product Details'!$A$2:$D$169, MATCH('Sales Order '!J1448,'Product Details'!$B$2:$B$169,0),1)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79"/>
        <v>22495</v>
      </c>
      <c r="R1448" s="8">
        <f t="shared" si="180"/>
        <v>24520</v>
      </c>
      <c r="S1448" s="2">
        <v>74</v>
      </c>
      <c r="T1448" s="9">
        <f t="shared" si="181"/>
        <v>24594</v>
      </c>
      <c r="U1448" s="9">
        <f t="shared" si="182"/>
        <v>2099</v>
      </c>
      <c r="V1448" s="2" t="s">
        <v>34</v>
      </c>
      <c r="W1448" s="10">
        <f t="shared" si="183"/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 t="shared" si="176"/>
        <v>Darrin</v>
      </c>
      <c r="H1449" s="6" t="str">
        <f t="shared" si="177"/>
        <v>Martin</v>
      </c>
      <c r="I1449" s="6" t="str">
        <f t="shared" si="178"/>
        <v>Berlin</v>
      </c>
      <c r="J1449" s="2" t="s">
        <v>405</v>
      </c>
      <c r="K1449" s="7" t="str">
        <f>INDEX('Product Details'!$A$2:$D$169, MATCH('Sales Order '!J1449,'Product Details'!$B$2:$B$169,0),3)</f>
        <v>Furniture</v>
      </c>
      <c r="L1449" s="7" t="str">
        <f>INDEX('Product Details'!$A$2:$D$169, MATCH('Sales Order '!J1449,'Product Details'!$B$2:$B$169,0),4)</f>
        <v>Furnishings</v>
      </c>
      <c r="M1449" s="7" t="str">
        <f>INDEX('Product Details'!$A$2:$D$169, MATCH('Sales Order '!J1449,'Product Details'!$B$2:$B$169,0),1)</f>
        <v>-O Photo Frame, Black</v>
      </c>
      <c r="N1449" s="2">
        <v>2540</v>
      </c>
      <c r="O1449" s="2">
        <v>2397</v>
      </c>
      <c r="P1449" s="2">
        <v>6</v>
      </c>
      <c r="Q1449" s="8">
        <f t="shared" si="179"/>
        <v>14382</v>
      </c>
      <c r="R1449" s="8">
        <f t="shared" si="180"/>
        <v>15240</v>
      </c>
      <c r="S1449" s="2">
        <v>29</v>
      </c>
      <c r="T1449" s="9">
        <f t="shared" si="181"/>
        <v>15269</v>
      </c>
      <c r="U1449" s="9">
        <f t="shared" si="182"/>
        <v>887</v>
      </c>
      <c r="V1449" s="2" t="s">
        <v>64</v>
      </c>
      <c r="W1449" s="10">
        <f t="shared" si="183"/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 t="shared" si="176"/>
        <v>Claire</v>
      </c>
      <c r="H1450" s="6" t="str">
        <f t="shared" si="177"/>
        <v>Gute</v>
      </c>
      <c r="I1450" s="6" t="str">
        <f t="shared" si="178"/>
        <v>Shenzhen</v>
      </c>
      <c r="J1450" s="2" t="s">
        <v>387</v>
      </c>
      <c r="K1450" s="7" t="str">
        <f>INDEX('Product Details'!$A$2:$D$169, MATCH('Sales Order '!J1450,'Product Details'!$B$2:$B$169,0),3)</f>
        <v>Office_Supplies</v>
      </c>
      <c r="L1450" s="7" t="str">
        <f>INDEX('Product Details'!$A$2:$D$169, MATCH('Sales Order '!J1450,'Product Details'!$B$2:$B$169,0),4)</f>
        <v>Fasteners</v>
      </c>
      <c r="M1450" s="7" t="str">
        <f>INDEX('Product Details'!$A$2:$D$169, MATCH('Sales Order '!J1450,'Product Details'!$B$2:$B$169,0),1)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79"/>
        <v>2080</v>
      </c>
      <c r="R1450" s="8">
        <f t="shared" si="180"/>
        <v>2250</v>
      </c>
      <c r="S1450" s="2">
        <v>62</v>
      </c>
      <c r="T1450" s="9">
        <f t="shared" si="181"/>
        <v>2312</v>
      </c>
      <c r="U1450" s="9">
        <f t="shared" si="182"/>
        <v>232</v>
      </c>
      <c r="V1450" s="2" t="s">
        <v>72</v>
      </c>
      <c r="W1450" s="10">
        <f t="shared" si="183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 t="shared" si="176"/>
        <v>Laurel</v>
      </c>
      <c r="H1451" s="6" t="str">
        <f t="shared" si="177"/>
        <v>Workman</v>
      </c>
      <c r="I1451" s="6" t="str">
        <f t="shared" si="178"/>
        <v>Leipzig</v>
      </c>
      <c r="J1451" s="2" t="s">
        <v>317</v>
      </c>
      <c r="K1451" s="7" t="str">
        <f>INDEX('Product Details'!$A$2:$D$169, MATCH('Sales Order '!J1451,'Product Details'!$B$2:$B$169,0),3)</f>
        <v>Technology</v>
      </c>
      <c r="L1451" s="7" t="str">
        <f>INDEX('Product Details'!$A$2:$D$169, MATCH('Sales Order '!J1451,'Product Details'!$B$2:$B$169,0),4)</f>
        <v>Accessories</v>
      </c>
      <c r="M1451" s="7" t="str">
        <f>INDEX('Product Details'!$A$2:$D$169, MATCH('Sales Order '!J1451,'Product Details'!$B$2:$B$169,0),1)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79"/>
        <v>8967</v>
      </c>
      <c r="R1451" s="8">
        <f t="shared" si="180"/>
        <v>9963</v>
      </c>
      <c r="S1451" s="2">
        <v>81</v>
      </c>
      <c r="T1451" s="9">
        <f t="shared" si="181"/>
        <v>10044</v>
      </c>
      <c r="U1451" s="9">
        <f t="shared" si="182"/>
        <v>1077</v>
      </c>
      <c r="V1451" s="2" t="s">
        <v>34</v>
      </c>
      <c r="W1451" s="10">
        <f t="shared" si="183"/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 t="shared" si="176"/>
        <v>Helen</v>
      </c>
      <c r="H1452" s="6" t="str">
        <f t="shared" si="177"/>
        <v>Abelman</v>
      </c>
      <c r="I1452" s="6" t="str">
        <f t="shared" si="178"/>
        <v>Berlin</v>
      </c>
      <c r="J1452" s="2" t="s">
        <v>383</v>
      </c>
      <c r="K1452" s="7" t="str">
        <f>INDEX('Product Details'!$A$2:$D$169, MATCH('Sales Order '!J1452,'Product Details'!$B$2:$B$169,0),3)</f>
        <v>Office_Supplies</v>
      </c>
      <c r="L1452" s="7" t="str">
        <f>INDEX('Product Details'!$A$2:$D$169, MATCH('Sales Order '!J1452,'Product Details'!$B$2:$B$169,0),4)</f>
        <v>Storage</v>
      </c>
      <c r="M1452" s="7" t="str">
        <f>INDEX('Product Details'!$A$2:$D$169, MATCH('Sales Order '!J1452,'Product Details'!$B$2:$B$169,0),1)</f>
        <v>RogeFolders, Single Width</v>
      </c>
      <c r="N1452" s="2">
        <v>1528</v>
      </c>
      <c r="O1452" s="2">
        <v>1348</v>
      </c>
      <c r="P1452" s="2">
        <v>2</v>
      </c>
      <c r="Q1452" s="8">
        <f t="shared" si="179"/>
        <v>2696</v>
      </c>
      <c r="R1452" s="8">
        <f t="shared" si="180"/>
        <v>3056</v>
      </c>
      <c r="S1452" s="2">
        <v>64</v>
      </c>
      <c r="T1452" s="9">
        <f t="shared" si="181"/>
        <v>3120</v>
      </c>
      <c r="U1452" s="9">
        <f t="shared" si="182"/>
        <v>424</v>
      </c>
      <c r="V1452" s="2" t="s">
        <v>34</v>
      </c>
      <c r="W1452" s="10">
        <f t="shared" si="183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 t="shared" si="176"/>
        <v>Adrian</v>
      </c>
      <c r="H1453" s="6" t="str">
        <f t="shared" si="177"/>
        <v>Barton</v>
      </c>
      <c r="I1453" s="6" t="str">
        <f t="shared" si="178"/>
        <v>Wetzlar</v>
      </c>
      <c r="J1453" s="2" t="s">
        <v>719</v>
      </c>
      <c r="K1453" s="7" t="str">
        <f>INDEX('Product Details'!$A$2:$D$169, MATCH('Sales Order '!J1453,'Product Details'!$B$2:$B$169,0),3)</f>
        <v>Office_Supplies</v>
      </c>
      <c r="L1453" s="7" t="str">
        <f>INDEX('Product Details'!$A$2:$D$169, MATCH('Sales Order '!J1453,'Product Details'!$B$2:$B$169,0),4)</f>
        <v>Labels</v>
      </c>
      <c r="M1453" s="7" t="str">
        <f>INDEX('Product Details'!$A$2:$D$169, MATCH('Sales Order '!J1453,'Product Details'!$B$2:$B$169,0),1)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79"/>
        <v>15754</v>
      </c>
      <c r="R1453" s="8">
        <f t="shared" si="180"/>
        <v>17504</v>
      </c>
      <c r="S1453" s="2">
        <v>27</v>
      </c>
      <c r="T1453" s="9">
        <f t="shared" si="181"/>
        <v>17531</v>
      </c>
      <c r="U1453" s="9">
        <f t="shared" si="182"/>
        <v>1777</v>
      </c>
      <c r="V1453" s="2" t="s">
        <v>34</v>
      </c>
      <c r="W1453" s="10">
        <f t="shared" si="183"/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 t="shared" si="176"/>
        <v>Emily</v>
      </c>
      <c r="H1454" s="6" t="str">
        <f t="shared" si="177"/>
        <v>Grady</v>
      </c>
      <c r="I1454" s="6" t="str">
        <f t="shared" si="178"/>
        <v>Pimpri</v>
      </c>
      <c r="J1454" s="2" t="s">
        <v>1391</v>
      </c>
      <c r="K1454" s="7" t="str">
        <f>INDEX('Product Details'!$A$2:$D$169, MATCH('Sales Order '!J1454,'Product Details'!$B$2:$B$169,0),3)</f>
        <v>Furniture</v>
      </c>
      <c r="L1454" s="7" t="str">
        <f>INDEX('Product Details'!$A$2:$D$169, MATCH('Sales Order '!J1454,'Product Details'!$B$2:$B$169,0),4)</f>
        <v>Furnishings</v>
      </c>
      <c r="M1454" s="7" t="str">
        <f>INDEX('Product Details'!$A$2:$D$169, MATCH('Sales Order '!J1454,'Product Details'!$B$2:$B$169,0),1)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79"/>
        <v>8495</v>
      </c>
      <c r="R1454" s="8">
        <f t="shared" si="180"/>
        <v>9080</v>
      </c>
      <c r="S1454" s="2">
        <v>65</v>
      </c>
      <c r="T1454" s="9">
        <f t="shared" si="181"/>
        <v>9145</v>
      </c>
      <c r="U1454" s="9">
        <f t="shared" si="182"/>
        <v>650</v>
      </c>
      <c r="V1454" s="2" t="s">
        <v>34</v>
      </c>
      <c r="W1454" s="10">
        <f t="shared" si="183"/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 t="shared" si="176"/>
        <v>Roger</v>
      </c>
      <c r="H1455" s="6" t="str">
        <f t="shared" si="177"/>
        <v>Demir</v>
      </c>
      <c r="I1455" s="6" t="str">
        <f t="shared" si="178"/>
        <v>Wollongong</v>
      </c>
      <c r="J1455" s="2" t="s">
        <v>962</v>
      </c>
      <c r="K1455" s="7" t="str">
        <f>INDEX('Product Details'!$A$2:$D$169, MATCH('Sales Order '!J1455,'Product Details'!$B$2:$B$169,0),3)</f>
        <v>Furniture</v>
      </c>
      <c r="L1455" s="7" t="str">
        <f>INDEX('Product Details'!$A$2:$D$169, MATCH('Sales Order '!J1455,'Product Details'!$B$2:$B$169,0),4)</f>
        <v>Bookcases</v>
      </c>
      <c r="M1455" s="7" t="str">
        <f>INDEX('Product Details'!$A$2:$D$169, MATCH('Sales Order '!J1455,'Product Details'!$B$2:$B$169,0),1)</f>
        <v>Classic Bookcase, Pine</v>
      </c>
      <c r="N1455" s="2">
        <v>6087</v>
      </c>
      <c r="O1455" s="2">
        <v>5808</v>
      </c>
      <c r="P1455" s="2">
        <v>6</v>
      </c>
      <c r="Q1455" s="8">
        <f t="shared" si="179"/>
        <v>34848</v>
      </c>
      <c r="R1455" s="8">
        <f t="shared" si="180"/>
        <v>36522</v>
      </c>
      <c r="S1455" s="2">
        <v>45</v>
      </c>
      <c r="T1455" s="9">
        <f t="shared" si="181"/>
        <v>36567</v>
      </c>
      <c r="U1455" s="9">
        <f t="shared" si="182"/>
        <v>1719</v>
      </c>
      <c r="V1455" s="2" t="s">
        <v>64</v>
      </c>
      <c r="W1455" s="10">
        <f t="shared" si="183"/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 t="shared" si="176"/>
        <v>Dave</v>
      </c>
      <c r="H1456" s="6" t="str">
        <f t="shared" si="177"/>
        <v>Poirier</v>
      </c>
      <c r="I1456" s="6" t="str">
        <f t="shared" si="178"/>
        <v>Changchun</v>
      </c>
      <c r="J1456" s="2" t="s">
        <v>427</v>
      </c>
      <c r="K1456" s="7" t="str">
        <f>INDEX('Product Details'!$A$2:$D$169, MATCH('Sales Order '!J1456,'Product Details'!$B$2:$B$169,0),3)</f>
        <v>Office_Supplies</v>
      </c>
      <c r="L1456" s="7" t="str">
        <f>INDEX('Product Details'!$A$2:$D$169, MATCH('Sales Order '!J1456,'Product Details'!$B$2:$B$169,0),4)</f>
        <v>Storage</v>
      </c>
      <c r="M1456" s="7" t="str">
        <f>INDEX('Product Details'!$A$2:$D$169, MATCH('Sales Order '!J1456,'Product Details'!$B$2:$B$169,0),1)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79"/>
        <v>654</v>
      </c>
      <c r="R1456" s="8">
        <f t="shared" si="180"/>
        <v>679</v>
      </c>
      <c r="S1456" s="2">
        <v>87</v>
      </c>
      <c r="T1456" s="9">
        <f t="shared" si="181"/>
        <v>766</v>
      </c>
      <c r="U1456" s="9">
        <f t="shared" si="182"/>
        <v>112</v>
      </c>
      <c r="V1456" s="2" t="s">
        <v>34</v>
      </c>
      <c r="W1456" s="10">
        <f t="shared" si="183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 t="shared" si="176"/>
        <v>Tom</v>
      </c>
      <c r="H1457" s="6" t="str">
        <f t="shared" si="177"/>
        <v>Stivers</v>
      </c>
      <c r="I1457" s="6" t="str">
        <f t="shared" si="178"/>
        <v>Thane</v>
      </c>
      <c r="J1457" s="2" t="s">
        <v>405</v>
      </c>
      <c r="K1457" s="7" t="str">
        <f>INDEX('Product Details'!$A$2:$D$169, MATCH('Sales Order '!J1457,'Product Details'!$B$2:$B$169,0),3)</f>
        <v>Furniture</v>
      </c>
      <c r="L1457" s="7" t="str">
        <f>INDEX('Product Details'!$A$2:$D$169, MATCH('Sales Order '!J1457,'Product Details'!$B$2:$B$169,0),4)</f>
        <v>Furnishings</v>
      </c>
      <c r="M1457" s="7" t="str">
        <f>INDEX('Product Details'!$A$2:$D$169, MATCH('Sales Order '!J1457,'Product Details'!$B$2:$B$169,0),1)</f>
        <v>-O Photo Frame, Black</v>
      </c>
      <c r="N1457" s="2">
        <v>1717</v>
      </c>
      <c r="O1457" s="2">
        <v>1652</v>
      </c>
      <c r="P1457" s="2">
        <v>4</v>
      </c>
      <c r="Q1457" s="8">
        <f t="shared" si="179"/>
        <v>6608</v>
      </c>
      <c r="R1457" s="8">
        <f t="shared" si="180"/>
        <v>6868</v>
      </c>
      <c r="S1457" s="2">
        <v>34</v>
      </c>
      <c r="T1457" s="9">
        <f t="shared" si="181"/>
        <v>6902</v>
      </c>
      <c r="U1457" s="9">
        <f t="shared" si="182"/>
        <v>294</v>
      </c>
      <c r="V1457" s="2" t="s">
        <v>34</v>
      </c>
      <c r="W1457" s="10">
        <f t="shared" si="183"/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 t="shared" si="176"/>
        <v>Denny</v>
      </c>
      <c r="H1458" s="6" t="str">
        <f t="shared" si="177"/>
        <v>Ordway</v>
      </c>
      <c r="I1458" s="6" t="str">
        <f t="shared" si="178"/>
        <v>Berlin</v>
      </c>
      <c r="J1458" s="2" t="s">
        <v>392</v>
      </c>
      <c r="K1458" s="7" t="str">
        <f>INDEX('Product Details'!$A$2:$D$169, MATCH('Sales Order '!J1458,'Product Details'!$B$2:$B$169,0),3)</f>
        <v>Office_Supplies</v>
      </c>
      <c r="L1458" s="7" t="str">
        <f>INDEX('Product Details'!$A$2:$D$169, MATCH('Sales Order '!J1458,'Product Details'!$B$2:$B$169,0),4)</f>
        <v>Binders</v>
      </c>
      <c r="M1458" s="7" t="str">
        <f>INDEX('Product Details'!$A$2:$D$169, MATCH('Sales Order '!J1458,'Product Details'!$B$2:$B$169,0),1)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79"/>
        <v>1333</v>
      </c>
      <c r="R1458" s="8">
        <f t="shared" si="180"/>
        <v>1399</v>
      </c>
      <c r="S1458" s="2">
        <v>91</v>
      </c>
      <c r="T1458" s="9">
        <f t="shared" si="181"/>
        <v>1490</v>
      </c>
      <c r="U1458" s="9">
        <f t="shared" si="182"/>
        <v>157</v>
      </c>
      <c r="V1458" s="2" t="s">
        <v>34</v>
      </c>
      <c r="W1458" s="10">
        <f t="shared" si="183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 t="shared" si="176"/>
        <v>Corey</v>
      </c>
      <c r="H1459" s="6" t="str">
        <f t="shared" si="177"/>
        <v>Lock</v>
      </c>
      <c r="I1459" s="6" t="str">
        <f t="shared" si="178"/>
        <v>Geelong</v>
      </c>
      <c r="J1459" s="2" t="s">
        <v>164</v>
      </c>
      <c r="K1459" s="7" t="str">
        <f>INDEX('Product Details'!$A$2:$D$169, MATCH('Sales Order '!J1459,'Product Details'!$B$2:$B$169,0),3)</f>
        <v>Office_Supplies</v>
      </c>
      <c r="L1459" s="7" t="str">
        <f>INDEX('Product Details'!$A$2:$D$169, MATCH('Sales Order '!J1459,'Product Details'!$B$2:$B$169,0),4)</f>
        <v>Appliances</v>
      </c>
      <c r="M1459" s="7" t="str">
        <f>INDEX('Product Details'!$A$2:$D$169, MATCH('Sales Order '!J1459,'Product Details'!$B$2:$B$169,0),1)</f>
        <v>Hamilton Beach Toaster, Black</v>
      </c>
      <c r="N1459" s="2">
        <v>63</v>
      </c>
      <c r="O1459" s="2">
        <v>58</v>
      </c>
      <c r="P1459" s="2">
        <v>9</v>
      </c>
      <c r="Q1459" s="8">
        <f t="shared" si="179"/>
        <v>522</v>
      </c>
      <c r="R1459" s="8">
        <f t="shared" si="180"/>
        <v>567</v>
      </c>
      <c r="S1459" s="2">
        <v>10</v>
      </c>
      <c r="T1459" s="9">
        <f t="shared" si="181"/>
        <v>577</v>
      </c>
      <c r="U1459" s="9">
        <f t="shared" si="182"/>
        <v>55</v>
      </c>
      <c r="V1459" s="2" t="s">
        <v>34</v>
      </c>
      <c r="W1459" s="10">
        <f t="shared" si="183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 t="shared" si="176"/>
        <v>Steve</v>
      </c>
      <c r="H1460" s="6" t="str">
        <f t="shared" si="177"/>
        <v>Carroll</v>
      </c>
      <c r="I1460" s="6" t="str">
        <f t="shared" si="178"/>
        <v>Qingdao</v>
      </c>
      <c r="J1460" s="2" t="s">
        <v>243</v>
      </c>
      <c r="K1460" s="7" t="str">
        <f>INDEX('Product Details'!$A$2:$D$169, MATCH('Sales Order '!J1460,'Product Details'!$B$2:$B$169,0),3)</f>
        <v>Office_Supplies</v>
      </c>
      <c r="L1460" s="7" t="str">
        <f>INDEX('Product Details'!$A$2:$D$169, MATCH('Sales Order '!J1460,'Product Details'!$B$2:$B$169,0),4)</f>
        <v>Storage</v>
      </c>
      <c r="M1460" s="7" t="str">
        <f>INDEX('Product Details'!$A$2:$D$169, MATCH('Sales Order '!J1460,'Product Details'!$B$2:$B$169,0),1)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79"/>
        <v>22600</v>
      </c>
      <c r="R1460" s="8">
        <f t="shared" si="180"/>
        <v>24136</v>
      </c>
      <c r="S1460" s="2">
        <v>54</v>
      </c>
      <c r="T1460" s="9">
        <f t="shared" si="181"/>
        <v>24190</v>
      </c>
      <c r="U1460" s="9">
        <f t="shared" si="182"/>
        <v>1590</v>
      </c>
      <c r="V1460" s="2" t="s">
        <v>34</v>
      </c>
      <c r="W1460" s="10">
        <f t="shared" si="183"/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 t="shared" si="176"/>
        <v>Ralph</v>
      </c>
      <c r="H1461" s="6" t="str">
        <f t="shared" si="177"/>
        <v>Arnett</v>
      </c>
      <c r="I1461" s="6" t="str">
        <f t="shared" si="178"/>
        <v>Shenyang</v>
      </c>
      <c r="J1461" s="2" t="s">
        <v>191</v>
      </c>
      <c r="K1461" s="7" t="str">
        <f>INDEX('Product Details'!$A$2:$D$169, MATCH('Sales Order '!J1461,'Product Details'!$B$2:$B$169,0),3)</f>
        <v>Furniture</v>
      </c>
      <c r="L1461" s="7" t="str">
        <f>INDEX('Product Details'!$A$2:$D$169, MATCH('Sales Order '!J1461,'Product Details'!$B$2:$B$169,0),4)</f>
        <v>Tables</v>
      </c>
      <c r="M1461" s="7" t="str">
        <f>INDEX('Product Details'!$A$2:$D$169, MATCH('Sales Order '!J1461,'Product Details'!$B$2:$B$169,0),1)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79"/>
        <v>244</v>
      </c>
      <c r="R1461" s="8">
        <f t="shared" si="180"/>
        <v>260</v>
      </c>
      <c r="S1461" s="2">
        <v>30</v>
      </c>
      <c r="T1461" s="9">
        <f t="shared" si="181"/>
        <v>290</v>
      </c>
      <c r="U1461" s="9">
        <f t="shared" si="182"/>
        <v>46</v>
      </c>
      <c r="V1461" s="2" t="s">
        <v>31</v>
      </c>
      <c r="W1461" s="10">
        <f t="shared" si="183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 t="shared" si="176"/>
        <v>Tom</v>
      </c>
      <c r="H1462" s="6" t="str">
        <f t="shared" si="177"/>
        <v>Prescott</v>
      </c>
      <c r="I1462" s="6" t="str">
        <f t="shared" si="178"/>
        <v>Bokaro</v>
      </c>
      <c r="J1462" s="2" t="s">
        <v>380</v>
      </c>
      <c r="K1462" s="7" t="str">
        <f>INDEX('Product Details'!$A$2:$D$169, MATCH('Sales Order '!J1462,'Product Details'!$B$2:$B$169,0),3)</f>
        <v>Office_Supplies</v>
      </c>
      <c r="L1462" s="7" t="str">
        <f>INDEX('Product Details'!$A$2:$D$169, MATCH('Sales Order '!J1462,'Product Details'!$B$2:$B$169,0),4)</f>
        <v>Fasteners</v>
      </c>
      <c r="M1462" s="7" t="str">
        <f>INDEX('Product Details'!$A$2:$D$169, MATCH('Sales Order '!J1462,'Product Details'!$B$2:$B$169,0),1)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79"/>
        <v>2076</v>
      </c>
      <c r="R1462" s="8">
        <f t="shared" si="180"/>
        <v>2256</v>
      </c>
      <c r="S1462" s="2">
        <v>30</v>
      </c>
      <c r="T1462" s="9">
        <f t="shared" si="181"/>
        <v>2286</v>
      </c>
      <c r="U1462" s="9">
        <f t="shared" si="182"/>
        <v>210</v>
      </c>
      <c r="V1462" s="2" t="s">
        <v>31</v>
      </c>
      <c r="W1462" s="10">
        <f t="shared" si="183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 t="shared" si="176"/>
        <v>Darren</v>
      </c>
      <c r="H1463" s="6" t="str">
        <f t="shared" si="177"/>
        <v>Powers</v>
      </c>
      <c r="I1463" s="6" t="str">
        <f t="shared" si="178"/>
        <v>Depok</v>
      </c>
      <c r="J1463" s="2" t="s">
        <v>1225</v>
      </c>
      <c r="K1463" s="7" t="str">
        <f>INDEX('Product Details'!$A$2:$D$169, MATCH('Sales Order '!J1463,'Product Details'!$B$2:$B$169,0),3)</f>
        <v>Office_Supplies</v>
      </c>
      <c r="L1463" s="7" t="str">
        <f>INDEX('Product Details'!$A$2:$D$169, MATCH('Sales Order '!J1463,'Product Details'!$B$2:$B$169,0),4)</f>
        <v>Labels</v>
      </c>
      <c r="M1463" s="7" t="str">
        <f>INDEX('Product Details'!$A$2:$D$169, MATCH('Sales Order '!J1463,'Product Details'!$B$2:$B$169,0),1)</f>
        <v>Aver 510</v>
      </c>
      <c r="N1463" s="2">
        <v>1332</v>
      </c>
      <c r="O1463" s="2">
        <v>1209</v>
      </c>
      <c r="P1463" s="2">
        <v>1</v>
      </c>
      <c r="Q1463" s="8">
        <f t="shared" si="179"/>
        <v>1209</v>
      </c>
      <c r="R1463" s="8">
        <f t="shared" si="180"/>
        <v>1332</v>
      </c>
      <c r="S1463" s="2">
        <v>72</v>
      </c>
      <c r="T1463" s="9">
        <f t="shared" si="181"/>
        <v>1404</v>
      </c>
      <c r="U1463" s="9">
        <f t="shared" si="182"/>
        <v>195</v>
      </c>
      <c r="V1463" s="2" t="s">
        <v>34</v>
      </c>
      <c r="W1463" s="10">
        <f t="shared" si="183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 t="shared" si="176"/>
        <v>Damala</v>
      </c>
      <c r="H1464" s="6" t="str">
        <f t="shared" si="177"/>
        <v>Kotsonis</v>
      </c>
      <c r="I1464" s="6" t="str">
        <f t="shared" si="178"/>
        <v>Berlin</v>
      </c>
      <c r="J1464" s="2" t="s">
        <v>205</v>
      </c>
      <c r="K1464" s="7" t="str">
        <f>INDEX('Product Details'!$A$2:$D$169, MATCH('Sales Order '!J1464,'Product Details'!$B$2:$B$169,0),3)</f>
        <v>Office_Supplies</v>
      </c>
      <c r="L1464" s="7" t="str">
        <f>INDEX('Product Details'!$A$2:$D$169, MATCH('Sales Order '!J1464,'Product Details'!$B$2:$B$169,0),4)</f>
        <v>Labels</v>
      </c>
      <c r="M1464" s="7" t="str">
        <f>INDEX('Product Details'!$A$2:$D$169, MATCH('Sales Order '!J1464,'Product Details'!$B$2:$B$169,0),1)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79"/>
        <v>1546</v>
      </c>
      <c r="R1464" s="8">
        <f t="shared" si="180"/>
        <v>1702</v>
      </c>
      <c r="S1464" s="2">
        <v>55</v>
      </c>
      <c r="T1464" s="9">
        <f t="shared" si="181"/>
        <v>1757</v>
      </c>
      <c r="U1464" s="9">
        <f t="shared" si="182"/>
        <v>211</v>
      </c>
      <c r="V1464" s="2" t="s">
        <v>34</v>
      </c>
      <c r="W1464" s="10">
        <f t="shared" si="183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 t="shared" si="176"/>
        <v>Mark</v>
      </c>
      <c r="H1465" s="6" t="str">
        <f t="shared" si="177"/>
        <v>Cousins</v>
      </c>
      <c r="I1465" s="6" t="str">
        <f t="shared" si="178"/>
        <v>Karimnagar</v>
      </c>
      <c r="J1465" s="2" t="s">
        <v>156</v>
      </c>
      <c r="K1465" s="7" t="str">
        <f>INDEX('Product Details'!$A$2:$D$169, MATCH('Sales Order '!J1465,'Product Details'!$B$2:$B$169,0),3)</f>
        <v>Office_Supplies</v>
      </c>
      <c r="L1465" s="7" t="str">
        <f>INDEX('Product Details'!$A$2:$D$169, MATCH('Sales Order '!J1465,'Product Details'!$B$2:$B$169,0),4)</f>
        <v>Envelopes</v>
      </c>
      <c r="M1465" s="7" t="str">
        <f>INDEX('Product Details'!$A$2:$D$169, MATCH('Sales Order '!J1465,'Product Details'!$B$2:$B$169,0),1)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79"/>
        <v>1660</v>
      </c>
      <c r="R1465" s="8">
        <f t="shared" si="180"/>
        <v>1780</v>
      </c>
      <c r="S1465" s="2">
        <v>70</v>
      </c>
      <c r="T1465" s="9">
        <f t="shared" si="181"/>
        <v>1850</v>
      </c>
      <c r="U1465" s="9">
        <f t="shared" si="182"/>
        <v>190</v>
      </c>
      <c r="V1465" s="2" t="s">
        <v>34</v>
      </c>
      <c r="W1465" s="10">
        <f t="shared" si="183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 t="shared" si="176"/>
        <v>Mick</v>
      </c>
      <c r="H1466" s="6" t="str">
        <f t="shared" si="177"/>
        <v>Brown</v>
      </c>
      <c r="I1466" s="6" t="str">
        <f t="shared" si="178"/>
        <v>Shenzhen</v>
      </c>
      <c r="J1466" s="2" t="s">
        <v>97</v>
      </c>
      <c r="K1466" s="7" t="str">
        <f>INDEX('Product Details'!$A$2:$D$169, MATCH('Sales Order '!J1466,'Product Details'!$B$2:$B$169,0),3)</f>
        <v>Technology</v>
      </c>
      <c r="L1466" s="7" t="str">
        <f>INDEX('Product Details'!$A$2:$D$169, MATCH('Sales Order '!J1466,'Product Details'!$B$2:$B$169,0),4)</f>
        <v>Machines</v>
      </c>
      <c r="M1466" s="7" t="str">
        <f>INDEX('Product Details'!$A$2:$D$169, MATCH('Sales Order '!J1466,'Product Details'!$B$2:$B$169,0),1)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79"/>
        <v>11145</v>
      </c>
      <c r="R1466" s="8">
        <f t="shared" si="180"/>
        <v>11365</v>
      </c>
      <c r="S1466" s="2">
        <v>55</v>
      </c>
      <c r="T1466" s="9">
        <f t="shared" si="181"/>
        <v>11420</v>
      </c>
      <c r="U1466" s="9">
        <f t="shared" si="182"/>
        <v>275</v>
      </c>
      <c r="V1466" s="2" t="s">
        <v>31</v>
      </c>
      <c r="W1466" s="10">
        <f t="shared" si="183"/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 t="shared" si="176"/>
        <v>Jessica</v>
      </c>
      <c r="H1467" s="6" t="str">
        <f t="shared" si="177"/>
        <v>Myrick</v>
      </c>
      <c r="I1467" s="6" t="str">
        <f t="shared" si="178"/>
        <v>Jakarta</v>
      </c>
      <c r="J1467" s="2" t="s">
        <v>455</v>
      </c>
      <c r="K1467" s="7" t="str">
        <f>INDEX('Product Details'!$A$2:$D$169, MATCH('Sales Order '!J1467,'Product Details'!$B$2:$B$169,0),3)</f>
        <v>Office_Supplies</v>
      </c>
      <c r="L1467" s="7" t="str">
        <f>INDEX('Product Details'!$A$2:$D$169, MATCH('Sales Order '!J1467,'Product Details'!$B$2:$B$169,0),4)</f>
        <v>Paper</v>
      </c>
      <c r="M1467" s="7" t="str">
        <f>INDEX('Product Details'!$A$2:$D$169, MATCH('Sales Order '!J1467,'Product Details'!$B$2:$B$169,0),1)</f>
        <v>Xerox 1910</v>
      </c>
      <c r="N1467" s="2">
        <v>2706</v>
      </c>
      <c r="O1467" s="2">
        <v>2553</v>
      </c>
      <c r="P1467" s="2">
        <v>5</v>
      </c>
      <c r="Q1467" s="8">
        <f t="shared" si="179"/>
        <v>12765</v>
      </c>
      <c r="R1467" s="8">
        <f t="shared" si="180"/>
        <v>13530</v>
      </c>
      <c r="S1467" s="2">
        <v>90</v>
      </c>
      <c r="T1467" s="9">
        <f t="shared" si="181"/>
        <v>13620</v>
      </c>
      <c r="U1467" s="9">
        <f t="shared" si="182"/>
        <v>855</v>
      </c>
      <c r="V1467" s="2" t="s">
        <v>34</v>
      </c>
      <c r="W1467" s="10">
        <f t="shared" si="183"/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 t="shared" si="176"/>
        <v>Benjamin</v>
      </c>
      <c r="H1468" s="6" t="str">
        <f t="shared" si="177"/>
        <v>Patterson</v>
      </c>
      <c r="I1468" s="6" t="str">
        <f t="shared" si="178"/>
        <v>Wollongong</v>
      </c>
      <c r="J1468" s="2" t="s">
        <v>349</v>
      </c>
      <c r="K1468" s="7" t="str">
        <f>INDEX('Product Details'!$A$2:$D$169, MATCH('Sales Order '!J1468,'Product Details'!$B$2:$B$169,0),3)</f>
        <v>Furniture</v>
      </c>
      <c r="L1468" s="7" t="str">
        <f>INDEX('Product Details'!$A$2:$D$169, MATCH('Sales Order '!J1468,'Product Details'!$B$2:$B$169,0),4)</f>
        <v>Furnishings</v>
      </c>
      <c r="M1468" s="7" t="str">
        <f>INDEX('Product Details'!$A$2:$D$169, MATCH('Sales Order '!J1468,'Product Details'!$B$2:$B$169,0),1)</f>
        <v>Tenex Door Stop, Durable</v>
      </c>
      <c r="N1468" s="2">
        <v>2681</v>
      </c>
      <c r="O1468" s="2">
        <v>2458</v>
      </c>
      <c r="P1468" s="2">
        <v>3</v>
      </c>
      <c r="Q1468" s="8">
        <f t="shared" si="179"/>
        <v>7374</v>
      </c>
      <c r="R1468" s="8">
        <f t="shared" si="180"/>
        <v>8043</v>
      </c>
      <c r="S1468" s="2">
        <v>28</v>
      </c>
      <c r="T1468" s="9">
        <f t="shared" si="181"/>
        <v>8071</v>
      </c>
      <c r="U1468" s="9">
        <f t="shared" si="182"/>
        <v>697</v>
      </c>
      <c r="V1468" s="2" t="s">
        <v>64</v>
      </c>
      <c r="W1468" s="10">
        <f t="shared" si="183"/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 t="shared" si="176"/>
        <v>Tim</v>
      </c>
      <c r="H1469" s="6" t="str">
        <f t="shared" si="177"/>
        <v>Brockman</v>
      </c>
      <c r="I1469" s="6" t="str">
        <f t="shared" si="178"/>
        <v>Toowoomba</v>
      </c>
      <c r="J1469" s="2" t="s">
        <v>208</v>
      </c>
      <c r="K1469" s="7" t="str">
        <f>INDEX('Product Details'!$A$2:$D$169, MATCH('Sales Order '!J1469,'Product Details'!$B$2:$B$169,0),3)</f>
        <v>Office_Supplies</v>
      </c>
      <c r="L1469" s="7" t="str">
        <f>INDEX('Product Details'!$A$2:$D$169, MATCH('Sales Order '!J1469,'Product Details'!$B$2:$B$169,0),4)</f>
        <v>Labels</v>
      </c>
      <c r="M1469" s="7" t="str">
        <f>INDEX('Product Details'!$A$2:$D$169, MATCH('Sales Order '!J1469,'Product Details'!$B$2:$B$169,0),1)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79"/>
        <v>18011</v>
      </c>
      <c r="R1469" s="8">
        <f t="shared" si="180"/>
        <v>19446</v>
      </c>
      <c r="S1469" s="2">
        <v>90</v>
      </c>
      <c r="T1469" s="9">
        <f t="shared" si="181"/>
        <v>19536</v>
      </c>
      <c r="U1469" s="9">
        <f t="shared" si="182"/>
        <v>1525</v>
      </c>
      <c r="V1469" s="2" t="s">
        <v>34</v>
      </c>
      <c r="W1469" s="10">
        <f t="shared" si="183"/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 t="shared" si="176"/>
        <v>Victoria</v>
      </c>
      <c r="H1470" s="6" t="str">
        <f t="shared" si="177"/>
        <v>Brennan</v>
      </c>
      <c r="I1470" s="6" t="str">
        <f t="shared" si="178"/>
        <v>Canberra</v>
      </c>
      <c r="J1470" s="2" t="s">
        <v>171</v>
      </c>
      <c r="K1470" s="7" t="str">
        <f>INDEX('Product Details'!$A$2:$D$169, MATCH('Sales Order '!J1470,'Product Details'!$B$2:$B$169,0),3)</f>
        <v>Office_Supplies</v>
      </c>
      <c r="L1470" s="7" t="str">
        <f>INDEX('Product Details'!$A$2:$D$169, MATCH('Sales Order '!J1470,'Product Details'!$B$2:$B$169,0),4)</f>
        <v>Labels</v>
      </c>
      <c r="M1470" s="7" t="str">
        <f>INDEX('Product Details'!$A$2:$D$169, MATCH('Sales Order '!J1470,'Product Details'!$B$2:$B$169,0),1)</f>
        <v>Aver 517</v>
      </c>
      <c r="N1470" s="2">
        <v>60</v>
      </c>
      <c r="O1470" s="2">
        <v>56</v>
      </c>
      <c r="P1470" s="2">
        <v>4</v>
      </c>
      <c r="Q1470" s="8">
        <f t="shared" si="179"/>
        <v>224</v>
      </c>
      <c r="R1470" s="8">
        <f t="shared" si="180"/>
        <v>240</v>
      </c>
      <c r="S1470" s="2">
        <v>10</v>
      </c>
      <c r="T1470" s="9">
        <f t="shared" si="181"/>
        <v>250</v>
      </c>
      <c r="U1470" s="9">
        <f t="shared" si="182"/>
        <v>26</v>
      </c>
      <c r="V1470" s="2" t="s">
        <v>64</v>
      </c>
      <c r="W1470" s="10">
        <f t="shared" si="183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 t="shared" si="176"/>
        <v>Thea</v>
      </c>
      <c r="H1471" s="6" t="str">
        <f t="shared" si="177"/>
        <v>Hudgings</v>
      </c>
      <c r="I1471" s="6" t="str">
        <f t="shared" si="178"/>
        <v>Anshan</v>
      </c>
      <c r="J1471" s="2" t="s">
        <v>894</v>
      </c>
      <c r="K1471" s="7" t="str">
        <f>INDEX('Product Details'!$A$2:$D$169, MATCH('Sales Order '!J1471,'Product Details'!$B$2:$B$169,0),3)</f>
        <v>Technology</v>
      </c>
      <c r="L1471" s="7" t="str">
        <f>INDEX('Product Details'!$A$2:$D$169, MATCH('Sales Order '!J1471,'Product Details'!$B$2:$B$169,0),4)</f>
        <v>Machines</v>
      </c>
      <c r="M1471" s="7" t="str">
        <f>INDEX('Product Details'!$A$2:$D$169, MATCH('Sales Order '!J1471,'Product Details'!$B$2:$B$169,0),1)</f>
        <v>Card Printer, Red</v>
      </c>
      <c r="N1471" s="2">
        <v>3145</v>
      </c>
      <c r="O1471" s="2">
        <v>3025</v>
      </c>
      <c r="P1471" s="2">
        <v>3</v>
      </c>
      <c r="Q1471" s="8">
        <f t="shared" si="179"/>
        <v>9075</v>
      </c>
      <c r="R1471" s="8">
        <f t="shared" si="180"/>
        <v>9435</v>
      </c>
      <c r="S1471" s="2">
        <v>52</v>
      </c>
      <c r="T1471" s="9">
        <f t="shared" si="181"/>
        <v>9487</v>
      </c>
      <c r="U1471" s="9">
        <f t="shared" si="182"/>
        <v>412</v>
      </c>
      <c r="V1471" s="2" t="s">
        <v>34</v>
      </c>
      <c r="W1471" s="10">
        <f t="shared" si="183"/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 t="shared" si="176"/>
        <v>Anemone</v>
      </c>
      <c r="H1472" s="6" t="str">
        <f t="shared" si="177"/>
        <v>Ratner</v>
      </c>
      <c r="I1472" s="6" t="str">
        <f t="shared" si="178"/>
        <v>Pune</v>
      </c>
      <c r="J1472" s="2" t="s">
        <v>962</v>
      </c>
      <c r="K1472" s="7" t="str">
        <f>INDEX('Product Details'!$A$2:$D$169, MATCH('Sales Order '!J1472,'Product Details'!$B$2:$B$169,0),3)</f>
        <v>Furniture</v>
      </c>
      <c r="L1472" s="7" t="str">
        <f>INDEX('Product Details'!$A$2:$D$169, MATCH('Sales Order '!J1472,'Product Details'!$B$2:$B$169,0),4)</f>
        <v>Bookcases</v>
      </c>
      <c r="M1472" s="7" t="str">
        <f>INDEX('Product Details'!$A$2:$D$169, MATCH('Sales Order '!J1472,'Product Details'!$B$2:$B$169,0),1)</f>
        <v>Classic Bookcase, Pine</v>
      </c>
      <c r="N1472" s="2">
        <v>417</v>
      </c>
      <c r="O1472" s="2">
        <v>392</v>
      </c>
      <c r="P1472" s="2">
        <v>5</v>
      </c>
      <c r="Q1472" s="8">
        <f t="shared" si="179"/>
        <v>1960</v>
      </c>
      <c r="R1472" s="8">
        <f t="shared" si="180"/>
        <v>2085</v>
      </c>
      <c r="S1472" s="2">
        <v>49</v>
      </c>
      <c r="T1472" s="9">
        <f t="shared" si="181"/>
        <v>2134</v>
      </c>
      <c r="U1472" s="9">
        <f t="shared" si="182"/>
        <v>174</v>
      </c>
      <c r="V1472" s="2" t="s">
        <v>34</v>
      </c>
      <c r="W1472" s="10">
        <f t="shared" si="183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 t="shared" si="176"/>
        <v>Stuart</v>
      </c>
      <c r="H1473" s="6" t="str">
        <f t="shared" si="177"/>
        <v>Van</v>
      </c>
      <c r="I1473" s="6" t="str">
        <f t="shared" si="178"/>
        <v>Hobart</v>
      </c>
      <c r="J1473" s="2" t="s">
        <v>342</v>
      </c>
      <c r="K1473" s="7" t="str">
        <f>INDEX('Product Details'!$A$2:$D$169, MATCH('Sales Order '!J1473,'Product Details'!$B$2:$B$169,0),3)</f>
        <v>Technology</v>
      </c>
      <c r="L1473" s="7" t="str">
        <f>INDEX('Product Details'!$A$2:$D$169, MATCH('Sales Order '!J1473,'Product Details'!$B$2:$B$169,0),4)</f>
        <v>Copiers</v>
      </c>
      <c r="M1473" s="7" t="str">
        <f>INDEX('Product Details'!$A$2:$D$169, MATCH('Sales Order '!J1473,'Product Details'!$B$2:$B$169,0),1)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79"/>
        <v>12186</v>
      </c>
      <c r="R1473" s="8">
        <f t="shared" si="180"/>
        <v>12548</v>
      </c>
      <c r="S1473" s="2">
        <v>80</v>
      </c>
      <c r="T1473" s="9">
        <f t="shared" si="181"/>
        <v>12628</v>
      </c>
      <c r="U1473" s="9">
        <f t="shared" si="182"/>
        <v>442</v>
      </c>
      <c r="V1473" s="2" t="s">
        <v>34</v>
      </c>
      <c r="W1473" s="10">
        <f t="shared" si="183"/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 t="shared" si="176"/>
        <v>Roger</v>
      </c>
      <c r="H1474" s="6" t="str">
        <f t="shared" si="177"/>
        <v>Barcio</v>
      </c>
      <c r="I1474" s="6" t="str">
        <f t="shared" si="178"/>
        <v>Bremen</v>
      </c>
      <c r="J1474" s="2" t="s">
        <v>326</v>
      </c>
      <c r="K1474" s="7" t="str">
        <f>INDEX('Product Details'!$A$2:$D$169, MATCH('Sales Order '!J1474,'Product Details'!$B$2:$B$169,0),3)</f>
        <v>Technology</v>
      </c>
      <c r="L1474" s="7" t="str">
        <f>INDEX('Product Details'!$A$2:$D$169, MATCH('Sales Order '!J1474,'Product Details'!$B$2:$B$169,0),4)</f>
        <v>Copiers</v>
      </c>
      <c r="M1474" s="7" t="str">
        <f>INDEX('Product Details'!$A$2:$D$169, MATCH('Sales Order '!J1474,'Product Details'!$B$2:$B$169,0),1)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79"/>
        <v>10200</v>
      </c>
      <c r="R1474" s="8">
        <f t="shared" si="180"/>
        <v>10896</v>
      </c>
      <c r="S1474" s="2">
        <v>62</v>
      </c>
      <c r="T1474" s="9">
        <f t="shared" si="181"/>
        <v>10958</v>
      </c>
      <c r="U1474" s="9">
        <f t="shared" si="182"/>
        <v>758</v>
      </c>
      <c r="V1474" s="2" t="s">
        <v>64</v>
      </c>
      <c r="W1474" s="10">
        <f t="shared" si="183"/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 t="shared" si="176"/>
        <v>Ken</v>
      </c>
      <c r="H1475" s="6" t="str">
        <f t="shared" si="177"/>
        <v>Heidel</v>
      </c>
      <c r="I1475" s="6" t="str">
        <f t="shared" si="178"/>
        <v>Tegal</v>
      </c>
      <c r="J1475" s="2" t="s">
        <v>578</v>
      </c>
      <c r="K1475" s="7" t="str">
        <f>INDEX('Product Details'!$A$2:$D$169, MATCH('Sales Order '!J1475,'Product Details'!$B$2:$B$169,0),3)</f>
        <v>Office_Supplies</v>
      </c>
      <c r="L1475" s="7" t="str">
        <f>INDEX('Product Details'!$A$2:$D$169, MATCH('Sales Order '!J1475,'Product Details'!$B$2:$B$169,0),4)</f>
        <v>Envelopes</v>
      </c>
      <c r="M1475" s="7" t="str">
        <f>INDEX('Product Details'!$A$2:$D$169, MATCH('Sales Order '!J1475,'Product Details'!$B$2:$B$169,0),1)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79"/>
        <v>6180</v>
      </c>
      <c r="R1475" s="8">
        <f t="shared" si="180"/>
        <v>6550</v>
      </c>
      <c r="S1475" s="2">
        <v>81</v>
      </c>
      <c r="T1475" s="9">
        <f t="shared" si="181"/>
        <v>6631</v>
      </c>
      <c r="U1475" s="9">
        <f t="shared" si="182"/>
        <v>451</v>
      </c>
      <c r="V1475" s="2" t="s">
        <v>34</v>
      </c>
      <c r="W1475" s="10">
        <f t="shared" si="183"/>
        <v>0.05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 t="shared" si="176"/>
        <v>Vivek</v>
      </c>
      <c r="H1476" s="6" t="str">
        <f t="shared" si="177"/>
        <v>Grady</v>
      </c>
      <c r="I1476" s="6" t="str">
        <f t="shared" si="178"/>
        <v>Shantou</v>
      </c>
      <c r="J1476" s="2" t="s">
        <v>57</v>
      </c>
      <c r="K1476" s="7" t="str">
        <f>INDEX('Product Details'!$A$2:$D$169, MATCH('Sales Order '!J1476,'Product Details'!$B$2:$B$169,0),3)</f>
        <v>Technology</v>
      </c>
      <c r="L1476" s="7" t="str">
        <f>INDEX('Product Details'!$A$2:$D$169, MATCH('Sales Order '!J1476,'Product Details'!$B$2:$B$169,0),4)</f>
        <v>Accessories</v>
      </c>
      <c r="M1476" s="7" t="str">
        <f>INDEX('Product Details'!$A$2:$D$169, MATCH('Sales Order '!J1476,'Product Details'!$B$2:$B$169,0),1)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79"/>
        <v>11160</v>
      </c>
      <c r="R1476" s="8">
        <f t="shared" si="180"/>
        <v>11825</v>
      </c>
      <c r="S1476" s="2">
        <v>51</v>
      </c>
      <c r="T1476" s="9">
        <f t="shared" si="181"/>
        <v>11876</v>
      </c>
      <c r="U1476" s="9">
        <f t="shared" si="182"/>
        <v>716</v>
      </c>
      <c r="V1476" s="2" t="s">
        <v>34</v>
      </c>
      <c r="W1476" s="10">
        <f t="shared" si="183"/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 t="shared" si="176"/>
        <v>Sarah</v>
      </c>
      <c r="H1477" s="6" t="str">
        <f t="shared" si="177"/>
        <v>Foster</v>
      </c>
      <c r="I1477" s="6" t="str">
        <f t="shared" si="178"/>
        <v>Harbin</v>
      </c>
      <c r="J1477" s="2" t="s">
        <v>335</v>
      </c>
      <c r="K1477" s="7" t="str">
        <f>INDEX('Product Details'!$A$2:$D$169, MATCH('Sales Order '!J1477,'Product Details'!$B$2:$B$169,0),3)</f>
        <v>Office_Supplies</v>
      </c>
      <c r="L1477" s="7" t="str">
        <f>INDEX('Product Details'!$A$2:$D$169, MATCH('Sales Order '!J1477,'Product Details'!$B$2:$B$169,0),4)</f>
        <v>Paper</v>
      </c>
      <c r="M1477" s="7" t="str">
        <f>INDEX('Product Details'!$A$2:$D$169, MATCH('Sales Order '!J1477,'Product Details'!$B$2:$B$169,0),1)</f>
        <v>Xerox 22</v>
      </c>
      <c r="N1477" s="2">
        <v>1358</v>
      </c>
      <c r="O1477" s="2">
        <v>1294</v>
      </c>
      <c r="P1477" s="2">
        <v>2</v>
      </c>
      <c r="Q1477" s="8">
        <f t="shared" si="179"/>
        <v>2588</v>
      </c>
      <c r="R1477" s="8">
        <f t="shared" si="180"/>
        <v>2716</v>
      </c>
      <c r="S1477" s="2">
        <v>29</v>
      </c>
      <c r="T1477" s="9">
        <f t="shared" si="181"/>
        <v>2745</v>
      </c>
      <c r="U1477" s="9">
        <f t="shared" si="182"/>
        <v>157</v>
      </c>
      <c r="V1477" s="2" t="s">
        <v>34</v>
      </c>
      <c r="W1477" s="10">
        <f t="shared" si="183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 t="shared" si="176"/>
        <v>Ann</v>
      </c>
      <c r="H1478" s="6" t="str">
        <f t="shared" si="177"/>
        <v>Chong</v>
      </c>
      <c r="I1478" s="6" t="str">
        <f t="shared" si="178"/>
        <v>Sydney</v>
      </c>
      <c r="J1478" s="2" t="s">
        <v>311</v>
      </c>
      <c r="K1478" s="7" t="str">
        <f>INDEX('Product Details'!$A$2:$D$169, MATCH('Sales Order '!J1478,'Product Details'!$B$2:$B$169,0),3)</f>
        <v>Technology</v>
      </c>
      <c r="L1478" s="7" t="str">
        <f>INDEX('Product Details'!$A$2:$D$169, MATCH('Sales Order '!J1478,'Product Details'!$B$2:$B$169,0),4)</f>
        <v>Copiers</v>
      </c>
      <c r="M1478" s="7" t="str">
        <f>INDEX('Product Details'!$A$2:$D$169, MATCH('Sales Order '!J1478,'Product Details'!$B$2:$B$169,0),1)</f>
        <v>Brother Wireless Fax, Laser</v>
      </c>
      <c r="N1478" s="2">
        <v>149</v>
      </c>
      <c r="O1478" s="2">
        <v>131</v>
      </c>
      <c r="P1478" s="2">
        <v>8</v>
      </c>
      <c r="Q1478" s="8">
        <f t="shared" si="179"/>
        <v>1048</v>
      </c>
      <c r="R1478" s="8">
        <f t="shared" si="180"/>
        <v>1192</v>
      </c>
      <c r="S1478" s="2">
        <v>30</v>
      </c>
      <c r="T1478" s="9">
        <f t="shared" si="181"/>
        <v>1222</v>
      </c>
      <c r="U1478" s="9">
        <f t="shared" si="182"/>
        <v>174</v>
      </c>
      <c r="V1478" s="2" t="s">
        <v>34</v>
      </c>
      <c r="W1478" s="10">
        <f t="shared" si="183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 t="shared" si="176"/>
        <v>Annie</v>
      </c>
      <c r="H1479" s="6" t="str">
        <f t="shared" si="177"/>
        <v>Thurman</v>
      </c>
      <c r="I1479" s="6" t="str">
        <f t="shared" si="178"/>
        <v>Sydney</v>
      </c>
      <c r="J1479" s="2" t="s">
        <v>1391</v>
      </c>
      <c r="K1479" s="7" t="str">
        <f>INDEX('Product Details'!$A$2:$D$169, MATCH('Sales Order '!J1479,'Product Details'!$B$2:$B$169,0),3)</f>
        <v>Furniture</v>
      </c>
      <c r="L1479" s="7" t="str">
        <f>INDEX('Product Details'!$A$2:$D$169, MATCH('Sales Order '!J1479,'Product Details'!$B$2:$B$169,0),4)</f>
        <v>Furnishings</v>
      </c>
      <c r="M1479" s="7" t="str">
        <f>INDEX('Product Details'!$A$2:$D$169, MATCH('Sales Order '!J1479,'Product Details'!$B$2:$B$169,0),1)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79"/>
        <v>316</v>
      </c>
      <c r="R1479" s="8">
        <f t="shared" si="180"/>
        <v>350</v>
      </c>
      <c r="S1479" s="2">
        <v>30</v>
      </c>
      <c r="T1479" s="9">
        <f t="shared" si="181"/>
        <v>380</v>
      </c>
      <c r="U1479" s="9">
        <f t="shared" si="182"/>
        <v>64</v>
      </c>
      <c r="V1479" s="2" t="s">
        <v>64</v>
      </c>
      <c r="W1479" s="10">
        <f t="shared" si="183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 t="shared" si="176"/>
        <v>Lynn</v>
      </c>
      <c r="H1480" s="6" t="str">
        <f t="shared" si="177"/>
        <v>Smith</v>
      </c>
      <c r="I1480" s="6" t="str">
        <f t="shared" si="178"/>
        <v>Guiping</v>
      </c>
      <c r="J1480" s="2" t="s">
        <v>471</v>
      </c>
      <c r="K1480" s="7" t="str">
        <f>INDEX('Product Details'!$A$2:$D$169, MATCH('Sales Order '!J1480,'Product Details'!$B$2:$B$169,0),3)</f>
        <v>Office_Supplies</v>
      </c>
      <c r="L1480" s="7" t="str">
        <f>INDEX('Product Details'!$A$2:$D$169, MATCH('Sales Order '!J1480,'Product Details'!$B$2:$B$169,0),4)</f>
        <v>Art</v>
      </c>
      <c r="M1480" s="7" t="str">
        <f>INDEX('Product Details'!$A$2:$D$169, MATCH('Sales Order '!J1480,'Product Details'!$B$2:$B$169,0),1)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79"/>
        <v>2040</v>
      </c>
      <c r="R1480" s="8">
        <f t="shared" si="180"/>
        <v>2310</v>
      </c>
      <c r="S1480" s="2">
        <v>92</v>
      </c>
      <c r="T1480" s="9">
        <f t="shared" si="181"/>
        <v>2402</v>
      </c>
      <c r="U1480" s="9">
        <f t="shared" si="182"/>
        <v>362</v>
      </c>
      <c r="V1480" s="2" t="s">
        <v>34</v>
      </c>
      <c r="W1480" s="10">
        <f t="shared" si="183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 t="shared" si="176"/>
        <v>Emily</v>
      </c>
      <c r="H1481" s="6" t="str">
        <f t="shared" si="177"/>
        <v>Ducich</v>
      </c>
      <c r="I1481" s="6" t="str">
        <f t="shared" si="178"/>
        <v>Lohne</v>
      </c>
      <c r="J1481" s="2" t="s">
        <v>1174</v>
      </c>
      <c r="K1481" s="7" t="str">
        <f>INDEX('Product Details'!$A$2:$D$169, MATCH('Sales Order '!J1481,'Product Details'!$B$2:$B$169,0),3)</f>
        <v>Office_Supplies</v>
      </c>
      <c r="L1481" s="7" t="str">
        <f>INDEX('Product Details'!$A$2:$D$169, MATCH('Sales Order '!J1481,'Product Details'!$B$2:$B$169,0),4)</f>
        <v>Storage</v>
      </c>
      <c r="M1481" s="7" t="str">
        <f>INDEX('Product Details'!$A$2:$D$169, MATCH('Sales Order '!J1481,'Product Details'!$B$2:$B$169,0),1)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79"/>
        <v>104448</v>
      </c>
      <c r="R1481" s="8">
        <f t="shared" si="180"/>
        <v>113847</v>
      </c>
      <c r="S1481" s="2">
        <v>71</v>
      </c>
      <c r="T1481" s="9">
        <f t="shared" si="181"/>
        <v>113918</v>
      </c>
      <c r="U1481" s="9">
        <f t="shared" si="182"/>
        <v>9470</v>
      </c>
      <c r="V1481" s="2" t="s">
        <v>34</v>
      </c>
      <c r="W1481" s="10">
        <f t="shared" si="183"/>
        <v>0.12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 t="shared" ref="G1482:G1545" si="184">VLOOKUP(F1482, Customer,2,0)</f>
        <v>Brooke</v>
      </c>
      <c r="H1482" s="6" t="str">
        <f t="shared" ref="H1482:H1545" si="185">VLOOKUP(F1482,Customer,3,0)</f>
        <v>Gillingham</v>
      </c>
      <c r="I1482" s="6" t="str">
        <f t="shared" ref="I1482:I1545" si="186">VLOOKUP(F1482,Customer,5,0)</f>
        <v>Mysore</v>
      </c>
      <c r="J1482" s="2" t="s">
        <v>187</v>
      </c>
      <c r="K1482" s="7" t="str">
        <f>INDEX('Product Details'!$A$2:$D$169, MATCH('Sales Order '!J1482,'Product Details'!$B$2:$B$169,0),3)</f>
        <v>Technology</v>
      </c>
      <c r="L1482" s="7" t="str">
        <f>INDEX('Product Details'!$A$2:$D$169, MATCH('Sales Order '!J1482,'Product Details'!$B$2:$B$169,0),4)</f>
        <v>Accessories</v>
      </c>
      <c r="M1482" s="7" t="str">
        <f>INDEX('Product Details'!$A$2:$D$169, MATCH('Sales Order '!J1482,'Product Details'!$B$2:$B$169,0),1)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79"/>
        <v>22820</v>
      </c>
      <c r="R1482" s="8">
        <f t="shared" si="180"/>
        <v>24180</v>
      </c>
      <c r="S1482" s="2">
        <v>33</v>
      </c>
      <c r="T1482" s="9">
        <f t="shared" si="181"/>
        <v>24213</v>
      </c>
      <c r="U1482" s="9">
        <f t="shared" si="182"/>
        <v>1393</v>
      </c>
      <c r="V1482" s="2" t="s">
        <v>34</v>
      </c>
      <c r="W1482" s="10">
        <f t="shared" si="183"/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 t="shared" si="184"/>
        <v>Peter</v>
      </c>
      <c r="H1483" s="6" t="str">
        <f t="shared" si="185"/>
        <v>BŸhler</v>
      </c>
      <c r="I1483" s="6" t="str">
        <f t="shared" si="186"/>
        <v>Wolfsburg</v>
      </c>
      <c r="J1483" s="2" t="s">
        <v>695</v>
      </c>
      <c r="K1483" s="7" t="str">
        <f>INDEX('Product Details'!$A$2:$D$169, MATCH('Sales Order '!J1483,'Product Details'!$B$2:$B$169,0),3)</f>
        <v>Office_Supplies</v>
      </c>
      <c r="L1483" s="7" t="str">
        <f>INDEX('Product Details'!$A$2:$D$169, MATCH('Sales Order '!J1483,'Product Details'!$B$2:$B$169,0),4)</f>
        <v>Binders</v>
      </c>
      <c r="M1483" s="7" t="str">
        <f>INDEX('Product Details'!$A$2:$D$169, MATCH('Sales Order '!J1483,'Product Details'!$B$2:$B$169,0),1)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87">O1483*P1483</f>
        <v>650</v>
      </c>
      <c r="R1483" s="8">
        <f t="shared" ref="R1483:R1546" si="188">N1483*P1483</f>
        <v>695</v>
      </c>
      <c r="S1483" s="2">
        <v>30</v>
      </c>
      <c r="T1483" s="9">
        <f t="shared" ref="T1483:T1546" si="189">R1483+S1483</f>
        <v>725</v>
      </c>
      <c r="U1483" s="9">
        <f t="shared" ref="U1483:U1546" si="190">T1483-Q1483</f>
        <v>75</v>
      </c>
      <c r="V1483" s="2" t="s">
        <v>34</v>
      </c>
      <c r="W1483" s="10">
        <f t="shared" ref="W1483:W1546" si="191">VLOOKUP(T1483,$X$1:$Y$7,2,1)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 t="shared" si="184"/>
        <v>Christopher</v>
      </c>
      <c r="H1484" s="6" t="str">
        <f t="shared" si="185"/>
        <v>Martinez</v>
      </c>
      <c r="I1484" s="6" t="str">
        <f t="shared" si="186"/>
        <v>Qingdao</v>
      </c>
      <c r="J1484" s="2" t="s">
        <v>122</v>
      </c>
      <c r="K1484" s="7" t="str">
        <f>INDEX('Product Details'!$A$2:$D$169, MATCH('Sales Order '!J1484,'Product Details'!$B$2:$B$169,0),3)</f>
        <v>Furniture</v>
      </c>
      <c r="L1484" s="7" t="str">
        <f>INDEX('Product Details'!$A$2:$D$169, MATCH('Sales Order '!J1484,'Product Details'!$B$2:$B$169,0),4)</f>
        <v>Furnishings</v>
      </c>
      <c r="M1484" s="7" t="str">
        <f>INDEX('Product Details'!$A$2:$D$169, MATCH('Sales Order '!J1484,'Product Details'!$B$2:$B$169,0),1)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87"/>
        <v>10532</v>
      </c>
      <c r="R1484" s="8">
        <f t="shared" si="188"/>
        <v>11812</v>
      </c>
      <c r="S1484" s="2">
        <v>80</v>
      </c>
      <c r="T1484" s="9">
        <f t="shared" si="189"/>
        <v>11892</v>
      </c>
      <c r="U1484" s="9">
        <f t="shared" si="190"/>
        <v>1360</v>
      </c>
      <c r="V1484" s="2" t="s">
        <v>31</v>
      </c>
      <c r="W1484" s="10">
        <f t="shared" si="191"/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 t="shared" si="184"/>
        <v>Kelly</v>
      </c>
      <c r="H1485" s="6" t="str">
        <f t="shared" si="185"/>
        <v>Collister</v>
      </c>
      <c r="I1485" s="6" t="str">
        <f t="shared" si="186"/>
        <v>Tangshan</v>
      </c>
      <c r="J1485" s="2" t="s">
        <v>67</v>
      </c>
      <c r="K1485" s="7" t="str">
        <f>INDEX('Product Details'!$A$2:$D$169, MATCH('Sales Order '!J1485,'Product Details'!$B$2:$B$169,0),3)</f>
        <v>Furniture</v>
      </c>
      <c r="L1485" s="7" t="str">
        <f>INDEX('Product Details'!$A$2:$D$169, MATCH('Sales Order '!J1485,'Product Details'!$B$2:$B$169,0),4)</f>
        <v>Bookcases</v>
      </c>
      <c r="M1485" s="7" t="str">
        <f>INDEX('Product Details'!$A$2:$D$169, MATCH('Sales Order '!J1485,'Product Details'!$B$2:$B$169,0),1)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87"/>
        <v>3336</v>
      </c>
      <c r="R1485" s="8">
        <f t="shared" si="188"/>
        <v>3600</v>
      </c>
      <c r="S1485" s="2">
        <v>49</v>
      </c>
      <c r="T1485" s="9">
        <f t="shared" si="189"/>
        <v>3649</v>
      </c>
      <c r="U1485" s="9">
        <f t="shared" si="190"/>
        <v>313</v>
      </c>
      <c r="V1485" s="2" t="s">
        <v>64</v>
      </c>
      <c r="W1485" s="10">
        <f t="shared" si="191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 t="shared" si="184"/>
        <v>Eugene</v>
      </c>
      <c r="H1486" s="6" t="str">
        <f t="shared" si="185"/>
        <v>Barchas</v>
      </c>
      <c r="I1486" s="6" t="str">
        <f t="shared" si="186"/>
        <v>Aksu</v>
      </c>
      <c r="J1486" s="2" t="s">
        <v>246</v>
      </c>
      <c r="K1486" s="7" t="str">
        <f>INDEX('Product Details'!$A$2:$D$169, MATCH('Sales Order '!J1486,'Product Details'!$B$2:$B$169,0),3)</f>
        <v>Office_Supplies</v>
      </c>
      <c r="L1486" s="7" t="str">
        <f>INDEX('Product Details'!$A$2:$D$169, MATCH('Sales Order '!J1486,'Product Details'!$B$2:$B$169,0),4)</f>
        <v>Envelopes</v>
      </c>
      <c r="M1486" s="7" t="str">
        <f>INDEX('Product Details'!$A$2:$D$169, MATCH('Sales Order '!J1486,'Product Details'!$B$2:$B$169,0),1)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87"/>
        <v>2060</v>
      </c>
      <c r="R1486" s="8">
        <f t="shared" si="188"/>
        <v>2206</v>
      </c>
      <c r="S1486" s="2">
        <v>95</v>
      </c>
      <c r="T1486" s="9">
        <f t="shared" si="189"/>
        <v>2301</v>
      </c>
      <c r="U1486" s="9">
        <f t="shared" si="190"/>
        <v>241</v>
      </c>
      <c r="V1486" s="2" t="s">
        <v>64</v>
      </c>
      <c r="W1486" s="10">
        <f t="shared" si="191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 t="shared" si="184"/>
        <v>Mitch</v>
      </c>
      <c r="H1487" s="6" t="str">
        <f t="shared" si="185"/>
        <v>Willingham</v>
      </c>
      <c r="I1487" s="6" t="str">
        <f t="shared" si="186"/>
        <v>Surakarta</v>
      </c>
      <c r="J1487" s="2" t="s">
        <v>1143</v>
      </c>
      <c r="K1487" s="7" t="str">
        <f>INDEX('Product Details'!$A$2:$D$169, MATCH('Sales Order '!J1487,'Product Details'!$B$2:$B$169,0),3)</f>
        <v>Furniture</v>
      </c>
      <c r="L1487" s="7" t="str">
        <f>INDEX('Product Details'!$A$2:$D$169, MATCH('Sales Order '!J1487,'Product Details'!$B$2:$B$169,0),4)</f>
        <v>Bookcases</v>
      </c>
      <c r="M1487" s="7" t="str">
        <f>INDEX('Product Details'!$A$2:$D$169, MATCH('Sales Order '!J1487,'Product Details'!$B$2:$B$169,0),1)</f>
        <v>Metal Bookcases, Putty</v>
      </c>
      <c r="N1487" s="2">
        <v>645</v>
      </c>
      <c r="O1487" s="2">
        <v>565</v>
      </c>
      <c r="P1487" s="2">
        <v>3</v>
      </c>
      <c r="Q1487" s="8">
        <f t="shared" si="187"/>
        <v>1695</v>
      </c>
      <c r="R1487" s="8">
        <f t="shared" si="188"/>
        <v>1935</v>
      </c>
      <c r="S1487" s="2">
        <v>63</v>
      </c>
      <c r="T1487" s="9">
        <f t="shared" si="189"/>
        <v>1998</v>
      </c>
      <c r="U1487" s="9">
        <f t="shared" si="190"/>
        <v>303</v>
      </c>
      <c r="V1487" s="2" t="s">
        <v>72</v>
      </c>
      <c r="W1487" s="10">
        <f t="shared" si="191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 t="shared" si="184"/>
        <v>David</v>
      </c>
      <c r="H1488" s="6" t="str">
        <f t="shared" si="185"/>
        <v>Philippe</v>
      </c>
      <c r="I1488" s="6" t="str">
        <f t="shared" si="186"/>
        <v>Hamburg</v>
      </c>
      <c r="J1488" s="2" t="s">
        <v>573</v>
      </c>
      <c r="K1488" s="7" t="str">
        <f>INDEX('Product Details'!$A$2:$D$169, MATCH('Sales Order '!J1488,'Product Details'!$B$2:$B$169,0),3)</f>
        <v>Technology</v>
      </c>
      <c r="L1488" s="7" t="str">
        <f>INDEX('Product Details'!$A$2:$D$169, MATCH('Sales Order '!J1488,'Product Details'!$B$2:$B$169,0),4)</f>
        <v>Machines</v>
      </c>
      <c r="M1488" s="7" t="str">
        <f>INDEX('Product Details'!$A$2:$D$169, MATCH('Sales Order '!J1488,'Product Details'!$B$2:$B$169,0),1)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87"/>
        <v>16070</v>
      </c>
      <c r="R1488" s="8">
        <f t="shared" si="188"/>
        <v>17372</v>
      </c>
      <c r="S1488" s="2">
        <v>30</v>
      </c>
      <c r="T1488" s="9">
        <f t="shared" si="189"/>
        <v>17402</v>
      </c>
      <c r="U1488" s="9">
        <f t="shared" si="190"/>
        <v>1332</v>
      </c>
      <c r="V1488" s="2" t="s">
        <v>31</v>
      </c>
      <c r="W1488" s="10">
        <f t="shared" si="191"/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 t="shared" si="184"/>
        <v>Parhena</v>
      </c>
      <c r="H1489" s="6" t="str">
        <f t="shared" si="185"/>
        <v>Norris</v>
      </c>
      <c r="I1489" s="6" t="str">
        <f t="shared" si="186"/>
        <v>Bandung</v>
      </c>
      <c r="J1489" s="2" t="s">
        <v>208</v>
      </c>
      <c r="K1489" s="7" t="str">
        <f>INDEX('Product Details'!$A$2:$D$169, MATCH('Sales Order '!J1489,'Product Details'!$B$2:$B$169,0),3)</f>
        <v>Office_Supplies</v>
      </c>
      <c r="L1489" s="7" t="str">
        <f>INDEX('Product Details'!$A$2:$D$169, MATCH('Sales Order '!J1489,'Product Details'!$B$2:$B$169,0),4)</f>
        <v>Labels</v>
      </c>
      <c r="M1489" s="7" t="str">
        <f>INDEX('Product Details'!$A$2:$D$169, MATCH('Sales Order '!J1489,'Product Details'!$B$2:$B$169,0),1)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87"/>
        <v>11354</v>
      </c>
      <c r="R1489" s="8">
        <f t="shared" si="188"/>
        <v>12024</v>
      </c>
      <c r="S1489" s="2">
        <v>58</v>
      </c>
      <c r="T1489" s="9">
        <f t="shared" si="189"/>
        <v>12082</v>
      </c>
      <c r="U1489" s="9">
        <f t="shared" si="190"/>
        <v>728</v>
      </c>
      <c r="V1489" s="2" t="s">
        <v>31</v>
      </c>
      <c r="W1489" s="10">
        <f t="shared" si="191"/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 t="shared" si="184"/>
        <v>John</v>
      </c>
      <c r="H1490" s="6" t="str">
        <f t="shared" si="185"/>
        <v>Huston</v>
      </c>
      <c r="I1490" s="6" t="str">
        <f t="shared" si="186"/>
        <v>Jena</v>
      </c>
      <c r="J1490" s="2" t="s">
        <v>71</v>
      </c>
      <c r="K1490" s="7" t="str">
        <f>INDEX('Product Details'!$A$2:$D$169, MATCH('Sales Order '!J1490,'Product Details'!$B$2:$B$169,0),3)</f>
        <v>Furniture</v>
      </c>
      <c r="L1490" s="7" t="str">
        <f>INDEX('Product Details'!$A$2:$D$169, MATCH('Sales Order '!J1490,'Product Details'!$B$2:$B$169,0),4)</f>
        <v>Furnishings</v>
      </c>
      <c r="M1490" s="7" t="str">
        <f>INDEX('Product Details'!$A$2:$D$169, MATCH('Sales Order '!J1490,'Product Details'!$B$2:$B$169,0),1)</f>
        <v>-O Stacking Tray, Erganomic</v>
      </c>
      <c r="N1490" s="2">
        <v>61</v>
      </c>
      <c r="O1490" s="2">
        <v>56</v>
      </c>
      <c r="P1490" s="2">
        <v>5</v>
      </c>
      <c r="Q1490" s="8">
        <f t="shared" si="187"/>
        <v>280</v>
      </c>
      <c r="R1490" s="8">
        <f t="shared" si="188"/>
        <v>305</v>
      </c>
      <c r="S1490" s="2">
        <v>10</v>
      </c>
      <c r="T1490" s="9">
        <f t="shared" si="189"/>
        <v>315</v>
      </c>
      <c r="U1490" s="9">
        <f t="shared" si="190"/>
        <v>35</v>
      </c>
      <c r="V1490" s="2" t="s">
        <v>34</v>
      </c>
      <c r="W1490" s="10">
        <f t="shared" si="191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 t="shared" si="184"/>
        <v>Ralph</v>
      </c>
      <c r="H1491" s="6" t="str">
        <f t="shared" si="185"/>
        <v>Arnett</v>
      </c>
      <c r="I1491" s="6" t="str">
        <f t="shared" si="186"/>
        <v>Shenyang</v>
      </c>
      <c r="J1491" s="2" t="s">
        <v>151</v>
      </c>
      <c r="K1491" s="7" t="str">
        <f>INDEX('Product Details'!$A$2:$D$169, MATCH('Sales Order '!J1491,'Product Details'!$B$2:$B$169,0),3)</f>
        <v>Office_Supplies</v>
      </c>
      <c r="L1491" s="7" t="str">
        <f>INDEX('Product Details'!$A$2:$D$169, MATCH('Sales Order '!J1491,'Product Details'!$B$2:$B$169,0),4)</f>
        <v>Appliances</v>
      </c>
      <c r="M1491" s="7" t="str">
        <f>INDEX('Product Details'!$A$2:$D$169, MATCH('Sales Order '!J1491,'Product Details'!$B$2:$B$169,0),1)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87"/>
        <v>134</v>
      </c>
      <c r="R1491" s="8">
        <f t="shared" si="188"/>
        <v>142</v>
      </c>
      <c r="S1491" s="2">
        <v>30</v>
      </c>
      <c r="T1491" s="9">
        <f t="shared" si="189"/>
        <v>172</v>
      </c>
      <c r="U1491" s="9">
        <f t="shared" si="190"/>
        <v>38</v>
      </c>
      <c r="V1491" s="2" t="s">
        <v>34</v>
      </c>
      <c r="W1491" s="10">
        <f t="shared" si="191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 t="shared" si="184"/>
        <v>Anemone</v>
      </c>
      <c r="H1492" s="6" t="str">
        <f t="shared" si="185"/>
        <v>Ratner</v>
      </c>
      <c r="I1492" s="6" t="str">
        <f t="shared" si="186"/>
        <v>Berlin</v>
      </c>
      <c r="J1492" s="2" t="s">
        <v>515</v>
      </c>
      <c r="K1492" s="7" t="str">
        <f>INDEX('Product Details'!$A$2:$D$169, MATCH('Sales Order '!J1492,'Product Details'!$B$2:$B$169,0),3)</f>
        <v>Technology</v>
      </c>
      <c r="L1492" s="7" t="str">
        <f>INDEX('Product Details'!$A$2:$D$169, MATCH('Sales Order '!J1492,'Product Details'!$B$2:$B$169,0),4)</f>
        <v>Accessories</v>
      </c>
      <c r="M1492" s="7" t="str">
        <f>INDEX('Product Details'!$A$2:$D$169, MATCH('Sales Order '!J1492,'Product Details'!$B$2:$B$169,0),1)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87"/>
        <v>7523</v>
      </c>
      <c r="R1492" s="8">
        <f t="shared" si="188"/>
        <v>8199</v>
      </c>
      <c r="S1492" s="2">
        <v>34</v>
      </c>
      <c r="T1492" s="9">
        <f t="shared" si="189"/>
        <v>8233</v>
      </c>
      <c r="U1492" s="9">
        <f t="shared" si="190"/>
        <v>710</v>
      </c>
      <c r="V1492" s="2" t="s">
        <v>64</v>
      </c>
      <c r="W1492" s="10">
        <f t="shared" si="191"/>
        <v>0.05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 t="shared" si="184"/>
        <v>Frank</v>
      </c>
      <c r="H1493" s="6" t="str">
        <f t="shared" si="185"/>
        <v>Hawley</v>
      </c>
      <c r="I1493" s="6" t="str">
        <f t="shared" si="186"/>
        <v>Gold Coast</v>
      </c>
      <c r="J1493" s="2" t="s">
        <v>46</v>
      </c>
      <c r="K1493" s="7" t="str">
        <f>INDEX('Product Details'!$A$2:$D$169, MATCH('Sales Order '!J1493,'Product Details'!$B$2:$B$169,0),3)</f>
        <v>Technology</v>
      </c>
      <c r="L1493" s="7" t="str">
        <f>INDEX('Product Details'!$A$2:$D$169, MATCH('Sales Order '!J1493,'Product Details'!$B$2:$B$169,0),4)</f>
        <v>Machines</v>
      </c>
      <c r="M1493" s="7" t="str">
        <f>INDEX('Product Details'!$A$2:$D$169, MATCH('Sales Order '!J1493,'Product Details'!$B$2:$B$169,0),1)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87"/>
        <v>21192</v>
      </c>
      <c r="R1493" s="8">
        <f t="shared" si="188"/>
        <v>22869</v>
      </c>
      <c r="S1493" s="2">
        <v>84</v>
      </c>
      <c r="T1493" s="9">
        <f t="shared" si="189"/>
        <v>22953</v>
      </c>
      <c r="U1493" s="9">
        <f t="shared" si="190"/>
        <v>1761</v>
      </c>
      <c r="V1493" s="2" t="s">
        <v>34</v>
      </c>
      <c r="W1493" s="10">
        <f t="shared" si="191"/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 t="shared" si="184"/>
        <v>Claire</v>
      </c>
      <c r="H1494" s="6" t="str">
        <f t="shared" si="185"/>
        <v>Gute</v>
      </c>
      <c r="I1494" s="6" t="str">
        <f t="shared" si="186"/>
        <v>Shenzhen</v>
      </c>
      <c r="J1494" s="2" t="s">
        <v>913</v>
      </c>
      <c r="K1494" s="7" t="str">
        <f>INDEX('Product Details'!$A$2:$D$169, MATCH('Sales Order '!J1494,'Product Details'!$B$2:$B$169,0),3)</f>
        <v>Office_Supplies</v>
      </c>
      <c r="L1494" s="7" t="str">
        <f>INDEX('Product Details'!$A$2:$D$169, MATCH('Sales Order '!J1494,'Product Details'!$B$2:$B$169,0),4)</f>
        <v>Appliances</v>
      </c>
      <c r="M1494" s="7" t="str">
        <f>INDEX('Product Details'!$A$2:$D$169, MATCH('Sales Order '!J1494,'Product Details'!$B$2:$B$169,0),1)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87"/>
        <v>645</v>
      </c>
      <c r="R1494" s="8">
        <f t="shared" si="188"/>
        <v>710</v>
      </c>
      <c r="S1494" s="2">
        <v>30</v>
      </c>
      <c r="T1494" s="9">
        <f t="shared" si="189"/>
        <v>740</v>
      </c>
      <c r="U1494" s="9">
        <f t="shared" si="190"/>
        <v>95</v>
      </c>
      <c r="V1494" s="2" t="s">
        <v>64</v>
      </c>
      <c r="W1494" s="10">
        <f t="shared" si="191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 t="shared" si="184"/>
        <v>Stuart</v>
      </c>
      <c r="H1495" s="6" t="str">
        <f t="shared" si="185"/>
        <v>Calhoun</v>
      </c>
      <c r="I1495" s="6" t="str">
        <f t="shared" si="186"/>
        <v>Raipur</v>
      </c>
      <c r="J1495" s="2" t="s">
        <v>546</v>
      </c>
      <c r="K1495" s="7" t="str">
        <f>INDEX('Product Details'!$A$2:$D$169, MATCH('Sales Order '!J1495,'Product Details'!$B$2:$B$169,0),3)</f>
        <v>Technology</v>
      </c>
      <c r="L1495" s="7" t="str">
        <f>INDEX('Product Details'!$A$2:$D$169, MATCH('Sales Order '!J1495,'Product Details'!$B$2:$B$169,0),4)</f>
        <v>Copiers</v>
      </c>
      <c r="M1495" s="7" t="str">
        <f>INDEX('Product Details'!$A$2:$D$169, MATCH('Sales Order '!J1495,'Product Details'!$B$2:$B$169,0),1)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87"/>
        <v>444</v>
      </c>
      <c r="R1495" s="8">
        <f t="shared" si="188"/>
        <v>486</v>
      </c>
      <c r="S1495" s="2">
        <v>30</v>
      </c>
      <c r="T1495" s="9">
        <f t="shared" si="189"/>
        <v>516</v>
      </c>
      <c r="U1495" s="9">
        <f t="shared" si="190"/>
        <v>72</v>
      </c>
      <c r="V1495" s="2" t="s">
        <v>34</v>
      </c>
      <c r="W1495" s="10">
        <f t="shared" si="191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 t="shared" si="184"/>
        <v>Eugene</v>
      </c>
      <c r="H1496" s="6" t="str">
        <f t="shared" si="185"/>
        <v>Hildebrand</v>
      </c>
      <c r="I1496" s="6" t="str">
        <f t="shared" si="186"/>
        <v>Liaocheng</v>
      </c>
      <c r="J1496" s="2" t="s">
        <v>539</v>
      </c>
      <c r="K1496" s="7" t="str">
        <f>INDEX('Product Details'!$A$2:$D$169, MATCH('Sales Order '!J1496,'Product Details'!$B$2:$B$169,0),3)</f>
        <v>Technology</v>
      </c>
      <c r="L1496" s="7" t="str">
        <f>INDEX('Product Details'!$A$2:$D$169, MATCH('Sales Order '!J1496,'Product Details'!$B$2:$B$169,0),4)</f>
        <v>Copiers</v>
      </c>
      <c r="M1496" s="7" t="str">
        <f>INDEX('Product Details'!$A$2:$D$169, MATCH('Sales Order '!J1496,'Product Details'!$B$2:$B$169,0),1)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87"/>
        <v>276</v>
      </c>
      <c r="R1496" s="8">
        <f t="shared" si="188"/>
        <v>294</v>
      </c>
      <c r="S1496" s="2">
        <v>30</v>
      </c>
      <c r="T1496" s="9">
        <f t="shared" si="189"/>
        <v>324</v>
      </c>
      <c r="U1496" s="9">
        <f t="shared" si="190"/>
        <v>48</v>
      </c>
      <c r="V1496" s="2" t="s">
        <v>64</v>
      </c>
      <c r="W1496" s="10">
        <f t="shared" si="191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 t="shared" si="184"/>
        <v>Peter</v>
      </c>
      <c r="H1497" s="6" t="str">
        <f t="shared" si="185"/>
        <v>McVee</v>
      </c>
      <c r="I1497" s="6" t="str">
        <f t="shared" si="186"/>
        <v>Hamburg</v>
      </c>
      <c r="J1497" s="2" t="s">
        <v>497</v>
      </c>
      <c r="K1497" s="7" t="str">
        <f>INDEX('Product Details'!$A$2:$D$169, MATCH('Sales Order '!J1497,'Product Details'!$B$2:$B$169,0),3)</f>
        <v>Furniture</v>
      </c>
      <c r="L1497" s="7" t="str">
        <f>INDEX('Product Details'!$A$2:$D$169, MATCH('Sales Order '!J1497,'Product Details'!$B$2:$B$169,0),4)</f>
        <v>Tables</v>
      </c>
      <c r="M1497" s="7" t="str">
        <f>INDEX('Product Details'!$A$2:$D$169, MATCH('Sales Order '!J1497,'Product Details'!$B$2:$B$169,0),1)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87"/>
        <v>2583</v>
      </c>
      <c r="R1497" s="8">
        <f t="shared" si="188"/>
        <v>2874</v>
      </c>
      <c r="S1497" s="2">
        <v>44</v>
      </c>
      <c r="T1497" s="9">
        <f t="shared" si="189"/>
        <v>2918</v>
      </c>
      <c r="U1497" s="9">
        <f t="shared" si="190"/>
        <v>335</v>
      </c>
      <c r="V1497" s="2" t="s">
        <v>64</v>
      </c>
      <c r="W1497" s="10">
        <f t="shared" si="191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 t="shared" si="184"/>
        <v>Aaron</v>
      </c>
      <c r="H1498" s="6" t="str">
        <f t="shared" si="185"/>
        <v>Bergman</v>
      </c>
      <c r="I1498" s="6" t="str">
        <f t="shared" si="186"/>
        <v>Halle</v>
      </c>
      <c r="J1498" s="2" t="s">
        <v>87</v>
      </c>
      <c r="K1498" s="7" t="str">
        <f>INDEX('Product Details'!$A$2:$D$169, MATCH('Sales Order '!J1498,'Product Details'!$B$2:$B$169,0),3)</f>
        <v>Office_Supplies</v>
      </c>
      <c r="L1498" s="7" t="str">
        <f>INDEX('Product Details'!$A$2:$D$169, MATCH('Sales Order '!J1498,'Product Details'!$B$2:$B$169,0),4)</f>
        <v>Storage</v>
      </c>
      <c r="M1498" s="7" t="str">
        <f>INDEX('Product Details'!$A$2:$D$169, MATCH('Sales Order '!J1498,'Product Details'!$B$2:$B$169,0),1)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87"/>
        <v>1591</v>
      </c>
      <c r="R1498" s="8">
        <f t="shared" si="188"/>
        <v>1637</v>
      </c>
      <c r="S1498" s="2">
        <v>50</v>
      </c>
      <c r="T1498" s="9">
        <f t="shared" si="189"/>
        <v>1687</v>
      </c>
      <c r="U1498" s="9">
        <f t="shared" si="190"/>
        <v>96</v>
      </c>
      <c r="V1498" s="2" t="s">
        <v>72</v>
      </c>
      <c r="W1498" s="10">
        <f t="shared" si="191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 t="shared" si="184"/>
        <v>Charles</v>
      </c>
      <c r="H1499" s="6" t="str">
        <f t="shared" si="185"/>
        <v>Sheldon</v>
      </c>
      <c r="I1499" s="6" t="str">
        <f t="shared" si="186"/>
        <v>Brisbane</v>
      </c>
      <c r="J1499" s="2" t="s">
        <v>329</v>
      </c>
      <c r="K1499" s="7" t="str">
        <f>INDEX('Product Details'!$A$2:$D$169, MATCH('Sales Order '!J1499,'Product Details'!$B$2:$B$169,0),3)</f>
        <v>Office_Supplies</v>
      </c>
      <c r="L1499" s="7" t="str">
        <f>INDEX('Product Details'!$A$2:$D$169, MATCH('Sales Order '!J1499,'Product Details'!$B$2:$B$169,0),4)</f>
        <v>Appliances</v>
      </c>
      <c r="M1499" s="7" t="str">
        <f>INDEX('Product Details'!$A$2:$D$169, MATCH('Sales Order '!J1499,'Product Details'!$B$2:$B$169,0),1)</f>
        <v>KitchenAid Toaster, Black</v>
      </c>
      <c r="N1499" s="2">
        <v>1816</v>
      </c>
      <c r="O1499" s="2">
        <v>1699</v>
      </c>
      <c r="P1499" s="2">
        <v>3</v>
      </c>
      <c r="Q1499" s="8">
        <f t="shared" si="187"/>
        <v>5097</v>
      </c>
      <c r="R1499" s="8">
        <f t="shared" si="188"/>
        <v>5448</v>
      </c>
      <c r="S1499" s="2">
        <v>95</v>
      </c>
      <c r="T1499" s="9">
        <f t="shared" si="189"/>
        <v>5543</v>
      </c>
      <c r="U1499" s="9">
        <f t="shared" si="190"/>
        <v>446</v>
      </c>
      <c r="V1499" s="2" t="s">
        <v>34</v>
      </c>
      <c r="W1499" s="10">
        <f t="shared" si="191"/>
        <v>0.05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 t="shared" si="184"/>
        <v>Anthony</v>
      </c>
      <c r="H1500" s="6" t="str">
        <f t="shared" si="185"/>
        <v>Rawles</v>
      </c>
      <c r="I1500" s="6" t="str">
        <f t="shared" si="186"/>
        <v>Samarinda</v>
      </c>
      <c r="J1500" s="2" t="s">
        <v>286</v>
      </c>
      <c r="K1500" s="7" t="str">
        <f>INDEX('Product Details'!$A$2:$D$169, MATCH('Sales Order '!J1500,'Product Details'!$B$2:$B$169,0),3)</f>
        <v>Technology</v>
      </c>
      <c r="L1500" s="7" t="str">
        <f>INDEX('Product Details'!$A$2:$D$169, MATCH('Sales Order '!J1500,'Product Details'!$B$2:$B$169,0),4)</f>
        <v>Phones</v>
      </c>
      <c r="M1500" s="7" t="str">
        <f>INDEX('Product Details'!$A$2:$D$169, MATCH('Sales Order '!J1500,'Product Details'!$B$2:$B$169,0),1)</f>
        <v>Phone 5C</v>
      </c>
      <c r="N1500" s="2">
        <v>4577</v>
      </c>
      <c r="O1500" s="2">
        <v>4285</v>
      </c>
      <c r="P1500" s="2">
        <v>4</v>
      </c>
      <c r="Q1500" s="8">
        <f t="shared" si="187"/>
        <v>17140</v>
      </c>
      <c r="R1500" s="8">
        <f t="shared" si="188"/>
        <v>18308</v>
      </c>
      <c r="S1500" s="2">
        <v>42</v>
      </c>
      <c r="T1500" s="9">
        <f t="shared" si="189"/>
        <v>18350</v>
      </c>
      <c r="U1500" s="9">
        <f t="shared" si="190"/>
        <v>1210</v>
      </c>
      <c r="V1500" s="2" t="s">
        <v>72</v>
      </c>
      <c r="W1500" s="10">
        <f t="shared" si="191"/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 t="shared" si="184"/>
        <v>Jennifer</v>
      </c>
      <c r="H1501" s="6" t="str">
        <f t="shared" si="185"/>
        <v>Halladay</v>
      </c>
      <c r="I1501" s="6" t="str">
        <f t="shared" si="186"/>
        <v>Bielefeld</v>
      </c>
      <c r="J1501" s="2" t="s">
        <v>281</v>
      </c>
      <c r="K1501" s="7" t="str">
        <f>INDEX('Product Details'!$A$2:$D$169, MATCH('Sales Order '!J1501,'Product Details'!$B$2:$B$169,0),3)</f>
        <v>Furniture</v>
      </c>
      <c r="L1501" s="7" t="str">
        <f>INDEX('Product Details'!$A$2:$D$169, MATCH('Sales Order '!J1501,'Product Details'!$B$2:$B$169,0),4)</f>
        <v>Chairs</v>
      </c>
      <c r="M1501" s="7" t="str">
        <f>INDEX('Product Details'!$A$2:$D$169, MATCH('Sales Order '!J1501,'Product Details'!$B$2:$B$169,0),1)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87"/>
        <v>18864</v>
      </c>
      <c r="R1501" s="8">
        <f t="shared" si="188"/>
        <v>20151</v>
      </c>
      <c r="S1501" s="2">
        <v>38</v>
      </c>
      <c r="T1501" s="9">
        <f t="shared" si="189"/>
        <v>20189</v>
      </c>
      <c r="U1501" s="9">
        <f t="shared" si="190"/>
        <v>1325</v>
      </c>
      <c r="V1501" s="2" t="s">
        <v>34</v>
      </c>
      <c r="W1501" s="10">
        <f t="shared" si="191"/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 t="shared" si="184"/>
        <v>Joel</v>
      </c>
      <c r="H1502" s="6" t="str">
        <f t="shared" si="185"/>
        <v>Eaton</v>
      </c>
      <c r="I1502" s="6" t="str">
        <f t="shared" si="186"/>
        <v>Nuremberg</v>
      </c>
      <c r="J1502" s="2" t="s">
        <v>274</v>
      </c>
      <c r="K1502" s="7" t="str">
        <f>INDEX('Product Details'!$A$2:$D$169, MATCH('Sales Order '!J1502,'Product Details'!$B$2:$B$169,0),3)</f>
        <v>Furniture</v>
      </c>
      <c r="L1502" s="7" t="str">
        <f>INDEX('Product Details'!$A$2:$D$169, MATCH('Sales Order '!J1502,'Product Details'!$B$2:$B$169,0),4)</f>
        <v>Tables</v>
      </c>
      <c r="M1502" s="7" t="str">
        <f>INDEX('Product Details'!$A$2:$D$169, MATCH('Sales Order '!J1502,'Product Details'!$B$2:$B$169,0),1)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87"/>
        <v>2635</v>
      </c>
      <c r="R1502" s="8">
        <f t="shared" si="188"/>
        <v>2960</v>
      </c>
      <c r="S1502" s="2">
        <v>85</v>
      </c>
      <c r="T1502" s="9">
        <f t="shared" si="189"/>
        <v>3045</v>
      </c>
      <c r="U1502" s="9">
        <f t="shared" si="190"/>
        <v>410</v>
      </c>
      <c r="V1502" s="2" t="s">
        <v>64</v>
      </c>
      <c r="W1502" s="10">
        <f t="shared" si="191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 t="shared" si="184"/>
        <v>Kunst</v>
      </c>
      <c r="H1503" s="6" t="str">
        <f t="shared" si="185"/>
        <v>Miller</v>
      </c>
      <c r="I1503" s="6" t="str">
        <f t="shared" si="186"/>
        <v>Jakarta</v>
      </c>
      <c r="J1503" s="2" t="s">
        <v>515</v>
      </c>
      <c r="K1503" s="7" t="str">
        <f>INDEX('Product Details'!$A$2:$D$169, MATCH('Sales Order '!J1503,'Product Details'!$B$2:$B$169,0),3)</f>
        <v>Technology</v>
      </c>
      <c r="L1503" s="7" t="str">
        <f>INDEX('Product Details'!$A$2:$D$169, MATCH('Sales Order '!J1503,'Product Details'!$B$2:$B$169,0),4)</f>
        <v>Accessories</v>
      </c>
      <c r="M1503" s="7" t="str">
        <f>INDEX('Product Details'!$A$2:$D$169, MATCH('Sales Order '!J1503,'Product Details'!$B$2:$B$169,0),1)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87"/>
        <v>17307</v>
      </c>
      <c r="R1503" s="8">
        <f t="shared" si="188"/>
        <v>19062</v>
      </c>
      <c r="S1503" s="2">
        <v>91</v>
      </c>
      <c r="T1503" s="9">
        <f t="shared" si="189"/>
        <v>19153</v>
      </c>
      <c r="U1503" s="9">
        <f t="shared" si="190"/>
        <v>1846</v>
      </c>
      <c r="V1503" s="2" t="s">
        <v>34</v>
      </c>
      <c r="W1503" s="10">
        <f t="shared" si="191"/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 t="shared" si="184"/>
        <v>Harry</v>
      </c>
      <c r="H1504" s="6" t="str">
        <f t="shared" si="185"/>
        <v>Marie</v>
      </c>
      <c r="I1504" s="6" t="str">
        <f t="shared" si="186"/>
        <v>Mataram</v>
      </c>
      <c r="J1504" s="2" t="s">
        <v>1397</v>
      </c>
      <c r="K1504" s="7" t="str">
        <f>INDEX('Product Details'!$A$2:$D$169, MATCH('Sales Order '!J1504,'Product Details'!$B$2:$B$169,0),3)</f>
        <v>Technology</v>
      </c>
      <c r="L1504" s="7" t="str">
        <f>INDEX('Product Details'!$A$2:$D$169, MATCH('Sales Order '!J1504,'Product Details'!$B$2:$B$169,0),4)</f>
        <v>Phones</v>
      </c>
      <c r="M1504" s="7" t="str">
        <f>INDEX('Product Details'!$A$2:$D$169, MATCH('Sales Order '!J1504,'Product Details'!$B$2:$B$169,0),1)</f>
        <v>Smart Phone, Full Size</v>
      </c>
      <c r="N1504" s="2">
        <v>60</v>
      </c>
      <c r="O1504" s="2">
        <v>58</v>
      </c>
      <c r="P1504" s="2">
        <v>2</v>
      </c>
      <c r="Q1504" s="8">
        <f t="shared" si="187"/>
        <v>116</v>
      </c>
      <c r="R1504" s="8">
        <f t="shared" si="188"/>
        <v>120</v>
      </c>
      <c r="S1504" s="2">
        <v>10</v>
      </c>
      <c r="T1504" s="9">
        <f t="shared" si="189"/>
        <v>130</v>
      </c>
      <c r="U1504" s="9">
        <f t="shared" si="190"/>
        <v>14</v>
      </c>
      <c r="V1504" s="2" t="s">
        <v>64</v>
      </c>
      <c r="W1504" s="10">
        <f t="shared" si="191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 t="shared" si="184"/>
        <v>Rachel</v>
      </c>
      <c r="H1505" s="6" t="str">
        <f t="shared" si="185"/>
        <v>Payne</v>
      </c>
      <c r="I1505" s="6" t="str">
        <f t="shared" si="186"/>
        <v>Mianyang</v>
      </c>
      <c r="J1505" s="2" t="s">
        <v>420</v>
      </c>
      <c r="K1505" s="7" t="str">
        <f>INDEX('Product Details'!$A$2:$D$169, MATCH('Sales Order '!J1505,'Product Details'!$B$2:$B$169,0),3)</f>
        <v>Office_Supplies</v>
      </c>
      <c r="L1505" s="7" t="str">
        <f>INDEX('Product Details'!$A$2:$D$169, MATCH('Sales Order '!J1505,'Product Details'!$B$2:$B$169,0),4)</f>
        <v>Labels</v>
      </c>
      <c r="M1505" s="7" t="str">
        <f>INDEX('Product Details'!$A$2:$D$169, MATCH('Sales Order '!J1505,'Product Details'!$B$2:$B$169,0),1)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87"/>
        <v>328</v>
      </c>
      <c r="R1505" s="8">
        <f t="shared" si="188"/>
        <v>368</v>
      </c>
      <c r="S1505" s="2">
        <v>10</v>
      </c>
      <c r="T1505" s="9">
        <f t="shared" si="189"/>
        <v>378</v>
      </c>
      <c r="U1505" s="9">
        <f t="shared" si="190"/>
        <v>50</v>
      </c>
      <c r="V1505" s="2" t="s">
        <v>34</v>
      </c>
      <c r="W1505" s="10">
        <f t="shared" si="191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 t="shared" si="184"/>
        <v>Candace</v>
      </c>
      <c r="H1506" s="6" t="str">
        <f t="shared" si="185"/>
        <v>McMahon</v>
      </c>
      <c r="I1506" s="6" t="str">
        <f t="shared" si="186"/>
        <v>Canberra</v>
      </c>
      <c r="J1506" s="2" t="s">
        <v>281</v>
      </c>
      <c r="K1506" s="7" t="str">
        <f>INDEX('Product Details'!$A$2:$D$169, MATCH('Sales Order '!J1506,'Product Details'!$B$2:$B$169,0),3)</f>
        <v>Furniture</v>
      </c>
      <c r="L1506" s="7" t="str">
        <f>INDEX('Product Details'!$A$2:$D$169, MATCH('Sales Order '!J1506,'Product Details'!$B$2:$B$169,0),4)</f>
        <v>Chairs</v>
      </c>
      <c r="M1506" s="7" t="str">
        <f>INDEX('Product Details'!$A$2:$D$169, MATCH('Sales Order '!J1506,'Product Details'!$B$2:$B$169,0),1)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87"/>
        <v>210</v>
      </c>
      <c r="R1506" s="8">
        <f t="shared" si="188"/>
        <v>224</v>
      </c>
      <c r="S1506" s="2">
        <v>87</v>
      </c>
      <c r="T1506" s="9">
        <f t="shared" si="189"/>
        <v>311</v>
      </c>
      <c r="U1506" s="9">
        <f t="shared" si="190"/>
        <v>101</v>
      </c>
      <c r="V1506" s="2" t="s">
        <v>64</v>
      </c>
      <c r="W1506" s="10">
        <f t="shared" si="191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 t="shared" si="184"/>
        <v>Peter</v>
      </c>
      <c r="H1507" s="6" t="str">
        <f t="shared" si="185"/>
        <v>BŸhler</v>
      </c>
      <c r="I1507" s="6" t="str">
        <f t="shared" si="186"/>
        <v>Dresden</v>
      </c>
      <c r="J1507" s="2" t="s">
        <v>67</v>
      </c>
      <c r="K1507" s="7" t="str">
        <f>INDEX('Product Details'!$A$2:$D$169, MATCH('Sales Order '!J1507,'Product Details'!$B$2:$B$169,0),3)</f>
        <v>Furniture</v>
      </c>
      <c r="L1507" s="7" t="str">
        <f>INDEX('Product Details'!$A$2:$D$169, MATCH('Sales Order '!J1507,'Product Details'!$B$2:$B$169,0),4)</f>
        <v>Bookcases</v>
      </c>
      <c r="M1507" s="7" t="str">
        <f>INDEX('Product Details'!$A$2:$D$169, MATCH('Sales Order '!J1507,'Product Details'!$B$2:$B$169,0),1)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87"/>
        <v>35164</v>
      </c>
      <c r="R1507" s="8">
        <f t="shared" si="188"/>
        <v>38328</v>
      </c>
      <c r="S1507" s="2">
        <v>98</v>
      </c>
      <c r="T1507" s="9">
        <f t="shared" si="189"/>
        <v>38426</v>
      </c>
      <c r="U1507" s="9">
        <f t="shared" si="190"/>
        <v>3262</v>
      </c>
      <c r="V1507" s="2" t="s">
        <v>64</v>
      </c>
      <c r="W1507" s="10">
        <f t="shared" si="191"/>
        <v>7.0000000000000007E-2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 t="shared" si="184"/>
        <v>Anthony</v>
      </c>
      <c r="H1508" s="6" t="str">
        <f t="shared" si="185"/>
        <v>Garverick</v>
      </c>
      <c r="I1508" s="6" t="str">
        <f t="shared" si="186"/>
        <v>Delhi</v>
      </c>
      <c r="J1508" s="2" t="s">
        <v>84</v>
      </c>
      <c r="K1508" s="7" t="str">
        <f>INDEX('Product Details'!$A$2:$D$169, MATCH('Sales Order '!J1508,'Product Details'!$B$2:$B$169,0),3)</f>
        <v>Furniture</v>
      </c>
      <c r="L1508" s="7" t="str">
        <f>INDEX('Product Details'!$A$2:$D$169, MATCH('Sales Order '!J1508,'Product Details'!$B$2:$B$169,0),4)</f>
        <v>Chairs</v>
      </c>
      <c r="M1508" s="7" t="str">
        <f>INDEX('Product Details'!$A$2:$D$169, MATCH('Sales Order '!J1508,'Product Details'!$B$2:$B$169,0),1)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87"/>
        <v>5486</v>
      </c>
      <c r="R1508" s="8">
        <f t="shared" si="188"/>
        <v>5916</v>
      </c>
      <c r="S1508" s="2">
        <v>44</v>
      </c>
      <c r="T1508" s="9">
        <f t="shared" si="189"/>
        <v>5960</v>
      </c>
      <c r="U1508" s="9">
        <f t="shared" si="190"/>
        <v>474</v>
      </c>
      <c r="V1508" s="2" t="s">
        <v>64</v>
      </c>
      <c r="W1508" s="10">
        <f t="shared" si="191"/>
        <v>0.05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 t="shared" si="184"/>
        <v>Dave</v>
      </c>
      <c r="H1509" s="6" t="str">
        <f t="shared" si="185"/>
        <v>Hallsten</v>
      </c>
      <c r="I1509" s="6" t="str">
        <f t="shared" si="186"/>
        <v>Melbourne</v>
      </c>
      <c r="J1509" s="2" t="s">
        <v>752</v>
      </c>
      <c r="K1509" s="7" t="str">
        <f>INDEX('Product Details'!$A$2:$D$169, MATCH('Sales Order '!J1509,'Product Details'!$B$2:$B$169,0),3)</f>
        <v>Office_Supplies</v>
      </c>
      <c r="L1509" s="7" t="str">
        <f>INDEX('Product Details'!$A$2:$D$169, MATCH('Sales Order '!J1509,'Product Details'!$B$2:$B$169,0),4)</f>
        <v>Envelopes</v>
      </c>
      <c r="M1509" s="7" t="str">
        <f>INDEX('Product Details'!$A$2:$D$169, MATCH('Sales Order '!J1509,'Product Details'!$B$2:$B$169,0),1)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87"/>
        <v>1476</v>
      </c>
      <c r="R1509" s="8">
        <f t="shared" si="188"/>
        <v>1626</v>
      </c>
      <c r="S1509" s="2">
        <v>68</v>
      </c>
      <c r="T1509" s="9">
        <f t="shared" si="189"/>
        <v>1694</v>
      </c>
      <c r="U1509" s="9">
        <f t="shared" si="190"/>
        <v>218</v>
      </c>
      <c r="V1509" s="2" t="s">
        <v>34</v>
      </c>
      <c r="W1509" s="10">
        <f t="shared" si="191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 t="shared" si="184"/>
        <v>Jennifer</v>
      </c>
      <c r="H1510" s="6" t="str">
        <f t="shared" si="185"/>
        <v>Jackson</v>
      </c>
      <c r="I1510" s="6" t="str">
        <f t="shared" si="186"/>
        <v>Queanbeyan</v>
      </c>
      <c r="J1510" s="2" t="s">
        <v>178</v>
      </c>
      <c r="K1510" s="7" t="str">
        <f>INDEX('Product Details'!$A$2:$D$169, MATCH('Sales Order '!J1510,'Product Details'!$B$2:$B$169,0),3)</f>
        <v>Technology</v>
      </c>
      <c r="L1510" s="7" t="str">
        <f>INDEX('Product Details'!$A$2:$D$169, MATCH('Sales Order '!J1510,'Product Details'!$B$2:$B$169,0),4)</f>
        <v>Accessories</v>
      </c>
      <c r="M1510" s="7" t="str">
        <f>INDEX('Product Details'!$A$2:$D$169, MATCH('Sales Order '!J1510,'Product Details'!$B$2:$B$169,0),1)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87"/>
        <v>2454</v>
      </c>
      <c r="R1510" s="8">
        <f t="shared" si="188"/>
        <v>2646</v>
      </c>
      <c r="S1510" s="2">
        <v>62</v>
      </c>
      <c r="T1510" s="9">
        <f t="shared" si="189"/>
        <v>2708</v>
      </c>
      <c r="U1510" s="9">
        <f t="shared" si="190"/>
        <v>254</v>
      </c>
      <c r="V1510" s="2" t="s">
        <v>64</v>
      </c>
      <c r="W1510" s="10">
        <f t="shared" si="191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 t="shared" si="184"/>
        <v>Jack</v>
      </c>
      <c r="H1511" s="6" t="str">
        <f t="shared" si="185"/>
        <v>Lebron</v>
      </c>
      <c r="I1511" s="6" t="str">
        <f t="shared" si="186"/>
        <v>Bremen</v>
      </c>
      <c r="J1511" s="2" t="s">
        <v>33</v>
      </c>
      <c r="K1511" s="7" t="str">
        <f>INDEX('Product Details'!$A$2:$D$169, MATCH('Sales Order '!J1511,'Product Details'!$B$2:$B$169,0),3)</f>
        <v>Technology</v>
      </c>
      <c r="L1511" s="7" t="str">
        <f>INDEX('Product Details'!$A$2:$D$169, MATCH('Sales Order '!J1511,'Product Details'!$B$2:$B$169,0),4)</f>
        <v>Machines</v>
      </c>
      <c r="M1511" s="7" t="str">
        <f>INDEX('Product Details'!$A$2:$D$169, MATCH('Sales Order '!J1511,'Product Details'!$B$2:$B$169,0),1)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87"/>
        <v>2756</v>
      </c>
      <c r="R1511" s="8">
        <f t="shared" si="188"/>
        <v>2916</v>
      </c>
      <c r="S1511" s="2">
        <v>22</v>
      </c>
      <c r="T1511" s="9">
        <f t="shared" si="189"/>
        <v>2938</v>
      </c>
      <c r="U1511" s="9">
        <f t="shared" si="190"/>
        <v>182</v>
      </c>
      <c r="V1511" s="2" t="s">
        <v>64</v>
      </c>
      <c r="W1511" s="10">
        <f t="shared" si="191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 t="shared" si="184"/>
        <v>Claire</v>
      </c>
      <c r="H1512" s="6" t="str">
        <f t="shared" si="185"/>
        <v>Gute</v>
      </c>
      <c r="I1512" s="6" t="str">
        <f t="shared" si="186"/>
        <v>Worms</v>
      </c>
      <c r="J1512" s="2" t="s">
        <v>332</v>
      </c>
      <c r="K1512" s="7" t="str">
        <f>INDEX('Product Details'!$A$2:$D$169, MATCH('Sales Order '!J1512,'Product Details'!$B$2:$B$169,0),3)</f>
        <v>Technology</v>
      </c>
      <c r="L1512" s="7" t="str">
        <f>INDEX('Product Details'!$A$2:$D$169, MATCH('Sales Order '!J1512,'Product Details'!$B$2:$B$169,0),4)</f>
        <v>Phones</v>
      </c>
      <c r="M1512" s="7" t="str">
        <f>INDEX('Product Details'!$A$2:$D$169, MATCH('Sales Order '!J1512,'Product Details'!$B$2:$B$169,0),1)</f>
        <v>Digium D40 VoIP phone</v>
      </c>
      <c r="N1512" s="2">
        <v>145</v>
      </c>
      <c r="O1512" s="2">
        <v>130</v>
      </c>
      <c r="P1512" s="2">
        <v>5</v>
      </c>
      <c r="Q1512" s="8">
        <f t="shared" si="187"/>
        <v>650</v>
      </c>
      <c r="R1512" s="8">
        <f t="shared" si="188"/>
        <v>725</v>
      </c>
      <c r="S1512" s="2">
        <v>30</v>
      </c>
      <c r="T1512" s="9">
        <f t="shared" si="189"/>
        <v>755</v>
      </c>
      <c r="U1512" s="9">
        <f t="shared" si="190"/>
        <v>105</v>
      </c>
      <c r="V1512" s="2" t="s">
        <v>34</v>
      </c>
      <c r="W1512" s="10">
        <f t="shared" si="191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 t="shared" si="184"/>
        <v>Tom</v>
      </c>
      <c r="H1513" s="6" t="str">
        <f t="shared" si="185"/>
        <v>Zandusky</v>
      </c>
      <c r="I1513" s="6" t="str">
        <f t="shared" si="186"/>
        <v>Hobart</v>
      </c>
      <c r="J1513" s="2" t="s">
        <v>458</v>
      </c>
      <c r="K1513" s="7" t="str">
        <f>INDEX('Product Details'!$A$2:$D$169, MATCH('Sales Order '!J1513,'Product Details'!$B$2:$B$169,0),3)</f>
        <v>Office_Supplies</v>
      </c>
      <c r="L1513" s="7" t="str">
        <f>INDEX('Product Details'!$A$2:$D$169, MATCH('Sales Order '!J1513,'Product Details'!$B$2:$B$169,0),4)</f>
        <v>Fasteners</v>
      </c>
      <c r="M1513" s="7" t="str">
        <f>INDEX('Product Details'!$A$2:$D$169, MATCH('Sales Order '!J1513,'Product Details'!$B$2:$B$169,0),1)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87"/>
        <v>703</v>
      </c>
      <c r="R1513" s="8">
        <f t="shared" si="188"/>
        <v>759</v>
      </c>
      <c r="S1513" s="2">
        <v>98</v>
      </c>
      <c r="T1513" s="9">
        <f t="shared" si="189"/>
        <v>857</v>
      </c>
      <c r="U1513" s="9">
        <f t="shared" si="190"/>
        <v>154</v>
      </c>
      <c r="V1513" s="2" t="s">
        <v>64</v>
      </c>
      <c r="W1513" s="10">
        <f t="shared" si="191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 t="shared" si="184"/>
        <v>Rob</v>
      </c>
      <c r="H1514" s="6" t="str">
        <f t="shared" si="185"/>
        <v>Williams</v>
      </c>
      <c r="I1514" s="6" t="str">
        <f t="shared" si="186"/>
        <v>Wodonga</v>
      </c>
      <c r="J1514" s="2" t="s">
        <v>122</v>
      </c>
      <c r="K1514" s="7" t="str">
        <f>INDEX('Product Details'!$A$2:$D$169, MATCH('Sales Order '!J1514,'Product Details'!$B$2:$B$169,0),3)</f>
        <v>Furniture</v>
      </c>
      <c r="L1514" s="7" t="str">
        <f>INDEX('Product Details'!$A$2:$D$169, MATCH('Sales Order '!J1514,'Product Details'!$B$2:$B$169,0),4)</f>
        <v>Furnishings</v>
      </c>
      <c r="M1514" s="7" t="str">
        <f>INDEX('Product Details'!$A$2:$D$169, MATCH('Sales Order '!J1514,'Product Details'!$B$2:$B$169,0),1)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87"/>
        <v>459</v>
      </c>
      <c r="R1514" s="8">
        <f t="shared" si="188"/>
        <v>510</v>
      </c>
      <c r="S1514" s="2">
        <v>30</v>
      </c>
      <c r="T1514" s="9">
        <f t="shared" si="189"/>
        <v>540</v>
      </c>
      <c r="U1514" s="9">
        <f t="shared" si="190"/>
        <v>81</v>
      </c>
      <c r="V1514" s="2" t="s">
        <v>31</v>
      </c>
      <c r="W1514" s="10">
        <f t="shared" si="191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 t="shared" si="184"/>
        <v>Toby</v>
      </c>
      <c r="H1515" s="6" t="str">
        <f t="shared" si="185"/>
        <v>Braunhardt</v>
      </c>
      <c r="I1515" s="6" t="str">
        <f t="shared" si="186"/>
        <v>Perth</v>
      </c>
      <c r="J1515" s="2" t="s">
        <v>329</v>
      </c>
      <c r="K1515" s="7" t="str">
        <f>INDEX('Product Details'!$A$2:$D$169, MATCH('Sales Order '!J1515,'Product Details'!$B$2:$B$169,0),3)</f>
        <v>Office_Supplies</v>
      </c>
      <c r="L1515" s="7" t="str">
        <f>INDEX('Product Details'!$A$2:$D$169, MATCH('Sales Order '!J1515,'Product Details'!$B$2:$B$169,0),4)</f>
        <v>Appliances</v>
      </c>
      <c r="M1515" s="7" t="str">
        <f>INDEX('Product Details'!$A$2:$D$169, MATCH('Sales Order '!J1515,'Product Details'!$B$2:$B$169,0),1)</f>
        <v>KitchenAid Toaster, Black</v>
      </c>
      <c r="N1515" s="2">
        <v>2228</v>
      </c>
      <c r="O1515" s="2">
        <v>2143</v>
      </c>
      <c r="P1515" s="2">
        <v>1</v>
      </c>
      <c r="Q1515" s="8">
        <f t="shared" si="187"/>
        <v>2143</v>
      </c>
      <c r="R1515" s="8">
        <f t="shared" si="188"/>
        <v>2228</v>
      </c>
      <c r="S1515" s="2">
        <v>79</v>
      </c>
      <c r="T1515" s="9">
        <f t="shared" si="189"/>
        <v>2307</v>
      </c>
      <c r="U1515" s="9">
        <f t="shared" si="190"/>
        <v>164</v>
      </c>
      <c r="V1515" s="2" t="s">
        <v>34</v>
      </c>
      <c r="W1515" s="10">
        <f t="shared" si="191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 t="shared" si="184"/>
        <v>Duane</v>
      </c>
      <c r="H1516" s="6" t="str">
        <f t="shared" si="185"/>
        <v>Benoit</v>
      </c>
      <c r="I1516" s="6" t="str">
        <f t="shared" si="186"/>
        <v>Tamworth</v>
      </c>
      <c r="J1516" s="2" t="s">
        <v>326</v>
      </c>
      <c r="K1516" s="7" t="str">
        <f>INDEX('Product Details'!$A$2:$D$169, MATCH('Sales Order '!J1516,'Product Details'!$B$2:$B$169,0),3)</f>
        <v>Technology</v>
      </c>
      <c r="L1516" s="7" t="str">
        <f>INDEX('Product Details'!$A$2:$D$169, MATCH('Sales Order '!J1516,'Product Details'!$B$2:$B$169,0),4)</f>
        <v>Copiers</v>
      </c>
      <c r="M1516" s="7" t="str">
        <f>INDEX('Product Details'!$A$2:$D$169, MATCH('Sales Order '!J1516,'Product Details'!$B$2:$B$169,0),1)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87"/>
        <v>9170</v>
      </c>
      <c r="R1516" s="8">
        <f t="shared" si="188"/>
        <v>10085</v>
      </c>
      <c r="S1516" s="2">
        <v>21</v>
      </c>
      <c r="T1516" s="9">
        <f t="shared" si="189"/>
        <v>10106</v>
      </c>
      <c r="U1516" s="9">
        <f t="shared" si="190"/>
        <v>936</v>
      </c>
      <c r="V1516" s="2" t="s">
        <v>34</v>
      </c>
      <c r="W1516" s="10">
        <f t="shared" si="191"/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 t="shared" si="184"/>
        <v>Dave</v>
      </c>
      <c r="H1517" s="6" t="str">
        <f t="shared" si="185"/>
        <v>Poirier</v>
      </c>
      <c r="I1517" s="6" t="str">
        <f t="shared" si="186"/>
        <v>Changchun</v>
      </c>
      <c r="J1517" s="2" t="s">
        <v>539</v>
      </c>
      <c r="K1517" s="7" t="str">
        <f>INDEX('Product Details'!$A$2:$D$169, MATCH('Sales Order '!J1517,'Product Details'!$B$2:$B$169,0),3)</f>
        <v>Technology</v>
      </c>
      <c r="L1517" s="7" t="str">
        <f>INDEX('Product Details'!$A$2:$D$169, MATCH('Sales Order '!J1517,'Product Details'!$B$2:$B$169,0),4)</f>
        <v>Copiers</v>
      </c>
      <c r="M1517" s="7" t="str">
        <f>INDEX('Product Details'!$A$2:$D$169, MATCH('Sales Order '!J1517,'Product Details'!$B$2:$B$169,0),1)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87"/>
        <v>3182</v>
      </c>
      <c r="R1517" s="8">
        <f t="shared" si="188"/>
        <v>3274</v>
      </c>
      <c r="S1517" s="2">
        <v>84</v>
      </c>
      <c r="T1517" s="9">
        <f t="shared" si="189"/>
        <v>3358</v>
      </c>
      <c r="U1517" s="9">
        <f t="shared" si="190"/>
        <v>176</v>
      </c>
      <c r="V1517" s="2" t="s">
        <v>64</v>
      </c>
      <c r="W1517" s="10">
        <f t="shared" si="191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 t="shared" si="184"/>
        <v>Justin</v>
      </c>
      <c r="H1518" s="6" t="str">
        <f t="shared" si="185"/>
        <v>Hirsh</v>
      </c>
      <c r="I1518" s="6" t="str">
        <f t="shared" si="186"/>
        <v>Shangzhi</v>
      </c>
      <c r="J1518" s="2" t="s">
        <v>117</v>
      </c>
      <c r="K1518" s="7" t="str">
        <f>INDEX('Product Details'!$A$2:$D$169, MATCH('Sales Order '!J1518,'Product Details'!$B$2:$B$169,0),3)</f>
        <v>Furniture</v>
      </c>
      <c r="L1518" s="7" t="str">
        <f>INDEX('Product Details'!$A$2:$D$169, MATCH('Sales Order '!J1518,'Product Details'!$B$2:$B$169,0),4)</f>
        <v>Tables</v>
      </c>
      <c r="M1518" s="7" t="str">
        <f>INDEX('Product Details'!$A$2:$D$169, MATCH('Sales Order '!J1518,'Product Details'!$B$2:$B$169,0),1)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87"/>
        <v>1546</v>
      </c>
      <c r="R1518" s="8">
        <f t="shared" si="188"/>
        <v>1623</v>
      </c>
      <c r="S1518" s="2">
        <v>54</v>
      </c>
      <c r="T1518" s="9">
        <f t="shared" si="189"/>
        <v>1677</v>
      </c>
      <c r="U1518" s="9">
        <f t="shared" si="190"/>
        <v>131</v>
      </c>
      <c r="V1518" s="2" t="s">
        <v>34</v>
      </c>
      <c r="W1518" s="10">
        <f t="shared" si="191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 t="shared" si="184"/>
        <v>Toby</v>
      </c>
      <c r="H1519" s="6" t="str">
        <f t="shared" si="185"/>
        <v>Gnade</v>
      </c>
      <c r="I1519" s="6" t="str">
        <f t="shared" si="186"/>
        <v>Wagga Wagga</v>
      </c>
      <c r="J1519" s="2" t="s">
        <v>54</v>
      </c>
      <c r="K1519" s="7" t="str">
        <f>INDEX('Product Details'!$A$2:$D$169, MATCH('Sales Order '!J1519,'Product Details'!$B$2:$B$169,0),3)</f>
        <v>Furniture</v>
      </c>
      <c r="L1519" s="7" t="str">
        <f>INDEX('Product Details'!$A$2:$D$169, MATCH('Sales Order '!J1519,'Product Details'!$B$2:$B$169,0),4)</f>
        <v>Tables</v>
      </c>
      <c r="M1519" s="7" t="str">
        <f>INDEX('Product Details'!$A$2:$D$169, MATCH('Sales Order '!J1519,'Product Details'!$B$2:$B$169,0),1)</f>
        <v>Wood Table, Rectangular</v>
      </c>
      <c r="N1519" s="2">
        <v>932</v>
      </c>
      <c r="O1519" s="2">
        <v>838</v>
      </c>
      <c r="P1519" s="2">
        <v>5</v>
      </c>
      <c r="Q1519" s="8">
        <f t="shared" si="187"/>
        <v>4190</v>
      </c>
      <c r="R1519" s="8">
        <f t="shared" si="188"/>
        <v>4660</v>
      </c>
      <c r="S1519" s="2">
        <v>99</v>
      </c>
      <c r="T1519" s="9">
        <f t="shared" si="189"/>
        <v>4759</v>
      </c>
      <c r="U1519" s="9">
        <f t="shared" si="190"/>
        <v>569</v>
      </c>
      <c r="V1519" s="2" t="s">
        <v>34</v>
      </c>
      <c r="W1519" s="10">
        <f t="shared" si="191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 t="shared" si="184"/>
        <v>Benjamin</v>
      </c>
      <c r="H1520" s="6" t="str">
        <f t="shared" si="185"/>
        <v>Patterson</v>
      </c>
      <c r="I1520" s="6" t="str">
        <f t="shared" si="186"/>
        <v>Tamworth</v>
      </c>
      <c r="J1520" s="2" t="s">
        <v>612</v>
      </c>
      <c r="K1520" s="7" t="str">
        <f>INDEX('Product Details'!$A$2:$D$169, MATCH('Sales Order '!J1520,'Product Details'!$B$2:$B$169,0),3)</f>
        <v>Technology</v>
      </c>
      <c r="L1520" s="7" t="str">
        <f>INDEX('Product Details'!$A$2:$D$169, MATCH('Sales Order '!J1520,'Product Details'!$B$2:$B$169,0),4)</f>
        <v>Phones</v>
      </c>
      <c r="M1520" s="7" t="str">
        <f>INDEX('Product Details'!$A$2:$D$169, MATCH('Sales Order '!J1520,'Product Details'!$B$2:$B$169,0),1)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87"/>
        <v>160</v>
      </c>
      <c r="R1520" s="8">
        <f t="shared" si="188"/>
        <v>174</v>
      </c>
      <c r="S1520" s="2">
        <v>10</v>
      </c>
      <c r="T1520" s="9">
        <f t="shared" si="189"/>
        <v>184</v>
      </c>
      <c r="U1520" s="9">
        <f t="shared" si="190"/>
        <v>24</v>
      </c>
      <c r="V1520" s="2" t="s">
        <v>34</v>
      </c>
      <c r="W1520" s="10">
        <f t="shared" si="191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 t="shared" si="184"/>
        <v>Rick</v>
      </c>
      <c r="H1521" s="6" t="str">
        <f t="shared" si="185"/>
        <v>Duston</v>
      </c>
      <c r="I1521" s="6" t="str">
        <f t="shared" si="186"/>
        <v>Surakarta</v>
      </c>
      <c r="J1521" s="2" t="s">
        <v>326</v>
      </c>
      <c r="K1521" s="7" t="str">
        <f>INDEX('Product Details'!$A$2:$D$169, MATCH('Sales Order '!J1521,'Product Details'!$B$2:$B$169,0),3)</f>
        <v>Technology</v>
      </c>
      <c r="L1521" s="7" t="str">
        <f>INDEX('Product Details'!$A$2:$D$169, MATCH('Sales Order '!J1521,'Product Details'!$B$2:$B$169,0),4)</f>
        <v>Copiers</v>
      </c>
      <c r="M1521" s="7" t="str">
        <f>INDEX('Product Details'!$A$2:$D$169, MATCH('Sales Order '!J1521,'Product Details'!$B$2:$B$169,0),1)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87"/>
        <v>31730</v>
      </c>
      <c r="R1521" s="8">
        <f t="shared" si="188"/>
        <v>32990</v>
      </c>
      <c r="S1521" s="2">
        <v>27</v>
      </c>
      <c r="T1521" s="9">
        <f t="shared" si="189"/>
        <v>33017</v>
      </c>
      <c r="U1521" s="9">
        <f t="shared" si="190"/>
        <v>1287</v>
      </c>
      <c r="V1521" s="2" t="s">
        <v>64</v>
      </c>
      <c r="W1521" s="10">
        <f t="shared" si="191"/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 t="shared" si="184"/>
        <v>Patrick</v>
      </c>
      <c r="H1522" s="6" t="str">
        <f t="shared" si="185"/>
        <v>Bzostek</v>
      </c>
      <c r="I1522" s="6" t="str">
        <f t="shared" si="186"/>
        <v>Brisbane</v>
      </c>
      <c r="J1522" s="2" t="s">
        <v>302</v>
      </c>
      <c r="K1522" s="7" t="str">
        <f>INDEX('Product Details'!$A$2:$D$169, MATCH('Sales Order '!J1522,'Product Details'!$B$2:$B$169,0),3)</f>
        <v>Technology</v>
      </c>
      <c r="L1522" s="7" t="str">
        <f>INDEX('Product Details'!$A$2:$D$169, MATCH('Sales Order '!J1522,'Product Details'!$B$2:$B$169,0),4)</f>
        <v>Machines</v>
      </c>
      <c r="M1522" s="7" t="str">
        <f>INDEX('Product Details'!$A$2:$D$169, MATCH('Sales Order '!J1522,'Product Details'!$B$2:$B$169,0),1)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87"/>
        <v>21744</v>
      </c>
      <c r="R1522" s="8">
        <f t="shared" si="188"/>
        <v>22827</v>
      </c>
      <c r="S1522" s="2">
        <v>22</v>
      </c>
      <c r="T1522" s="9">
        <f t="shared" si="189"/>
        <v>22849</v>
      </c>
      <c r="U1522" s="9">
        <f t="shared" si="190"/>
        <v>1105</v>
      </c>
      <c r="V1522" s="2" t="s">
        <v>64</v>
      </c>
      <c r="W1522" s="10">
        <f t="shared" si="191"/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 t="shared" si="184"/>
        <v>Thais</v>
      </c>
      <c r="H1523" s="6" t="str">
        <f t="shared" si="185"/>
        <v>Sissman</v>
      </c>
      <c r="I1523" s="6" t="str">
        <f t="shared" si="186"/>
        <v>Essen</v>
      </c>
      <c r="J1523" s="2" t="s">
        <v>500</v>
      </c>
      <c r="K1523" s="7" t="str">
        <f>INDEX('Product Details'!$A$2:$D$169, MATCH('Sales Order '!J1523,'Product Details'!$B$2:$B$169,0),3)</f>
        <v>Furniture</v>
      </c>
      <c r="L1523" s="7" t="str">
        <f>INDEX('Product Details'!$A$2:$D$169, MATCH('Sales Order '!J1523,'Product Details'!$B$2:$B$169,0),4)</f>
        <v>Tables</v>
      </c>
      <c r="M1523" s="7" t="str">
        <f>INDEX('Product Details'!$A$2:$D$169, MATCH('Sales Order '!J1523,'Product Details'!$B$2:$B$169,0),1)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87"/>
        <v>3152</v>
      </c>
      <c r="R1523" s="8">
        <f t="shared" si="188"/>
        <v>3504</v>
      </c>
      <c r="S1523" s="2">
        <v>26</v>
      </c>
      <c r="T1523" s="9">
        <f t="shared" si="189"/>
        <v>3530</v>
      </c>
      <c r="U1523" s="9">
        <f t="shared" si="190"/>
        <v>378</v>
      </c>
      <c r="V1523" s="2" t="s">
        <v>31</v>
      </c>
      <c r="W1523" s="10">
        <f t="shared" si="191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 t="shared" si="184"/>
        <v>Bill</v>
      </c>
      <c r="H1524" s="6" t="str">
        <f t="shared" si="185"/>
        <v>Donatelli</v>
      </c>
      <c r="I1524" s="6" t="str">
        <f t="shared" si="186"/>
        <v>Kamarhati</v>
      </c>
      <c r="J1524" s="2" t="s">
        <v>493</v>
      </c>
      <c r="K1524" s="7" t="str">
        <f>INDEX('Product Details'!$A$2:$D$169, MATCH('Sales Order '!J1524,'Product Details'!$B$2:$B$169,0),3)</f>
        <v>Office_Supplies</v>
      </c>
      <c r="L1524" s="7" t="str">
        <f>INDEX('Product Details'!$A$2:$D$169, MATCH('Sales Order '!J1524,'Product Details'!$B$2:$B$169,0),4)</f>
        <v>Binders</v>
      </c>
      <c r="M1524" s="7" t="str">
        <f>INDEX('Product Details'!$A$2:$D$169, MATCH('Sales Order '!J1524,'Product Details'!$B$2:$B$169,0),1)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87"/>
        <v>33715</v>
      </c>
      <c r="R1524" s="8">
        <f t="shared" si="188"/>
        <v>36750</v>
      </c>
      <c r="S1524" s="2">
        <v>68</v>
      </c>
      <c r="T1524" s="9">
        <f t="shared" si="189"/>
        <v>36818</v>
      </c>
      <c r="U1524" s="9">
        <f t="shared" si="190"/>
        <v>3103</v>
      </c>
      <c r="V1524" s="2" t="s">
        <v>34</v>
      </c>
      <c r="W1524" s="10">
        <f t="shared" si="191"/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 t="shared" si="184"/>
        <v>Quincy</v>
      </c>
      <c r="H1525" s="6" t="str">
        <f t="shared" si="185"/>
        <v>Jones</v>
      </c>
      <c r="I1525" s="6" t="str">
        <f t="shared" si="186"/>
        <v>Gold Coast</v>
      </c>
      <c r="J1525" s="2" t="s">
        <v>748</v>
      </c>
      <c r="K1525" s="7" t="str">
        <f>INDEX('Product Details'!$A$2:$D$169, MATCH('Sales Order '!J1525,'Product Details'!$B$2:$B$169,0),3)</f>
        <v>Office_Supplies</v>
      </c>
      <c r="L1525" s="7" t="str">
        <f>INDEX('Product Details'!$A$2:$D$169, MATCH('Sales Order '!J1525,'Product Details'!$B$2:$B$169,0),4)</f>
        <v>Storage</v>
      </c>
      <c r="M1525" s="7" t="str">
        <f>INDEX('Product Details'!$A$2:$D$169, MATCH('Sales Order '!J1525,'Product Details'!$B$2:$B$169,0),1)</f>
        <v>Smead Trays, Wire Frame</v>
      </c>
      <c r="N1525" s="2">
        <v>1081</v>
      </c>
      <c r="O1525" s="2">
        <v>983</v>
      </c>
      <c r="P1525" s="2">
        <v>3</v>
      </c>
      <c r="Q1525" s="8">
        <f t="shared" si="187"/>
        <v>2949</v>
      </c>
      <c r="R1525" s="8">
        <f t="shared" si="188"/>
        <v>3243</v>
      </c>
      <c r="S1525" s="2">
        <v>35</v>
      </c>
      <c r="T1525" s="9">
        <f t="shared" si="189"/>
        <v>3278</v>
      </c>
      <c r="U1525" s="9">
        <f t="shared" si="190"/>
        <v>329</v>
      </c>
      <c r="V1525" s="2" t="s">
        <v>64</v>
      </c>
      <c r="W1525" s="10">
        <f t="shared" si="191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 t="shared" si="184"/>
        <v>Tamara</v>
      </c>
      <c r="H1526" s="6" t="str">
        <f t="shared" si="185"/>
        <v>Willingham</v>
      </c>
      <c r="I1526" s="6" t="str">
        <f t="shared" si="186"/>
        <v>Perth</v>
      </c>
      <c r="J1526" s="2" t="s">
        <v>695</v>
      </c>
      <c r="K1526" s="7" t="str">
        <f>INDEX('Product Details'!$A$2:$D$169, MATCH('Sales Order '!J1526,'Product Details'!$B$2:$B$169,0),3)</f>
        <v>Office_Supplies</v>
      </c>
      <c r="L1526" s="7" t="str">
        <f>INDEX('Product Details'!$A$2:$D$169, MATCH('Sales Order '!J1526,'Product Details'!$B$2:$B$169,0),4)</f>
        <v>Binders</v>
      </c>
      <c r="M1526" s="7" t="str">
        <f>INDEX('Product Details'!$A$2:$D$169, MATCH('Sales Order '!J1526,'Product Details'!$B$2:$B$169,0),1)</f>
        <v>Io Binding Machine, Clear</v>
      </c>
      <c r="N1526" s="2">
        <v>2310</v>
      </c>
      <c r="O1526" s="2">
        <v>2040</v>
      </c>
      <c r="P1526" s="2">
        <v>5</v>
      </c>
      <c r="Q1526" s="8">
        <f t="shared" si="187"/>
        <v>10200</v>
      </c>
      <c r="R1526" s="8">
        <f t="shared" si="188"/>
        <v>11550</v>
      </c>
      <c r="S1526" s="2">
        <v>60</v>
      </c>
      <c r="T1526" s="9">
        <f t="shared" si="189"/>
        <v>11610</v>
      </c>
      <c r="U1526" s="9">
        <f t="shared" si="190"/>
        <v>1410</v>
      </c>
      <c r="V1526" s="2" t="s">
        <v>34</v>
      </c>
      <c r="W1526" s="10">
        <f t="shared" si="191"/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 t="shared" si="184"/>
        <v>Don</v>
      </c>
      <c r="H1527" s="6" t="str">
        <f t="shared" si="185"/>
        <v>Weiss</v>
      </c>
      <c r="I1527" s="6" t="str">
        <f t="shared" si="186"/>
        <v>Sydney</v>
      </c>
      <c r="J1527" s="2" t="s">
        <v>1406</v>
      </c>
      <c r="K1527" s="7" t="str">
        <f>INDEX('Product Details'!$A$2:$D$169, MATCH('Sales Order '!J1527,'Product Details'!$B$2:$B$169,0),3)</f>
        <v>Office_Supplies</v>
      </c>
      <c r="L1527" s="7" t="str">
        <f>INDEX('Product Details'!$A$2:$D$169, MATCH('Sales Order '!J1527,'Product Details'!$B$2:$B$169,0),4)</f>
        <v>Art</v>
      </c>
      <c r="M1527" s="7" t="str">
        <f>INDEX('Product Details'!$A$2:$D$169, MATCH('Sales Order '!J1527,'Product Details'!$B$2:$B$169,0),1)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87"/>
        <v>24088</v>
      </c>
      <c r="R1527" s="8">
        <f t="shared" si="188"/>
        <v>25536</v>
      </c>
      <c r="S1527" s="2">
        <v>28</v>
      </c>
      <c r="T1527" s="9">
        <f t="shared" si="189"/>
        <v>25564</v>
      </c>
      <c r="U1527" s="9">
        <f t="shared" si="190"/>
        <v>1476</v>
      </c>
      <c r="V1527" s="2" t="s">
        <v>34</v>
      </c>
      <c r="W1527" s="10">
        <f t="shared" si="191"/>
        <v>7.0000000000000007E-2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 t="shared" si="184"/>
        <v>Eileen</v>
      </c>
      <c r="H1528" s="6" t="str">
        <f t="shared" si="185"/>
        <v>Kiefer</v>
      </c>
      <c r="I1528" s="6" t="str">
        <f t="shared" si="186"/>
        <v>Hamm</v>
      </c>
      <c r="J1528" s="2" t="s">
        <v>132</v>
      </c>
      <c r="K1528" s="7" t="str">
        <f>INDEX('Product Details'!$A$2:$D$169, MATCH('Sales Order '!J1528,'Product Details'!$B$2:$B$169,0),3)</f>
        <v>Office_Supplies</v>
      </c>
      <c r="L1528" s="7" t="str">
        <f>INDEX('Product Details'!$A$2:$D$169, MATCH('Sales Order '!J1528,'Product Details'!$B$2:$B$169,0),4)</f>
        <v>Labels</v>
      </c>
      <c r="M1528" s="7" t="str">
        <f>INDEX('Product Details'!$A$2:$D$169, MATCH('Sales Order '!J1528,'Product Details'!$B$2:$B$169,0),1)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87"/>
        <v>12608</v>
      </c>
      <c r="R1528" s="8">
        <f t="shared" si="188"/>
        <v>14016</v>
      </c>
      <c r="S1528" s="2">
        <v>56</v>
      </c>
      <c r="T1528" s="9">
        <f t="shared" si="189"/>
        <v>14072</v>
      </c>
      <c r="U1528" s="9">
        <f t="shared" si="190"/>
        <v>1464</v>
      </c>
      <c r="V1528" s="2" t="s">
        <v>31</v>
      </c>
      <c r="W1528" s="10">
        <f t="shared" si="191"/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 t="shared" si="184"/>
        <v>Harold</v>
      </c>
      <c r="H1529" s="6" t="str">
        <f t="shared" si="185"/>
        <v>Dahlen</v>
      </c>
      <c r="I1529" s="6" t="str">
        <f t="shared" si="186"/>
        <v>Melbourne</v>
      </c>
      <c r="J1529" s="2" t="s">
        <v>436</v>
      </c>
      <c r="K1529" s="7" t="str">
        <f>INDEX('Product Details'!$A$2:$D$169, MATCH('Sales Order '!J1529,'Product Details'!$B$2:$B$169,0),3)</f>
        <v>Technology</v>
      </c>
      <c r="L1529" s="7" t="str">
        <f>INDEX('Product Details'!$A$2:$D$169, MATCH('Sales Order '!J1529,'Product Details'!$B$2:$B$169,0),4)</f>
        <v>Accessories</v>
      </c>
      <c r="M1529" s="7" t="str">
        <f>INDEX('Product Details'!$A$2:$D$169, MATCH('Sales Order '!J1529,'Product Details'!$B$2:$B$169,0),1)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87"/>
        <v>552</v>
      </c>
      <c r="R1529" s="8">
        <f t="shared" si="188"/>
        <v>588</v>
      </c>
      <c r="S1529" s="2">
        <v>30</v>
      </c>
      <c r="T1529" s="9">
        <f t="shared" si="189"/>
        <v>618</v>
      </c>
      <c r="U1529" s="9">
        <f t="shared" si="190"/>
        <v>66</v>
      </c>
      <c r="V1529" s="2" t="s">
        <v>34</v>
      </c>
      <c r="W1529" s="10">
        <f t="shared" si="191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 t="shared" si="184"/>
        <v>Katrina</v>
      </c>
      <c r="H1530" s="6" t="str">
        <f t="shared" si="185"/>
        <v>Bavinger</v>
      </c>
      <c r="I1530" s="6" t="str">
        <f t="shared" si="186"/>
        <v>Melbourne</v>
      </c>
      <c r="J1530" s="2" t="s">
        <v>377</v>
      </c>
      <c r="K1530" s="7" t="str">
        <f>INDEX('Product Details'!$A$2:$D$169, MATCH('Sales Order '!J1530,'Product Details'!$B$2:$B$169,0),3)</f>
        <v>Furniture</v>
      </c>
      <c r="L1530" s="7" t="str">
        <f>INDEX('Product Details'!$A$2:$D$169, MATCH('Sales Order '!J1530,'Product Details'!$B$2:$B$169,0),4)</f>
        <v>Tables</v>
      </c>
      <c r="M1530" s="7" t="str">
        <f>INDEX('Product Details'!$A$2:$D$169, MATCH('Sales Order '!J1530,'Product Details'!$B$2:$B$169,0),1)</f>
        <v>BPI Conference Tables</v>
      </c>
      <c r="N1530" s="2">
        <v>7474</v>
      </c>
      <c r="O1530" s="2">
        <v>6858</v>
      </c>
      <c r="P1530" s="2">
        <v>1</v>
      </c>
      <c r="Q1530" s="8">
        <f t="shared" si="187"/>
        <v>6858</v>
      </c>
      <c r="R1530" s="8">
        <f t="shared" si="188"/>
        <v>7474</v>
      </c>
      <c r="S1530" s="2">
        <v>39</v>
      </c>
      <c r="T1530" s="9">
        <f t="shared" si="189"/>
        <v>7513</v>
      </c>
      <c r="U1530" s="9">
        <f t="shared" si="190"/>
        <v>655</v>
      </c>
      <c r="V1530" s="2" t="s">
        <v>64</v>
      </c>
      <c r="W1530" s="10">
        <f t="shared" si="191"/>
        <v>0.05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 t="shared" si="184"/>
        <v>Hilary</v>
      </c>
      <c r="H1531" s="6" t="str">
        <f t="shared" si="185"/>
        <v>Holden</v>
      </c>
      <c r="I1531" s="6" t="str">
        <f t="shared" si="186"/>
        <v>Mysore</v>
      </c>
      <c r="J1531" s="2" t="s">
        <v>578</v>
      </c>
      <c r="K1531" s="7" t="str">
        <f>INDEX('Product Details'!$A$2:$D$169, MATCH('Sales Order '!J1531,'Product Details'!$B$2:$B$169,0),3)</f>
        <v>Office_Supplies</v>
      </c>
      <c r="L1531" s="7" t="str">
        <f>INDEX('Product Details'!$A$2:$D$169, MATCH('Sales Order '!J1531,'Product Details'!$B$2:$B$169,0),4)</f>
        <v>Envelopes</v>
      </c>
      <c r="M1531" s="7" t="str">
        <f>INDEX('Product Details'!$A$2:$D$169, MATCH('Sales Order '!J1531,'Product Details'!$B$2:$B$169,0),1)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87"/>
        <v>29020</v>
      </c>
      <c r="R1531" s="8">
        <f t="shared" si="188"/>
        <v>30764</v>
      </c>
      <c r="S1531" s="2">
        <v>97</v>
      </c>
      <c r="T1531" s="9">
        <f t="shared" si="189"/>
        <v>30861</v>
      </c>
      <c r="U1531" s="9">
        <f t="shared" si="190"/>
        <v>1841</v>
      </c>
      <c r="V1531" s="2" t="s">
        <v>64</v>
      </c>
      <c r="W1531" s="10">
        <f t="shared" si="191"/>
        <v>7.0000000000000007E-2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 t="shared" si="184"/>
        <v>Lynn</v>
      </c>
      <c r="H1532" s="6" t="str">
        <f t="shared" si="185"/>
        <v>Smith</v>
      </c>
      <c r="I1532" s="6" t="str">
        <f t="shared" si="186"/>
        <v>Kanpur</v>
      </c>
      <c r="J1532" s="2" t="s">
        <v>184</v>
      </c>
      <c r="K1532" s="7" t="str">
        <f>INDEX('Product Details'!$A$2:$D$169, MATCH('Sales Order '!J1532,'Product Details'!$B$2:$B$169,0),3)</f>
        <v>Furniture</v>
      </c>
      <c r="L1532" s="7" t="str">
        <f>INDEX('Product Details'!$A$2:$D$169, MATCH('Sales Order '!J1532,'Product Details'!$B$2:$B$169,0),4)</f>
        <v>Tables</v>
      </c>
      <c r="M1532" s="7" t="str">
        <f>INDEX('Product Details'!$A$2:$D$169, MATCH('Sales Order '!J1532,'Product Details'!$B$2:$B$169,0),1)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87"/>
        <v>1408</v>
      </c>
      <c r="R1532" s="8">
        <f t="shared" si="188"/>
        <v>1496</v>
      </c>
      <c r="S1532" s="2">
        <v>30</v>
      </c>
      <c r="T1532" s="9">
        <f t="shared" si="189"/>
        <v>1526</v>
      </c>
      <c r="U1532" s="9">
        <f t="shared" si="190"/>
        <v>118</v>
      </c>
      <c r="V1532" s="2" t="s">
        <v>64</v>
      </c>
      <c r="W1532" s="10">
        <f t="shared" si="191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 t="shared" si="184"/>
        <v>Laurel</v>
      </c>
      <c r="H1533" s="6" t="str">
        <f t="shared" si="185"/>
        <v>Workman</v>
      </c>
      <c r="I1533" s="6" t="str">
        <f t="shared" si="186"/>
        <v>Dongguan</v>
      </c>
      <c r="J1533" s="2" t="s">
        <v>71</v>
      </c>
      <c r="K1533" s="7" t="str">
        <f>INDEX('Product Details'!$A$2:$D$169, MATCH('Sales Order '!J1533,'Product Details'!$B$2:$B$169,0),3)</f>
        <v>Furniture</v>
      </c>
      <c r="L1533" s="7" t="str">
        <f>INDEX('Product Details'!$A$2:$D$169, MATCH('Sales Order '!J1533,'Product Details'!$B$2:$B$169,0),4)</f>
        <v>Furnishings</v>
      </c>
      <c r="M1533" s="7" t="str">
        <f>INDEX('Product Details'!$A$2:$D$169, MATCH('Sales Order '!J1533,'Product Details'!$B$2:$B$169,0),1)</f>
        <v>-O Stacking Tray, Erganomic</v>
      </c>
      <c r="N1533" s="2">
        <v>138</v>
      </c>
      <c r="O1533" s="2">
        <v>128</v>
      </c>
      <c r="P1533" s="2">
        <v>2</v>
      </c>
      <c r="Q1533" s="8">
        <f t="shared" si="187"/>
        <v>256</v>
      </c>
      <c r="R1533" s="8">
        <f t="shared" si="188"/>
        <v>276</v>
      </c>
      <c r="S1533" s="2">
        <v>30</v>
      </c>
      <c r="T1533" s="9">
        <f t="shared" si="189"/>
        <v>306</v>
      </c>
      <c r="U1533" s="9">
        <f t="shared" si="190"/>
        <v>50</v>
      </c>
      <c r="V1533" s="2" t="s">
        <v>34</v>
      </c>
      <c r="W1533" s="10">
        <f t="shared" si="191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 t="shared" si="184"/>
        <v>Alex</v>
      </c>
      <c r="H1534" s="6" t="str">
        <f t="shared" si="185"/>
        <v>Avila</v>
      </c>
      <c r="I1534" s="6" t="str">
        <f t="shared" si="186"/>
        <v>Newcastle</v>
      </c>
      <c r="J1534" s="2" t="s">
        <v>171</v>
      </c>
      <c r="K1534" s="7" t="str">
        <f>INDEX('Product Details'!$A$2:$D$169, MATCH('Sales Order '!J1534,'Product Details'!$B$2:$B$169,0),3)</f>
        <v>Office_Supplies</v>
      </c>
      <c r="L1534" s="7" t="str">
        <f>INDEX('Product Details'!$A$2:$D$169, MATCH('Sales Order '!J1534,'Product Details'!$B$2:$B$169,0),4)</f>
        <v>Labels</v>
      </c>
      <c r="M1534" s="7" t="str">
        <f>INDEX('Product Details'!$A$2:$D$169, MATCH('Sales Order '!J1534,'Product Details'!$B$2:$B$169,0),1)</f>
        <v>Aver 517</v>
      </c>
      <c r="N1534" s="2">
        <v>6354</v>
      </c>
      <c r="O1534" s="2">
        <v>5769</v>
      </c>
      <c r="P1534" s="2">
        <v>4</v>
      </c>
      <c r="Q1534" s="8">
        <f t="shared" si="187"/>
        <v>23076</v>
      </c>
      <c r="R1534" s="8">
        <f t="shared" si="188"/>
        <v>25416</v>
      </c>
      <c r="S1534" s="2">
        <v>98</v>
      </c>
      <c r="T1534" s="9">
        <f t="shared" si="189"/>
        <v>25514</v>
      </c>
      <c r="U1534" s="9">
        <f t="shared" si="190"/>
        <v>2438</v>
      </c>
      <c r="V1534" s="2" t="s">
        <v>34</v>
      </c>
      <c r="W1534" s="10">
        <f t="shared" si="191"/>
        <v>7.0000000000000007E-2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 t="shared" si="184"/>
        <v>Liz</v>
      </c>
      <c r="H1535" s="6" t="str">
        <f t="shared" si="185"/>
        <v>Pelletier</v>
      </c>
      <c r="I1535" s="6" t="str">
        <f t="shared" si="186"/>
        <v>Zigong</v>
      </c>
      <c r="J1535" s="2" t="s">
        <v>702</v>
      </c>
      <c r="K1535" s="7" t="str">
        <f>INDEX('Product Details'!$A$2:$D$169, MATCH('Sales Order '!J1535,'Product Details'!$B$2:$B$169,0),3)</f>
        <v>Furniture</v>
      </c>
      <c r="L1535" s="7" t="str">
        <f>INDEX('Product Details'!$A$2:$D$169, MATCH('Sales Order '!J1535,'Product Details'!$B$2:$B$169,0),4)</f>
        <v>Tables</v>
      </c>
      <c r="M1535" s="7" t="str">
        <f>INDEX('Product Details'!$A$2:$D$169, MATCH('Sales Order '!J1535,'Product Details'!$B$2:$B$169,0),1)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87"/>
        <v>8205</v>
      </c>
      <c r="R1535" s="8">
        <f t="shared" si="188"/>
        <v>8529</v>
      </c>
      <c r="S1535" s="2">
        <v>78</v>
      </c>
      <c r="T1535" s="9">
        <f t="shared" si="189"/>
        <v>8607</v>
      </c>
      <c r="U1535" s="9">
        <f t="shared" si="190"/>
        <v>402</v>
      </c>
      <c r="V1535" s="2" t="s">
        <v>34</v>
      </c>
      <c r="W1535" s="10">
        <f t="shared" si="191"/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 t="shared" si="184"/>
        <v>Toby</v>
      </c>
      <c r="H1536" s="6" t="str">
        <f t="shared" si="185"/>
        <v>Braunhardt</v>
      </c>
      <c r="I1536" s="6" t="str">
        <f t="shared" si="186"/>
        <v>Jiangyan</v>
      </c>
      <c r="J1536" s="2" t="s">
        <v>320</v>
      </c>
      <c r="K1536" s="7" t="str">
        <f>INDEX('Product Details'!$A$2:$D$169, MATCH('Sales Order '!J1536,'Product Details'!$B$2:$B$169,0),3)</f>
        <v>Technology</v>
      </c>
      <c r="L1536" s="7" t="str">
        <f>INDEX('Product Details'!$A$2:$D$169, MATCH('Sales Order '!J1536,'Product Details'!$B$2:$B$169,0),4)</f>
        <v>Accessories</v>
      </c>
      <c r="M1536" s="7" t="str">
        <f>INDEX('Product Details'!$A$2:$D$169, MATCH('Sales Order '!J1536,'Product Details'!$B$2:$B$169,0),1)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87"/>
        <v>8560</v>
      </c>
      <c r="R1536" s="8">
        <f t="shared" si="188"/>
        <v>9154</v>
      </c>
      <c r="S1536" s="2">
        <v>45</v>
      </c>
      <c r="T1536" s="9">
        <f t="shared" si="189"/>
        <v>9199</v>
      </c>
      <c r="U1536" s="9">
        <f t="shared" si="190"/>
        <v>639</v>
      </c>
      <c r="V1536" s="2" t="s">
        <v>64</v>
      </c>
      <c r="W1536" s="10">
        <f t="shared" si="191"/>
        <v>0.05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 t="shared" si="184"/>
        <v>Scott</v>
      </c>
      <c r="H1537" s="6" t="str">
        <f t="shared" si="185"/>
        <v>Williamson</v>
      </c>
      <c r="I1537" s="6" t="str">
        <f t="shared" si="186"/>
        <v>Launceston</v>
      </c>
      <c r="J1537" s="2" t="s">
        <v>51</v>
      </c>
      <c r="K1537" s="7" t="str">
        <f>INDEX('Product Details'!$A$2:$D$169, MATCH('Sales Order '!J1537,'Product Details'!$B$2:$B$169,0),3)</f>
        <v>Technology</v>
      </c>
      <c r="L1537" s="7" t="str">
        <f>INDEX('Product Details'!$A$2:$D$169, MATCH('Sales Order '!J1537,'Product Details'!$B$2:$B$169,0),4)</f>
        <v>Machines</v>
      </c>
      <c r="M1537" s="7" t="str">
        <f>INDEX('Product Details'!$A$2:$D$169, MATCH('Sales Order '!J1537,'Product Details'!$B$2:$B$169,0),1)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87"/>
        <v>8295</v>
      </c>
      <c r="R1537" s="8">
        <f t="shared" si="188"/>
        <v>9214</v>
      </c>
      <c r="S1537" s="2">
        <v>32</v>
      </c>
      <c r="T1537" s="9">
        <f t="shared" si="189"/>
        <v>9246</v>
      </c>
      <c r="U1537" s="9">
        <f t="shared" si="190"/>
        <v>951</v>
      </c>
      <c r="V1537" s="2" t="s">
        <v>34</v>
      </c>
      <c r="W1537" s="10">
        <f t="shared" si="191"/>
        <v>0.05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 t="shared" si="184"/>
        <v>Jack</v>
      </c>
      <c r="H1538" s="6" t="str">
        <f t="shared" si="185"/>
        <v>Lebron</v>
      </c>
      <c r="I1538" s="6" t="str">
        <f t="shared" si="186"/>
        <v>Bremen</v>
      </c>
      <c r="J1538" s="2" t="s">
        <v>326</v>
      </c>
      <c r="K1538" s="7" t="str">
        <f>INDEX('Product Details'!$A$2:$D$169, MATCH('Sales Order '!J1538,'Product Details'!$B$2:$B$169,0),3)</f>
        <v>Technology</v>
      </c>
      <c r="L1538" s="7" t="str">
        <f>INDEX('Product Details'!$A$2:$D$169, MATCH('Sales Order '!J1538,'Product Details'!$B$2:$B$169,0),4)</f>
        <v>Copiers</v>
      </c>
      <c r="M1538" s="7" t="str">
        <f>INDEX('Product Details'!$A$2:$D$169, MATCH('Sales Order '!J1538,'Product Details'!$B$2:$B$169,0),1)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87"/>
        <v>2610</v>
      </c>
      <c r="R1538" s="8">
        <f t="shared" si="188"/>
        <v>2688</v>
      </c>
      <c r="S1538" s="2">
        <v>37</v>
      </c>
      <c r="T1538" s="9">
        <f t="shared" si="189"/>
        <v>2725</v>
      </c>
      <c r="U1538" s="9">
        <f t="shared" si="190"/>
        <v>115</v>
      </c>
      <c r="V1538" s="2" t="s">
        <v>64</v>
      </c>
      <c r="W1538" s="10">
        <f t="shared" si="191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 t="shared" si="184"/>
        <v>Toby</v>
      </c>
      <c r="H1539" s="6" t="str">
        <f t="shared" si="185"/>
        <v>Braunhardt</v>
      </c>
      <c r="I1539" s="6" t="str">
        <f t="shared" si="186"/>
        <v>Jiangyan</v>
      </c>
      <c r="J1539" s="2" t="s">
        <v>87</v>
      </c>
      <c r="K1539" s="7" t="str">
        <f>INDEX('Product Details'!$A$2:$D$169, MATCH('Sales Order '!J1539,'Product Details'!$B$2:$B$169,0),3)</f>
        <v>Office_Supplies</v>
      </c>
      <c r="L1539" s="7" t="str">
        <f>INDEX('Product Details'!$A$2:$D$169, MATCH('Sales Order '!J1539,'Product Details'!$B$2:$B$169,0),4)</f>
        <v>Storage</v>
      </c>
      <c r="M1539" s="7" t="str">
        <f>INDEX('Product Details'!$A$2:$D$169, MATCH('Sales Order '!J1539,'Product Details'!$B$2:$B$169,0),1)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87"/>
        <v>47506</v>
      </c>
      <c r="R1539" s="8">
        <f t="shared" si="188"/>
        <v>50310</v>
      </c>
      <c r="S1539" s="2">
        <v>77</v>
      </c>
      <c r="T1539" s="9">
        <f t="shared" si="189"/>
        <v>50387</v>
      </c>
      <c r="U1539" s="9">
        <f t="shared" si="190"/>
        <v>2881</v>
      </c>
      <c r="V1539" s="2" t="s">
        <v>64</v>
      </c>
      <c r="W1539" s="10">
        <f t="shared" si="191"/>
        <v>0.09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 t="shared" si="184"/>
        <v>Tony</v>
      </c>
      <c r="H1540" s="6" t="str">
        <f t="shared" si="185"/>
        <v>Sayre</v>
      </c>
      <c r="I1540" s="6" t="str">
        <f t="shared" si="186"/>
        <v>Wafangdian</v>
      </c>
      <c r="J1540" s="2" t="s">
        <v>212</v>
      </c>
      <c r="K1540" s="7" t="str">
        <f>INDEX('Product Details'!$A$2:$D$169, MATCH('Sales Order '!J1540,'Product Details'!$B$2:$B$169,0),3)</f>
        <v>Furniture</v>
      </c>
      <c r="L1540" s="7" t="str">
        <f>INDEX('Product Details'!$A$2:$D$169, MATCH('Sales Order '!J1540,'Product Details'!$B$2:$B$169,0),4)</f>
        <v>Bookcases</v>
      </c>
      <c r="M1540" s="7" t="str">
        <f>INDEX('Product Details'!$A$2:$D$169, MATCH('Sales Order '!J1540,'Product Details'!$B$2:$B$169,0),1)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87"/>
        <v>158304</v>
      </c>
      <c r="R1540" s="8">
        <f t="shared" si="188"/>
        <v>171132</v>
      </c>
      <c r="S1540" s="2">
        <v>96</v>
      </c>
      <c r="T1540" s="9">
        <f t="shared" si="189"/>
        <v>171228</v>
      </c>
      <c r="U1540" s="9">
        <f t="shared" si="190"/>
        <v>12924</v>
      </c>
      <c r="V1540" s="2" t="s">
        <v>34</v>
      </c>
      <c r="W1540" s="10">
        <f t="shared" si="191"/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 t="shared" si="184"/>
        <v>Christopher</v>
      </c>
      <c r="H1541" s="6" t="str">
        <f t="shared" si="185"/>
        <v>Martinez</v>
      </c>
      <c r="I1541" s="6" t="str">
        <f t="shared" si="186"/>
        <v>Qingdao</v>
      </c>
      <c r="J1541" s="2" t="s">
        <v>100</v>
      </c>
      <c r="K1541" s="7" t="str">
        <f>INDEX('Product Details'!$A$2:$D$169, MATCH('Sales Order '!J1541,'Product Details'!$B$2:$B$169,0),3)</f>
        <v>Office_Supplies</v>
      </c>
      <c r="L1541" s="7" t="str">
        <f>INDEX('Product Details'!$A$2:$D$169, MATCH('Sales Order '!J1541,'Product Details'!$B$2:$B$169,0),4)</f>
        <v>Art</v>
      </c>
      <c r="M1541" s="7" t="str">
        <f>INDEX('Product Details'!$A$2:$D$169, MATCH('Sales Order '!J1541,'Product Details'!$B$2:$B$169,0),1)</f>
        <v>Newell 34</v>
      </c>
      <c r="N1541" s="2">
        <v>63</v>
      </c>
      <c r="O1541" s="2">
        <v>58</v>
      </c>
      <c r="P1541" s="2">
        <v>9</v>
      </c>
      <c r="Q1541" s="8">
        <f t="shared" si="187"/>
        <v>522</v>
      </c>
      <c r="R1541" s="8">
        <f t="shared" si="188"/>
        <v>567</v>
      </c>
      <c r="S1541" s="2">
        <v>10</v>
      </c>
      <c r="T1541" s="9">
        <f t="shared" si="189"/>
        <v>577</v>
      </c>
      <c r="U1541" s="9">
        <f t="shared" si="190"/>
        <v>55</v>
      </c>
      <c r="V1541" s="2" t="s">
        <v>34</v>
      </c>
      <c r="W1541" s="10">
        <f t="shared" si="191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 t="shared" si="184"/>
        <v>Neil</v>
      </c>
      <c r="H1542" s="6" t="str">
        <f t="shared" si="185"/>
        <v>Franzšsisch</v>
      </c>
      <c r="I1542" s="6" t="str">
        <f t="shared" si="186"/>
        <v>Mount Isa</v>
      </c>
      <c r="J1542" s="2" t="s">
        <v>1051</v>
      </c>
      <c r="K1542" s="7" t="str">
        <f>INDEX('Product Details'!$A$2:$D$169, MATCH('Sales Order '!J1542,'Product Details'!$B$2:$B$169,0),3)</f>
        <v>Technology</v>
      </c>
      <c r="L1542" s="7" t="str">
        <f>INDEX('Product Details'!$A$2:$D$169, MATCH('Sales Order '!J1542,'Product Details'!$B$2:$B$169,0),4)</f>
        <v>Copiers</v>
      </c>
      <c r="M1542" s="7" t="str">
        <f>INDEX('Product Details'!$A$2:$D$169, MATCH('Sales Order '!J1542,'Product Details'!$B$2:$B$169,0),1)</f>
        <v>Canon Ink, Digital</v>
      </c>
      <c r="N1542" s="2">
        <v>1654</v>
      </c>
      <c r="O1542" s="2">
        <v>1577</v>
      </c>
      <c r="P1542" s="2">
        <v>4</v>
      </c>
      <c r="Q1542" s="8">
        <f t="shared" si="187"/>
        <v>6308</v>
      </c>
      <c r="R1542" s="8">
        <f t="shared" si="188"/>
        <v>6616</v>
      </c>
      <c r="S1542" s="2">
        <v>30</v>
      </c>
      <c r="T1542" s="9">
        <f t="shared" si="189"/>
        <v>6646</v>
      </c>
      <c r="U1542" s="9">
        <f t="shared" si="190"/>
        <v>338</v>
      </c>
      <c r="V1542" s="2" t="s">
        <v>72</v>
      </c>
      <c r="W1542" s="10">
        <f t="shared" si="191"/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 t="shared" si="184"/>
        <v>Eileen</v>
      </c>
      <c r="H1543" s="6" t="str">
        <f t="shared" si="185"/>
        <v>Kiefer</v>
      </c>
      <c r="I1543" s="6" t="str">
        <f t="shared" si="186"/>
        <v>Hamm</v>
      </c>
      <c r="J1543" s="2" t="s">
        <v>389</v>
      </c>
      <c r="K1543" s="7" t="str">
        <f>INDEX('Product Details'!$A$2:$D$169, MATCH('Sales Order '!J1543,'Product Details'!$B$2:$B$169,0),3)</f>
        <v>Furniture</v>
      </c>
      <c r="L1543" s="7" t="str">
        <f>INDEX('Product Details'!$A$2:$D$169, MATCH('Sales Order '!J1543,'Product Details'!$B$2:$B$169,0),4)</f>
        <v>Tables</v>
      </c>
      <c r="M1543" s="7" t="str">
        <f>INDEX('Product Details'!$A$2:$D$169, MATCH('Sales Order '!J1543,'Product Details'!$B$2:$B$169,0),1)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87"/>
        <v>31160</v>
      </c>
      <c r="R1543" s="8">
        <f t="shared" si="188"/>
        <v>31772</v>
      </c>
      <c r="S1543" s="2">
        <v>61</v>
      </c>
      <c r="T1543" s="9">
        <f t="shared" si="189"/>
        <v>31833</v>
      </c>
      <c r="U1543" s="9">
        <f t="shared" si="190"/>
        <v>673</v>
      </c>
      <c r="V1543" s="2" t="s">
        <v>34</v>
      </c>
      <c r="W1543" s="10">
        <f t="shared" si="191"/>
        <v>7.0000000000000007E-2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 t="shared" si="184"/>
        <v>Rachel</v>
      </c>
      <c r="H1544" s="6" t="str">
        <f t="shared" si="185"/>
        <v>Payne</v>
      </c>
      <c r="I1544" s="6" t="str">
        <f t="shared" si="186"/>
        <v>Raipur</v>
      </c>
      <c r="J1544" s="2" t="s">
        <v>377</v>
      </c>
      <c r="K1544" s="7" t="str">
        <f>INDEX('Product Details'!$A$2:$D$169, MATCH('Sales Order '!J1544,'Product Details'!$B$2:$B$169,0),3)</f>
        <v>Furniture</v>
      </c>
      <c r="L1544" s="7" t="str">
        <f>INDEX('Product Details'!$A$2:$D$169, MATCH('Sales Order '!J1544,'Product Details'!$B$2:$B$169,0),4)</f>
        <v>Tables</v>
      </c>
      <c r="M1544" s="7" t="str">
        <f>INDEX('Product Details'!$A$2:$D$169, MATCH('Sales Order '!J1544,'Product Details'!$B$2:$B$169,0),1)</f>
        <v>BPI Conference Tables</v>
      </c>
      <c r="N1544" s="2">
        <v>2200</v>
      </c>
      <c r="O1544" s="2">
        <v>2020</v>
      </c>
      <c r="P1544" s="2">
        <v>7</v>
      </c>
      <c r="Q1544" s="8">
        <f t="shared" si="187"/>
        <v>14140</v>
      </c>
      <c r="R1544" s="8">
        <f t="shared" si="188"/>
        <v>15400</v>
      </c>
      <c r="S1544" s="2">
        <v>82</v>
      </c>
      <c r="T1544" s="9">
        <f t="shared" si="189"/>
        <v>15482</v>
      </c>
      <c r="U1544" s="9">
        <f t="shared" si="190"/>
        <v>1342</v>
      </c>
      <c r="V1544" s="2" t="s">
        <v>64</v>
      </c>
      <c r="W1544" s="10">
        <f t="shared" si="191"/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 t="shared" si="184"/>
        <v>Trudy</v>
      </c>
      <c r="H1545" s="6" t="str">
        <f t="shared" si="185"/>
        <v>Glocke</v>
      </c>
      <c r="I1545" s="6" t="str">
        <f t="shared" si="186"/>
        <v>Huaiyin</v>
      </c>
      <c r="J1545" s="2" t="s">
        <v>238</v>
      </c>
      <c r="K1545" s="7" t="str">
        <f>INDEX('Product Details'!$A$2:$D$169, MATCH('Sales Order '!J1545,'Product Details'!$B$2:$B$169,0),3)</f>
        <v>Furniture</v>
      </c>
      <c r="L1545" s="7" t="str">
        <f>INDEX('Product Details'!$A$2:$D$169, MATCH('Sales Order '!J1545,'Product Details'!$B$2:$B$169,0),4)</f>
        <v>Furnishings</v>
      </c>
      <c r="M1545" s="7" t="str">
        <f>INDEX('Product Details'!$A$2:$D$169, MATCH('Sales Order '!J1545,'Product Details'!$B$2:$B$169,0),1)</f>
        <v>DAX Solid Wood Frames</v>
      </c>
      <c r="N1545" s="2">
        <v>87</v>
      </c>
      <c r="O1545" s="2">
        <v>80</v>
      </c>
      <c r="P1545" s="2">
        <v>6</v>
      </c>
      <c r="Q1545" s="8">
        <f t="shared" si="187"/>
        <v>480</v>
      </c>
      <c r="R1545" s="8">
        <f t="shared" si="188"/>
        <v>522</v>
      </c>
      <c r="S1545" s="2">
        <v>10</v>
      </c>
      <c r="T1545" s="9">
        <f t="shared" si="189"/>
        <v>532</v>
      </c>
      <c r="U1545" s="9">
        <f t="shared" si="190"/>
        <v>52</v>
      </c>
      <c r="V1545" s="2" t="s">
        <v>34</v>
      </c>
      <c r="W1545" s="10">
        <f t="shared" si="191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 t="shared" ref="G1546:G1609" si="192">VLOOKUP(F1546, Customer,2,0)</f>
        <v>Shui</v>
      </c>
      <c r="H1546" s="6" t="str">
        <f t="shared" ref="H1546:H1609" si="193">VLOOKUP(F1546,Customer,3,0)</f>
        <v>Tom</v>
      </c>
      <c r="I1546" s="6" t="str">
        <f t="shared" ref="I1546:I1609" si="194">VLOOKUP(F1546,Customer,5,0)</f>
        <v>Melbourne</v>
      </c>
      <c r="J1546" s="2" t="s">
        <v>184</v>
      </c>
      <c r="K1546" s="7" t="str">
        <f>INDEX('Product Details'!$A$2:$D$169, MATCH('Sales Order '!J1546,'Product Details'!$B$2:$B$169,0),3)</f>
        <v>Furniture</v>
      </c>
      <c r="L1546" s="7" t="str">
        <f>INDEX('Product Details'!$A$2:$D$169, MATCH('Sales Order '!J1546,'Product Details'!$B$2:$B$169,0),4)</f>
        <v>Tables</v>
      </c>
      <c r="M1546" s="7" t="str">
        <f>INDEX('Product Details'!$A$2:$D$169, MATCH('Sales Order '!J1546,'Product Details'!$B$2:$B$169,0),1)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87"/>
        <v>4596</v>
      </c>
      <c r="R1546" s="8">
        <f t="shared" si="188"/>
        <v>4911</v>
      </c>
      <c r="S1546" s="2">
        <v>30</v>
      </c>
      <c r="T1546" s="9">
        <f t="shared" si="189"/>
        <v>4941</v>
      </c>
      <c r="U1546" s="9">
        <f t="shared" si="190"/>
        <v>345</v>
      </c>
      <c r="V1546" s="2" t="s">
        <v>64</v>
      </c>
      <c r="W1546" s="10">
        <f t="shared" si="191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 t="shared" si="192"/>
        <v>Mick</v>
      </c>
      <c r="H1547" s="6" t="str">
        <f t="shared" si="193"/>
        <v>Brown</v>
      </c>
      <c r="I1547" s="6" t="str">
        <f t="shared" si="194"/>
        <v>Shenzhen</v>
      </c>
      <c r="J1547" s="2" t="s">
        <v>119</v>
      </c>
      <c r="K1547" s="7" t="str">
        <f>INDEX('Product Details'!$A$2:$D$169, MATCH('Sales Order '!J1547,'Product Details'!$B$2:$B$169,0),3)</f>
        <v>Furniture</v>
      </c>
      <c r="L1547" s="7" t="str">
        <f>INDEX('Product Details'!$A$2:$D$169, MATCH('Sales Order '!J1547,'Product Details'!$B$2:$B$169,0),4)</f>
        <v>Furnishings</v>
      </c>
      <c r="M1547" s="7" t="str">
        <f>INDEX('Product Details'!$A$2:$D$169, MATCH('Sales Order '!J1547,'Product Details'!$B$2:$B$169,0),1)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95">O1547*P1547</f>
        <v>5192</v>
      </c>
      <c r="R1547" s="8">
        <f t="shared" ref="R1547:R1610" si="196">N1547*P1547</f>
        <v>5658</v>
      </c>
      <c r="S1547" s="2">
        <v>61</v>
      </c>
      <c r="T1547" s="9">
        <f t="shared" ref="T1547:T1610" si="197">R1547+S1547</f>
        <v>5719</v>
      </c>
      <c r="U1547" s="9">
        <f t="shared" ref="U1547:U1610" si="198">T1547-Q1547</f>
        <v>527</v>
      </c>
      <c r="V1547" s="2" t="s">
        <v>34</v>
      </c>
      <c r="W1547" s="10">
        <f t="shared" ref="W1547:W1610" si="199">VLOOKUP(T1547,$X$1:$Y$7,2,1)</f>
        <v>0.05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 t="shared" si="192"/>
        <v>Joel</v>
      </c>
      <c r="H1548" s="6" t="str">
        <f t="shared" si="193"/>
        <v>Eaton</v>
      </c>
      <c r="I1548" s="6" t="str">
        <f t="shared" si="194"/>
        <v>Nuremberg</v>
      </c>
      <c r="J1548" s="2" t="s">
        <v>408</v>
      </c>
      <c r="K1548" s="7" t="str">
        <f>INDEX('Product Details'!$A$2:$D$169, MATCH('Sales Order '!J1548,'Product Details'!$B$2:$B$169,0),3)</f>
        <v>Furniture</v>
      </c>
      <c r="L1548" s="7" t="str">
        <f>INDEX('Product Details'!$A$2:$D$169, MATCH('Sales Order '!J1548,'Product Details'!$B$2:$B$169,0),4)</f>
        <v>Furnishings</v>
      </c>
      <c r="M1548" s="7" t="str">
        <f>INDEX('Product Details'!$A$2:$D$169, MATCH('Sales Order '!J1548,'Product Details'!$B$2:$B$169,0),1)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95"/>
        <v>762</v>
      </c>
      <c r="R1548" s="8">
        <f t="shared" si="196"/>
        <v>837</v>
      </c>
      <c r="S1548" s="2">
        <v>85</v>
      </c>
      <c r="T1548" s="9">
        <f t="shared" si="197"/>
        <v>922</v>
      </c>
      <c r="U1548" s="9">
        <f t="shared" si="198"/>
        <v>160</v>
      </c>
      <c r="V1548" s="2" t="s">
        <v>34</v>
      </c>
      <c r="W1548" s="10">
        <f t="shared" si="199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 t="shared" si="192"/>
        <v>Charlotte</v>
      </c>
      <c r="H1549" s="6" t="str">
        <f t="shared" si="193"/>
        <v>Melton</v>
      </c>
      <c r="I1549" s="6" t="str">
        <f t="shared" si="194"/>
        <v>Canberra</v>
      </c>
      <c r="J1549" s="2" t="s">
        <v>860</v>
      </c>
      <c r="K1549" s="7" t="str">
        <f>INDEX('Product Details'!$A$2:$D$169, MATCH('Sales Order '!J1549,'Product Details'!$B$2:$B$169,0),3)</f>
        <v>Furniture</v>
      </c>
      <c r="L1549" s="7" t="str">
        <f>INDEX('Product Details'!$A$2:$D$169, MATCH('Sales Order '!J1549,'Product Details'!$B$2:$B$169,0),4)</f>
        <v>Bookcases</v>
      </c>
      <c r="M1549" s="7" t="str">
        <f>INDEX('Product Details'!$A$2:$D$169, MATCH('Sales Order '!J1549,'Product Details'!$B$2:$B$169,0),1)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95"/>
        <v>232</v>
      </c>
      <c r="R1549" s="8">
        <f t="shared" si="196"/>
        <v>248</v>
      </c>
      <c r="S1549" s="2">
        <v>10</v>
      </c>
      <c r="T1549" s="9">
        <f t="shared" si="197"/>
        <v>258</v>
      </c>
      <c r="U1549" s="9">
        <f t="shared" si="198"/>
        <v>26</v>
      </c>
      <c r="V1549" s="2" t="s">
        <v>34</v>
      </c>
      <c r="W1549" s="10">
        <f t="shared" si="199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 t="shared" si="192"/>
        <v>Claudia</v>
      </c>
      <c r="H1550" s="6" t="str">
        <f t="shared" si="193"/>
        <v>Bergmann</v>
      </c>
      <c r="I1550" s="6" t="str">
        <f t="shared" si="194"/>
        <v>Aschaffenburg</v>
      </c>
      <c r="J1550" s="2" t="s">
        <v>67</v>
      </c>
      <c r="K1550" s="7" t="str">
        <f>INDEX('Product Details'!$A$2:$D$169, MATCH('Sales Order '!J1550,'Product Details'!$B$2:$B$169,0),3)</f>
        <v>Furniture</v>
      </c>
      <c r="L1550" s="7" t="str">
        <f>INDEX('Product Details'!$A$2:$D$169, MATCH('Sales Order '!J1550,'Product Details'!$B$2:$B$169,0),4)</f>
        <v>Bookcases</v>
      </c>
      <c r="M1550" s="7" t="str">
        <f>INDEX('Product Details'!$A$2:$D$169, MATCH('Sales Order '!J1550,'Product Details'!$B$2:$B$169,0),1)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95"/>
        <v>2328</v>
      </c>
      <c r="R1550" s="8">
        <f t="shared" si="196"/>
        <v>2420</v>
      </c>
      <c r="S1550" s="2">
        <v>23</v>
      </c>
      <c r="T1550" s="9">
        <f t="shared" si="197"/>
        <v>2443</v>
      </c>
      <c r="U1550" s="9">
        <f t="shared" si="198"/>
        <v>115</v>
      </c>
      <c r="V1550" s="2" t="s">
        <v>34</v>
      </c>
      <c r="W1550" s="10">
        <f t="shared" si="199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 t="shared" si="192"/>
        <v>Craig</v>
      </c>
      <c r="H1551" s="6" t="str">
        <f t="shared" si="193"/>
        <v>Carreira</v>
      </c>
      <c r="I1551" s="6" t="str">
        <f t="shared" si="194"/>
        <v>Worms</v>
      </c>
      <c r="J1551" s="2" t="s">
        <v>420</v>
      </c>
      <c r="K1551" s="7" t="str">
        <f>INDEX('Product Details'!$A$2:$D$169, MATCH('Sales Order '!J1551,'Product Details'!$B$2:$B$169,0),3)</f>
        <v>Office_Supplies</v>
      </c>
      <c r="L1551" s="7" t="str">
        <f>INDEX('Product Details'!$A$2:$D$169, MATCH('Sales Order '!J1551,'Product Details'!$B$2:$B$169,0),4)</f>
        <v>Labels</v>
      </c>
      <c r="M1551" s="7" t="str">
        <f>INDEX('Product Details'!$A$2:$D$169, MATCH('Sales Order '!J1551,'Product Details'!$B$2:$B$169,0),1)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95"/>
        <v>24345</v>
      </c>
      <c r="R1551" s="8">
        <f t="shared" si="196"/>
        <v>26319</v>
      </c>
      <c r="S1551" s="2">
        <v>54</v>
      </c>
      <c r="T1551" s="9">
        <f t="shared" si="197"/>
        <v>26373</v>
      </c>
      <c r="U1551" s="9">
        <f t="shared" si="198"/>
        <v>2028</v>
      </c>
      <c r="V1551" s="2" t="s">
        <v>34</v>
      </c>
      <c r="W1551" s="10">
        <f t="shared" si="199"/>
        <v>7.0000000000000007E-2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 t="shared" si="192"/>
        <v>Vivek</v>
      </c>
      <c r="H1552" s="6" t="str">
        <f t="shared" si="193"/>
        <v>Grady</v>
      </c>
      <c r="I1552" s="6" t="str">
        <f t="shared" si="194"/>
        <v>Shantou</v>
      </c>
      <c r="J1552" s="2" t="s">
        <v>243</v>
      </c>
      <c r="K1552" s="7" t="str">
        <f>INDEX('Product Details'!$A$2:$D$169, MATCH('Sales Order '!J1552,'Product Details'!$B$2:$B$169,0),3)</f>
        <v>Office_Supplies</v>
      </c>
      <c r="L1552" s="7" t="str">
        <f>INDEX('Product Details'!$A$2:$D$169, MATCH('Sales Order '!J1552,'Product Details'!$B$2:$B$169,0),4)</f>
        <v>Storage</v>
      </c>
      <c r="M1552" s="7" t="str">
        <f>INDEX('Product Details'!$A$2:$D$169, MATCH('Sales Order '!J1552,'Product Details'!$B$2:$B$169,0),1)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95"/>
        <v>2635</v>
      </c>
      <c r="R1552" s="8">
        <f t="shared" si="196"/>
        <v>2960</v>
      </c>
      <c r="S1552" s="2">
        <v>86</v>
      </c>
      <c r="T1552" s="9">
        <f t="shared" si="197"/>
        <v>3046</v>
      </c>
      <c r="U1552" s="9">
        <f t="shared" si="198"/>
        <v>411</v>
      </c>
      <c r="V1552" s="2" t="s">
        <v>64</v>
      </c>
      <c r="W1552" s="10">
        <f t="shared" si="199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 t="shared" si="192"/>
        <v>Emily</v>
      </c>
      <c r="H1553" s="6" t="str">
        <f t="shared" si="193"/>
        <v>Burns</v>
      </c>
      <c r="I1553" s="6" t="str">
        <f t="shared" si="194"/>
        <v>Chennai</v>
      </c>
      <c r="J1553" s="2" t="s">
        <v>90</v>
      </c>
      <c r="K1553" s="7" t="str">
        <f>INDEX('Product Details'!$A$2:$D$169, MATCH('Sales Order '!J1553,'Product Details'!$B$2:$B$169,0),3)</f>
        <v>Office_Supplies</v>
      </c>
      <c r="L1553" s="7" t="str">
        <f>INDEX('Product Details'!$A$2:$D$169, MATCH('Sales Order '!J1553,'Product Details'!$B$2:$B$169,0),4)</f>
        <v>Paper</v>
      </c>
      <c r="M1553" s="7" t="str">
        <f>INDEX('Product Details'!$A$2:$D$169, MATCH('Sales Order '!J1553,'Product Details'!$B$2:$B$169,0),1)</f>
        <v>Xerox 1974</v>
      </c>
      <c r="N1553" s="2">
        <v>1447</v>
      </c>
      <c r="O1553" s="2">
        <v>1326</v>
      </c>
      <c r="P1553" s="2">
        <v>1</v>
      </c>
      <c r="Q1553" s="8">
        <f t="shared" si="195"/>
        <v>1326</v>
      </c>
      <c r="R1553" s="8">
        <f t="shared" si="196"/>
        <v>1447</v>
      </c>
      <c r="S1553" s="2">
        <v>20</v>
      </c>
      <c r="T1553" s="9">
        <f t="shared" si="197"/>
        <v>1467</v>
      </c>
      <c r="U1553" s="9">
        <f t="shared" si="198"/>
        <v>141</v>
      </c>
      <c r="V1553" s="2" t="s">
        <v>64</v>
      </c>
      <c r="W1553" s="10">
        <f t="shared" si="199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 t="shared" si="192"/>
        <v>Charles</v>
      </c>
      <c r="H1554" s="6" t="str">
        <f t="shared" si="193"/>
        <v>Sheldon</v>
      </c>
      <c r="I1554" s="6" t="str">
        <f t="shared" si="194"/>
        <v>Brisbane</v>
      </c>
      <c r="J1554" s="2" t="s">
        <v>194</v>
      </c>
      <c r="K1554" s="7" t="str">
        <f>INDEX('Product Details'!$A$2:$D$169, MATCH('Sales Order '!J1554,'Product Details'!$B$2:$B$169,0),3)</f>
        <v>Office_Supplies</v>
      </c>
      <c r="L1554" s="7" t="str">
        <f>INDEX('Product Details'!$A$2:$D$169, MATCH('Sales Order '!J1554,'Product Details'!$B$2:$B$169,0),4)</f>
        <v>Art</v>
      </c>
      <c r="M1554" s="7" t="str">
        <f>INDEX('Product Details'!$A$2:$D$169, MATCH('Sales Order '!J1554,'Product Details'!$B$2:$B$169,0),1)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95"/>
        <v>232</v>
      </c>
      <c r="R1554" s="8">
        <f t="shared" si="196"/>
        <v>240</v>
      </c>
      <c r="S1554" s="2">
        <v>10</v>
      </c>
      <c r="T1554" s="9">
        <f t="shared" si="197"/>
        <v>250</v>
      </c>
      <c r="U1554" s="9">
        <f t="shared" si="198"/>
        <v>18</v>
      </c>
      <c r="V1554" s="2" t="s">
        <v>64</v>
      </c>
      <c r="W1554" s="10">
        <f t="shared" si="199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 t="shared" si="192"/>
        <v>Roger</v>
      </c>
      <c r="H1555" s="6" t="str">
        <f t="shared" si="193"/>
        <v>Barcio</v>
      </c>
      <c r="I1555" s="6" t="str">
        <f t="shared" si="194"/>
        <v>Celle</v>
      </c>
      <c r="J1555" s="2" t="s">
        <v>1174</v>
      </c>
      <c r="K1555" s="7" t="str">
        <f>INDEX('Product Details'!$A$2:$D$169, MATCH('Sales Order '!J1555,'Product Details'!$B$2:$B$169,0),3)</f>
        <v>Office_Supplies</v>
      </c>
      <c r="L1555" s="7" t="str">
        <f>INDEX('Product Details'!$A$2:$D$169, MATCH('Sales Order '!J1555,'Product Details'!$B$2:$B$169,0),4)</f>
        <v>Storage</v>
      </c>
      <c r="M1555" s="7" t="str">
        <f>INDEX('Product Details'!$A$2:$D$169, MATCH('Sales Order '!J1555,'Product Details'!$B$2:$B$169,0),1)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95"/>
        <v>2584</v>
      </c>
      <c r="R1555" s="8">
        <f t="shared" si="196"/>
        <v>2904</v>
      </c>
      <c r="S1555" s="2">
        <v>86</v>
      </c>
      <c r="T1555" s="9">
        <f t="shared" si="197"/>
        <v>2990</v>
      </c>
      <c r="U1555" s="9">
        <f t="shared" si="198"/>
        <v>406</v>
      </c>
      <c r="V1555" s="2" t="s">
        <v>34</v>
      </c>
      <c r="W1555" s="10">
        <f t="shared" si="199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 t="shared" si="192"/>
        <v>Harold</v>
      </c>
      <c r="H1556" s="6" t="str">
        <f t="shared" si="193"/>
        <v>Engle</v>
      </c>
      <c r="I1556" s="6" t="str">
        <f t="shared" si="194"/>
        <v>Chennai</v>
      </c>
      <c r="J1556" s="2" t="s">
        <v>444</v>
      </c>
      <c r="K1556" s="7" t="str">
        <f>INDEX('Product Details'!$A$2:$D$169, MATCH('Sales Order '!J1556,'Product Details'!$B$2:$B$169,0),3)</f>
        <v>Office_Supplies</v>
      </c>
      <c r="L1556" s="7" t="str">
        <f>INDEX('Product Details'!$A$2:$D$169, MATCH('Sales Order '!J1556,'Product Details'!$B$2:$B$169,0),4)</f>
        <v>Envelopes</v>
      </c>
      <c r="M1556" s="7" t="str">
        <f>INDEX('Product Details'!$A$2:$D$169, MATCH('Sales Order '!J1556,'Product Details'!$B$2:$B$169,0),1)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95"/>
        <v>360</v>
      </c>
      <c r="R1556" s="8">
        <f t="shared" si="196"/>
        <v>400</v>
      </c>
      <c r="S1556" s="2">
        <v>68</v>
      </c>
      <c r="T1556" s="9">
        <f t="shared" si="197"/>
        <v>468</v>
      </c>
      <c r="U1556" s="9">
        <f t="shared" si="198"/>
        <v>108</v>
      </c>
      <c r="V1556" s="2" t="s">
        <v>34</v>
      </c>
      <c r="W1556" s="10">
        <f t="shared" si="199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 t="shared" si="192"/>
        <v>Art</v>
      </c>
      <c r="H1557" s="6" t="str">
        <f t="shared" si="193"/>
        <v>Foster</v>
      </c>
      <c r="I1557" s="6" t="str">
        <f t="shared" si="194"/>
        <v>Devonport</v>
      </c>
      <c r="J1557" s="2" t="s">
        <v>317</v>
      </c>
      <c r="K1557" s="7" t="str">
        <f>INDEX('Product Details'!$A$2:$D$169, MATCH('Sales Order '!J1557,'Product Details'!$B$2:$B$169,0),3)</f>
        <v>Technology</v>
      </c>
      <c r="L1557" s="7" t="str">
        <f>INDEX('Product Details'!$A$2:$D$169, MATCH('Sales Order '!J1557,'Product Details'!$B$2:$B$169,0),4)</f>
        <v>Accessories</v>
      </c>
      <c r="M1557" s="7" t="str">
        <f>INDEX('Product Details'!$A$2:$D$169, MATCH('Sales Order '!J1557,'Product Details'!$B$2:$B$169,0),1)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95"/>
        <v>8840</v>
      </c>
      <c r="R1557" s="8">
        <f t="shared" si="196"/>
        <v>9368</v>
      </c>
      <c r="S1557" s="2">
        <v>43</v>
      </c>
      <c r="T1557" s="9">
        <f t="shared" si="197"/>
        <v>9411</v>
      </c>
      <c r="U1557" s="9">
        <f t="shared" si="198"/>
        <v>571</v>
      </c>
      <c r="V1557" s="2" t="s">
        <v>34</v>
      </c>
      <c r="W1557" s="10">
        <f t="shared" si="199"/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 t="shared" si="192"/>
        <v>Sung</v>
      </c>
      <c r="H1558" s="6" t="str">
        <f t="shared" si="193"/>
        <v>Pak</v>
      </c>
      <c r="I1558" s="6" t="str">
        <f t="shared" si="194"/>
        <v>Chaozhou</v>
      </c>
      <c r="J1558" s="2" t="s">
        <v>1013</v>
      </c>
      <c r="K1558" s="7" t="str">
        <f>INDEX('Product Details'!$A$2:$D$169, MATCH('Sales Order '!J1558,'Product Details'!$B$2:$B$169,0),3)</f>
        <v>Office_Supplies</v>
      </c>
      <c r="L1558" s="7" t="str">
        <f>INDEX('Product Details'!$A$2:$D$169, MATCH('Sales Order '!J1558,'Product Details'!$B$2:$B$169,0),4)</f>
        <v>Envelopes</v>
      </c>
      <c r="M1558" s="7" t="str">
        <f>INDEX('Product Details'!$A$2:$D$169, MATCH('Sales Order '!J1558,'Product Details'!$B$2:$B$169,0),1)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95"/>
        <v>513</v>
      </c>
      <c r="R1558" s="8">
        <f t="shared" si="196"/>
        <v>555</v>
      </c>
      <c r="S1558" s="2">
        <v>30</v>
      </c>
      <c r="T1558" s="9">
        <f t="shared" si="197"/>
        <v>585</v>
      </c>
      <c r="U1558" s="9">
        <f t="shared" si="198"/>
        <v>72</v>
      </c>
      <c r="V1558" s="2" t="s">
        <v>64</v>
      </c>
      <c r="W1558" s="10">
        <f t="shared" si="199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 t="shared" si="192"/>
        <v>Erin</v>
      </c>
      <c r="H1559" s="6" t="str">
        <f t="shared" si="193"/>
        <v>Smith</v>
      </c>
      <c r="I1559" s="6" t="str">
        <f t="shared" si="194"/>
        <v>Yuci</v>
      </c>
      <c r="J1559" s="2" t="s">
        <v>151</v>
      </c>
      <c r="K1559" s="7" t="str">
        <f>INDEX('Product Details'!$A$2:$D$169, MATCH('Sales Order '!J1559,'Product Details'!$B$2:$B$169,0),3)</f>
        <v>Office_Supplies</v>
      </c>
      <c r="L1559" s="7" t="str">
        <f>INDEX('Product Details'!$A$2:$D$169, MATCH('Sales Order '!J1559,'Product Details'!$B$2:$B$169,0),4)</f>
        <v>Appliances</v>
      </c>
      <c r="M1559" s="7" t="str">
        <f>INDEX('Product Details'!$A$2:$D$169, MATCH('Sales Order '!J1559,'Product Details'!$B$2:$B$169,0),1)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95"/>
        <v>129</v>
      </c>
      <c r="R1559" s="8">
        <f t="shared" si="196"/>
        <v>142</v>
      </c>
      <c r="S1559" s="2">
        <v>30</v>
      </c>
      <c r="T1559" s="9">
        <f t="shared" si="197"/>
        <v>172</v>
      </c>
      <c r="U1559" s="9">
        <f t="shared" si="198"/>
        <v>43</v>
      </c>
      <c r="V1559" s="2" t="s">
        <v>34</v>
      </c>
      <c r="W1559" s="10">
        <f t="shared" si="199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 t="shared" si="192"/>
        <v>Cari</v>
      </c>
      <c r="H1560" s="6" t="str">
        <f t="shared" si="193"/>
        <v>Schnelling</v>
      </c>
      <c r="I1560" s="6" t="str">
        <f t="shared" si="194"/>
        <v>Agra</v>
      </c>
      <c r="J1560" s="2" t="s">
        <v>374</v>
      </c>
      <c r="K1560" s="7" t="str">
        <f>INDEX('Product Details'!$A$2:$D$169, MATCH('Sales Order '!J1560,'Product Details'!$B$2:$B$169,0),3)</f>
        <v>Furniture</v>
      </c>
      <c r="L1560" s="7" t="str">
        <f>INDEX('Product Details'!$A$2:$D$169, MATCH('Sales Order '!J1560,'Product Details'!$B$2:$B$169,0),4)</f>
        <v>Chairs</v>
      </c>
      <c r="M1560" s="7" t="str">
        <f>INDEX('Product Details'!$A$2:$D$169, MATCH('Sales Order '!J1560,'Product Details'!$B$2:$B$169,0),1)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95"/>
        <v>5073</v>
      </c>
      <c r="R1560" s="8">
        <f t="shared" si="196"/>
        <v>5427</v>
      </c>
      <c r="S1560" s="2">
        <v>32</v>
      </c>
      <c r="T1560" s="9">
        <f t="shared" si="197"/>
        <v>5459</v>
      </c>
      <c r="U1560" s="9">
        <f t="shared" si="198"/>
        <v>386</v>
      </c>
      <c r="V1560" s="2" t="s">
        <v>64</v>
      </c>
      <c r="W1560" s="10">
        <f t="shared" si="199"/>
        <v>0.05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 t="shared" si="192"/>
        <v>Nick</v>
      </c>
      <c r="H1561" s="6" t="str">
        <f t="shared" si="193"/>
        <v>Radford</v>
      </c>
      <c r="I1561" s="6" t="str">
        <f t="shared" si="194"/>
        <v>Lucknow</v>
      </c>
      <c r="J1561" s="2" t="s">
        <v>256</v>
      </c>
      <c r="K1561" s="7" t="str">
        <f>INDEX('Product Details'!$A$2:$D$169, MATCH('Sales Order '!J1561,'Product Details'!$B$2:$B$169,0),3)</f>
        <v>Office_Supplies</v>
      </c>
      <c r="L1561" s="7" t="str">
        <f>INDEX('Product Details'!$A$2:$D$169, MATCH('Sales Order '!J1561,'Product Details'!$B$2:$B$169,0),4)</f>
        <v>Supplies</v>
      </c>
      <c r="M1561" s="7" t="str">
        <f>INDEX('Product Details'!$A$2:$D$169, MATCH('Sales Order '!J1561,'Product Details'!$B$2:$B$169,0),1)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95"/>
        <v>170</v>
      </c>
      <c r="R1561" s="8">
        <f t="shared" si="196"/>
        <v>184</v>
      </c>
      <c r="S1561" s="2">
        <v>10</v>
      </c>
      <c r="T1561" s="9">
        <f t="shared" si="197"/>
        <v>194</v>
      </c>
      <c r="U1561" s="9">
        <f t="shared" si="198"/>
        <v>24</v>
      </c>
      <c r="V1561" s="2" t="s">
        <v>64</v>
      </c>
      <c r="W1561" s="10">
        <f t="shared" si="199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 t="shared" si="192"/>
        <v>Corinna</v>
      </c>
      <c r="H1562" s="6" t="str">
        <f t="shared" si="193"/>
        <v>Mitchell</v>
      </c>
      <c r="I1562" s="6" t="str">
        <f t="shared" si="194"/>
        <v>Augsburg</v>
      </c>
      <c r="J1562" s="2" t="s">
        <v>867</v>
      </c>
      <c r="K1562" s="7" t="str">
        <f>INDEX('Product Details'!$A$2:$D$169, MATCH('Sales Order '!J1562,'Product Details'!$B$2:$B$169,0),3)</f>
        <v>Furniture</v>
      </c>
      <c r="L1562" s="7" t="str">
        <f>INDEX('Product Details'!$A$2:$D$169, MATCH('Sales Order '!J1562,'Product Details'!$B$2:$B$169,0),4)</f>
        <v>Chairs</v>
      </c>
      <c r="M1562" s="7" t="str">
        <f>INDEX('Product Details'!$A$2:$D$169, MATCH('Sales Order '!J1562,'Product Details'!$B$2:$B$169,0),1)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95"/>
        <v>9268</v>
      </c>
      <c r="R1562" s="8">
        <f t="shared" si="196"/>
        <v>10102</v>
      </c>
      <c r="S1562" s="2">
        <v>80</v>
      </c>
      <c r="T1562" s="9">
        <f t="shared" si="197"/>
        <v>10182</v>
      </c>
      <c r="U1562" s="9">
        <f t="shared" si="198"/>
        <v>914</v>
      </c>
      <c r="V1562" s="2" t="s">
        <v>31</v>
      </c>
      <c r="W1562" s="10">
        <f t="shared" si="199"/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 t="shared" si="192"/>
        <v>Barry</v>
      </c>
      <c r="H1563" s="6" t="str">
        <f t="shared" si="193"/>
        <v>Franzšsisch</v>
      </c>
      <c r="I1563" s="6" t="str">
        <f t="shared" si="194"/>
        <v>Canberra</v>
      </c>
      <c r="J1563" s="2" t="s">
        <v>748</v>
      </c>
      <c r="K1563" s="7" t="str">
        <f>INDEX('Product Details'!$A$2:$D$169, MATCH('Sales Order '!J1563,'Product Details'!$B$2:$B$169,0),3)</f>
        <v>Office_Supplies</v>
      </c>
      <c r="L1563" s="7" t="str">
        <f>INDEX('Product Details'!$A$2:$D$169, MATCH('Sales Order '!J1563,'Product Details'!$B$2:$B$169,0),4)</f>
        <v>Storage</v>
      </c>
      <c r="M1563" s="7" t="str">
        <f>INDEX('Product Details'!$A$2:$D$169, MATCH('Sales Order '!J1563,'Product Details'!$B$2:$B$169,0),1)</f>
        <v>Smead Trays, Wire Frame</v>
      </c>
      <c r="N1563" s="2">
        <v>5906</v>
      </c>
      <c r="O1563" s="2">
        <v>5266</v>
      </c>
      <c r="P1563" s="2">
        <v>1</v>
      </c>
      <c r="Q1563" s="8">
        <f t="shared" si="195"/>
        <v>5266</v>
      </c>
      <c r="R1563" s="8">
        <f t="shared" si="196"/>
        <v>5906</v>
      </c>
      <c r="S1563" s="2">
        <v>53</v>
      </c>
      <c r="T1563" s="9">
        <f t="shared" si="197"/>
        <v>5959</v>
      </c>
      <c r="U1563" s="9">
        <f t="shared" si="198"/>
        <v>693</v>
      </c>
      <c r="V1563" s="2" t="s">
        <v>64</v>
      </c>
      <c r="W1563" s="10">
        <f t="shared" si="199"/>
        <v>0.05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 t="shared" si="192"/>
        <v>Lindsay</v>
      </c>
      <c r="H1564" s="6" t="str">
        <f t="shared" si="193"/>
        <v>Williams</v>
      </c>
      <c r="I1564" s="6" t="str">
        <f t="shared" si="194"/>
        <v>Akola</v>
      </c>
      <c r="J1564" s="2" t="s">
        <v>420</v>
      </c>
      <c r="K1564" s="7" t="str">
        <f>INDEX('Product Details'!$A$2:$D$169, MATCH('Sales Order '!J1564,'Product Details'!$B$2:$B$169,0),3)</f>
        <v>Office_Supplies</v>
      </c>
      <c r="L1564" s="7" t="str">
        <f>INDEX('Product Details'!$A$2:$D$169, MATCH('Sales Order '!J1564,'Product Details'!$B$2:$B$169,0),4)</f>
        <v>Labels</v>
      </c>
      <c r="M1564" s="7" t="str">
        <f>INDEX('Product Details'!$A$2:$D$169, MATCH('Sales Order '!J1564,'Product Details'!$B$2:$B$169,0),1)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95"/>
        <v>7848</v>
      </c>
      <c r="R1564" s="8">
        <f t="shared" si="196"/>
        <v>8394</v>
      </c>
      <c r="S1564" s="2">
        <v>76</v>
      </c>
      <c r="T1564" s="9">
        <f t="shared" si="197"/>
        <v>8470</v>
      </c>
      <c r="U1564" s="9">
        <f t="shared" si="198"/>
        <v>622</v>
      </c>
      <c r="V1564" s="2" t="s">
        <v>64</v>
      </c>
      <c r="W1564" s="10">
        <f t="shared" si="199"/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 t="shared" si="192"/>
        <v>Logan</v>
      </c>
      <c r="H1565" s="6" t="str">
        <f t="shared" si="193"/>
        <v>Currie</v>
      </c>
      <c r="I1565" s="6" t="str">
        <f t="shared" si="194"/>
        <v>Amravati</v>
      </c>
      <c r="J1565" s="2" t="s">
        <v>284</v>
      </c>
      <c r="K1565" s="7" t="str">
        <f>INDEX('Product Details'!$A$2:$D$169, MATCH('Sales Order '!J1565,'Product Details'!$B$2:$B$169,0),3)</f>
        <v>Furniture</v>
      </c>
      <c r="L1565" s="7" t="str">
        <f>INDEX('Product Details'!$A$2:$D$169, MATCH('Sales Order '!J1565,'Product Details'!$B$2:$B$169,0),4)</f>
        <v>Chairs</v>
      </c>
      <c r="M1565" s="7" t="str">
        <f>INDEX('Product Details'!$A$2:$D$169, MATCH('Sales Order '!J1565,'Product Details'!$B$2:$B$169,0),1)</f>
        <v>Chairmat, Black</v>
      </c>
      <c r="N1565" s="2">
        <v>2857</v>
      </c>
      <c r="O1565" s="2">
        <v>2622</v>
      </c>
      <c r="P1565" s="2">
        <v>5</v>
      </c>
      <c r="Q1565" s="8">
        <f t="shared" si="195"/>
        <v>13110</v>
      </c>
      <c r="R1565" s="8">
        <f t="shared" si="196"/>
        <v>14285</v>
      </c>
      <c r="S1565" s="2">
        <v>55</v>
      </c>
      <c r="T1565" s="9">
        <f t="shared" si="197"/>
        <v>14340</v>
      </c>
      <c r="U1565" s="9">
        <f t="shared" si="198"/>
        <v>1230</v>
      </c>
      <c r="V1565" s="2" t="s">
        <v>64</v>
      </c>
      <c r="W1565" s="10">
        <f t="shared" si="199"/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 t="shared" si="192"/>
        <v>Eugene</v>
      </c>
      <c r="H1566" s="6" t="str">
        <f t="shared" si="193"/>
        <v>Barchas</v>
      </c>
      <c r="I1566" s="6" t="str">
        <f t="shared" si="194"/>
        <v>Aksu</v>
      </c>
      <c r="J1566" s="2" t="s">
        <v>87</v>
      </c>
      <c r="K1566" s="7" t="str">
        <f>INDEX('Product Details'!$A$2:$D$169, MATCH('Sales Order '!J1566,'Product Details'!$B$2:$B$169,0),3)</f>
        <v>Office_Supplies</v>
      </c>
      <c r="L1566" s="7" t="str">
        <f>INDEX('Product Details'!$A$2:$D$169, MATCH('Sales Order '!J1566,'Product Details'!$B$2:$B$169,0),4)</f>
        <v>Storage</v>
      </c>
      <c r="M1566" s="7" t="str">
        <f>INDEX('Product Details'!$A$2:$D$169, MATCH('Sales Order '!J1566,'Product Details'!$B$2:$B$169,0),1)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95"/>
        <v>13474</v>
      </c>
      <c r="R1566" s="8">
        <f t="shared" si="196"/>
        <v>14424</v>
      </c>
      <c r="S1566" s="2">
        <v>34</v>
      </c>
      <c r="T1566" s="9">
        <f t="shared" si="197"/>
        <v>14458</v>
      </c>
      <c r="U1566" s="9">
        <f t="shared" si="198"/>
        <v>984</v>
      </c>
      <c r="V1566" s="2" t="s">
        <v>64</v>
      </c>
      <c r="W1566" s="10">
        <f t="shared" si="199"/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 t="shared" si="192"/>
        <v>Rick</v>
      </c>
      <c r="H1567" s="6" t="str">
        <f t="shared" si="193"/>
        <v>Duston</v>
      </c>
      <c r="I1567" s="6" t="str">
        <f t="shared" si="194"/>
        <v>Surakarta</v>
      </c>
      <c r="J1567" s="2" t="s">
        <v>337</v>
      </c>
      <c r="K1567" s="7" t="str">
        <f>INDEX('Product Details'!$A$2:$D$169, MATCH('Sales Order '!J1567,'Product Details'!$B$2:$B$169,0),3)</f>
        <v>Technology</v>
      </c>
      <c r="L1567" s="7" t="str">
        <f>INDEX('Product Details'!$A$2:$D$169, MATCH('Sales Order '!J1567,'Product Details'!$B$2:$B$169,0),4)</f>
        <v>Phones</v>
      </c>
      <c r="M1567" s="7" t="str">
        <f>INDEX('Product Details'!$A$2:$D$169, MATCH('Sales Order '!J1567,'Product Details'!$B$2:$B$169,0),1)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95"/>
        <v>2040</v>
      </c>
      <c r="R1567" s="8">
        <f t="shared" si="196"/>
        <v>2310</v>
      </c>
      <c r="S1567" s="2">
        <v>30</v>
      </c>
      <c r="T1567" s="9">
        <f t="shared" si="197"/>
        <v>2340</v>
      </c>
      <c r="U1567" s="9">
        <f t="shared" si="198"/>
        <v>300</v>
      </c>
      <c r="V1567" s="2" t="s">
        <v>64</v>
      </c>
      <c r="W1567" s="10">
        <f t="shared" si="199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 t="shared" si="192"/>
        <v>Heather</v>
      </c>
      <c r="H1568" s="6" t="str">
        <f t="shared" si="193"/>
        <v>Kirkland</v>
      </c>
      <c r="I1568" s="6" t="str">
        <f t="shared" si="194"/>
        <v>Luoyang</v>
      </c>
      <c r="J1568" s="2" t="s">
        <v>54</v>
      </c>
      <c r="K1568" s="7" t="str">
        <f>INDEX('Product Details'!$A$2:$D$169, MATCH('Sales Order '!J1568,'Product Details'!$B$2:$B$169,0),3)</f>
        <v>Furniture</v>
      </c>
      <c r="L1568" s="7" t="str">
        <f>INDEX('Product Details'!$A$2:$D$169, MATCH('Sales Order '!J1568,'Product Details'!$B$2:$B$169,0),4)</f>
        <v>Tables</v>
      </c>
      <c r="M1568" s="7" t="str">
        <f>INDEX('Product Details'!$A$2:$D$169, MATCH('Sales Order '!J1568,'Product Details'!$B$2:$B$169,0),1)</f>
        <v>Wood Table, Rectangular</v>
      </c>
      <c r="N1568" s="2">
        <v>2759</v>
      </c>
      <c r="O1568" s="2">
        <v>2628</v>
      </c>
      <c r="P1568" s="2">
        <v>2</v>
      </c>
      <c r="Q1568" s="8">
        <f t="shared" si="195"/>
        <v>5256</v>
      </c>
      <c r="R1568" s="8">
        <f t="shared" si="196"/>
        <v>5518</v>
      </c>
      <c r="S1568" s="2">
        <v>98</v>
      </c>
      <c r="T1568" s="9">
        <f t="shared" si="197"/>
        <v>5616</v>
      </c>
      <c r="U1568" s="9">
        <f t="shared" si="198"/>
        <v>360</v>
      </c>
      <c r="V1568" s="2" t="s">
        <v>64</v>
      </c>
      <c r="W1568" s="10">
        <f t="shared" si="199"/>
        <v>0.05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 t="shared" si="192"/>
        <v>Candace</v>
      </c>
      <c r="H1569" s="6" t="str">
        <f t="shared" si="193"/>
        <v>McMahon</v>
      </c>
      <c r="I1569" s="6" t="str">
        <f t="shared" si="194"/>
        <v>Canberra</v>
      </c>
      <c r="J1569" s="2" t="s">
        <v>39</v>
      </c>
      <c r="K1569" s="7" t="str">
        <f>INDEX('Product Details'!$A$2:$D$169, MATCH('Sales Order '!J1569,'Product Details'!$B$2:$B$169,0),3)</f>
        <v>Office_Supplies</v>
      </c>
      <c r="L1569" s="7" t="str">
        <f>INDEX('Product Details'!$A$2:$D$169, MATCH('Sales Order '!J1569,'Product Details'!$B$2:$B$169,0),4)</f>
        <v>Binders</v>
      </c>
      <c r="M1569" s="7" t="str">
        <f>INDEX('Product Details'!$A$2:$D$169, MATCH('Sales Order '!J1569,'Product Details'!$B$2:$B$169,0),1)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95"/>
        <v>1573</v>
      </c>
      <c r="R1569" s="8">
        <f t="shared" si="196"/>
        <v>1635</v>
      </c>
      <c r="S1569" s="2">
        <v>68</v>
      </c>
      <c r="T1569" s="9">
        <f t="shared" si="197"/>
        <v>1703</v>
      </c>
      <c r="U1569" s="9">
        <f t="shared" si="198"/>
        <v>130</v>
      </c>
      <c r="V1569" s="2" t="s">
        <v>31</v>
      </c>
      <c r="W1569" s="10">
        <f t="shared" si="199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 t="shared" si="192"/>
        <v>Peter</v>
      </c>
      <c r="H1570" s="6" t="str">
        <f t="shared" si="193"/>
        <v>BŸhler</v>
      </c>
      <c r="I1570" s="6" t="str">
        <f t="shared" si="194"/>
        <v>Wolfsburg</v>
      </c>
      <c r="J1570" s="2" t="s">
        <v>181</v>
      </c>
      <c r="K1570" s="7" t="str">
        <f>INDEX('Product Details'!$A$2:$D$169, MATCH('Sales Order '!J1570,'Product Details'!$B$2:$B$169,0),3)</f>
        <v>Furniture</v>
      </c>
      <c r="L1570" s="7" t="str">
        <f>INDEX('Product Details'!$A$2:$D$169, MATCH('Sales Order '!J1570,'Product Details'!$B$2:$B$169,0),4)</f>
        <v>Tables</v>
      </c>
      <c r="M1570" s="7" t="str">
        <f>INDEX('Product Details'!$A$2:$D$169, MATCH('Sales Order '!J1570,'Product Details'!$B$2:$B$169,0),1)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95"/>
        <v>3591</v>
      </c>
      <c r="R1570" s="8">
        <f t="shared" si="196"/>
        <v>3918</v>
      </c>
      <c r="S1570" s="2">
        <v>70</v>
      </c>
      <c r="T1570" s="9">
        <f t="shared" si="197"/>
        <v>3988</v>
      </c>
      <c r="U1570" s="9">
        <f t="shared" si="198"/>
        <v>397</v>
      </c>
      <c r="V1570" s="2" t="s">
        <v>64</v>
      </c>
      <c r="W1570" s="10">
        <f t="shared" si="199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 t="shared" si="192"/>
        <v>Ralph</v>
      </c>
      <c r="H1571" s="6" t="str">
        <f t="shared" si="193"/>
        <v>Arnett</v>
      </c>
      <c r="I1571" s="6" t="str">
        <f t="shared" si="194"/>
        <v>Shenyang</v>
      </c>
      <c r="J1571" s="2" t="s">
        <v>387</v>
      </c>
      <c r="K1571" s="7" t="str">
        <f>INDEX('Product Details'!$A$2:$D$169, MATCH('Sales Order '!J1571,'Product Details'!$B$2:$B$169,0),3)</f>
        <v>Office_Supplies</v>
      </c>
      <c r="L1571" s="7" t="str">
        <f>INDEX('Product Details'!$A$2:$D$169, MATCH('Sales Order '!J1571,'Product Details'!$B$2:$B$169,0),4)</f>
        <v>Fasteners</v>
      </c>
      <c r="M1571" s="7" t="str">
        <f>INDEX('Product Details'!$A$2:$D$169, MATCH('Sales Order '!J1571,'Product Details'!$B$2:$B$169,0),1)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95"/>
        <v>46340</v>
      </c>
      <c r="R1571" s="8">
        <f t="shared" si="196"/>
        <v>48657</v>
      </c>
      <c r="S1571" s="2">
        <v>94</v>
      </c>
      <c r="T1571" s="9">
        <f t="shared" si="197"/>
        <v>48751</v>
      </c>
      <c r="U1571" s="9">
        <f t="shared" si="198"/>
        <v>2411</v>
      </c>
      <c r="V1571" s="2" t="s">
        <v>34</v>
      </c>
      <c r="W1571" s="10">
        <f t="shared" si="199"/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 t="shared" si="192"/>
        <v>Nick</v>
      </c>
      <c r="H1572" s="6" t="str">
        <f t="shared" si="193"/>
        <v>Radford</v>
      </c>
      <c r="I1572" s="6" t="str">
        <f t="shared" si="194"/>
        <v>Lucknow</v>
      </c>
      <c r="J1572" s="2" t="s">
        <v>1391</v>
      </c>
      <c r="K1572" s="7" t="str">
        <f>INDEX('Product Details'!$A$2:$D$169, MATCH('Sales Order '!J1572,'Product Details'!$B$2:$B$169,0),3)</f>
        <v>Furniture</v>
      </c>
      <c r="L1572" s="7" t="str">
        <f>INDEX('Product Details'!$A$2:$D$169, MATCH('Sales Order '!J1572,'Product Details'!$B$2:$B$169,0),4)</f>
        <v>Furnishings</v>
      </c>
      <c r="M1572" s="7" t="str">
        <f>INDEX('Product Details'!$A$2:$D$169, MATCH('Sales Order '!J1572,'Product Details'!$B$2:$B$169,0),1)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95"/>
        <v>352</v>
      </c>
      <c r="R1572" s="8">
        <f t="shared" si="196"/>
        <v>368</v>
      </c>
      <c r="S1572" s="2">
        <v>30</v>
      </c>
      <c r="T1572" s="9">
        <f t="shared" si="197"/>
        <v>398</v>
      </c>
      <c r="U1572" s="9">
        <f t="shared" si="198"/>
        <v>46</v>
      </c>
      <c r="V1572" s="2" t="s">
        <v>34</v>
      </c>
      <c r="W1572" s="10">
        <f t="shared" si="199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 t="shared" si="192"/>
        <v>Emily</v>
      </c>
      <c r="H1573" s="6" t="str">
        <f t="shared" si="193"/>
        <v>Burns</v>
      </c>
      <c r="I1573" s="6" t="str">
        <f t="shared" si="194"/>
        <v>Nasik</v>
      </c>
      <c r="J1573" s="2" t="s">
        <v>270</v>
      </c>
      <c r="K1573" s="7" t="str">
        <f>INDEX('Product Details'!$A$2:$D$169, MATCH('Sales Order '!J1573,'Product Details'!$B$2:$B$169,0),3)</f>
        <v>Furniture</v>
      </c>
      <c r="L1573" s="7" t="str">
        <f>INDEX('Product Details'!$A$2:$D$169, MATCH('Sales Order '!J1573,'Product Details'!$B$2:$B$169,0),4)</f>
        <v>Furnishings</v>
      </c>
      <c r="M1573" s="7" t="str">
        <f>INDEX('Product Details'!$A$2:$D$169, MATCH('Sales Order '!J1573,'Product Details'!$B$2:$B$169,0),1)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95"/>
        <v>3182</v>
      </c>
      <c r="R1573" s="8">
        <f t="shared" si="196"/>
        <v>3372</v>
      </c>
      <c r="S1573" s="2">
        <v>28</v>
      </c>
      <c r="T1573" s="9">
        <f t="shared" si="197"/>
        <v>3400</v>
      </c>
      <c r="U1573" s="9">
        <f t="shared" si="198"/>
        <v>218</v>
      </c>
      <c r="V1573" s="2" t="s">
        <v>64</v>
      </c>
      <c r="W1573" s="10">
        <f t="shared" si="199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 t="shared" si="192"/>
        <v>Thomas</v>
      </c>
      <c r="H1574" s="6" t="str">
        <f t="shared" si="193"/>
        <v>Boland</v>
      </c>
      <c r="I1574" s="6" t="str">
        <f t="shared" si="194"/>
        <v>Surabaya</v>
      </c>
      <c r="J1574" s="2" t="s">
        <v>383</v>
      </c>
      <c r="K1574" s="7" t="str">
        <f>INDEX('Product Details'!$A$2:$D$169, MATCH('Sales Order '!J1574,'Product Details'!$B$2:$B$169,0),3)</f>
        <v>Office_Supplies</v>
      </c>
      <c r="L1574" s="7" t="str">
        <f>INDEX('Product Details'!$A$2:$D$169, MATCH('Sales Order '!J1574,'Product Details'!$B$2:$B$169,0),4)</f>
        <v>Storage</v>
      </c>
      <c r="M1574" s="7" t="str">
        <f>INDEX('Product Details'!$A$2:$D$169, MATCH('Sales Order '!J1574,'Product Details'!$B$2:$B$169,0),1)</f>
        <v>RogeFolders, Single Width</v>
      </c>
      <c r="N1574" s="2">
        <v>3354</v>
      </c>
      <c r="O1574" s="2">
        <v>3102</v>
      </c>
      <c r="P1574" s="2">
        <v>3</v>
      </c>
      <c r="Q1574" s="8">
        <f t="shared" si="195"/>
        <v>9306</v>
      </c>
      <c r="R1574" s="8">
        <f t="shared" si="196"/>
        <v>10062</v>
      </c>
      <c r="S1574" s="2">
        <v>75</v>
      </c>
      <c r="T1574" s="9">
        <f t="shared" si="197"/>
        <v>10137</v>
      </c>
      <c r="U1574" s="9">
        <f t="shared" si="198"/>
        <v>831</v>
      </c>
      <c r="V1574" s="2" t="s">
        <v>34</v>
      </c>
      <c r="W1574" s="10">
        <f t="shared" si="199"/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 t="shared" si="192"/>
        <v>Tony</v>
      </c>
      <c r="H1575" s="6" t="str">
        <f t="shared" si="193"/>
        <v>Sayre</v>
      </c>
      <c r="I1575" s="6" t="str">
        <f t="shared" si="194"/>
        <v>Bharatpur</v>
      </c>
      <c r="J1575" s="2" t="s">
        <v>351</v>
      </c>
      <c r="K1575" s="7" t="str">
        <f>INDEX('Product Details'!$A$2:$D$169, MATCH('Sales Order '!J1575,'Product Details'!$B$2:$B$169,0),3)</f>
        <v>Furniture</v>
      </c>
      <c r="L1575" s="7" t="str">
        <f>INDEX('Product Details'!$A$2:$D$169, MATCH('Sales Order '!J1575,'Product Details'!$B$2:$B$169,0),4)</f>
        <v>Tables</v>
      </c>
      <c r="M1575" s="7" t="str">
        <f>INDEX('Product Details'!$A$2:$D$169, MATCH('Sales Order '!J1575,'Product Details'!$B$2:$B$169,0),1)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95"/>
        <v>4323</v>
      </c>
      <c r="R1575" s="8">
        <f t="shared" si="196"/>
        <v>4714</v>
      </c>
      <c r="S1575" s="2">
        <v>90</v>
      </c>
      <c r="T1575" s="9">
        <f t="shared" si="197"/>
        <v>4804</v>
      </c>
      <c r="U1575" s="9">
        <f t="shared" si="198"/>
        <v>481</v>
      </c>
      <c r="V1575" s="2" t="s">
        <v>34</v>
      </c>
      <c r="W1575" s="10">
        <f t="shared" si="199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 t="shared" si="192"/>
        <v>John</v>
      </c>
      <c r="H1576" s="6" t="str">
        <f t="shared" si="193"/>
        <v>Huston</v>
      </c>
      <c r="I1576" s="6" t="str">
        <f t="shared" si="194"/>
        <v>Jena</v>
      </c>
      <c r="J1576" s="2" t="s">
        <v>1391</v>
      </c>
      <c r="K1576" s="7" t="str">
        <f>INDEX('Product Details'!$A$2:$D$169, MATCH('Sales Order '!J1576,'Product Details'!$B$2:$B$169,0),3)</f>
        <v>Furniture</v>
      </c>
      <c r="L1576" s="7" t="str">
        <f>INDEX('Product Details'!$A$2:$D$169, MATCH('Sales Order '!J1576,'Product Details'!$B$2:$B$169,0),4)</f>
        <v>Furnishings</v>
      </c>
      <c r="M1576" s="7" t="str">
        <f>INDEX('Product Details'!$A$2:$D$169, MATCH('Sales Order '!J1576,'Product Details'!$B$2:$B$169,0),1)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95"/>
        <v>9480</v>
      </c>
      <c r="R1576" s="8">
        <f t="shared" si="196"/>
        <v>10336</v>
      </c>
      <c r="S1576" s="2">
        <v>43</v>
      </c>
      <c r="T1576" s="9">
        <f t="shared" si="197"/>
        <v>10379</v>
      </c>
      <c r="U1576" s="9">
        <f t="shared" si="198"/>
        <v>899</v>
      </c>
      <c r="V1576" s="2" t="s">
        <v>34</v>
      </c>
      <c r="W1576" s="10">
        <f t="shared" si="199"/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 t="shared" si="192"/>
        <v>Marina</v>
      </c>
      <c r="H1577" s="6" t="str">
        <f t="shared" si="193"/>
        <v>Lichtenstein</v>
      </c>
      <c r="I1577" s="6" t="str">
        <f t="shared" si="194"/>
        <v>Denpasar</v>
      </c>
      <c r="J1577" s="2" t="s">
        <v>762</v>
      </c>
      <c r="K1577" s="7" t="str">
        <f>INDEX('Product Details'!$A$2:$D$169, MATCH('Sales Order '!J1577,'Product Details'!$B$2:$B$169,0),3)</f>
        <v>Technology</v>
      </c>
      <c r="L1577" s="7" t="str">
        <f>INDEX('Product Details'!$A$2:$D$169, MATCH('Sales Order '!J1577,'Product Details'!$B$2:$B$169,0),4)</f>
        <v>Machines</v>
      </c>
      <c r="M1577" s="7" t="str">
        <f>INDEX('Product Details'!$A$2:$D$169, MATCH('Sales Order '!J1577,'Product Details'!$B$2:$B$169,0),1)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95"/>
        <v>12670</v>
      </c>
      <c r="R1577" s="8">
        <f t="shared" si="196"/>
        <v>13307</v>
      </c>
      <c r="S1577" s="2">
        <v>71</v>
      </c>
      <c r="T1577" s="9">
        <f t="shared" si="197"/>
        <v>13378</v>
      </c>
      <c r="U1577" s="9">
        <f t="shared" si="198"/>
        <v>708</v>
      </c>
      <c r="V1577" s="2" t="s">
        <v>34</v>
      </c>
      <c r="W1577" s="10">
        <f t="shared" si="199"/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 t="shared" si="192"/>
        <v>William</v>
      </c>
      <c r="H1578" s="6" t="str">
        <f t="shared" si="193"/>
        <v>Brown</v>
      </c>
      <c r="I1578" s="6" t="str">
        <f t="shared" si="194"/>
        <v>Denpasar</v>
      </c>
      <c r="J1578" s="2" t="s">
        <v>1397</v>
      </c>
      <c r="K1578" s="7" t="str">
        <f>INDEX('Product Details'!$A$2:$D$169, MATCH('Sales Order '!J1578,'Product Details'!$B$2:$B$169,0),3)</f>
        <v>Technology</v>
      </c>
      <c r="L1578" s="7" t="str">
        <f>INDEX('Product Details'!$A$2:$D$169, MATCH('Sales Order '!J1578,'Product Details'!$B$2:$B$169,0),4)</f>
        <v>Phones</v>
      </c>
      <c r="M1578" s="7" t="str">
        <f>INDEX('Product Details'!$A$2:$D$169, MATCH('Sales Order '!J1578,'Product Details'!$B$2:$B$169,0),1)</f>
        <v>Smart Phone, Full Size</v>
      </c>
      <c r="N1578" s="2">
        <v>729</v>
      </c>
      <c r="O1578" s="2">
        <v>689</v>
      </c>
      <c r="P1578" s="2">
        <v>2</v>
      </c>
      <c r="Q1578" s="8">
        <f t="shared" si="195"/>
        <v>1378</v>
      </c>
      <c r="R1578" s="8">
        <f t="shared" si="196"/>
        <v>1458</v>
      </c>
      <c r="S1578" s="2">
        <v>95</v>
      </c>
      <c r="T1578" s="9">
        <f t="shared" si="197"/>
        <v>1553</v>
      </c>
      <c r="U1578" s="9">
        <f t="shared" si="198"/>
        <v>175</v>
      </c>
      <c r="V1578" s="2" t="s">
        <v>64</v>
      </c>
      <c r="W1578" s="10">
        <f t="shared" si="199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 t="shared" si="192"/>
        <v>Logan</v>
      </c>
      <c r="H1579" s="6" t="str">
        <f t="shared" si="193"/>
        <v>Currie</v>
      </c>
      <c r="I1579" s="6" t="str">
        <f t="shared" si="194"/>
        <v>Gold Coast</v>
      </c>
      <c r="J1579" s="2" t="s">
        <v>87</v>
      </c>
      <c r="K1579" s="7" t="str">
        <f>INDEX('Product Details'!$A$2:$D$169, MATCH('Sales Order '!J1579,'Product Details'!$B$2:$B$169,0),3)</f>
        <v>Office_Supplies</v>
      </c>
      <c r="L1579" s="7" t="str">
        <f>INDEX('Product Details'!$A$2:$D$169, MATCH('Sales Order '!J1579,'Product Details'!$B$2:$B$169,0),4)</f>
        <v>Storage</v>
      </c>
      <c r="M1579" s="7" t="str">
        <f>INDEX('Product Details'!$A$2:$D$169, MATCH('Sales Order '!J1579,'Product Details'!$B$2:$B$169,0),1)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95"/>
        <v>3930</v>
      </c>
      <c r="R1579" s="8">
        <f t="shared" si="196"/>
        <v>4084</v>
      </c>
      <c r="S1579" s="2">
        <v>55</v>
      </c>
      <c r="T1579" s="9">
        <f t="shared" si="197"/>
        <v>4139</v>
      </c>
      <c r="U1579" s="9">
        <f t="shared" si="198"/>
        <v>209</v>
      </c>
      <c r="V1579" s="2" t="s">
        <v>34</v>
      </c>
      <c r="W1579" s="10">
        <f t="shared" si="199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 t="shared" si="192"/>
        <v>Becky</v>
      </c>
      <c r="H1580" s="6" t="str">
        <f t="shared" si="193"/>
        <v>Pak</v>
      </c>
      <c r="I1580" s="6" t="str">
        <f t="shared" si="194"/>
        <v>Mandurah</v>
      </c>
      <c r="J1580" s="2" t="s">
        <v>555</v>
      </c>
      <c r="K1580" s="7" t="str">
        <f>INDEX('Product Details'!$A$2:$D$169, MATCH('Sales Order '!J1580,'Product Details'!$B$2:$B$169,0),3)</f>
        <v>Furniture</v>
      </c>
      <c r="L1580" s="7" t="str">
        <f>INDEX('Product Details'!$A$2:$D$169, MATCH('Sales Order '!J1580,'Product Details'!$B$2:$B$169,0),4)</f>
        <v>Furnishings</v>
      </c>
      <c r="M1580" s="7" t="str">
        <f>INDEX('Product Details'!$A$2:$D$169, MATCH('Sales Order '!J1580,'Product Details'!$B$2:$B$169,0),1)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95"/>
        <v>1821</v>
      </c>
      <c r="R1580" s="8">
        <f t="shared" si="196"/>
        <v>1968</v>
      </c>
      <c r="S1580" s="2">
        <v>21</v>
      </c>
      <c r="T1580" s="9">
        <f t="shared" si="197"/>
        <v>1989</v>
      </c>
      <c r="U1580" s="9">
        <f t="shared" si="198"/>
        <v>168</v>
      </c>
      <c r="V1580" s="2" t="s">
        <v>72</v>
      </c>
      <c r="W1580" s="10">
        <f t="shared" si="199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 t="shared" si="192"/>
        <v>Michael</v>
      </c>
      <c r="H1581" s="6" t="str">
        <f t="shared" si="193"/>
        <v>Chen</v>
      </c>
      <c r="I1581" s="6" t="str">
        <f t="shared" si="194"/>
        <v>Jakarta</v>
      </c>
      <c r="J1581" s="2" t="s">
        <v>359</v>
      </c>
      <c r="K1581" s="7" t="str">
        <f>INDEX('Product Details'!$A$2:$D$169, MATCH('Sales Order '!J1581,'Product Details'!$B$2:$B$169,0),3)</f>
        <v>Office_Supplies</v>
      </c>
      <c r="L1581" s="7" t="str">
        <f>INDEX('Product Details'!$A$2:$D$169, MATCH('Sales Order '!J1581,'Product Details'!$B$2:$B$169,0),4)</f>
        <v>Binders</v>
      </c>
      <c r="M1581" s="7" t="str">
        <f>INDEX('Product Details'!$A$2:$D$169, MATCH('Sales Order '!J1581,'Product Details'!$B$2:$B$169,0),1)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95"/>
        <v>3208</v>
      </c>
      <c r="R1581" s="8">
        <f t="shared" si="196"/>
        <v>3302</v>
      </c>
      <c r="S1581" s="2">
        <v>80</v>
      </c>
      <c r="T1581" s="9">
        <f t="shared" si="197"/>
        <v>3382</v>
      </c>
      <c r="U1581" s="9">
        <f t="shared" si="198"/>
        <v>174</v>
      </c>
      <c r="V1581" s="2" t="s">
        <v>64</v>
      </c>
      <c r="W1581" s="10">
        <f t="shared" si="199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 t="shared" si="192"/>
        <v>Linda</v>
      </c>
      <c r="H1582" s="6" t="str">
        <f t="shared" si="193"/>
        <v>Southworth</v>
      </c>
      <c r="I1582" s="6" t="str">
        <f t="shared" si="194"/>
        <v>Brisbane</v>
      </c>
      <c r="J1582" s="2" t="s">
        <v>5</v>
      </c>
      <c r="K1582" s="7" t="str">
        <f>INDEX('Product Details'!$A$2:$D$169, MATCH('Sales Order '!J1582,'Product Details'!$B$2:$B$169,0),3)</f>
        <v>Furniture</v>
      </c>
      <c r="L1582" s="7" t="str">
        <f>INDEX('Product Details'!$A$2:$D$169, MATCH('Sales Order '!J1582,'Product Details'!$B$2:$B$169,0),4)</f>
        <v>Furnishings</v>
      </c>
      <c r="M1582" s="7" t="str">
        <f>INDEX('Product Details'!$A$2:$D$169, MATCH('Sales Order '!J1582,'Product Details'!$B$2:$B$169,0),1)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95"/>
        <v>142064</v>
      </c>
      <c r="R1582" s="8">
        <f t="shared" si="196"/>
        <v>156380</v>
      </c>
      <c r="S1582" s="2">
        <v>52</v>
      </c>
      <c r="T1582" s="9">
        <f t="shared" si="197"/>
        <v>156432</v>
      </c>
      <c r="U1582" s="9">
        <f t="shared" si="198"/>
        <v>14368</v>
      </c>
      <c r="V1582" s="2" t="s">
        <v>64</v>
      </c>
      <c r="W1582" s="10">
        <f t="shared" si="199"/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 t="shared" si="192"/>
        <v>Nathan</v>
      </c>
      <c r="H1583" s="6" t="str">
        <f t="shared" si="193"/>
        <v>Gelder</v>
      </c>
      <c r="I1583" s="6" t="str">
        <f t="shared" si="194"/>
        <v>Depok</v>
      </c>
      <c r="J1583" s="2" t="s">
        <v>612</v>
      </c>
      <c r="K1583" s="7" t="str">
        <f>INDEX('Product Details'!$A$2:$D$169, MATCH('Sales Order '!J1583,'Product Details'!$B$2:$B$169,0),3)</f>
        <v>Technology</v>
      </c>
      <c r="L1583" s="7" t="str">
        <f>INDEX('Product Details'!$A$2:$D$169, MATCH('Sales Order '!J1583,'Product Details'!$B$2:$B$169,0),4)</f>
        <v>Phones</v>
      </c>
      <c r="M1583" s="7" t="str">
        <f>INDEX('Product Details'!$A$2:$D$169, MATCH('Sales Order '!J1583,'Product Details'!$B$2:$B$169,0),1)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95"/>
        <v>3620</v>
      </c>
      <c r="R1583" s="8">
        <f t="shared" si="196"/>
        <v>3802</v>
      </c>
      <c r="S1583" s="2">
        <v>56</v>
      </c>
      <c r="T1583" s="9">
        <f t="shared" si="197"/>
        <v>3858</v>
      </c>
      <c r="U1583" s="9">
        <f t="shared" si="198"/>
        <v>238</v>
      </c>
      <c r="V1583" s="2" t="s">
        <v>31</v>
      </c>
      <c r="W1583" s="10">
        <f t="shared" si="199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 t="shared" si="192"/>
        <v>Shahid</v>
      </c>
      <c r="H1584" s="6" t="str">
        <f t="shared" si="193"/>
        <v>Collister</v>
      </c>
      <c r="I1584" s="6" t="str">
        <f t="shared" si="194"/>
        <v>Leipzig</v>
      </c>
      <c r="J1584" s="2" t="s">
        <v>39</v>
      </c>
      <c r="K1584" s="7" t="str">
        <f>INDEX('Product Details'!$A$2:$D$169, MATCH('Sales Order '!J1584,'Product Details'!$B$2:$B$169,0),3)</f>
        <v>Office_Supplies</v>
      </c>
      <c r="L1584" s="7" t="str">
        <f>INDEX('Product Details'!$A$2:$D$169, MATCH('Sales Order '!J1584,'Product Details'!$B$2:$B$169,0),4)</f>
        <v>Binders</v>
      </c>
      <c r="M1584" s="7" t="str">
        <f>INDEX('Product Details'!$A$2:$D$169, MATCH('Sales Order '!J1584,'Product Details'!$B$2:$B$169,0),1)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95"/>
        <v>8352</v>
      </c>
      <c r="R1584" s="8">
        <f t="shared" si="196"/>
        <v>9108</v>
      </c>
      <c r="S1584" s="2">
        <v>76</v>
      </c>
      <c r="T1584" s="9">
        <f t="shared" si="197"/>
        <v>9184</v>
      </c>
      <c r="U1584" s="9">
        <f t="shared" si="198"/>
        <v>832</v>
      </c>
      <c r="V1584" s="2" t="s">
        <v>64</v>
      </c>
      <c r="W1584" s="10">
        <f t="shared" si="199"/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 t="shared" si="192"/>
        <v>Logan</v>
      </c>
      <c r="H1585" s="6" t="str">
        <f t="shared" si="193"/>
        <v>Currie</v>
      </c>
      <c r="I1585" s="6" t="str">
        <f t="shared" si="194"/>
        <v>Anshan</v>
      </c>
      <c r="J1585" s="2" t="s">
        <v>60</v>
      </c>
      <c r="K1585" s="7" t="str">
        <f>INDEX('Product Details'!$A$2:$D$169, MATCH('Sales Order '!J1585,'Product Details'!$B$2:$B$169,0),3)</f>
        <v>Technology</v>
      </c>
      <c r="L1585" s="7" t="str">
        <f>INDEX('Product Details'!$A$2:$D$169, MATCH('Sales Order '!J1585,'Product Details'!$B$2:$B$169,0),4)</f>
        <v>Accessories</v>
      </c>
      <c r="M1585" s="7" t="str">
        <f>INDEX('Product Details'!$A$2:$D$169, MATCH('Sales Order '!J1585,'Product Details'!$B$2:$B$169,0),1)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95"/>
        <v>7914</v>
      </c>
      <c r="R1585" s="8">
        <f t="shared" si="196"/>
        <v>8878</v>
      </c>
      <c r="S1585" s="2">
        <v>69</v>
      </c>
      <c r="T1585" s="9">
        <f t="shared" si="197"/>
        <v>8947</v>
      </c>
      <c r="U1585" s="9">
        <f t="shared" si="198"/>
        <v>1033</v>
      </c>
      <c r="V1585" s="2" t="s">
        <v>34</v>
      </c>
      <c r="W1585" s="10">
        <f t="shared" si="199"/>
        <v>0.05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 t="shared" si="192"/>
        <v>Emily</v>
      </c>
      <c r="H1586" s="6" t="str">
        <f t="shared" si="193"/>
        <v>Burns</v>
      </c>
      <c r="I1586" s="6" t="str">
        <f t="shared" si="194"/>
        <v>Adelaide</v>
      </c>
      <c r="J1586" s="2" t="s">
        <v>103</v>
      </c>
      <c r="K1586" s="7" t="str">
        <f>INDEX('Product Details'!$A$2:$D$169, MATCH('Sales Order '!J1586,'Product Details'!$B$2:$B$169,0),3)</f>
        <v>Technology</v>
      </c>
      <c r="L1586" s="7" t="str">
        <f>INDEX('Product Details'!$A$2:$D$169, MATCH('Sales Order '!J1586,'Product Details'!$B$2:$B$169,0),4)</f>
        <v>Phones</v>
      </c>
      <c r="M1586" s="7" t="str">
        <f>INDEX('Product Details'!$A$2:$D$169, MATCH('Sales Order '!J1586,'Product Details'!$B$2:$B$169,0),1)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95"/>
        <v>5470</v>
      </c>
      <c r="R1586" s="8">
        <f t="shared" si="196"/>
        <v>5686</v>
      </c>
      <c r="S1586" s="2">
        <v>65</v>
      </c>
      <c r="T1586" s="9">
        <f t="shared" si="197"/>
        <v>5751</v>
      </c>
      <c r="U1586" s="9">
        <f t="shared" si="198"/>
        <v>281</v>
      </c>
      <c r="V1586" s="2" t="s">
        <v>64</v>
      </c>
      <c r="W1586" s="10">
        <f t="shared" si="199"/>
        <v>0.05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 t="shared" si="192"/>
        <v>Sarah</v>
      </c>
      <c r="H1587" s="6" t="str">
        <f t="shared" si="193"/>
        <v>Foster</v>
      </c>
      <c r="I1587" s="6" t="str">
        <f t="shared" si="194"/>
        <v>Harbin</v>
      </c>
      <c r="J1587" s="2" t="s">
        <v>187</v>
      </c>
      <c r="K1587" s="7" t="str">
        <f>INDEX('Product Details'!$A$2:$D$169, MATCH('Sales Order '!J1587,'Product Details'!$B$2:$B$169,0),3)</f>
        <v>Technology</v>
      </c>
      <c r="L1587" s="7" t="str">
        <f>INDEX('Product Details'!$A$2:$D$169, MATCH('Sales Order '!J1587,'Product Details'!$B$2:$B$169,0),4)</f>
        <v>Accessories</v>
      </c>
      <c r="M1587" s="7" t="str">
        <f>INDEX('Product Details'!$A$2:$D$169, MATCH('Sales Order '!J1587,'Product Details'!$B$2:$B$169,0),1)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95"/>
        <v>168</v>
      </c>
      <c r="R1587" s="8">
        <f t="shared" si="196"/>
        <v>174</v>
      </c>
      <c r="S1587" s="2">
        <v>10</v>
      </c>
      <c r="T1587" s="9">
        <f t="shared" si="197"/>
        <v>184</v>
      </c>
      <c r="U1587" s="9">
        <f t="shared" si="198"/>
        <v>16</v>
      </c>
      <c r="V1587" s="2" t="s">
        <v>64</v>
      </c>
      <c r="W1587" s="10">
        <f t="shared" si="199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 t="shared" si="192"/>
        <v>Ralph</v>
      </c>
      <c r="H1588" s="6" t="str">
        <f t="shared" si="193"/>
        <v>Arnett</v>
      </c>
      <c r="I1588" s="6" t="str">
        <f t="shared" si="194"/>
        <v>Suzhou</v>
      </c>
      <c r="J1588" s="2" t="s">
        <v>221</v>
      </c>
      <c r="K1588" s="7" t="str">
        <f>INDEX('Product Details'!$A$2:$D$169, MATCH('Sales Order '!J1588,'Product Details'!$B$2:$B$169,0),3)</f>
        <v>Office_Supplies</v>
      </c>
      <c r="L1588" s="7" t="str">
        <f>INDEX('Product Details'!$A$2:$D$169, MATCH('Sales Order '!J1588,'Product Details'!$B$2:$B$169,0),4)</f>
        <v>Storage</v>
      </c>
      <c r="M1588" s="7" t="str">
        <f>INDEX('Product Details'!$A$2:$D$169, MATCH('Sales Order '!J1588,'Product Details'!$B$2:$B$169,0),1)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95"/>
        <v>5460</v>
      </c>
      <c r="R1588" s="8">
        <f t="shared" si="196"/>
        <v>5838</v>
      </c>
      <c r="S1588" s="2">
        <v>29</v>
      </c>
      <c r="T1588" s="9">
        <f t="shared" si="197"/>
        <v>5867</v>
      </c>
      <c r="U1588" s="9">
        <f t="shared" si="198"/>
        <v>407</v>
      </c>
      <c r="V1588" s="2" t="s">
        <v>34</v>
      </c>
      <c r="W1588" s="10">
        <f t="shared" si="199"/>
        <v>0.05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 t="shared" si="192"/>
        <v>Neoma</v>
      </c>
      <c r="H1589" s="6" t="str">
        <f t="shared" si="193"/>
        <v>Murray</v>
      </c>
      <c r="I1589" s="6" t="str">
        <f t="shared" si="194"/>
        <v>Guwahati</v>
      </c>
      <c r="J1589" s="2" t="s">
        <v>444</v>
      </c>
      <c r="K1589" s="7" t="str">
        <f>INDEX('Product Details'!$A$2:$D$169, MATCH('Sales Order '!J1589,'Product Details'!$B$2:$B$169,0),3)</f>
        <v>Office_Supplies</v>
      </c>
      <c r="L1589" s="7" t="str">
        <f>INDEX('Product Details'!$A$2:$D$169, MATCH('Sales Order '!J1589,'Product Details'!$B$2:$B$169,0),4)</f>
        <v>Envelopes</v>
      </c>
      <c r="M1589" s="7" t="str">
        <f>INDEX('Product Details'!$A$2:$D$169, MATCH('Sales Order '!J1589,'Product Details'!$B$2:$B$169,0),1)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95"/>
        <v>1870</v>
      </c>
      <c r="R1589" s="8">
        <f t="shared" si="196"/>
        <v>1965</v>
      </c>
      <c r="S1589" s="2">
        <v>35</v>
      </c>
      <c r="T1589" s="9">
        <f t="shared" si="197"/>
        <v>2000</v>
      </c>
      <c r="U1589" s="9">
        <f t="shared" si="198"/>
        <v>130</v>
      </c>
      <c r="V1589" s="2" t="s">
        <v>34</v>
      </c>
      <c r="W1589" s="10">
        <f t="shared" si="199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 t="shared" si="192"/>
        <v>Mike</v>
      </c>
      <c r="H1590" s="6" t="str">
        <f t="shared" si="193"/>
        <v>Pelletier</v>
      </c>
      <c r="I1590" s="6" t="str">
        <f t="shared" si="194"/>
        <v>Jakarta</v>
      </c>
      <c r="J1590" s="2" t="s">
        <v>230</v>
      </c>
      <c r="K1590" s="7" t="str">
        <f>INDEX('Product Details'!$A$2:$D$169, MATCH('Sales Order '!J1590,'Product Details'!$B$2:$B$169,0),3)</f>
        <v>Office_Supplies</v>
      </c>
      <c r="L1590" s="7" t="str">
        <f>INDEX('Product Details'!$A$2:$D$169, MATCH('Sales Order '!J1590,'Product Details'!$B$2:$B$169,0),4)</f>
        <v>Paper</v>
      </c>
      <c r="M1590" s="7" t="str">
        <f>INDEX('Product Details'!$A$2:$D$169, MATCH('Sales Order '!J1590,'Product Details'!$B$2:$B$169,0),1)</f>
        <v>Xerox 1981</v>
      </c>
      <c r="N1590" s="2">
        <v>751</v>
      </c>
      <c r="O1590" s="2">
        <v>696</v>
      </c>
      <c r="P1590" s="2">
        <v>7</v>
      </c>
      <c r="Q1590" s="8">
        <f t="shared" si="195"/>
        <v>4872</v>
      </c>
      <c r="R1590" s="8">
        <f t="shared" si="196"/>
        <v>5257</v>
      </c>
      <c r="S1590" s="2">
        <v>29</v>
      </c>
      <c r="T1590" s="9">
        <f t="shared" si="197"/>
        <v>5286</v>
      </c>
      <c r="U1590" s="9">
        <f t="shared" si="198"/>
        <v>414</v>
      </c>
      <c r="V1590" s="2" t="s">
        <v>64</v>
      </c>
      <c r="W1590" s="10">
        <f t="shared" si="199"/>
        <v>0.05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 t="shared" si="192"/>
        <v>Catherine</v>
      </c>
      <c r="H1591" s="6" t="str">
        <f t="shared" si="193"/>
        <v>Glotzbach</v>
      </c>
      <c r="I1591" s="6" t="str">
        <f t="shared" si="194"/>
        <v>Bochum</v>
      </c>
      <c r="J1591" s="2" t="s">
        <v>94</v>
      </c>
      <c r="K1591" s="7" t="str">
        <f>INDEX('Product Details'!$A$2:$D$169, MATCH('Sales Order '!J1591,'Product Details'!$B$2:$B$169,0),3)</f>
        <v>Furniture</v>
      </c>
      <c r="L1591" s="7" t="str">
        <f>INDEX('Product Details'!$A$2:$D$169, MATCH('Sales Order '!J1591,'Product Details'!$B$2:$B$169,0),4)</f>
        <v>Bookcases</v>
      </c>
      <c r="M1591" s="7" t="str">
        <f>INDEX('Product Details'!$A$2:$D$169, MATCH('Sales Order '!J1591,'Product Details'!$B$2:$B$169,0),1)</f>
        <v>3-Shelf Cabinet, Mobile</v>
      </c>
      <c r="N1591" s="2">
        <v>139</v>
      </c>
      <c r="O1591" s="2">
        <v>133</v>
      </c>
      <c r="P1591" s="2">
        <v>3</v>
      </c>
      <c r="Q1591" s="8">
        <f t="shared" si="195"/>
        <v>399</v>
      </c>
      <c r="R1591" s="8">
        <f t="shared" si="196"/>
        <v>417</v>
      </c>
      <c r="S1591" s="2">
        <v>30</v>
      </c>
      <c r="T1591" s="9">
        <f t="shared" si="197"/>
        <v>447</v>
      </c>
      <c r="U1591" s="9">
        <f t="shared" si="198"/>
        <v>48</v>
      </c>
      <c r="V1591" s="2" t="s">
        <v>34</v>
      </c>
      <c r="W1591" s="10">
        <f t="shared" si="199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 t="shared" si="192"/>
        <v>Sam</v>
      </c>
      <c r="H1592" s="6" t="str">
        <f t="shared" si="193"/>
        <v>Craven</v>
      </c>
      <c r="I1592" s="6" t="str">
        <f t="shared" si="194"/>
        <v>Hyderabad</v>
      </c>
      <c r="J1592" s="2" t="s">
        <v>595</v>
      </c>
      <c r="K1592" s="7" t="str">
        <f>INDEX('Product Details'!$A$2:$D$169, MATCH('Sales Order '!J1592,'Product Details'!$B$2:$B$169,0),3)</f>
        <v>Office_Supplies</v>
      </c>
      <c r="L1592" s="7" t="str">
        <f>INDEX('Product Details'!$A$2:$D$169, MATCH('Sales Order '!J1592,'Product Details'!$B$2:$B$169,0),4)</f>
        <v>Art</v>
      </c>
      <c r="M1592" s="7" t="str">
        <f>INDEX('Product Details'!$A$2:$D$169, MATCH('Sales Order '!J1592,'Product Details'!$B$2:$B$169,0),1)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95"/>
        <v>1742</v>
      </c>
      <c r="R1592" s="8">
        <f t="shared" si="196"/>
        <v>1845</v>
      </c>
      <c r="S1592" s="2">
        <v>79</v>
      </c>
      <c r="T1592" s="9">
        <f t="shared" si="197"/>
        <v>1924</v>
      </c>
      <c r="U1592" s="9">
        <f t="shared" si="198"/>
        <v>182</v>
      </c>
      <c r="V1592" s="2" t="s">
        <v>72</v>
      </c>
      <c r="W1592" s="10">
        <f t="shared" si="199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 t="shared" si="192"/>
        <v>Greg</v>
      </c>
      <c r="H1593" s="6" t="str">
        <f t="shared" si="193"/>
        <v>Tran</v>
      </c>
      <c r="I1593" s="6" t="str">
        <f t="shared" si="194"/>
        <v>Recklinghausen</v>
      </c>
      <c r="J1593" s="2" t="s">
        <v>752</v>
      </c>
      <c r="K1593" s="7" t="str">
        <f>INDEX('Product Details'!$A$2:$D$169, MATCH('Sales Order '!J1593,'Product Details'!$B$2:$B$169,0),3)</f>
        <v>Office_Supplies</v>
      </c>
      <c r="L1593" s="7" t="str">
        <f>INDEX('Product Details'!$A$2:$D$169, MATCH('Sales Order '!J1593,'Product Details'!$B$2:$B$169,0),4)</f>
        <v>Envelopes</v>
      </c>
      <c r="M1593" s="7" t="str">
        <f>INDEX('Product Details'!$A$2:$D$169, MATCH('Sales Order '!J1593,'Product Details'!$B$2:$B$169,0),1)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95"/>
        <v>6040</v>
      </c>
      <c r="R1593" s="8">
        <f t="shared" si="196"/>
        <v>6404</v>
      </c>
      <c r="S1593" s="2">
        <v>34</v>
      </c>
      <c r="T1593" s="9">
        <f t="shared" si="197"/>
        <v>6438</v>
      </c>
      <c r="U1593" s="9">
        <f t="shared" si="198"/>
        <v>398</v>
      </c>
      <c r="V1593" s="2" t="s">
        <v>34</v>
      </c>
      <c r="W1593" s="10">
        <f t="shared" si="199"/>
        <v>0.05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 t="shared" si="192"/>
        <v>Jesus</v>
      </c>
      <c r="H1594" s="6" t="str">
        <f t="shared" si="193"/>
        <v>Ocampo</v>
      </c>
      <c r="I1594" s="6" t="str">
        <f t="shared" si="194"/>
        <v>Herten</v>
      </c>
      <c r="J1594" s="2" t="s">
        <v>205</v>
      </c>
      <c r="K1594" s="7" t="str">
        <f>INDEX('Product Details'!$A$2:$D$169, MATCH('Sales Order '!J1594,'Product Details'!$B$2:$B$169,0),3)</f>
        <v>Office_Supplies</v>
      </c>
      <c r="L1594" s="7" t="str">
        <f>INDEX('Product Details'!$A$2:$D$169, MATCH('Sales Order '!J1594,'Product Details'!$B$2:$B$169,0),4)</f>
        <v>Labels</v>
      </c>
      <c r="M1594" s="7" t="str">
        <f>INDEX('Product Details'!$A$2:$D$169, MATCH('Sales Order '!J1594,'Product Details'!$B$2:$B$169,0),1)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95"/>
        <v>2394</v>
      </c>
      <c r="R1594" s="8">
        <f t="shared" si="196"/>
        <v>2610</v>
      </c>
      <c r="S1594" s="2">
        <v>39</v>
      </c>
      <c r="T1594" s="9">
        <f t="shared" si="197"/>
        <v>2649</v>
      </c>
      <c r="U1594" s="9">
        <f t="shared" si="198"/>
        <v>255</v>
      </c>
      <c r="V1594" s="2" t="s">
        <v>34</v>
      </c>
      <c r="W1594" s="10">
        <f t="shared" si="199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 t="shared" si="192"/>
        <v>Caroline</v>
      </c>
      <c r="H1595" s="6" t="str">
        <f t="shared" si="193"/>
        <v>Jumper</v>
      </c>
      <c r="I1595" s="6" t="str">
        <f t="shared" si="194"/>
        <v>Xuzhou</v>
      </c>
      <c r="J1595" s="2" t="s">
        <v>695</v>
      </c>
      <c r="K1595" s="7" t="str">
        <f>INDEX('Product Details'!$A$2:$D$169, MATCH('Sales Order '!J1595,'Product Details'!$B$2:$B$169,0),3)</f>
        <v>Office_Supplies</v>
      </c>
      <c r="L1595" s="7" t="str">
        <f>INDEX('Product Details'!$A$2:$D$169, MATCH('Sales Order '!J1595,'Product Details'!$B$2:$B$169,0),4)</f>
        <v>Binders</v>
      </c>
      <c r="M1595" s="7" t="str">
        <f>INDEX('Product Details'!$A$2:$D$169, MATCH('Sales Order '!J1595,'Product Details'!$B$2:$B$169,0),1)</f>
        <v>Io Binding Machine, Clear</v>
      </c>
      <c r="N1595" s="2">
        <v>138</v>
      </c>
      <c r="O1595" s="2">
        <v>128</v>
      </c>
      <c r="P1595" s="2">
        <v>3</v>
      </c>
      <c r="Q1595" s="8">
        <f t="shared" si="195"/>
        <v>384</v>
      </c>
      <c r="R1595" s="8">
        <f t="shared" si="196"/>
        <v>414</v>
      </c>
      <c r="S1595" s="2">
        <v>30</v>
      </c>
      <c r="T1595" s="9">
        <f t="shared" si="197"/>
        <v>444</v>
      </c>
      <c r="U1595" s="9">
        <f t="shared" si="198"/>
        <v>60</v>
      </c>
      <c r="V1595" s="2" t="s">
        <v>34</v>
      </c>
      <c r="W1595" s="10">
        <f t="shared" si="199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 t="shared" si="192"/>
        <v>Vivek</v>
      </c>
      <c r="H1596" s="6" t="str">
        <f t="shared" si="193"/>
        <v>Gonzalez</v>
      </c>
      <c r="I1596" s="6" t="str">
        <f t="shared" si="194"/>
        <v>Nanyang</v>
      </c>
      <c r="J1596" s="2" t="s">
        <v>405</v>
      </c>
      <c r="K1596" s="7" t="str">
        <f>INDEX('Product Details'!$A$2:$D$169, MATCH('Sales Order '!J1596,'Product Details'!$B$2:$B$169,0),3)</f>
        <v>Furniture</v>
      </c>
      <c r="L1596" s="7" t="str">
        <f>INDEX('Product Details'!$A$2:$D$169, MATCH('Sales Order '!J1596,'Product Details'!$B$2:$B$169,0),4)</f>
        <v>Furnishings</v>
      </c>
      <c r="M1596" s="7" t="str">
        <f>INDEX('Product Details'!$A$2:$D$169, MATCH('Sales Order '!J1596,'Product Details'!$B$2:$B$169,0),1)</f>
        <v>-O Photo Frame, Black</v>
      </c>
      <c r="N1596" s="2">
        <v>1048</v>
      </c>
      <c r="O1596" s="2">
        <v>979</v>
      </c>
      <c r="P1596" s="2">
        <v>4</v>
      </c>
      <c r="Q1596" s="8">
        <f t="shared" si="195"/>
        <v>3916</v>
      </c>
      <c r="R1596" s="8">
        <f t="shared" si="196"/>
        <v>4192</v>
      </c>
      <c r="S1596" s="2">
        <v>21</v>
      </c>
      <c r="T1596" s="9">
        <f t="shared" si="197"/>
        <v>4213</v>
      </c>
      <c r="U1596" s="9">
        <f t="shared" si="198"/>
        <v>297</v>
      </c>
      <c r="V1596" s="2" t="s">
        <v>64</v>
      </c>
      <c r="W1596" s="10">
        <f t="shared" si="199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 t="shared" si="192"/>
        <v>Toby</v>
      </c>
      <c r="H1597" s="6" t="str">
        <f t="shared" si="193"/>
        <v>Carlisle</v>
      </c>
      <c r="I1597" s="6" t="str">
        <f t="shared" si="194"/>
        <v>Depok</v>
      </c>
      <c r="J1597" s="2" t="s">
        <v>178</v>
      </c>
      <c r="K1597" s="7" t="str">
        <f>INDEX('Product Details'!$A$2:$D$169, MATCH('Sales Order '!J1597,'Product Details'!$B$2:$B$169,0),3)</f>
        <v>Technology</v>
      </c>
      <c r="L1597" s="7" t="str">
        <f>INDEX('Product Details'!$A$2:$D$169, MATCH('Sales Order '!J1597,'Product Details'!$B$2:$B$169,0),4)</f>
        <v>Accessories</v>
      </c>
      <c r="M1597" s="7" t="str">
        <f>INDEX('Product Details'!$A$2:$D$169, MATCH('Sales Order '!J1597,'Product Details'!$B$2:$B$169,0),1)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95"/>
        <v>11300</v>
      </c>
      <c r="R1597" s="8">
        <f t="shared" si="196"/>
        <v>12068</v>
      </c>
      <c r="S1597" s="2">
        <v>63</v>
      </c>
      <c r="T1597" s="9">
        <f t="shared" si="197"/>
        <v>12131</v>
      </c>
      <c r="U1597" s="9">
        <f t="shared" si="198"/>
        <v>831</v>
      </c>
      <c r="V1597" s="2" t="s">
        <v>34</v>
      </c>
      <c r="W1597" s="10">
        <f t="shared" si="199"/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 t="shared" si="192"/>
        <v>Michael</v>
      </c>
      <c r="H1598" s="6" t="str">
        <f t="shared" si="193"/>
        <v>Moore</v>
      </c>
      <c r="I1598" s="6" t="str">
        <f t="shared" si="194"/>
        <v>Geelong</v>
      </c>
      <c r="J1598" s="2" t="s">
        <v>194</v>
      </c>
      <c r="K1598" s="7" t="str">
        <f>INDEX('Product Details'!$A$2:$D$169, MATCH('Sales Order '!J1598,'Product Details'!$B$2:$B$169,0),3)</f>
        <v>Office_Supplies</v>
      </c>
      <c r="L1598" s="7" t="str">
        <f>INDEX('Product Details'!$A$2:$D$169, MATCH('Sales Order '!J1598,'Product Details'!$B$2:$B$169,0),4)</f>
        <v>Art</v>
      </c>
      <c r="M1598" s="7" t="str">
        <f>INDEX('Product Details'!$A$2:$D$169, MATCH('Sales Order '!J1598,'Product Details'!$B$2:$B$169,0),1)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95"/>
        <v>29995</v>
      </c>
      <c r="R1598" s="8">
        <f t="shared" si="196"/>
        <v>32039</v>
      </c>
      <c r="S1598" s="2">
        <v>53</v>
      </c>
      <c r="T1598" s="9">
        <f t="shared" si="197"/>
        <v>32092</v>
      </c>
      <c r="U1598" s="9">
        <f t="shared" si="198"/>
        <v>2097</v>
      </c>
      <c r="V1598" s="2" t="s">
        <v>64</v>
      </c>
      <c r="W1598" s="10">
        <f t="shared" si="199"/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 t="shared" si="192"/>
        <v>Ryan</v>
      </c>
      <c r="H1599" s="6" t="str">
        <f t="shared" si="193"/>
        <v>Crowe</v>
      </c>
      <c r="I1599" s="6" t="str">
        <f t="shared" si="194"/>
        <v>Kanpur</v>
      </c>
      <c r="J1599" s="2" t="s">
        <v>427</v>
      </c>
      <c r="K1599" s="7" t="str">
        <f>INDEX('Product Details'!$A$2:$D$169, MATCH('Sales Order '!J1599,'Product Details'!$B$2:$B$169,0),3)</f>
        <v>Office_Supplies</v>
      </c>
      <c r="L1599" s="7" t="str">
        <f>INDEX('Product Details'!$A$2:$D$169, MATCH('Sales Order '!J1599,'Product Details'!$B$2:$B$169,0),4)</f>
        <v>Storage</v>
      </c>
      <c r="M1599" s="7" t="str">
        <f>INDEX('Product Details'!$A$2:$D$169, MATCH('Sales Order '!J1599,'Product Details'!$B$2:$B$169,0),1)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95"/>
        <v>8896</v>
      </c>
      <c r="R1599" s="8">
        <f t="shared" si="196"/>
        <v>9596</v>
      </c>
      <c r="S1599" s="2">
        <v>37</v>
      </c>
      <c r="T1599" s="9">
        <f t="shared" si="197"/>
        <v>9633</v>
      </c>
      <c r="U1599" s="9">
        <f t="shared" si="198"/>
        <v>737</v>
      </c>
      <c r="V1599" s="2" t="s">
        <v>64</v>
      </c>
      <c r="W1599" s="10">
        <f t="shared" si="199"/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 t="shared" si="192"/>
        <v>David</v>
      </c>
      <c r="H1600" s="6" t="str">
        <f t="shared" si="193"/>
        <v>Kendrick</v>
      </c>
      <c r="I1600" s="6" t="str">
        <f t="shared" si="194"/>
        <v>Kunming</v>
      </c>
      <c r="J1600" s="2" t="s">
        <v>335</v>
      </c>
      <c r="K1600" s="7" t="str">
        <f>INDEX('Product Details'!$A$2:$D$169, MATCH('Sales Order '!J1600,'Product Details'!$B$2:$B$169,0),3)</f>
        <v>Office_Supplies</v>
      </c>
      <c r="L1600" s="7" t="str">
        <f>INDEX('Product Details'!$A$2:$D$169, MATCH('Sales Order '!J1600,'Product Details'!$B$2:$B$169,0),4)</f>
        <v>Paper</v>
      </c>
      <c r="M1600" s="7" t="str">
        <f>INDEX('Product Details'!$A$2:$D$169, MATCH('Sales Order '!J1600,'Product Details'!$B$2:$B$169,0),1)</f>
        <v>Xerox 22</v>
      </c>
      <c r="N1600" s="2">
        <v>36778</v>
      </c>
      <c r="O1600" s="2">
        <v>34709</v>
      </c>
      <c r="P1600" s="2">
        <v>2</v>
      </c>
      <c r="Q1600" s="8">
        <f t="shared" si="195"/>
        <v>69418</v>
      </c>
      <c r="R1600" s="8">
        <f t="shared" si="196"/>
        <v>73556</v>
      </c>
      <c r="S1600" s="2">
        <v>97</v>
      </c>
      <c r="T1600" s="9">
        <f t="shared" si="197"/>
        <v>73653</v>
      </c>
      <c r="U1600" s="9">
        <f t="shared" si="198"/>
        <v>4235</v>
      </c>
      <c r="V1600" s="2" t="s">
        <v>34</v>
      </c>
      <c r="W1600" s="10">
        <f t="shared" si="199"/>
        <v>0.09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 t="shared" si="192"/>
        <v>Darren</v>
      </c>
      <c r="H1601" s="6" t="str">
        <f t="shared" si="193"/>
        <v>Budd</v>
      </c>
      <c r="I1601" s="6" t="str">
        <f t="shared" si="194"/>
        <v>Jakarta</v>
      </c>
      <c r="J1601" s="2" t="s">
        <v>230</v>
      </c>
      <c r="K1601" s="7" t="str">
        <f>INDEX('Product Details'!$A$2:$D$169, MATCH('Sales Order '!J1601,'Product Details'!$B$2:$B$169,0),3)</f>
        <v>Office_Supplies</v>
      </c>
      <c r="L1601" s="7" t="str">
        <f>INDEX('Product Details'!$A$2:$D$169, MATCH('Sales Order '!J1601,'Product Details'!$B$2:$B$169,0),4)</f>
        <v>Paper</v>
      </c>
      <c r="M1601" s="7" t="str">
        <f>INDEX('Product Details'!$A$2:$D$169, MATCH('Sales Order '!J1601,'Product Details'!$B$2:$B$169,0),1)</f>
        <v>Xerox 1981</v>
      </c>
      <c r="N1601" s="2">
        <v>3256</v>
      </c>
      <c r="O1601" s="2">
        <v>3044</v>
      </c>
      <c r="P1601" s="2">
        <v>3</v>
      </c>
      <c r="Q1601" s="8">
        <f t="shared" si="195"/>
        <v>9132</v>
      </c>
      <c r="R1601" s="8">
        <f t="shared" si="196"/>
        <v>9768</v>
      </c>
      <c r="S1601" s="2">
        <v>80</v>
      </c>
      <c r="T1601" s="9">
        <f t="shared" si="197"/>
        <v>9848</v>
      </c>
      <c r="U1601" s="9">
        <f t="shared" si="198"/>
        <v>716</v>
      </c>
      <c r="V1601" s="2" t="s">
        <v>34</v>
      </c>
      <c r="W1601" s="10">
        <f t="shared" si="199"/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 t="shared" si="192"/>
        <v>Sarah</v>
      </c>
      <c r="H1602" s="6" t="str">
        <f t="shared" si="193"/>
        <v>Bern</v>
      </c>
      <c r="I1602" s="6" t="str">
        <f t="shared" si="194"/>
        <v>Wollongong</v>
      </c>
      <c r="J1602" s="2" t="s">
        <v>270</v>
      </c>
      <c r="K1602" s="7" t="str">
        <f>INDEX('Product Details'!$A$2:$D$169, MATCH('Sales Order '!J1602,'Product Details'!$B$2:$B$169,0),3)</f>
        <v>Furniture</v>
      </c>
      <c r="L1602" s="7" t="str">
        <f>INDEX('Product Details'!$A$2:$D$169, MATCH('Sales Order '!J1602,'Product Details'!$B$2:$B$169,0),4)</f>
        <v>Furnishings</v>
      </c>
      <c r="M1602" s="7" t="str">
        <f>INDEX('Product Details'!$A$2:$D$169, MATCH('Sales Order '!J1602,'Product Details'!$B$2:$B$169,0),1)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95"/>
        <v>7336</v>
      </c>
      <c r="R1602" s="8">
        <f t="shared" si="196"/>
        <v>8068</v>
      </c>
      <c r="S1602" s="2">
        <v>51</v>
      </c>
      <c r="T1602" s="9">
        <f t="shared" si="197"/>
        <v>8119</v>
      </c>
      <c r="U1602" s="9">
        <f t="shared" si="198"/>
        <v>783</v>
      </c>
      <c r="V1602" s="2" t="s">
        <v>64</v>
      </c>
      <c r="W1602" s="10">
        <f t="shared" si="199"/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 t="shared" si="192"/>
        <v>Toby</v>
      </c>
      <c r="H1603" s="6" t="str">
        <f t="shared" si="193"/>
        <v>Gnade</v>
      </c>
      <c r="I1603" s="6" t="str">
        <f t="shared" si="194"/>
        <v>Bhopal</v>
      </c>
      <c r="J1603" s="2" t="s">
        <v>752</v>
      </c>
      <c r="K1603" s="7" t="str">
        <f>INDEX('Product Details'!$A$2:$D$169, MATCH('Sales Order '!J1603,'Product Details'!$B$2:$B$169,0),3)</f>
        <v>Office_Supplies</v>
      </c>
      <c r="L1603" s="7" t="str">
        <f>INDEX('Product Details'!$A$2:$D$169, MATCH('Sales Order '!J1603,'Product Details'!$B$2:$B$169,0),4)</f>
        <v>Envelopes</v>
      </c>
      <c r="M1603" s="7" t="str">
        <f>INDEX('Product Details'!$A$2:$D$169, MATCH('Sales Order '!J1603,'Product Details'!$B$2:$B$169,0),1)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95"/>
        <v>16389</v>
      </c>
      <c r="R1603" s="8">
        <f t="shared" si="196"/>
        <v>17712</v>
      </c>
      <c r="S1603" s="2">
        <v>72</v>
      </c>
      <c r="T1603" s="9">
        <f t="shared" si="197"/>
        <v>17784</v>
      </c>
      <c r="U1603" s="9">
        <f t="shared" si="198"/>
        <v>1395</v>
      </c>
      <c r="V1603" s="2" t="s">
        <v>34</v>
      </c>
      <c r="W1603" s="10">
        <f t="shared" si="199"/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 t="shared" si="192"/>
        <v>Lynn</v>
      </c>
      <c r="H1604" s="6" t="str">
        <f t="shared" si="193"/>
        <v>Smith</v>
      </c>
      <c r="I1604" s="6" t="str">
        <f t="shared" si="194"/>
        <v>Guiping</v>
      </c>
      <c r="J1604" s="2" t="s">
        <v>762</v>
      </c>
      <c r="K1604" s="7" t="str">
        <f>INDEX('Product Details'!$A$2:$D$169, MATCH('Sales Order '!J1604,'Product Details'!$B$2:$B$169,0),3)</f>
        <v>Technology</v>
      </c>
      <c r="L1604" s="7" t="str">
        <f>INDEX('Product Details'!$A$2:$D$169, MATCH('Sales Order '!J1604,'Product Details'!$B$2:$B$169,0),4)</f>
        <v>Machines</v>
      </c>
      <c r="M1604" s="7" t="str">
        <f>INDEX('Product Details'!$A$2:$D$169, MATCH('Sales Order '!J1604,'Product Details'!$B$2:$B$169,0),1)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95"/>
        <v>11748</v>
      </c>
      <c r="R1604" s="8">
        <f t="shared" si="196"/>
        <v>12212</v>
      </c>
      <c r="S1604" s="2">
        <v>96</v>
      </c>
      <c r="T1604" s="9">
        <f t="shared" si="197"/>
        <v>12308</v>
      </c>
      <c r="U1604" s="9">
        <f t="shared" si="198"/>
        <v>560</v>
      </c>
      <c r="V1604" s="2" t="s">
        <v>64</v>
      </c>
      <c r="W1604" s="10">
        <f t="shared" si="199"/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 t="shared" si="192"/>
        <v>Barry</v>
      </c>
      <c r="H1605" s="6" t="str">
        <f t="shared" si="193"/>
        <v>Blumstein</v>
      </c>
      <c r="I1605" s="6" t="str">
        <f t="shared" si="194"/>
        <v>Gold Coast</v>
      </c>
      <c r="J1605" s="2" t="s">
        <v>90</v>
      </c>
      <c r="K1605" s="7" t="str">
        <f>INDEX('Product Details'!$A$2:$D$169, MATCH('Sales Order '!J1605,'Product Details'!$B$2:$B$169,0),3)</f>
        <v>Office_Supplies</v>
      </c>
      <c r="L1605" s="7" t="str">
        <f>INDEX('Product Details'!$A$2:$D$169, MATCH('Sales Order '!J1605,'Product Details'!$B$2:$B$169,0),4)</f>
        <v>Paper</v>
      </c>
      <c r="M1605" s="7" t="str">
        <f>INDEX('Product Details'!$A$2:$D$169, MATCH('Sales Order '!J1605,'Product Details'!$B$2:$B$169,0),1)</f>
        <v>Xerox 1974</v>
      </c>
      <c r="N1605" s="2">
        <v>2864</v>
      </c>
      <c r="O1605" s="2">
        <v>2754</v>
      </c>
      <c r="P1605" s="2">
        <v>4</v>
      </c>
      <c r="Q1605" s="8">
        <f t="shared" si="195"/>
        <v>11016</v>
      </c>
      <c r="R1605" s="8">
        <f t="shared" si="196"/>
        <v>11456</v>
      </c>
      <c r="S1605" s="2">
        <v>24</v>
      </c>
      <c r="T1605" s="9">
        <f t="shared" si="197"/>
        <v>11480</v>
      </c>
      <c r="U1605" s="9">
        <f t="shared" si="198"/>
        <v>464</v>
      </c>
      <c r="V1605" s="2" t="s">
        <v>34</v>
      </c>
      <c r="W1605" s="10">
        <f t="shared" si="199"/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 t="shared" si="192"/>
        <v>Ted</v>
      </c>
      <c r="H1606" s="6" t="str">
        <f t="shared" si="193"/>
        <v>Trevino</v>
      </c>
      <c r="I1606" s="6" t="str">
        <f t="shared" si="194"/>
        <v>Bendigo</v>
      </c>
      <c r="J1606" s="2" t="s">
        <v>224</v>
      </c>
      <c r="K1606" s="7" t="str">
        <f>INDEX('Product Details'!$A$2:$D$169, MATCH('Sales Order '!J1606,'Product Details'!$B$2:$B$169,0),3)</f>
        <v>Office_Supplies</v>
      </c>
      <c r="L1606" s="7" t="str">
        <f>INDEX('Product Details'!$A$2:$D$169, MATCH('Sales Order '!J1606,'Product Details'!$B$2:$B$169,0),4)</f>
        <v>Supplies</v>
      </c>
      <c r="M1606" s="7" t="str">
        <f>INDEX('Product Details'!$A$2:$D$169, MATCH('Sales Order '!J1606,'Product Details'!$B$2:$B$169,0),1)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95"/>
        <v>8022</v>
      </c>
      <c r="R1606" s="8">
        <f t="shared" si="196"/>
        <v>8424</v>
      </c>
      <c r="S1606" s="2">
        <v>75</v>
      </c>
      <c r="T1606" s="9">
        <f t="shared" si="197"/>
        <v>8499</v>
      </c>
      <c r="U1606" s="9">
        <f t="shared" si="198"/>
        <v>477</v>
      </c>
      <c r="V1606" s="2" t="s">
        <v>64</v>
      </c>
      <c r="W1606" s="10">
        <f t="shared" si="199"/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 t="shared" si="192"/>
        <v>Stewart</v>
      </c>
      <c r="H1607" s="6" t="str">
        <f t="shared" si="193"/>
        <v>Visinsky</v>
      </c>
      <c r="I1607" s="6" t="str">
        <f t="shared" si="194"/>
        <v>Shenyang</v>
      </c>
      <c r="J1607" s="2" t="s">
        <v>184</v>
      </c>
      <c r="K1607" s="7" t="str">
        <f>INDEX('Product Details'!$A$2:$D$169, MATCH('Sales Order '!J1607,'Product Details'!$B$2:$B$169,0),3)</f>
        <v>Furniture</v>
      </c>
      <c r="L1607" s="7" t="str">
        <f>INDEX('Product Details'!$A$2:$D$169, MATCH('Sales Order '!J1607,'Product Details'!$B$2:$B$169,0),4)</f>
        <v>Tables</v>
      </c>
      <c r="M1607" s="7" t="str">
        <f>INDEX('Product Details'!$A$2:$D$169, MATCH('Sales Order '!J1607,'Product Details'!$B$2:$B$169,0),1)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95"/>
        <v>110808</v>
      </c>
      <c r="R1607" s="8">
        <f t="shared" si="196"/>
        <v>122100</v>
      </c>
      <c r="S1607" s="2">
        <v>54</v>
      </c>
      <c r="T1607" s="9">
        <f t="shared" si="197"/>
        <v>122154</v>
      </c>
      <c r="U1607" s="9">
        <f t="shared" si="198"/>
        <v>11346</v>
      </c>
      <c r="V1607" s="2" t="s">
        <v>64</v>
      </c>
      <c r="W1607" s="10">
        <f t="shared" si="199"/>
        <v>0.12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 t="shared" si="192"/>
        <v>Toby</v>
      </c>
      <c r="H1608" s="6" t="str">
        <f t="shared" si="193"/>
        <v>Gnade</v>
      </c>
      <c r="I1608" s="6" t="str">
        <f t="shared" si="194"/>
        <v>Bhopal</v>
      </c>
      <c r="J1608" s="2" t="s">
        <v>533</v>
      </c>
      <c r="K1608" s="7" t="str">
        <f>INDEX('Product Details'!$A$2:$D$169, MATCH('Sales Order '!J1608,'Product Details'!$B$2:$B$169,0),3)</f>
        <v>Office_Supplies</v>
      </c>
      <c r="L1608" s="7" t="str">
        <f>INDEX('Product Details'!$A$2:$D$169, MATCH('Sales Order '!J1608,'Product Details'!$B$2:$B$169,0),4)</f>
        <v>Supplies</v>
      </c>
      <c r="M1608" s="7" t="str">
        <f>INDEX('Product Details'!$A$2:$D$169, MATCH('Sales Order '!J1608,'Product Details'!$B$2:$B$169,0),1)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95"/>
        <v>4823</v>
      </c>
      <c r="R1608" s="8">
        <f t="shared" si="196"/>
        <v>5103</v>
      </c>
      <c r="S1608" s="2">
        <v>93</v>
      </c>
      <c r="T1608" s="9">
        <f t="shared" si="197"/>
        <v>5196</v>
      </c>
      <c r="U1608" s="9">
        <f t="shared" si="198"/>
        <v>373</v>
      </c>
      <c r="V1608" s="2" t="s">
        <v>34</v>
      </c>
      <c r="W1608" s="10">
        <f t="shared" si="199"/>
        <v>0.05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 t="shared" si="192"/>
        <v>Becky</v>
      </c>
      <c r="H1609" s="6" t="str">
        <f t="shared" si="193"/>
        <v>Castell</v>
      </c>
      <c r="I1609" s="6" t="str">
        <f t="shared" si="194"/>
        <v>Berlin</v>
      </c>
      <c r="J1609" s="2" t="s">
        <v>359</v>
      </c>
      <c r="K1609" s="7" t="str">
        <f>INDEX('Product Details'!$A$2:$D$169, MATCH('Sales Order '!J1609,'Product Details'!$B$2:$B$169,0),3)</f>
        <v>Office_Supplies</v>
      </c>
      <c r="L1609" s="7" t="str">
        <f>INDEX('Product Details'!$A$2:$D$169, MATCH('Sales Order '!J1609,'Product Details'!$B$2:$B$169,0),4)</f>
        <v>Binders</v>
      </c>
      <c r="M1609" s="7" t="str">
        <f>INDEX('Product Details'!$A$2:$D$169, MATCH('Sales Order '!J1609,'Product Details'!$B$2:$B$169,0),1)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95"/>
        <v>7770</v>
      </c>
      <c r="R1609" s="8">
        <f t="shared" si="196"/>
        <v>8310</v>
      </c>
      <c r="S1609" s="2">
        <v>84</v>
      </c>
      <c r="T1609" s="9">
        <f t="shared" si="197"/>
        <v>8394</v>
      </c>
      <c r="U1609" s="9">
        <f t="shared" si="198"/>
        <v>624</v>
      </c>
      <c r="V1609" s="2" t="s">
        <v>64</v>
      </c>
      <c r="W1609" s="10">
        <f t="shared" si="199"/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 t="shared" ref="G1610:G1673" si="200">VLOOKUP(F1610, Customer,2,0)</f>
        <v>John</v>
      </c>
      <c r="H1610" s="6" t="str">
        <f t="shared" ref="H1610:H1673" si="201">VLOOKUP(F1610,Customer,3,0)</f>
        <v>Huston</v>
      </c>
      <c r="I1610" s="6" t="str">
        <f t="shared" ref="I1610:I1673" si="202">VLOOKUP(F1610,Customer,5,0)</f>
        <v>Jena</v>
      </c>
      <c r="J1610" s="2" t="s">
        <v>109</v>
      </c>
      <c r="K1610" s="7" t="str">
        <f>INDEX('Product Details'!$A$2:$D$169, MATCH('Sales Order '!J1610,'Product Details'!$B$2:$B$169,0),3)</f>
        <v>Furniture</v>
      </c>
      <c r="L1610" s="7" t="str">
        <f>INDEX('Product Details'!$A$2:$D$169, MATCH('Sales Order '!J1610,'Product Details'!$B$2:$B$169,0),4)</f>
        <v>Bookcases</v>
      </c>
      <c r="M1610" s="7" t="str">
        <f>INDEX('Product Details'!$A$2:$D$169, MATCH('Sales Order '!J1610,'Product Details'!$B$2:$B$169,0),1)</f>
        <v>4-Shelf Metal Bookcases</v>
      </c>
      <c r="N1610" s="2">
        <v>1518</v>
      </c>
      <c r="O1610" s="2">
        <v>1392</v>
      </c>
      <c r="P1610" s="2">
        <v>2</v>
      </c>
      <c r="Q1610" s="8">
        <f t="shared" si="195"/>
        <v>2784</v>
      </c>
      <c r="R1610" s="8">
        <f t="shared" si="196"/>
        <v>3036</v>
      </c>
      <c r="S1610" s="2">
        <v>67</v>
      </c>
      <c r="T1610" s="9">
        <f t="shared" si="197"/>
        <v>3103</v>
      </c>
      <c r="U1610" s="9">
        <f t="shared" si="198"/>
        <v>319</v>
      </c>
      <c r="V1610" s="2" t="s">
        <v>34</v>
      </c>
      <c r="W1610" s="10">
        <f t="shared" si="199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 t="shared" si="200"/>
        <v>Brooke</v>
      </c>
      <c r="H1611" s="6" t="str">
        <f t="shared" si="201"/>
        <v>Gillingham</v>
      </c>
      <c r="I1611" s="6" t="str">
        <f t="shared" si="202"/>
        <v>Weimar</v>
      </c>
      <c r="J1611" s="2" t="s">
        <v>533</v>
      </c>
      <c r="K1611" s="7" t="str">
        <f>INDEX('Product Details'!$A$2:$D$169, MATCH('Sales Order '!J1611,'Product Details'!$B$2:$B$169,0),3)</f>
        <v>Office_Supplies</v>
      </c>
      <c r="L1611" s="7" t="str">
        <f>INDEX('Product Details'!$A$2:$D$169, MATCH('Sales Order '!J1611,'Product Details'!$B$2:$B$169,0),4)</f>
        <v>Supplies</v>
      </c>
      <c r="M1611" s="7" t="str">
        <f>INDEX('Product Details'!$A$2:$D$169, MATCH('Sales Order '!J1611,'Product Details'!$B$2:$B$169,0),1)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203">O1611*P1611</f>
        <v>116</v>
      </c>
      <c r="R1611" s="8">
        <f t="shared" ref="R1611:R1674" si="204">N1611*P1611</f>
        <v>127</v>
      </c>
      <c r="S1611" s="2">
        <v>30</v>
      </c>
      <c r="T1611" s="9">
        <f t="shared" ref="T1611:T1674" si="205">R1611+S1611</f>
        <v>157</v>
      </c>
      <c r="U1611" s="9">
        <f t="shared" ref="U1611:U1674" si="206">T1611-Q1611</f>
        <v>41</v>
      </c>
      <c r="V1611" s="2" t="s">
        <v>64</v>
      </c>
      <c r="W1611" s="10">
        <f t="shared" ref="W1611:W1674" si="207">VLOOKUP(T1611,$X$1:$Y$7,2,1)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 t="shared" si="200"/>
        <v>Rachel</v>
      </c>
      <c r="H1612" s="6" t="str">
        <f t="shared" si="201"/>
        <v>Payne</v>
      </c>
      <c r="I1612" s="6" t="str">
        <f t="shared" si="202"/>
        <v>Fuzhou</v>
      </c>
      <c r="J1612" s="2" t="s">
        <v>698</v>
      </c>
      <c r="K1612" s="7" t="str">
        <f>INDEX('Product Details'!$A$2:$D$169, MATCH('Sales Order '!J1612,'Product Details'!$B$2:$B$169,0),3)</f>
        <v>Furniture</v>
      </c>
      <c r="L1612" s="7" t="str">
        <f>INDEX('Product Details'!$A$2:$D$169, MATCH('Sales Order '!J1612,'Product Details'!$B$2:$B$169,0),4)</f>
        <v>Chairs</v>
      </c>
      <c r="M1612" s="7" t="str">
        <f>INDEX('Product Details'!$A$2:$D$169, MATCH('Sales Order '!J1612,'Product Details'!$B$2:$B$169,0),1)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203"/>
        <v>18696</v>
      </c>
      <c r="R1612" s="8">
        <f t="shared" si="204"/>
        <v>19056</v>
      </c>
      <c r="S1612" s="2">
        <v>69</v>
      </c>
      <c r="T1612" s="9">
        <f t="shared" si="205"/>
        <v>19125</v>
      </c>
      <c r="U1612" s="9">
        <f t="shared" si="206"/>
        <v>429</v>
      </c>
      <c r="V1612" s="2" t="s">
        <v>64</v>
      </c>
      <c r="W1612" s="10">
        <f t="shared" si="207"/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 t="shared" si="200"/>
        <v>Darren</v>
      </c>
      <c r="H1613" s="6" t="str">
        <f t="shared" si="201"/>
        <v>Powers</v>
      </c>
      <c r="I1613" s="6" t="str">
        <f t="shared" si="202"/>
        <v>Depok</v>
      </c>
      <c r="J1613" s="2" t="s">
        <v>836</v>
      </c>
      <c r="K1613" s="7" t="str">
        <f>INDEX('Product Details'!$A$2:$D$169, MATCH('Sales Order '!J1613,'Product Details'!$B$2:$B$169,0),3)</f>
        <v>Technology</v>
      </c>
      <c r="L1613" s="7" t="str">
        <f>INDEX('Product Details'!$A$2:$D$169, MATCH('Sales Order '!J1613,'Product Details'!$B$2:$B$169,0),4)</f>
        <v>Copiers</v>
      </c>
      <c r="M1613" s="7" t="str">
        <f>INDEX('Product Details'!$A$2:$D$169, MATCH('Sales Order '!J1613,'Product Details'!$B$2:$B$169,0),1)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203"/>
        <v>189</v>
      </c>
      <c r="R1613" s="8">
        <f t="shared" si="204"/>
        <v>204</v>
      </c>
      <c r="S1613" s="2">
        <v>10</v>
      </c>
      <c r="T1613" s="9">
        <f t="shared" si="205"/>
        <v>214</v>
      </c>
      <c r="U1613" s="9">
        <f t="shared" si="206"/>
        <v>25</v>
      </c>
      <c r="V1613" s="2" t="s">
        <v>64</v>
      </c>
      <c r="W1613" s="10">
        <f t="shared" si="207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 t="shared" si="200"/>
        <v>Logan</v>
      </c>
      <c r="H1614" s="6" t="str">
        <f t="shared" si="201"/>
        <v>Currie</v>
      </c>
      <c r="I1614" s="6" t="str">
        <f t="shared" si="202"/>
        <v>Amravati</v>
      </c>
      <c r="J1614" s="2" t="s">
        <v>311</v>
      </c>
      <c r="K1614" s="7" t="str">
        <f>INDEX('Product Details'!$A$2:$D$169, MATCH('Sales Order '!J1614,'Product Details'!$B$2:$B$169,0),3)</f>
        <v>Technology</v>
      </c>
      <c r="L1614" s="7" t="str">
        <f>INDEX('Product Details'!$A$2:$D$169, MATCH('Sales Order '!J1614,'Product Details'!$B$2:$B$169,0),4)</f>
        <v>Copiers</v>
      </c>
      <c r="M1614" s="7" t="str">
        <f>INDEX('Product Details'!$A$2:$D$169, MATCH('Sales Order '!J1614,'Product Details'!$B$2:$B$169,0),1)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203"/>
        <v>4638</v>
      </c>
      <c r="R1614" s="8">
        <f t="shared" si="204"/>
        <v>4869</v>
      </c>
      <c r="S1614" s="2">
        <v>86</v>
      </c>
      <c r="T1614" s="9">
        <f t="shared" si="205"/>
        <v>4955</v>
      </c>
      <c r="U1614" s="9">
        <f t="shared" si="206"/>
        <v>317</v>
      </c>
      <c r="V1614" s="2" t="s">
        <v>34</v>
      </c>
      <c r="W1614" s="10">
        <f t="shared" si="207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 t="shared" si="200"/>
        <v>Cari</v>
      </c>
      <c r="H1615" s="6" t="str">
        <f t="shared" si="201"/>
        <v>MacIntyre</v>
      </c>
      <c r="I1615" s="6" t="str">
        <f t="shared" si="202"/>
        <v>Freiburg</v>
      </c>
      <c r="J1615" s="2" t="s">
        <v>42</v>
      </c>
      <c r="K1615" s="7" t="str">
        <f>INDEX('Product Details'!$A$2:$D$169, MATCH('Sales Order '!J1615,'Product Details'!$B$2:$B$169,0),3)</f>
        <v>Office_Supplies</v>
      </c>
      <c r="L1615" s="7" t="str">
        <f>INDEX('Product Details'!$A$2:$D$169, MATCH('Sales Order '!J1615,'Product Details'!$B$2:$B$169,0),4)</f>
        <v>Supplies</v>
      </c>
      <c r="M1615" s="7" t="str">
        <f>INDEX('Product Details'!$A$2:$D$169, MATCH('Sales Order '!J1615,'Product Details'!$B$2:$B$169,0),1)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203"/>
        <v>15001</v>
      </c>
      <c r="R1615" s="8">
        <f t="shared" si="204"/>
        <v>15596</v>
      </c>
      <c r="S1615" s="2">
        <v>54</v>
      </c>
      <c r="T1615" s="9">
        <f t="shared" si="205"/>
        <v>15650</v>
      </c>
      <c r="U1615" s="9">
        <f t="shared" si="206"/>
        <v>649</v>
      </c>
      <c r="V1615" s="2" t="s">
        <v>64</v>
      </c>
      <c r="W1615" s="10">
        <f t="shared" si="207"/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 t="shared" si="200"/>
        <v>Dave</v>
      </c>
      <c r="H1616" s="6" t="str">
        <f t="shared" si="201"/>
        <v>Hallsten</v>
      </c>
      <c r="I1616" s="6" t="str">
        <f t="shared" si="202"/>
        <v>Melbourne</v>
      </c>
      <c r="J1616" s="2" t="s">
        <v>132</v>
      </c>
      <c r="K1616" s="7" t="str">
        <f>INDEX('Product Details'!$A$2:$D$169, MATCH('Sales Order '!J1616,'Product Details'!$B$2:$B$169,0),3)</f>
        <v>Office_Supplies</v>
      </c>
      <c r="L1616" s="7" t="str">
        <f>INDEX('Product Details'!$A$2:$D$169, MATCH('Sales Order '!J1616,'Product Details'!$B$2:$B$169,0),4)</f>
        <v>Labels</v>
      </c>
      <c r="M1616" s="7" t="str">
        <f>INDEX('Product Details'!$A$2:$D$169, MATCH('Sales Order '!J1616,'Product Details'!$B$2:$B$169,0),1)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203"/>
        <v>12969</v>
      </c>
      <c r="R1616" s="8">
        <f t="shared" si="204"/>
        <v>14142</v>
      </c>
      <c r="S1616" s="2">
        <v>85</v>
      </c>
      <c r="T1616" s="9">
        <f t="shared" si="205"/>
        <v>14227</v>
      </c>
      <c r="U1616" s="9">
        <f t="shared" si="206"/>
        <v>1258</v>
      </c>
      <c r="V1616" s="2" t="s">
        <v>64</v>
      </c>
      <c r="W1616" s="10">
        <f t="shared" si="207"/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 t="shared" si="200"/>
        <v>Thomas</v>
      </c>
      <c r="H1617" s="6" t="str">
        <f t="shared" si="201"/>
        <v>Brumley</v>
      </c>
      <c r="I1617" s="6" t="str">
        <f t="shared" si="202"/>
        <v>Launceston</v>
      </c>
      <c r="J1617" s="2" t="s">
        <v>449</v>
      </c>
      <c r="K1617" s="7" t="str">
        <f>INDEX('Product Details'!$A$2:$D$169, MATCH('Sales Order '!J1617,'Product Details'!$B$2:$B$169,0),3)</f>
        <v>Office_Supplies</v>
      </c>
      <c r="L1617" s="7" t="str">
        <f>INDEX('Product Details'!$A$2:$D$169, MATCH('Sales Order '!J1617,'Product Details'!$B$2:$B$169,0),4)</f>
        <v>Envelopes</v>
      </c>
      <c r="M1617" s="7" t="str">
        <f>INDEX('Product Details'!$A$2:$D$169, MATCH('Sales Order '!J1617,'Product Details'!$B$2:$B$169,0),1)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203"/>
        <v>3570</v>
      </c>
      <c r="R1617" s="8">
        <f t="shared" si="204"/>
        <v>3822</v>
      </c>
      <c r="S1617" s="2">
        <v>90</v>
      </c>
      <c r="T1617" s="9">
        <f t="shared" si="205"/>
        <v>3912</v>
      </c>
      <c r="U1617" s="9">
        <f t="shared" si="206"/>
        <v>342</v>
      </c>
      <c r="V1617" s="2" t="s">
        <v>64</v>
      </c>
      <c r="W1617" s="10">
        <f t="shared" si="207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 t="shared" si="200"/>
        <v>Charles</v>
      </c>
      <c r="H1618" s="6" t="str">
        <f t="shared" si="201"/>
        <v>Sheldon</v>
      </c>
      <c r="I1618" s="6" t="str">
        <f t="shared" si="202"/>
        <v>Jakarta</v>
      </c>
      <c r="J1618" s="2" t="s">
        <v>33</v>
      </c>
      <c r="K1618" s="7" t="str">
        <f>INDEX('Product Details'!$A$2:$D$169, MATCH('Sales Order '!J1618,'Product Details'!$B$2:$B$169,0),3)</f>
        <v>Technology</v>
      </c>
      <c r="L1618" s="7" t="str">
        <f>INDEX('Product Details'!$A$2:$D$169, MATCH('Sales Order '!J1618,'Product Details'!$B$2:$B$169,0),4)</f>
        <v>Machines</v>
      </c>
      <c r="M1618" s="7" t="str">
        <f>INDEX('Product Details'!$A$2:$D$169, MATCH('Sales Order '!J1618,'Product Details'!$B$2:$B$169,0),1)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203"/>
        <v>5270</v>
      </c>
      <c r="R1618" s="8">
        <f t="shared" si="204"/>
        <v>5920</v>
      </c>
      <c r="S1618" s="2">
        <v>77</v>
      </c>
      <c r="T1618" s="9">
        <f t="shared" si="205"/>
        <v>5997</v>
      </c>
      <c r="U1618" s="9">
        <f t="shared" si="206"/>
        <v>727</v>
      </c>
      <c r="V1618" s="2" t="s">
        <v>34</v>
      </c>
      <c r="W1618" s="10">
        <f t="shared" si="207"/>
        <v>0.05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 t="shared" si="200"/>
        <v>Filia</v>
      </c>
      <c r="H1619" s="6" t="str">
        <f t="shared" si="201"/>
        <v>McAdams</v>
      </c>
      <c r="I1619" s="6" t="str">
        <f t="shared" si="202"/>
        <v>Lucknow</v>
      </c>
      <c r="J1619" s="2" t="s">
        <v>63</v>
      </c>
      <c r="K1619" s="7" t="str">
        <f>INDEX('Product Details'!$A$2:$D$169, MATCH('Sales Order '!J1619,'Product Details'!$B$2:$B$169,0),3)</f>
        <v>Office_Supplies</v>
      </c>
      <c r="L1619" s="7" t="str">
        <f>INDEX('Product Details'!$A$2:$D$169, MATCH('Sales Order '!J1619,'Product Details'!$B$2:$B$169,0),4)</f>
        <v>Envelopes</v>
      </c>
      <c r="M1619" s="7" t="str">
        <f>INDEX('Product Details'!$A$2:$D$169, MATCH('Sales Order '!J1619,'Product Details'!$B$2:$B$169,0),1)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203"/>
        <v>68056</v>
      </c>
      <c r="R1619" s="8">
        <f t="shared" si="204"/>
        <v>72114</v>
      </c>
      <c r="S1619" s="2">
        <v>85</v>
      </c>
      <c r="T1619" s="9">
        <f t="shared" si="205"/>
        <v>72199</v>
      </c>
      <c r="U1619" s="9">
        <f t="shared" si="206"/>
        <v>4143</v>
      </c>
      <c r="V1619" s="2" t="s">
        <v>34</v>
      </c>
      <c r="W1619" s="10">
        <f t="shared" si="207"/>
        <v>0.09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 t="shared" si="200"/>
        <v>Logan</v>
      </c>
      <c r="H1620" s="6" t="str">
        <f t="shared" si="201"/>
        <v>Currie</v>
      </c>
      <c r="I1620" s="6" t="str">
        <f t="shared" si="202"/>
        <v>Anshan</v>
      </c>
      <c r="J1620" s="2" t="s">
        <v>402</v>
      </c>
      <c r="K1620" s="7" t="str">
        <f>INDEX('Product Details'!$A$2:$D$169, MATCH('Sales Order '!J1620,'Product Details'!$B$2:$B$169,0),3)</f>
        <v>Furniture</v>
      </c>
      <c r="L1620" s="7" t="str">
        <f>INDEX('Product Details'!$A$2:$D$169, MATCH('Sales Order '!J1620,'Product Details'!$B$2:$B$169,0),4)</f>
        <v>Bookcases</v>
      </c>
      <c r="M1620" s="7" t="str">
        <f>INDEX('Product Details'!$A$2:$D$169, MATCH('Sales Order '!J1620,'Product Details'!$B$2:$B$169,0),1)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203"/>
        <v>192</v>
      </c>
      <c r="R1620" s="8">
        <f t="shared" si="204"/>
        <v>207</v>
      </c>
      <c r="S1620" s="2">
        <v>10</v>
      </c>
      <c r="T1620" s="9">
        <f t="shared" si="205"/>
        <v>217</v>
      </c>
      <c r="U1620" s="9">
        <f t="shared" si="206"/>
        <v>25</v>
      </c>
      <c r="V1620" s="2" t="s">
        <v>34</v>
      </c>
      <c r="W1620" s="10">
        <f t="shared" si="207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 t="shared" si="200"/>
        <v>Quincy</v>
      </c>
      <c r="H1621" s="6" t="str">
        <f t="shared" si="201"/>
        <v>Jones</v>
      </c>
      <c r="I1621" s="6" t="str">
        <f t="shared" si="202"/>
        <v>Gold Coast</v>
      </c>
      <c r="J1621" s="2" t="s">
        <v>362</v>
      </c>
      <c r="K1621" s="7" t="str">
        <f>INDEX('Product Details'!$A$2:$D$169, MATCH('Sales Order '!J1621,'Product Details'!$B$2:$B$169,0),3)</f>
        <v>Technology</v>
      </c>
      <c r="L1621" s="7" t="str">
        <f>INDEX('Product Details'!$A$2:$D$169, MATCH('Sales Order '!J1621,'Product Details'!$B$2:$B$169,0),4)</f>
        <v>Machines</v>
      </c>
      <c r="M1621" s="7" t="str">
        <f>INDEX('Product Details'!$A$2:$D$169, MATCH('Sales Order '!J1621,'Product Details'!$B$2:$B$169,0),1)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203"/>
        <v>35658</v>
      </c>
      <c r="R1621" s="8">
        <f t="shared" si="204"/>
        <v>39666</v>
      </c>
      <c r="S1621" s="2">
        <v>70</v>
      </c>
      <c r="T1621" s="9">
        <f t="shared" si="205"/>
        <v>39736</v>
      </c>
      <c r="U1621" s="9">
        <f t="shared" si="206"/>
        <v>4078</v>
      </c>
      <c r="V1621" s="2" t="s">
        <v>64</v>
      </c>
      <c r="W1621" s="10">
        <f t="shared" si="207"/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 t="shared" si="200"/>
        <v>Anemone</v>
      </c>
      <c r="H1622" s="6" t="str">
        <f t="shared" si="201"/>
        <v>Ratner</v>
      </c>
      <c r="I1622" s="6" t="str">
        <f t="shared" si="202"/>
        <v>Berlin</v>
      </c>
      <c r="J1622" s="2" t="s">
        <v>444</v>
      </c>
      <c r="K1622" s="7" t="str">
        <f>INDEX('Product Details'!$A$2:$D$169, MATCH('Sales Order '!J1622,'Product Details'!$B$2:$B$169,0),3)</f>
        <v>Office_Supplies</v>
      </c>
      <c r="L1622" s="7" t="str">
        <f>INDEX('Product Details'!$A$2:$D$169, MATCH('Sales Order '!J1622,'Product Details'!$B$2:$B$169,0),4)</f>
        <v>Envelopes</v>
      </c>
      <c r="M1622" s="7" t="str">
        <f>INDEX('Product Details'!$A$2:$D$169, MATCH('Sales Order '!J1622,'Product Details'!$B$2:$B$169,0),1)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203"/>
        <v>922</v>
      </c>
      <c r="R1622" s="8">
        <f t="shared" si="204"/>
        <v>978</v>
      </c>
      <c r="S1622" s="2">
        <v>54</v>
      </c>
      <c r="T1622" s="9">
        <f t="shared" si="205"/>
        <v>1032</v>
      </c>
      <c r="U1622" s="9">
        <f t="shared" si="206"/>
        <v>110</v>
      </c>
      <c r="V1622" s="2" t="s">
        <v>34</v>
      </c>
      <c r="W1622" s="10">
        <f t="shared" si="207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 t="shared" si="200"/>
        <v>Brian</v>
      </c>
      <c r="H1623" s="6" t="str">
        <f t="shared" si="201"/>
        <v>Dahlen</v>
      </c>
      <c r="I1623" s="6" t="str">
        <f t="shared" si="202"/>
        <v>Shantou</v>
      </c>
      <c r="J1623" s="2" t="s">
        <v>323</v>
      </c>
      <c r="K1623" s="7" t="str">
        <f>INDEX('Product Details'!$A$2:$D$169, MATCH('Sales Order '!J1623,'Product Details'!$B$2:$B$169,0),3)</f>
        <v>Technology</v>
      </c>
      <c r="L1623" s="7" t="str">
        <f>INDEX('Product Details'!$A$2:$D$169, MATCH('Sales Order '!J1623,'Product Details'!$B$2:$B$169,0),4)</f>
        <v>Accessories</v>
      </c>
      <c r="M1623" s="7" t="str">
        <f>INDEX('Product Details'!$A$2:$D$169, MATCH('Sales Order '!J1623,'Product Details'!$B$2:$B$169,0),1)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203"/>
        <v>10540</v>
      </c>
      <c r="R1623" s="8">
        <f t="shared" si="204"/>
        <v>11840</v>
      </c>
      <c r="S1623" s="2">
        <v>63</v>
      </c>
      <c r="T1623" s="9">
        <f t="shared" si="205"/>
        <v>11903</v>
      </c>
      <c r="U1623" s="9">
        <f t="shared" si="206"/>
        <v>1363</v>
      </c>
      <c r="V1623" s="2" t="s">
        <v>64</v>
      </c>
      <c r="W1623" s="10">
        <f t="shared" si="207"/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 t="shared" si="200"/>
        <v>Sara</v>
      </c>
      <c r="H1624" s="6" t="str">
        <f t="shared" si="201"/>
        <v>Luxemburg</v>
      </c>
      <c r="I1624" s="6" t="str">
        <f t="shared" si="202"/>
        <v>Luoyang</v>
      </c>
      <c r="J1624" s="2" t="s">
        <v>894</v>
      </c>
      <c r="K1624" s="7" t="str">
        <f>INDEX('Product Details'!$A$2:$D$169, MATCH('Sales Order '!J1624,'Product Details'!$B$2:$B$169,0),3)</f>
        <v>Technology</v>
      </c>
      <c r="L1624" s="7" t="str">
        <f>INDEX('Product Details'!$A$2:$D$169, MATCH('Sales Order '!J1624,'Product Details'!$B$2:$B$169,0),4)</f>
        <v>Machines</v>
      </c>
      <c r="M1624" s="7" t="str">
        <f>INDEX('Product Details'!$A$2:$D$169, MATCH('Sales Order '!J1624,'Product Details'!$B$2:$B$169,0),1)</f>
        <v>Card Printer, Red</v>
      </c>
      <c r="N1624" s="2">
        <v>8448</v>
      </c>
      <c r="O1624" s="2">
        <v>7822</v>
      </c>
      <c r="P1624" s="2">
        <v>3</v>
      </c>
      <c r="Q1624" s="8">
        <f t="shared" si="203"/>
        <v>23466</v>
      </c>
      <c r="R1624" s="8">
        <f t="shared" si="204"/>
        <v>25344</v>
      </c>
      <c r="S1624" s="2">
        <v>46</v>
      </c>
      <c r="T1624" s="9">
        <f t="shared" si="205"/>
        <v>25390</v>
      </c>
      <c r="U1624" s="9">
        <f t="shared" si="206"/>
        <v>1924</v>
      </c>
      <c r="V1624" s="2" t="s">
        <v>34</v>
      </c>
      <c r="W1624" s="10">
        <f t="shared" si="207"/>
        <v>7.0000000000000007E-2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 t="shared" si="200"/>
        <v>Patricia</v>
      </c>
      <c r="H1625" s="6" t="str">
        <f t="shared" si="201"/>
        <v>Hirasaki</v>
      </c>
      <c r="I1625" s="6" t="str">
        <f t="shared" si="202"/>
        <v>Pimpri</v>
      </c>
      <c r="J1625" s="2" t="s">
        <v>449</v>
      </c>
      <c r="K1625" s="7" t="str">
        <f>INDEX('Product Details'!$A$2:$D$169, MATCH('Sales Order '!J1625,'Product Details'!$B$2:$B$169,0),3)</f>
        <v>Office_Supplies</v>
      </c>
      <c r="L1625" s="7" t="str">
        <f>INDEX('Product Details'!$A$2:$D$169, MATCH('Sales Order '!J1625,'Product Details'!$B$2:$B$169,0),4)</f>
        <v>Envelopes</v>
      </c>
      <c r="M1625" s="7" t="str">
        <f>INDEX('Product Details'!$A$2:$D$169, MATCH('Sales Order '!J1625,'Product Details'!$B$2:$B$169,0),1)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203"/>
        <v>12004</v>
      </c>
      <c r="R1625" s="8">
        <f t="shared" si="204"/>
        <v>12120</v>
      </c>
      <c r="S1625" s="2">
        <v>54</v>
      </c>
      <c r="T1625" s="9">
        <f t="shared" si="205"/>
        <v>12174</v>
      </c>
      <c r="U1625" s="9">
        <f t="shared" si="206"/>
        <v>170</v>
      </c>
      <c r="V1625" s="2" t="s">
        <v>31</v>
      </c>
      <c r="W1625" s="10">
        <f t="shared" si="207"/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 t="shared" si="200"/>
        <v>Michelle</v>
      </c>
      <c r="H1626" s="6" t="str">
        <f t="shared" si="201"/>
        <v>Arnett</v>
      </c>
      <c r="I1626" s="6" t="str">
        <f t="shared" si="202"/>
        <v>Yancheng</v>
      </c>
      <c r="J1626" s="2" t="s">
        <v>39</v>
      </c>
      <c r="K1626" s="7" t="str">
        <f>INDEX('Product Details'!$A$2:$D$169, MATCH('Sales Order '!J1626,'Product Details'!$B$2:$B$169,0),3)</f>
        <v>Office_Supplies</v>
      </c>
      <c r="L1626" s="7" t="str">
        <f>INDEX('Product Details'!$A$2:$D$169, MATCH('Sales Order '!J1626,'Product Details'!$B$2:$B$169,0),4)</f>
        <v>Binders</v>
      </c>
      <c r="M1626" s="7" t="str">
        <f>INDEX('Product Details'!$A$2:$D$169, MATCH('Sales Order '!J1626,'Product Details'!$B$2:$B$169,0),1)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203"/>
        <v>520</v>
      </c>
      <c r="R1626" s="8">
        <f t="shared" si="204"/>
        <v>556</v>
      </c>
      <c r="S1626" s="2">
        <v>30</v>
      </c>
      <c r="T1626" s="9">
        <f t="shared" si="205"/>
        <v>586</v>
      </c>
      <c r="U1626" s="9">
        <f t="shared" si="206"/>
        <v>66</v>
      </c>
      <c r="V1626" s="2" t="s">
        <v>64</v>
      </c>
      <c r="W1626" s="10">
        <f t="shared" si="207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 t="shared" si="200"/>
        <v>Rachel</v>
      </c>
      <c r="H1627" s="6" t="str">
        <f t="shared" si="201"/>
        <v>Payne</v>
      </c>
      <c r="I1627" s="6" t="str">
        <f t="shared" si="202"/>
        <v>Caloundra</v>
      </c>
      <c r="J1627" s="2" t="s">
        <v>87</v>
      </c>
      <c r="K1627" s="7" t="str">
        <f>INDEX('Product Details'!$A$2:$D$169, MATCH('Sales Order '!J1627,'Product Details'!$B$2:$B$169,0),3)</f>
        <v>Office_Supplies</v>
      </c>
      <c r="L1627" s="7" t="str">
        <f>INDEX('Product Details'!$A$2:$D$169, MATCH('Sales Order '!J1627,'Product Details'!$B$2:$B$169,0),4)</f>
        <v>Storage</v>
      </c>
      <c r="M1627" s="7" t="str">
        <f>INDEX('Product Details'!$A$2:$D$169, MATCH('Sales Order '!J1627,'Product Details'!$B$2:$B$169,0),1)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203"/>
        <v>13506</v>
      </c>
      <c r="R1627" s="8">
        <f t="shared" si="204"/>
        <v>14464</v>
      </c>
      <c r="S1627" s="2">
        <v>72</v>
      </c>
      <c r="T1627" s="9">
        <f t="shared" si="205"/>
        <v>14536</v>
      </c>
      <c r="U1627" s="9">
        <f t="shared" si="206"/>
        <v>1030</v>
      </c>
      <c r="V1627" s="2" t="s">
        <v>34</v>
      </c>
      <c r="W1627" s="10">
        <f t="shared" si="207"/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 t="shared" si="200"/>
        <v>Art</v>
      </c>
      <c r="H1628" s="6" t="str">
        <f t="shared" si="201"/>
        <v>Foster</v>
      </c>
      <c r="I1628" s="6" t="str">
        <f t="shared" si="202"/>
        <v>Devonport</v>
      </c>
      <c r="J1628" s="2" t="s">
        <v>109</v>
      </c>
      <c r="K1628" s="7" t="str">
        <f>INDEX('Product Details'!$A$2:$D$169, MATCH('Sales Order '!J1628,'Product Details'!$B$2:$B$169,0),3)</f>
        <v>Furniture</v>
      </c>
      <c r="L1628" s="7" t="str">
        <f>INDEX('Product Details'!$A$2:$D$169, MATCH('Sales Order '!J1628,'Product Details'!$B$2:$B$169,0),4)</f>
        <v>Bookcases</v>
      </c>
      <c r="M1628" s="7" t="str">
        <f>INDEX('Product Details'!$A$2:$D$169, MATCH('Sales Order '!J1628,'Product Details'!$B$2:$B$169,0),1)</f>
        <v>4-Shelf Metal Bookcases</v>
      </c>
      <c r="N1628" s="2">
        <v>27691</v>
      </c>
      <c r="O1628" s="2">
        <v>25616</v>
      </c>
      <c r="P1628" s="2">
        <v>6</v>
      </c>
      <c r="Q1628" s="8">
        <f t="shared" si="203"/>
        <v>153696</v>
      </c>
      <c r="R1628" s="8">
        <f t="shared" si="204"/>
        <v>166146</v>
      </c>
      <c r="S1628" s="2">
        <v>82</v>
      </c>
      <c r="T1628" s="9">
        <f t="shared" si="205"/>
        <v>166228</v>
      </c>
      <c r="U1628" s="9">
        <f t="shared" si="206"/>
        <v>12532</v>
      </c>
      <c r="V1628" s="2" t="s">
        <v>31</v>
      </c>
      <c r="W1628" s="10">
        <f t="shared" si="207"/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 t="shared" si="200"/>
        <v>Yana</v>
      </c>
      <c r="H1629" s="6" t="str">
        <f t="shared" si="201"/>
        <v>Sorensen</v>
      </c>
      <c r="I1629" s="6" t="str">
        <f t="shared" si="202"/>
        <v>Hangzhou</v>
      </c>
      <c r="J1629" s="2" t="s">
        <v>633</v>
      </c>
      <c r="K1629" s="7" t="str">
        <f>INDEX('Product Details'!$A$2:$D$169, MATCH('Sales Order '!J1629,'Product Details'!$B$2:$B$169,0),3)</f>
        <v>Office_Supplies</v>
      </c>
      <c r="L1629" s="7" t="str">
        <f>INDEX('Product Details'!$A$2:$D$169, MATCH('Sales Order '!J1629,'Product Details'!$B$2:$B$169,0),4)</f>
        <v>Appliances</v>
      </c>
      <c r="M1629" s="7" t="str">
        <f>INDEX('Product Details'!$A$2:$D$169, MATCH('Sales Order '!J1629,'Product Details'!$B$2:$B$169,0),1)</f>
        <v>Cuisinart Toaster, Silver</v>
      </c>
      <c r="N1629" s="2">
        <v>2981</v>
      </c>
      <c r="O1629" s="2">
        <v>2870</v>
      </c>
      <c r="P1629" s="2">
        <v>4</v>
      </c>
      <c r="Q1629" s="8">
        <f t="shared" si="203"/>
        <v>11480</v>
      </c>
      <c r="R1629" s="8">
        <f t="shared" si="204"/>
        <v>11924</v>
      </c>
      <c r="S1629" s="2">
        <v>60</v>
      </c>
      <c r="T1629" s="9">
        <f t="shared" si="205"/>
        <v>11984</v>
      </c>
      <c r="U1629" s="9">
        <f t="shared" si="206"/>
        <v>504</v>
      </c>
      <c r="V1629" s="2" t="s">
        <v>64</v>
      </c>
      <c r="W1629" s="10">
        <f t="shared" si="207"/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 t="shared" si="200"/>
        <v>Rachel</v>
      </c>
      <c r="H1630" s="6" t="str">
        <f t="shared" si="201"/>
        <v>Payne</v>
      </c>
      <c r="I1630" s="6" t="str">
        <f t="shared" si="202"/>
        <v>Mianyang</v>
      </c>
      <c r="J1630" s="2" t="s">
        <v>221</v>
      </c>
      <c r="K1630" s="7" t="str">
        <f>INDEX('Product Details'!$A$2:$D$169, MATCH('Sales Order '!J1630,'Product Details'!$B$2:$B$169,0),3)</f>
        <v>Office_Supplies</v>
      </c>
      <c r="L1630" s="7" t="str">
        <f>INDEX('Product Details'!$A$2:$D$169, MATCH('Sales Order '!J1630,'Product Details'!$B$2:$B$169,0),4)</f>
        <v>Storage</v>
      </c>
      <c r="M1630" s="7" t="str">
        <f>INDEX('Product Details'!$A$2:$D$169, MATCH('Sales Order '!J1630,'Product Details'!$B$2:$B$169,0),1)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203"/>
        <v>6180</v>
      </c>
      <c r="R1630" s="8">
        <f t="shared" si="204"/>
        <v>6999</v>
      </c>
      <c r="S1630" s="2">
        <v>65</v>
      </c>
      <c r="T1630" s="9">
        <f t="shared" si="205"/>
        <v>7064</v>
      </c>
      <c r="U1630" s="9">
        <f t="shared" si="206"/>
        <v>884</v>
      </c>
      <c r="V1630" s="2" t="s">
        <v>34</v>
      </c>
      <c r="W1630" s="10">
        <f t="shared" si="207"/>
        <v>0.05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 t="shared" si="200"/>
        <v>Benjamin</v>
      </c>
      <c r="H1631" s="6" t="str">
        <f t="shared" si="201"/>
        <v>Patterson</v>
      </c>
      <c r="I1631" s="6" t="str">
        <f t="shared" si="202"/>
        <v>Wollongong</v>
      </c>
      <c r="J1631" s="2" t="s">
        <v>173</v>
      </c>
      <c r="K1631" s="7" t="str">
        <f>INDEX('Product Details'!$A$2:$D$169, MATCH('Sales Order '!J1631,'Product Details'!$B$2:$B$169,0),3)</f>
        <v>Office_Supplies</v>
      </c>
      <c r="L1631" s="7" t="str">
        <f>INDEX('Product Details'!$A$2:$D$169, MATCH('Sales Order '!J1631,'Product Details'!$B$2:$B$169,0),4)</f>
        <v>Fasteners</v>
      </c>
      <c r="M1631" s="7" t="str">
        <f>INDEX('Product Details'!$A$2:$D$169, MATCH('Sales Order '!J1631,'Product Details'!$B$2:$B$169,0),1)</f>
        <v>OIC Push Pins, Metal</v>
      </c>
      <c r="N1631" s="2">
        <v>4577</v>
      </c>
      <c r="O1631" s="2">
        <v>4285</v>
      </c>
      <c r="P1631" s="2">
        <v>1</v>
      </c>
      <c r="Q1631" s="8">
        <f t="shared" si="203"/>
        <v>4285</v>
      </c>
      <c r="R1631" s="8">
        <f t="shared" si="204"/>
        <v>4577</v>
      </c>
      <c r="S1631" s="2">
        <v>22</v>
      </c>
      <c r="T1631" s="9">
        <f t="shared" si="205"/>
        <v>4599</v>
      </c>
      <c r="U1631" s="9">
        <f t="shared" si="206"/>
        <v>314</v>
      </c>
      <c r="V1631" s="2" t="s">
        <v>64</v>
      </c>
      <c r="W1631" s="10">
        <f t="shared" si="207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 t="shared" si="200"/>
        <v>Dianna</v>
      </c>
      <c r="H1632" s="6" t="str">
        <f t="shared" si="201"/>
        <v>Wilson</v>
      </c>
      <c r="I1632" s="6" t="str">
        <f t="shared" si="202"/>
        <v>Gold Coast</v>
      </c>
      <c r="J1632" s="2" t="s">
        <v>224</v>
      </c>
      <c r="K1632" s="7" t="str">
        <f>INDEX('Product Details'!$A$2:$D$169, MATCH('Sales Order '!J1632,'Product Details'!$B$2:$B$169,0),3)</f>
        <v>Office_Supplies</v>
      </c>
      <c r="L1632" s="7" t="str">
        <f>INDEX('Product Details'!$A$2:$D$169, MATCH('Sales Order '!J1632,'Product Details'!$B$2:$B$169,0),4)</f>
        <v>Supplies</v>
      </c>
      <c r="M1632" s="7" t="str">
        <f>INDEX('Product Details'!$A$2:$D$169, MATCH('Sales Order '!J1632,'Product Details'!$B$2:$B$169,0),1)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203"/>
        <v>1834</v>
      </c>
      <c r="R1632" s="8">
        <f t="shared" si="204"/>
        <v>1925</v>
      </c>
      <c r="S1632" s="2">
        <v>32</v>
      </c>
      <c r="T1632" s="9">
        <f t="shared" si="205"/>
        <v>1957</v>
      </c>
      <c r="U1632" s="9">
        <f t="shared" si="206"/>
        <v>123</v>
      </c>
      <c r="V1632" s="2" t="s">
        <v>64</v>
      </c>
      <c r="W1632" s="10">
        <f t="shared" si="207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 t="shared" si="200"/>
        <v>Ben</v>
      </c>
      <c r="H1633" s="6" t="str">
        <f t="shared" si="201"/>
        <v>Wallace</v>
      </c>
      <c r="I1633" s="6" t="str">
        <f t="shared" si="202"/>
        <v>Shanghai</v>
      </c>
      <c r="J1633" s="2" t="s">
        <v>42</v>
      </c>
      <c r="K1633" s="7" t="str">
        <f>INDEX('Product Details'!$A$2:$D$169, MATCH('Sales Order '!J1633,'Product Details'!$B$2:$B$169,0),3)</f>
        <v>Office_Supplies</v>
      </c>
      <c r="L1633" s="7" t="str">
        <f>INDEX('Product Details'!$A$2:$D$169, MATCH('Sales Order '!J1633,'Product Details'!$B$2:$B$169,0),4)</f>
        <v>Supplies</v>
      </c>
      <c r="M1633" s="7" t="str">
        <f>INDEX('Product Details'!$A$2:$D$169, MATCH('Sales Order '!J1633,'Product Details'!$B$2:$B$169,0),1)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203"/>
        <v>9355</v>
      </c>
      <c r="R1633" s="8">
        <f t="shared" si="204"/>
        <v>10390</v>
      </c>
      <c r="S1633" s="2">
        <v>49</v>
      </c>
      <c r="T1633" s="9">
        <f t="shared" si="205"/>
        <v>10439</v>
      </c>
      <c r="U1633" s="9">
        <f t="shared" si="206"/>
        <v>1084</v>
      </c>
      <c r="V1633" s="2" t="s">
        <v>64</v>
      </c>
      <c r="W1633" s="10">
        <f t="shared" si="207"/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 t="shared" si="200"/>
        <v>Andrew</v>
      </c>
      <c r="H1634" s="6" t="str">
        <f t="shared" si="201"/>
        <v>Gjertsen</v>
      </c>
      <c r="I1634" s="6" t="str">
        <f t="shared" si="202"/>
        <v>Hamburg</v>
      </c>
      <c r="J1634" s="2" t="s">
        <v>595</v>
      </c>
      <c r="K1634" s="7" t="str">
        <f>INDEX('Product Details'!$A$2:$D$169, MATCH('Sales Order '!J1634,'Product Details'!$B$2:$B$169,0),3)</f>
        <v>Office_Supplies</v>
      </c>
      <c r="L1634" s="7" t="str">
        <f>INDEX('Product Details'!$A$2:$D$169, MATCH('Sales Order '!J1634,'Product Details'!$B$2:$B$169,0),4)</f>
        <v>Art</v>
      </c>
      <c r="M1634" s="7" t="str">
        <f>INDEX('Product Details'!$A$2:$D$169, MATCH('Sales Order '!J1634,'Product Details'!$B$2:$B$169,0),1)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203"/>
        <v>346</v>
      </c>
      <c r="R1634" s="8">
        <f t="shared" si="204"/>
        <v>386</v>
      </c>
      <c r="S1634" s="2">
        <v>30</v>
      </c>
      <c r="T1634" s="9">
        <f t="shared" si="205"/>
        <v>416</v>
      </c>
      <c r="U1634" s="9">
        <f t="shared" si="206"/>
        <v>70</v>
      </c>
      <c r="V1634" s="2" t="s">
        <v>64</v>
      </c>
      <c r="W1634" s="10">
        <f t="shared" si="207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 t="shared" si="200"/>
        <v>Sylvia</v>
      </c>
      <c r="H1635" s="6" t="str">
        <f t="shared" si="201"/>
        <v>Foulston</v>
      </c>
      <c r="I1635" s="6" t="str">
        <f t="shared" si="202"/>
        <v>Ludwigsburg</v>
      </c>
      <c r="J1635" s="2" t="s">
        <v>380</v>
      </c>
      <c r="K1635" s="7" t="str">
        <f>INDEX('Product Details'!$A$2:$D$169, MATCH('Sales Order '!J1635,'Product Details'!$B$2:$B$169,0),3)</f>
        <v>Office_Supplies</v>
      </c>
      <c r="L1635" s="7" t="str">
        <f>INDEX('Product Details'!$A$2:$D$169, MATCH('Sales Order '!J1635,'Product Details'!$B$2:$B$169,0),4)</f>
        <v>Fasteners</v>
      </c>
      <c r="M1635" s="7" t="str">
        <f>INDEX('Product Details'!$A$2:$D$169, MATCH('Sales Order '!J1635,'Product Details'!$B$2:$B$169,0),1)</f>
        <v>Stockwel Thumb Tacks, Metal</v>
      </c>
      <c r="N1635" s="2">
        <v>140</v>
      </c>
      <c r="O1635" s="2">
        <v>137</v>
      </c>
      <c r="P1635" s="2">
        <v>3</v>
      </c>
      <c r="Q1635" s="8">
        <f t="shared" si="203"/>
        <v>411</v>
      </c>
      <c r="R1635" s="8">
        <f t="shared" si="204"/>
        <v>420</v>
      </c>
      <c r="S1635" s="2">
        <v>30</v>
      </c>
      <c r="T1635" s="9">
        <f t="shared" si="205"/>
        <v>450</v>
      </c>
      <c r="U1635" s="9">
        <f t="shared" si="206"/>
        <v>39</v>
      </c>
      <c r="V1635" s="2" t="s">
        <v>34</v>
      </c>
      <c r="W1635" s="10">
        <f t="shared" si="207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 t="shared" si="200"/>
        <v>Troy</v>
      </c>
      <c r="H1636" s="6" t="str">
        <f t="shared" si="201"/>
        <v>Blackwell</v>
      </c>
      <c r="I1636" s="6" t="str">
        <f t="shared" si="202"/>
        <v>Krefeld</v>
      </c>
      <c r="J1636" s="2" t="s">
        <v>161</v>
      </c>
      <c r="K1636" s="7" t="str">
        <f>INDEX('Product Details'!$A$2:$D$169, MATCH('Sales Order '!J1636,'Product Details'!$B$2:$B$169,0),3)</f>
        <v>Office_Supplies</v>
      </c>
      <c r="L1636" s="7" t="str">
        <f>INDEX('Product Details'!$A$2:$D$169, MATCH('Sales Order '!J1636,'Product Details'!$B$2:$B$169,0),4)</f>
        <v>Storage</v>
      </c>
      <c r="M1636" s="7" t="str">
        <f>INDEX('Product Details'!$A$2:$D$169, MATCH('Sales Order '!J1636,'Product Details'!$B$2:$B$169,0),1)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203"/>
        <v>41846</v>
      </c>
      <c r="R1636" s="8">
        <f t="shared" si="204"/>
        <v>46494</v>
      </c>
      <c r="S1636" s="2">
        <v>97</v>
      </c>
      <c r="T1636" s="9">
        <f t="shared" si="205"/>
        <v>46591</v>
      </c>
      <c r="U1636" s="9">
        <f t="shared" si="206"/>
        <v>4745</v>
      </c>
      <c r="V1636" s="2" t="s">
        <v>34</v>
      </c>
      <c r="W1636" s="10">
        <f t="shared" si="207"/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 t="shared" si="200"/>
        <v>Max</v>
      </c>
      <c r="H1637" s="6" t="str">
        <f t="shared" si="201"/>
        <v>Ludwig</v>
      </c>
      <c r="I1637" s="6" t="str">
        <f t="shared" si="202"/>
        <v>Newcastle</v>
      </c>
      <c r="J1637" s="2" t="s">
        <v>194</v>
      </c>
      <c r="K1637" s="7" t="str">
        <f>INDEX('Product Details'!$A$2:$D$169, MATCH('Sales Order '!J1637,'Product Details'!$B$2:$B$169,0),3)</f>
        <v>Office_Supplies</v>
      </c>
      <c r="L1637" s="7" t="str">
        <f>INDEX('Product Details'!$A$2:$D$169, MATCH('Sales Order '!J1637,'Product Details'!$B$2:$B$169,0),4)</f>
        <v>Art</v>
      </c>
      <c r="M1637" s="7" t="str">
        <f>INDEX('Product Details'!$A$2:$D$169, MATCH('Sales Order '!J1637,'Product Details'!$B$2:$B$169,0),1)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203"/>
        <v>1211</v>
      </c>
      <c r="R1637" s="8">
        <f t="shared" si="204"/>
        <v>1321</v>
      </c>
      <c r="S1637" s="2">
        <v>38</v>
      </c>
      <c r="T1637" s="9">
        <f t="shared" si="205"/>
        <v>1359</v>
      </c>
      <c r="U1637" s="9">
        <f t="shared" si="206"/>
        <v>148</v>
      </c>
      <c r="V1637" s="2" t="s">
        <v>34</v>
      </c>
      <c r="W1637" s="10">
        <f t="shared" si="207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 t="shared" si="200"/>
        <v>Andrew</v>
      </c>
      <c r="H1638" s="6" t="str">
        <f t="shared" si="201"/>
        <v>Gjertsen</v>
      </c>
      <c r="I1638" s="6" t="str">
        <f t="shared" si="202"/>
        <v>Hamburg</v>
      </c>
      <c r="J1638" s="2" t="s">
        <v>707</v>
      </c>
      <c r="K1638" s="7" t="str">
        <f>INDEX('Product Details'!$A$2:$D$169, MATCH('Sales Order '!J1638,'Product Details'!$B$2:$B$169,0),3)</f>
        <v>Office_Supplies</v>
      </c>
      <c r="L1638" s="7" t="str">
        <f>INDEX('Product Details'!$A$2:$D$169, MATCH('Sales Order '!J1638,'Product Details'!$B$2:$B$169,0),4)</f>
        <v>Supplies</v>
      </c>
      <c r="M1638" s="7" t="str">
        <f>INDEX('Product Details'!$A$2:$D$169, MATCH('Sales Order '!J1638,'Product Details'!$B$2:$B$169,0),1)</f>
        <v>Stiletto Ruler, High Speed</v>
      </c>
      <c r="N1638" s="2">
        <v>7658</v>
      </c>
      <c r="O1638" s="2">
        <v>7026</v>
      </c>
      <c r="P1638" s="2">
        <v>3</v>
      </c>
      <c r="Q1638" s="8">
        <f t="shared" si="203"/>
        <v>21078</v>
      </c>
      <c r="R1638" s="8">
        <f t="shared" si="204"/>
        <v>22974</v>
      </c>
      <c r="S1638" s="2">
        <v>20</v>
      </c>
      <c r="T1638" s="9">
        <f t="shared" si="205"/>
        <v>22994</v>
      </c>
      <c r="U1638" s="9">
        <f t="shared" si="206"/>
        <v>1916</v>
      </c>
      <c r="V1638" s="2" t="s">
        <v>34</v>
      </c>
      <c r="W1638" s="10">
        <f t="shared" si="207"/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 t="shared" si="200"/>
        <v>Linda</v>
      </c>
      <c r="H1639" s="6" t="str">
        <f t="shared" si="201"/>
        <v>Southworth</v>
      </c>
      <c r="I1639" s="6" t="str">
        <f t="shared" si="202"/>
        <v>Brisbane</v>
      </c>
      <c r="J1639" s="2" t="s">
        <v>402</v>
      </c>
      <c r="K1639" s="7" t="str">
        <f>INDEX('Product Details'!$A$2:$D$169, MATCH('Sales Order '!J1639,'Product Details'!$B$2:$B$169,0),3)</f>
        <v>Furniture</v>
      </c>
      <c r="L1639" s="7" t="str">
        <f>INDEX('Product Details'!$A$2:$D$169, MATCH('Sales Order '!J1639,'Product Details'!$B$2:$B$169,0),4)</f>
        <v>Bookcases</v>
      </c>
      <c r="M1639" s="7" t="str">
        <f>INDEX('Product Details'!$A$2:$D$169, MATCH('Sales Order '!J1639,'Product Details'!$B$2:$B$169,0),1)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203"/>
        <v>26048</v>
      </c>
      <c r="R1639" s="8">
        <f t="shared" si="204"/>
        <v>27072</v>
      </c>
      <c r="S1639" s="2">
        <v>96</v>
      </c>
      <c r="T1639" s="9">
        <f t="shared" si="205"/>
        <v>27168</v>
      </c>
      <c r="U1639" s="9">
        <f t="shared" si="206"/>
        <v>1120</v>
      </c>
      <c r="V1639" s="2" t="s">
        <v>34</v>
      </c>
      <c r="W1639" s="10">
        <f t="shared" si="207"/>
        <v>7.0000000000000007E-2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 t="shared" si="200"/>
        <v>Robert</v>
      </c>
      <c r="H1640" s="6" t="str">
        <f t="shared" si="201"/>
        <v>Waldorf</v>
      </c>
      <c r="I1640" s="6" t="str">
        <f t="shared" si="202"/>
        <v>Emden</v>
      </c>
      <c r="J1640" s="2" t="s">
        <v>335</v>
      </c>
      <c r="K1640" s="7" t="str">
        <f>INDEX('Product Details'!$A$2:$D$169, MATCH('Sales Order '!J1640,'Product Details'!$B$2:$B$169,0),3)</f>
        <v>Office_Supplies</v>
      </c>
      <c r="L1640" s="7" t="str">
        <f>INDEX('Product Details'!$A$2:$D$169, MATCH('Sales Order '!J1640,'Product Details'!$B$2:$B$169,0),4)</f>
        <v>Paper</v>
      </c>
      <c r="M1640" s="7" t="str">
        <f>INDEX('Product Details'!$A$2:$D$169, MATCH('Sales Order '!J1640,'Product Details'!$B$2:$B$169,0),1)</f>
        <v>Xerox 22</v>
      </c>
      <c r="N1640" s="2">
        <v>1576</v>
      </c>
      <c r="O1640" s="2">
        <v>1531</v>
      </c>
      <c r="P1640" s="2">
        <v>4</v>
      </c>
      <c r="Q1640" s="8">
        <f t="shared" si="203"/>
        <v>6124</v>
      </c>
      <c r="R1640" s="8">
        <f t="shared" si="204"/>
        <v>6304</v>
      </c>
      <c r="S1640" s="2">
        <v>79</v>
      </c>
      <c r="T1640" s="9">
        <f t="shared" si="205"/>
        <v>6383</v>
      </c>
      <c r="U1640" s="9">
        <f t="shared" si="206"/>
        <v>259</v>
      </c>
      <c r="V1640" s="2" t="s">
        <v>34</v>
      </c>
      <c r="W1640" s="10">
        <f t="shared" si="207"/>
        <v>0.05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 t="shared" si="200"/>
        <v>Claire</v>
      </c>
      <c r="H1641" s="6" t="str">
        <f t="shared" si="201"/>
        <v>Gute</v>
      </c>
      <c r="I1641" s="6" t="str">
        <f t="shared" si="202"/>
        <v>Shenzhen</v>
      </c>
      <c r="J1641" s="2" t="s">
        <v>1185</v>
      </c>
      <c r="K1641" s="7" t="str">
        <f>INDEX('Product Details'!$A$2:$D$169, MATCH('Sales Order '!J1641,'Product Details'!$B$2:$B$169,0),3)</f>
        <v>Office_Supplies</v>
      </c>
      <c r="L1641" s="7" t="str">
        <f>INDEX('Product Details'!$A$2:$D$169, MATCH('Sales Order '!J1641,'Product Details'!$B$2:$B$169,0),4)</f>
        <v>Envelopes</v>
      </c>
      <c r="M1641" s="7" t="str">
        <f>INDEX('Product Details'!$A$2:$D$169, MATCH('Sales Order '!J1641,'Product Details'!$B$2:$B$169,0),1)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203"/>
        <v>177</v>
      </c>
      <c r="R1641" s="8">
        <f t="shared" si="204"/>
        <v>189</v>
      </c>
      <c r="S1641" s="2">
        <v>10</v>
      </c>
      <c r="T1641" s="9">
        <f t="shared" si="205"/>
        <v>199</v>
      </c>
      <c r="U1641" s="9">
        <f t="shared" si="206"/>
        <v>22</v>
      </c>
      <c r="V1641" s="2" t="s">
        <v>64</v>
      </c>
      <c r="W1641" s="10">
        <f t="shared" si="207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 t="shared" si="200"/>
        <v>Victor</v>
      </c>
      <c r="H1642" s="6" t="str">
        <f t="shared" si="201"/>
        <v>Preis</v>
      </c>
      <c r="I1642" s="6" t="str">
        <f t="shared" si="202"/>
        <v>Melbourne</v>
      </c>
      <c r="J1642" s="2" t="s">
        <v>546</v>
      </c>
      <c r="K1642" s="7" t="str">
        <f>INDEX('Product Details'!$A$2:$D$169, MATCH('Sales Order '!J1642,'Product Details'!$B$2:$B$169,0),3)</f>
        <v>Technology</v>
      </c>
      <c r="L1642" s="7" t="str">
        <f>INDEX('Product Details'!$A$2:$D$169, MATCH('Sales Order '!J1642,'Product Details'!$B$2:$B$169,0),4)</f>
        <v>Copiers</v>
      </c>
      <c r="M1642" s="7" t="str">
        <f>INDEX('Product Details'!$A$2:$D$169, MATCH('Sales Order '!J1642,'Product Details'!$B$2:$B$169,0),1)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203"/>
        <v>3208</v>
      </c>
      <c r="R1642" s="8">
        <f t="shared" si="204"/>
        <v>3302</v>
      </c>
      <c r="S1642" s="2">
        <v>33</v>
      </c>
      <c r="T1642" s="9">
        <f t="shared" si="205"/>
        <v>3335</v>
      </c>
      <c r="U1642" s="9">
        <f t="shared" si="206"/>
        <v>127</v>
      </c>
      <c r="V1642" s="2" t="s">
        <v>34</v>
      </c>
      <c r="W1642" s="10">
        <f t="shared" si="207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 t="shared" si="200"/>
        <v>Ivan</v>
      </c>
      <c r="H1643" s="6" t="str">
        <f t="shared" si="201"/>
        <v>Gibson</v>
      </c>
      <c r="I1643" s="6" t="str">
        <f t="shared" si="202"/>
        <v>Perth</v>
      </c>
      <c r="J1643" s="2" t="s">
        <v>698</v>
      </c>
      <c r="K1643" s="7" t="str">
        <f>INDEX('Product Details'!$A$2:$D$169, MATCH('Sales Order '!J1643,'Product Details'!$B$2:$B$169,0),3)</f>
        <v>Furniture</v>
      </c>
      <c r="L1643" s="7" t="str">
        <f>INDEX('Product Details'!$A$2:$D$169, MATCH('Sales Order '!J1643,'Product Details'!$B$2:$B$169,0),4)</f>
        <v>Chairs</v>
      </c>
      <c r="M1643" s="7" t="str">
        <f>INDEX('Product Details'!$A$2:$D$169, MATCH('Sales Order '!J1643,'Product Details'!$B$2:$B$169,0),1)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203"/>
        <v>800</v>
      </c>
      <c r="R1643" s="8">
        <f t="shared" si="204"/>
        <v>856</v>
      </c>
      <c r="S1643" s="2">
        <v>24</v>
      </c>
      <c r="T1643" s="9">
        <f t="shared" si="205"/>
        <v>880</v>
      </c>
      <c r="U1643" s="9">
        <f t="shared" si="206"/>
        <v>80</v>
      </c>
      <c r="V1643" s="2" t="s">
        <v>34</v>
      </c>
      <c r="W1643" s="10">
        <f t="shared" si="207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 t="shared" si="200"/>
        <v>Erica</v>
      </c>
      <c r="H1644" s="6" t="str">
        <f t="shared" si="201"/>
        <v>Hackney</v>
      </c>
      <c r="I1644" s="6" t="str">
        <f t="shared" si="202"/>
        <v>Adelaide</v>
      </c>
      <c r="J1644" s="2" t="s">
        <v>144</v>
      </c>
      <c r="K1644" s="7" t="str">
        <f>INDEX('Product Details'!$A$2:$D$169, MATCH('Sales Order '!J1644,'Product Details'!$B$2:$B$169,0),3)</f>
        <v>Office_Supplies</v>
      </c>
      <c r="L1644" s="7" t="str">
        <f>INDEX('Product Details'!$A$2:$D$169, MATCH('Sales Order '!J1644,'Product Details'!$B$2:$B$169,0),4)</f>
        <v>Binders</v>
      </c>
      <c r="M1644" s="7" t="str">
        <f>INDEX('Product Details'!$A$2:$D$169, MATCH('Sales Order '!J1644,'Product Details'!$B$2:$B$169,0),1)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203"/>
        <v>7494</v>
      </c>
      <c r="R1644" s="8">
        <f t="shared" si="204"/>
        <v>8091</v>
      </c>
      <c r="S1644" s="2">
        <v>91</v>
      </c>
      <c r="T1644" s="9">
        <f t="shared" si="205"/>
        <v>8182</v>
      </c>
      <c r="U1644" s="9">
        <f t="shared" si="206"/>
        <v>688</v>
      </c>
      <c r="V1644" s="2" t="s">
        <v>34</v>
      </c>
      <c r="W1644" s="10">
        <f t="shared" si="207"/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 t="shared" si="200"/>
        <v>Dave</v>
      </c>
      <c r="H1645" s="6" t="str">
        <f t="shared" si="201"/>
        <v>Hallsten</v>
      </c>
      <c r="I1645" s="6" t="str">
        <f t="shared" si="202"/>
        <v>Melbourne</v>
      </c>
      <c r="J1645" s="2" t="s">
        <v>420</v>
      </c>
      <c r="K1645" s="7" t="str">
        <f>INDEX('Product Details'!$A$2:$D$169, MATCH('Sales Order '!J1645,'Product Details'!$B$2:$B$169,0),3)</f>
        <v>Office_Supplies</v>
      </c>
      <c r="L1645" s="7" t="str">
        <f>INDEX('Product Details'!$A$2:$D$169, MATCH('Sales Order '!J1645,'Product Details'!$B$2:$B$169,0),4)</f>
        <v>Labels</v>
      </c>
      <c r="M1645" s="7" t="str">
        <f>INDEX('Product Details'!$A$2:$D$169, MATCH('Sales Order '!J1645,'Product Details'!$B$2:$B$169,0),1)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203"/>
        <v>5980</v>
      </c>
      <c r="R1645" s="8">
        <f t="shared" si="204"/>
        <v>6272</v>
      </c>
      <c r="S1645" s="2">
        <v>73</v>
      </c>
      <c r="T1645" s="9">
        <f t="shared" si="205"/>
        <v>6345</v>
      </c>
      <c r="U1645" s="9">
        <f t="shared" si="206"/>
        <v>365</v>
      </c>
      <c r="V1645" s="2" t="s">
        <v>34</v>
      </c>
      <c r="W1645" s="10">
        <f t="shared" si="207"/>
        <v>0.05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 t="shared" si="200"/>
        <v>Troy</v>
      </c>
      <c r="H1646" s="6" t="str">
        <f t="shared" si="201"/>
        <v>Blackwell</v>
      </c>
      <c r="I1646" s="6" t="str">
        <f t="shared" si="202"/>
        <v>Akola</v>
      </c>
      <c r="J1646" s="2" t="s">
        <v>84</v>
      </c>
      <c r="K1646" s="7" t="str">
        <f>INDEX('Product Details'!$A$2:$D$169, MATCH('Sales Order '!J1646,'Product Details'!$B$2:$B$169,0),3)</f>
        <v>Furniture</v>
      </c>
      <c r="L1646" s="7" t="str">
        <f>INDEX('Product Details'!$A$2:$D$169, MATCH('Sales Order '!J1646,'Product Details'!$B$2:$B$169,0),4)</f>
        <v>Chairs</v>
      </c>
      <c r="M1646" s="7" t="str">
        <f>INDEX('Product Details'!$A$2:$D$169, MATCH('Sales Order '!J1646,'Product Details'!$B$2:$B$169,0),1)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203"/>
        <v>10668</v>
      </c>
      <c r="R1646" s="8">
        <f t="shared" si="204"/>
        <v>11628</v>
      </c>
      <c r="S1646" s="2">
        <v>53</v>
      </c>
      <c r="T1646" s="9">
        <f t="shared" si="205"/>
        <v>11681</v>
      </c>
      <c r="U1646" s="9">
        <f t="shared" si="206"/>
        <v>1013</v>
      </c>
      <c r="V1646" s="2" t="s">
        <v>34</v>
      </c>
      <c r="W1646" s="10">
        <f t="shared" si="207"/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 t="shared" si="200"/>
        <v>Julie</v>
      </c>
      <c r="H1647" s="6" t="str">
        <f t="shared" si="201"/>
        <v>Creighton</v>
      </c>
      <c r="I1647" s="6" t="str">
        <f t="shared" si="202"/>
        <v>Bandung</v>
      </c>
      <c r="J1647" s="2" t="s">
        <v>442</v>
      </c>
      <c r="K1647" s="7" t="str">
        <f>INDEX('Product Details'!$A$2:$D$169, MATCH('Sales Order '!J1647,'Product Details'!$B$2:$B$169,0),3)</f>
        <v>Technology</v>
      </c>
      <c r="L1647" s="7" t="str">
        <f>INDEX('Product Details'!$A$2:$D$169, MATCH('Sales Order '!J1647,'Product Details'!$B$2:$B$169,0),4)</f>
        <v>Phones</v>
      </c>
      <c r="M1647" s="7" t="str">
        <f>INDEX('Product Details'!$A$2:$D$169, MATCH('Sales Order '!J1647,'Product Details'!$B$2:$B$169,0),1)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203"/>
        <v>56</v>
      </c>
      <c r="R1647" s="8">
        <f t="shared" si="204"/>
        <v>60</v>
      </c>
      <c r="S1647" s="2">
        <v>10</v>
      </c>
      <c r="T1647" s="9">
        <f t="shared" si="205"/>
        <v>70</v>
      </c>
      <c r="U1647" s="9">
        <f t="shared" si="206"/>
        <v>14</v>
      </c>
      <c r="V1647" s="2" t="s">
        <v>34</v>
      </c>
      <c r="W1647" s="10">
        <f t="shared" si="207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 t="shared" si="200"/>
        <v>Bradley</v>
      </c>
      <c r="H1648" s="6" t="str">
        <f t="shared" si="201"/>
        <v>Nguyen</v>
      </c>
      <c r="I1648" s="6" t="str">
        <f t="shared" si="202"/>
        <v>Shenzhen</v>
      </c>
      <c r="J1648" s="2" t="s">
        <v>383</v>
      </c>
      <c r="K1648" s="7" t="str">
        <f>INDEX('Product Details'!$A$2:$D$169, MATCH('Sales Order '!J1648,'Product Details'!$B$2:$B$169,0),3)</f>
        <v>Office_Supplies</v>
      </c>
      <c r="L1648" s="7" t="str">
        <f>INDEX('Product Details'!$A$2:$D$169, MATCH('Sales Order '!J1648,'Product Details'!$B$2:$B$169,0),4)</f>
        <v>Storage</v>
      </c>
      <c r="M1648" s="7" t="str">
        <f>INDEX('Product Details'!$A$2:$D$169, MATCH('Sales Order '!J1648,'Product Details'!$B$2:$B$169,0),1)</f>
        <v>RogeFolders, Single Width</v>
      </c>
      <c r="N1648" s="2">
        <v>6012</v>
      </c>
      <c r="O1648" s="2">
        <v>5677</v>
      </c>
      <c r="P1648" s="2">
        <v>6</v>
      </c>
      <c r="Q1648" s="8">
        <f t="shared" si="203"/>
        <v>34062</v>
      </c>
      <c r="R1648" s="8">
        <f t="shared" si="204"/>
        <v>36072</v>
      </c>
      <c r="S1648" s="2">
        <v>40</v>
      </c>
      <c r="T1648" s="9">
        <f t="shared" si="205"/>
        <v>36112</v>
      </c>
      <c r="U1648" s="9">
        <f t="shared" si="206"/>
        <v>2050</v>
      </c>
      <c r="V1648" s="2" t="s">
        <v>64</v>
      </c>
      <c r="W1648" s="10">
        <f t="shared" si="207"/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 t="shared" si="200"/>
        <v>Maureen</v>
      </c>
      <c r="H1649" s="6" t="str">
        <f t="shared" si="201"/>
        <v>Fritzler</v>
      </c>
      <c r="I1649" s="6" t="str">
        <f t="shared" si="202"/>
        <v>BadenBaden</v>
      </c>
      <c r="J1649" s="2" t="s">
        <v>427</v>
      </c>
      <c r="K1649" s="7" t="str">
        <f>INDEX('Product Details'!$A$2:$D$169, MATCH('Sales Order '!J1649,'Product Details'!$B$2:$B$169,0),3)</f>
        <v>Office_Supplies</v>
      </c>
      <c r="L1649" s="7" t="str">
        <f>INDEX('Product Details'!$A$2:$D$169, MATCH('Sales Order '!J1649,'Product Details'!$B$2:$B$169,0),4)</f>
        <v>Storage</v>
      </c>
      <c r="M1649" s="7" t="str">
        <f>INDEX('Product Details'!$A$2:$D$169, MATCH('Sales Order '!J1649,'Product Details'!$B$2:$B$169,0),1)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203"/>
        <v>5146</v>
      </c>
      <c r="R1649" s="8">
        <f t="shared" si="204"/>
        <v>5556</v>
      </c>
      <c r="S1649" s="2">
        <v>100</v>
      </c>
      <c r="T1649" s="9">
        <f t="shared" si="205"/>
        <v>5656</v>
      </c>
      <c r="U1649" s="9">
        <f t="shared" si="206"/>
        <v>510</v>
      </c>
      <c r="V1649" s="2" t="s">
        <v>64</v>
      </c>
      <c r="W1649" s="10">
        <f t="shared" si="207"/>
        <v>0.05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 t="shared" si="200"/>
        <v>Sarah</v>
      </c>
      <c r="H1650" s="6" t="str">
        <f t="shared" si="201"/>
        <v>Foster</v>
      </c>
      <c r="I1650" s="6" t="str">
        <f t="shared" si="202"/>
        <v>Harbin</v>
      </c>
      <c r="J1650" s="2" t="s">
        <v>243</v>
      </c>
      <c r="K1650" s="7" t="str">
        <f>INDEX('Product Details'!$A$2:$D$169, MATCH('Sales Order '!J1650,'Product Details'!$B$2:$B$169,0),3)</f>
        <v>Office_Supplies</v>
      </c>
      <c r="L1650" s="7" t="str">
        <f>INDEX('Product Details'!$A$2:$D$169, MATCH('Sales Order '!J1650,'Product Details'!$B$2:$B$169,0),4)</f>
        <v>Storage</v>
      </c>
      <c r="M1650" s="7" t="str">
        <f>INDEX('Product Details'!$A$2:$D$169, MATCH('Sales Order '!J1650,'Product Details'!$B$2:$B$169,0),1)</f>
        <v>Tennsco Double-Tier Lockers</v>
      </c>
      <c r="N1650" s="2">
        <v>78</v>
      </c>
      <c r="O1650" s="2">
        <v>74</v>
      </c>
      <c r="P1650" s="2">
        <v>6</v>
      </c>
      <c r="Q1650" s="8">
        <f t="shared" si="203"/>
        <v>444</v>
      </c>
      <c r="R1650" s="8">
        <f t="shared" si="204"/>
        <v>468</v>
      </c>
      <c r="S1650" s="2">
        <v>10</v>
      </c>
      <c r="T1650" s="9">
        <f t="shared" si="205"/>
        <v>478</v>
      </c>
      <c r="U1650" s="9">
        <f t="shared" si="206"/>
        <v>34</v>
      </c>
      <c r="V1650" s="2" t="s">
        <v>64</v>
      </c>
      <c r="W1650" s="10">
        <f t="shared" si="207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 t="shared" si="200"/>
        <v>Cassandra</v>
      </c>
      <c r="H1651" s="6" t="str">
        <f t="shared" si="201"/>
        <v>Brandow</v>
      </c>
      <c r="I1651" s="6" t="str">
        <f t="shared" si="202"/>
        <v>Hamburg</v>
      </c>
      <c r="J1651" s="2" t="s">
        <v>173</v>
      </c>
      <c r="K1651" s="7" t="str">
        <f>INDEX('Product Details'!$A$2:$D$169, MATCH('Sales Order '!J1651,'Product Details'!$B$2:$B$169,0),3)</f>
        <v>Office_Supplies</v>
      </c>
      <c r="L1651" s="7" t="str">
        <f>INDEX('Product Details'!$A$2:$D$169, MATCH('Sales Order '!J1651,'Product Details'!$B$2:$B$169,0),4)</f>
        <v>Fasteners</v>
      </c>
      <c r="M1651" s="7" t="str">
        <f>INDEX('Product Details'!$A$2:$D$169, MATCH('Sales Order '!J1651,'Product Details'!$B$2:$B$169,0),1)</f>
        <v>OIC Push Pins, Metal</v>
      </c>
      <c r="N1651" s="2">
        <v>743</v>
      </c>
      <c r="O1651" s="2">
        <v>694</v>
      </c>
      <c r="P1651" s="2">
        <v>3</v>
      </c>
      <c r="Q1651" s="8">
        <f t="shared" si="203"/>
        <v>2082</v>
      </c>
      <c r="R1651" s="8">
        <f t="shared" si="204"/>
        <v>2229</v>
      </c>
      <c r="S1651" s="2">
        <v>33</v>
      </c>
      <c r="T1651" s="9">
        <f t="shared" si="205"/>
        <v>2262</v>
      </c>
      <c r="U1651" s="9">
        <f t="shared" si="206"/>
        <v>180</v>
      </c>
      <c r="V1651" s="2" t="s">
        <v>34</v>
      </c>
      <c r="W1651" s="10">
        <f t="shared" si="207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 t="shared" si="200"/>
        <v>Brad</v>
      </c>
      <c r="H1652" s="6" t="str">
        <f t="shared" si="201"/>
        <v>Eason</v>
      </c>
      <c r="I1652" s="6" t="str">
        <f t="shared" si="202"/>
        <v>Bogor</v>
      </c>
      <c r="J1652" s="2" t="s">
        <v>208</v>
      </c>
      <c r="K1652" s="7" t="str">
        <f>INDEX('Product Details'!$A$2:$D$169, MATCH('Sales Order '!J1652,'Product Details'!$B$2:$B$169,0),3)</f>
        <v>Office_Supplies</v>
      </c>
      <c r="L1652" s="7" t="str">
        <f>INDEX('Product Details'!$A$2:$D$169, MATCH('Sales Order '!J1652,'Product Details'!$B$2:$B$169,0),4)</f>
        <v>Labels</v>
      </c>
      <c r="M1652" s="7" t="str">
        <f>INDEX('Product Details'!$A$2:$D$169, MATCH('Sales Order '!J1652,'Product Details'!$B$2:$B$169,0),1)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203"/>
        <v>9195</v>
      </c>
      <c r="R1652" s="8">
        <f t="shared" si="204"/>
        <v>10035</v>
      </c>
      <c r="S1652" s="2">
        <v>69</v>
      </c>
      <c r="T1652" s="9">
        <f t="shared" si="205"/>
        <v>10104</v>
      </c>
      <c r="U1652" s="9">
        <f t="shared" si="206"/>
        <v>909</v>
      </c>
      <c r="V1652" s="2" t="s">
        <v>31</v>
      </c>
      <c r="W1652" s="10">
        <f t="shared" si="207"/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 t="shared" si="200"/>
        <v>Thomas</v>
      </c>
      <c r="H1653" s="6" t="str">
        <f t="shared" si="201"/>
        <v>Brumley</v>
      </c>
      <c r="I1653" s="6" t="str">
        <f t="shared" si="202"/>
        <v>Launceston</v>
      </c>
      <c r="J1653" s="2" t="s">
        <v>533</v>
      </c>
      <c r="K1653" s="7" t="str">
        <f>INDEX('Product Details'!$A$2:$D$169, MATCH('Sales Order '!J1653,'Product Details'!$B$2:$B$169,0),3)</f>
        <v>Office_Supplies</v>
      </c>
      <c r="L1653" s="7" t="str">
        <f>INDEX('Product Details'!$A$2:$D$169, MATCH('Sales Order '!J1653,'Product Details'!$B$2:$B$169,0),4)</f>
        <v>Supplies</v>
      </c>
      <c r="M1653" s="7" t="str">
        <f>INDEX('Product Details'!$A$2:$D$169, MATCH('Sales Order '!J1653,'Product Details'!$B$2:$B$169,0),1)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203"/>
        <v>4280</v>
      </c>
      <c r="R1653" s="8">
        <f t="shared" si="204"/>
        <v>4577</v>
      </c>
      <c r="S1653" s="2">
        <v>36</v>
      </c>
      <c r="T1653" s="9">
        <f t="shared" si="205"/>
        <v>4613</v>
      </c>
      <c r="U1653" s="9">
        <f t="shared" si="206"/>
        <v>333</v>
      </c>
      <c r="V1653" s="2" t="s">
        <v>34</v>
      </c>
      <c r="W1653" s="10">
        <f t="shared" si="207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 t="shared" si="200"/>
        <v>Bryan</v>
      </c>
      <c r="H1654" s="6" t="str">
        <f t="shared" si="201"/>
        <v>Spruell</v>
      </c>
      <c r="I1654" s="6" t="str">
        <f t="shared" si="202"/>
        <v>Bekasi</v>
      </c>
      <c r="J1654" s="2" t="s">
        <v>122</v>
      </c>
      <c r="K1654" s="7" t="str">
        <f>INDEX('Product Details'!$A$2:$D$169, MATCH('Sales Order '!J1654,'Product Details'!$B$2:$B$169,0),3)</f>
        <v>Furniture</v>
      </c>
      <c r="L1654" s="7" t="str">
        <f>INDEX('Product Details'!$A$2:$D$169, MATCH('Sales Order '!J1654,'Product Details'!$B$2:$B$169,0),4)</f>
        <v>Furnishings</v>
      </c>
      <c r="M1654" s="7" t="str">
        <f>INDEX('Product Details'!$A$2:$D$169, MATCH('Sales Order '!J1654,'Product Details'!$B$2:$B$169,0),1)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203"/>
        <v>16302</v>
      </c>
      <c r="R1654" s="8">
        <f t="shared" si="204"/>
        <v>17934</v>
      </c>
      <c r="S1654" s="2">
        <v>38</v>
      </c>
      <c r="T1654" s="9">
        <f t="shared" si="205"/>
        <v>17972</v>
      </c>
      <c r="U1654" s="9">
        <f t="shared" si="206"/>
        <v>1670</v>
      </c>
      <c r="V1654" s="2" t="s">
        <v>34</v>
      </c>
      <c r="W1654" s="10">
        <f t="shared" si="207"/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 t="shared" si="200"/>
        <v>Adam</v>
      </c>
      <c r="H1655" s="6" t="str">
        <f t="shared" si="201"/>
        <v>Bellavance</v>
      </c>
      <c r="I1655" s="6" t="str">
        <f t="shared" si="202"/>
        <v>Medan</v>
      </c>
      <c r="J1655" s="2" t="s">
        <v>523</v>
      </c>
      <c r="K1655" s="7" t="str">
        <f>INDEX('Product Details'!$A$2:$D$169, MATCH('Sales Order '!J1655,'Product Details'!$B$2:$B$169,0),3)</f>
        <v>Office_Supplies</v>
      </c>
      <c r="L1655" s="7" t="str">
        <f>INDEX('Product Details'!$A$2:$D$169, MATCH('Sales Order '!J1655,'Product Details'!$B$2:$B$169,0),4)</f>
        <v>Appliances</v>
      </c>
      <c r="M1655" s="7" t="str">
        <f>INDEX('Product Details'!$A$2:$D$169, MATCH('Sales Order '!J1655,'Product Details'!$B$2:$B$169,0),1)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203"/>
        <v>4233</v>
      </c>
      <c r="R1655" s="8">
        <f t="shared" si="204"/>
        <v>4359</v>
      </c>
      <c r="S1655" s="2">
        <v>32</v>
      </c>
      <c r="T1655" s="9">
        <f t="shared" si="205"/>
        <v>4391</v>
      </c>
      <c r="U1655" s="9">
        <f t="shared" si="206"/>
        <v>158</v>
      </c>
      <c r="V1655" s="2" t="s">
        <v>34</v>
      </c>
      <c r="W1655" s="10">
        <f t="shared" si="207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 t="shared" si="200"/>
        <v>Cassandra</v>
      </c>
      <c r="H1656" s="6" t="str">
        <f t="shared" si="201"/>
        <v>Brandow</v>
      </c>
      <c r="I1656" s="6" t="str">
        <f t="shared" si="202"/>
        <v>Hamburg</v>
      </c>
      <c r="J1656" s="2" t="s">
        <v>1225</v>
      </c>
      <c r="K1656" s="7" t="str">
        <f>INDEX('Product Details'!$A$2:$D$169, MATCH('Sales Order '!J1656,'Product Details'!$B$2:$B$169,0),3)</f>
        <v>Office_Supplies</v>
      </c>
      <c r="L1656" s="7" t="str">
        <f>INDEX('Product Details'!$A$2:$D$169, MATCH('Sales Order '!J1656,'Product Details'!$B$2:$B$169,0),4)</f>
        <v>Labels</v>
      </c>
      <c r="M1656" s="7" t="str">
        <f>INDEX('Product Details'!$A$2:$D$169, MATCH('Sales Order '!J1656,'Product Details'!$B$2:$B$169,0),1)</f>
        <v>Aver 510</v>
      </c>
      <c r="N1656" s="2">
        <v>900</v>
      </c>
      <c r="O1656" s="2">
        <v>834</v>
      </c>
      <c r="P1656" s="2">
        <v>8</v>
      </c>
      <c r="Q1656" s="8">
        <f t="shared" si="203"/>
        <v>6672</v>
      </c>
      <c r="R1656" s="8">
        <f t="shared" si="204"/>
        <v>7200</v>
      </c>
      <c r="S1656" s="2">
        <v>32</v>
      </c>
      <c r="T1656" s="9">
        <f t="shared" si="205"/>
        <v>7232</v>
      </c>
      <c r="U1656" s="9">
        <f t="shared" si="206"/>
        <v>560</v>
      </c>
      <c r="V1656" s="2" t="s">
        <v>72</v>
      </c>
      <c r="W1656" s="10">
        <f t="shared" si="207"/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 t="shared" si="200"/>
        <v>Cari</v>
      </c>
      <c r="H1657" s="6" t="str">
        <f t="shared" si="201"/>
        <v>Schnelling</v>
      </c>
      <c r="I1657" s="6" t="str">
        <f t="shared" si="202"/>
        <v>Agra</v>
      </c>
      <c r="J1657" s="2" t="s">
        <v>442</v>
      </c>
      <c r="K1657" s="7" t="str">
        <f>INDEX('Product Details'!$A$2:$D$169, MATCH('Sales Order '!J1657,'Product Details'!$B$2:$B$169,0),3)</f>
        <v>Technology</v>
      </c>
      <c r="L1657" s="7" t="str">
        <f>INDEX('Product Details'!$A$2:$D$169, MATCH('Sales Order '!J1657,'Product Details'!$B$2:$B$169,0),4)</f>
        <v>Phones</v>
      </c>
      <c r="M1657" s="7" t="str">
        <f>INDEX('Product Details'!$A$2:$D$169, MATCH('Sales Order '!J1657,'Product Details'!$B$2:$B$169,0),1)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203"/>
        <v>65</v>
      </c>
      <c r="R1657" s="8">
        <f t="shared" si="204"/>
        <v>73</v>
      </c>
      <c r="S1657" s="2">
        <v>10</v>
      </c>
      <c r="T1657" s="9">
        <f t="shared" si="205"/>
        <v>83</v>
      </c>
      <c r="U1657" s="9">
        <f t="shared" si="206"/>
        <v>18</v>
      </c>
      <c r="V1657" s="2" t="s">
        <v>34</v>
      </c>
      <c r="W1657" s="10">
        <f t="shared" si="207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 t="shared" si="200"/>
        <v>Giulietta</v>
      </c>
      <c r="H1658" s="6" t="str">
        <f t="shared" si="201"/>
        <v>Weimer</v>
      </c>
      <c r="I1658" s="6" t="str">
        <f t="shared" si="202"/>
        <v>Suihua</v>
      </c>
      <c r="J1658" s="2" t="s">
        <v>796</v>
      </c>
      <c r="K1658" s="7" t="str">
        <f>INDEX('Product Details'!$A$2:$D$169, MATCH('Sales Order '!J1658,'Product Details'!$B$2:$B$169,0),3)</f>
        <v>Office_Supplies</v>
      </c>
      <c r="L1658" s="7" t="str">
        <f>INDEX('Product Details'!$A$2:$D$169, MATCH('Sales Order '!J1658,'Product Details'!$B$2:$B$169,0),4)</f>
        <v>Binders</v>
      </c>
      <c r="M1658" s="7" t="str">
        <f>INDEX('Product Details'!$A$2:$D$169, MATCH('Sales Order '!J1658,'Product Details'!$B$2:$B$169,0),1)</f>
        <v>Heavy-Duty E-Z-D Binders</v>
      </c>
      <c r="N1658" s="2">
        <v>765</v>
      </c>
      <c r="O1658" s="2">
        <v>701</v>
      </c>
      <c r="P1658" s="2">
        <v>2</v>
      </c>
      <c r="Q1658" s="8">
        <f t="shared" si="203"/>
        <v>1402</v>
      </c>
      <c r="R1658" s="8">
        <f t="shared" si="204"/>
        <v>1530</v>
      </c>
      <c r="S1658" s="2">
        <v>87</v>
      </c>
      <c r="T1658" s="9">
        <f t="shared" si="205"/>
        <v>1617</v>
      </c>
      <c r="U1658" s="9">
        <f t="shared" si="206"/>
        <v>215</v>
      </c>
      <c r="V1658" s="2" t="s">
        <v>72</v>
      </c>
      <c r="W1658" s="10">
        <f t="shared" si="207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 t="shared" si="200"/>
        <v>Emily</v>
      </c>
      <c r="H1659" s="6" t="str">
        <f t="shared" si="201"/>
        <v>Burns</v>
      </c>
      <c r="I1659" s="6" t="str">
        <f t="shared" si="202"/>
        <v>Adelaide</v>
      </c>
      <c r="J1659" s="2" t="s">
        <v>302</v>
      </c>
      <c r="K1659" s="7" t="str">
        <f>INDEX('Product Details'!$A$2:$D$169, MATCH('Sales Order '!J1659,'Product Details'!$B$2:$B$169,0),3)</f>
        <v>Technology</v>
      </c>
      <c r="L1659" s="7" t="str">
        <f>INDEX('Product Details'!$A$2:$D$169, MATCH('Sales Order '!J1659,'Product Details'!$B$2:$B$169,0),4)</f>
        <v>Machines</v>
      </c>
      <c r="M1659" s="7" t="str">
        <f>INDEX('Product Details'!$A$2:$D$169, MATCH('Sales Order '!J1659,'Product Details'!$B$2:$B$169,0),1)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203"/>
        <v>2721</v>
      </c>
      <c r="R1659" s="8">
        <f t="shared" si="204"/>
        <v>3054</v>
      </c>
      <c r="S1659" s="2">
        <v>52</v>
      </c>
      <c r="T1659" s="9">
        <f t="shared" si="205"/>
        <v>3106</v>
      </c>
      <c r="U1659" s="9">
        <f t="shared" si="206"/>
        <v>385</v>
      </c>
      <c r="V1659" s="2" t="s">
        <v>64</v>
      </c>
      <c r="W1659" s="10">
        <f t="shared" si="207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 t="shared" si="200"/>
        <v>Tom</v>
      </c>
      <c r="H1660" s="6" t="str">
        <f t="shared" si="201"/>
        <v>Stivers</v>
      </c>
      <c r="I1660" s="6" t="str">
        <f t="shared" si="202"/>
        <v>Guangzhou</v>
      </c>
      <c r="J1660" s="2" t="s">
        <v>458</v>
      </c>
      <c r="K1660" s="7" t="str">
        <f>INDEX('Product Details'!$A$2:$D$169, MATCH('Sales Order '!J1660,'Product Details'!$B$2:$B$169,0),3)</f>
        <v>Office_Supplies</v>
      </c>
      <c r="L1660" s="7" t="str">
        <f>INDEX('Product Details'!$A$2:$D$169, MATCH('Sales Order '!J1660,'Product Details'!$B$2:$B$169,0),4)</f>
        <v>Fasteners</v>
      </c>
      <c r="M1660" s="7" t="str">
        <f>INDEX('Product Details'!$A$2:$D$169, MATCH('Sales Order '!J1660,'Product Details'!$B$2:$B$169,0),1)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203"/>
        <v>8043</v>
      </c>
      <c r="R1660" s="8">
        <f t="shared" si="204"/>
        <v>8361</v>
      </c>
      <c r="S1660" s="2">
        <v>59</v>
      </c>
      <c r="T1660" s="9">
        <f t="shared" si="205"/>
        <v>8420</v>
      </c>
      <c r="U1660" s="9">
        <f t="shared" si="206"/>
        <v>377</v>
      </c>
      <c r="V1660" s="2" t="s">
        <v>64</v>
      </c>
      <c r="W1660" s="10">
        <f t="shared" si="207"/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 t="shared" si="200"/>
        <v>Patricia</v>
      </c>
      <c r="H1661" s="6" t="str">
        <f t="shared" si="201"/>
        <v>Hirasaki</v>
      </c>
      <c r="I1661" s="6" t="str">
        <f t="shared" si="202"/>
        <v>Pimpri</v>
      </c>
      <c r="J1661" s="2" t="s">
        <v>317</v>
      </c>
      <c r="K1661" s="7" t="str">
        <f>INDEX('Product Details'!$A$2:$D$169, MATCH('Sales Order '!J1661,'Product Details'!$B$2:$B$169,0),3)</f>
        <v>Technology</v>
      </c>
      <c r="L1661" s="7" t="str">
        <f>INDEX('Product Details'!$A$2:$D$169, MATCH('Sales Order '!J1661,'Product Details'!$B$2:$B$169,0),4)</f>
        <v>Accessories</v>
      </c>
      <c r="M1661" s="7" t="str">
        <f>INDEX('Product Details'!$A$2:$D$169, MATCH('Sales Order '!J1661,'Product Details'!$B$2:$B$169,0),1)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203"/>
        <v>338</v>
      </c>
      <c r="R1661" s="8">
        <f t="shared" si="204"/>
        <v>354</v>
      </c>
      <c r="S1661" s="2">
        <v>30</v>
      </c>
      <c r="T1661" s="9">
        <f t="shared" si="205"/>
        <v>384</v>
      </c>
      <c r="U1661" s="9">
        <f t="shared" si="206"/>
        <v>46</v>
      </c>
      <c r="V1661" s="2" t="s">
        <v>34</v>
      </c>
      <c r="W1661" s="10">
        <f t="shared" si="207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 t="shared" si="200"/>
        <v>Brian</v>
      </c>
      <c r="H1662" s="6" t="str">
        <f t="shared" si="201"/>
        <v>DeCherney</v>
      </c>
      <c r="I1662" s="6" t="str">
        <f t="shared" si="202"/>
        <v>Kendari</v>
      </c>
      <c r="J1662" s="2" t="s">
        <v>374</v>
      </c>
      <c r="K1662" s="7" t="str">
        <f>INDEX('Product Details'!$A$2:$D$169, MATCH('Sales Order '!J1662,'Product Details'!$B$2:$B$169,0),3)</f>
        <v>Furniture</v>
      </c>
      <c r="L1662" s="7" t="str">
        <f>INDEX('Product Details'!$A$2:$D$169, MATCH('Sales Order '!J1662,'Product Details'!$B$2:$B$169,0),4)</f>
        <v>Chairs</v>
      </c>
      <c r="M1662" s="7" t="str">
        <f>INDEX('Product Details'!$A$2:$D$169, MATCH('Sales Order '!J1662,'Product Details'!$B$2:$B$169,0),1)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203"/>
        <v>10788</v>
      </c>
      <c r="R1662" s="8">
        <f t="shared" si="204"/>
        <v>11436</v>
      </c>
      <c r="S1662" s="2">
        <v>73</v>
      </c>
      <c r="T1662" s="9">
        <f t="shared" si="205"/>
        <v>11509</v>
      </c>
      <c r="U1662" s="9">
        <f t="shared" si="206"/>
        <v>721</v>
      </c>
      <c r="V1662" s="2" t="s">
        <v>64</v>
      </c>
      <c r="W1662" s="10">
        <f t="shared" si="207"/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 t="shared" si="200"/>
        <v>Marina</v>
      </c>
      <c r="H1663" s="6" t="str">
        <f t="shared" si="201"/>
        <v>Lichtenstein</v>
      </c>
      <c r="I1663" s="6" t="str">
        <f t="shared" si="202"/>
        <v>Denpasar</v>
      </c>
      <c r="J1663" s="2" t="s">
        <v>449</v>
      </c>
      <c r="K1663" s="7" t="str">
        <f>INDEX('Product Details'!$A$2:$D$169, MATCH('Sales Order '!J1663,'Product Details'!$B$2:$B$169,0),3)</f>
        <v>Office_Supplies</v>
      </c>
      <c r="L1663" s="7" t="str">
        <f>INDEX('Product Details'!$A$2:$D$169, MATCH('Sales Order '!J1663,'Product Details'!$B$2:$B$169,0),4)</f>
        <v>Envelopes</v>
      </c>
      <c r="M1663" s="7" t="str">
        <f>INDEX('Product Details'!$A$2:$D$169, MATCH('Sales Order '!J1663,'Product Details'!$B$2:$B$169,0),1)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203"/>
        <v>1322</v>
      </c>
      <c r="R1663" s="8">
        <f t="shared" si="204"/>
        <v>1390</v>
      </c>
      <c r="S1663" s="2">
        <v>95</v>
      </c>
      <c r="T1663" s="9">
        <f t="shared" si="205"/>
        <v>1485</v>
      </c>
      <c r="U1663" s="9">
        <f t="shared" si="206"/>
        <v>163</v>
      </c>
      <c r="V1663" s="2" t="s">
        <v>34</v>
      </c>
      <c r="W1663" s="10">
        <f t="shared" si="207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 t="shared" si="200"/>
        <v>Tamara</v>
      </c>
      <c r="H1664" s="6" t="str">
        <f t="shared" si="201"/>
        <v>Chand</v>
      </c>
      <c r="I1664" s="6" t="str">
        <f t="shared" si="202"/>
        <v>Canberra</v>
      </c>
      <c r="J1664" s="2" t="s">
        <v>302</v>
      </c>
      <c r="K1664" s="7" t="str">
        <f>INDEX('Product Details'!$A$2:$D$169, MATCH('Sales Order '!J1664,'Product Details'!$B$2:$B$169,0),3)</f>
        <v>Technology</v>
      </c>
      <c r="L1664" s="7" t="str">
        <f>INDEX('Product Details'!$A$2:$D$169, MATCH('Sales Order '!J1664,'Product Details'!$B$2:$B$169,0),4)</f>
        <v>Machines</v>
      </c>
      <c r="M1664" s="7" t="str">
        <f>INDEX('Product Details'!$A$2:$D$169, MATCH('Sales Order '!J1664,'Product Details'!$B$2:$B$169,0),1)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203"/>
        <v>8530</v>
      </c>
      <c r="R1664" s="8">
        <f t="shared" si="204"/>
        <v>8950</v>
      </c>
      <c r="S1664" s="2">
        <v>58</v>
      </c>
      <c r="T1664" s="9">
        <f t="shared" si="205"/>
        <v>9008</v>
      </c>
      <c r="U1664" s="9">
        <f t="shared" si="206"/>
        <v>478</v>
      </c>
      <c r="V1664" s="2" t="s">
        <v>64</v>
      </c>
      <c r="W1664" s="10">
        <f t="shared" si="207"/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 t="shared" si="200"/>
        <v>Emily</v>
      </c>
      <c r="H1665" s="6" t="str">
        <f t="shared" si="201"/>
        <v>Burns</v>
      </c>
      <c r="I1665" s="6" t="str">
        <f t="shared" si="202"/>
        <v>Adelaide</v>
      </c>
      <c r="J1665" s="2" t="s">
        <v>669</v>
      </c>
      <c r="K1665" s="7" t="str">
        <f>INDEX('Product Details'!$A$2:$D$169, MATCH('Sales Order '!J1665,'Product Details'!$B$2:$B$169,0),3)</f>
        <v>Technology</v>
      </c>
      <c r="L1665" s="7" t="str">
        <f>INDEX('Product Details'!$A$2:$D$169, MATCH('Sales Order '!J1665,'Product Details'!$B$2:$B$169,0),4)</f>
        <v>Phones</v>
      </c>
      <c r="M1665" s="7" t="str">
        <f>INDEX('Product Details'!$A$2:$D$169, MATCH('Sales Order '!J1665,'Product Details'!$B$2:$B$169,0),1)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203"/>
        <v>1209</v>
      </c>
      <c r="R1665" s="8">
        <f t="shared" si="204"/>
        <v>1318</v>
      </c>
      <c r="S1665" s="2">
        <v>33</v>
      </c>
      <c r="T1665" s="9">
        <f t="shared" si="205"/>
        <v>1351</v>
      </c>
      <c r="U1665" s="9">
        <f t="shared" si="206"/>
        <v>142</v>
      </c>
      <c r="V1665" s="2" t="s">
        <v>64</v>
      </c>
      <c r="W1665" s="10">
        <f t="shared" si="207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 t="shared" si="200"/>
        <v>Ritsa</v>
      </c>
      <c r="H1666" s="6" t="str">
        <f t="shared" si="201"/>
        <v>Hightower</v>
      </c>
      <c r="I1666" s="6" t="str">
        <f t="shared" si="202"/>
        <v>Hamburg</v>
      </c>
      <c r="J1666" s="2" t="s">
        <v>913</v>
      </c>
      <c r="K1666" s="7" t="str">
        <f>INDEX('Product Details'!$A$2:$D$169, MATCH('Sales Order '!J1666,'Product Details'!$B$2:$B$169,0),3)</f>
        <v>Office_Supplies</v>
      </c>
      <c r="L1666" s="7" t="str">
        <f>INDEX('Product Details'!$A$2:$D$169, MATCH('Sales Order '!J1666,'Product Details'!$B$2:$B$169,0),4)</f>
        <v>Appliances</v>
      </c>
      <c r="M1666" s="7" t="str">
        <f>INDEX('Product Details'!$A$2:$D$169, MATCH('Sales Order '!J1666,'Product Details'!$B$2:$B$169,0),1)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203"/>
        <v>5440</v>
      </c>
      <c r="R1666" s="8">
        <f t="shared" si="204"/>
        <v>5764</v>
      </c>
      <c r="S1666" s="2">
        <v>50</v>
      </c>
      <c r="T1666" s="9">
        <f t="shared" si="205"/>
        <v>5814</v>
      </c>
      <c r="U1666" s="9">
        <f t="shared" si="206"/>
        <v>374</v>
      </c>
      <c r="V1666" s="2" t="s">
        <v>34</v>
      </c>
      <c r="W1666" s="10">
        <f t="shared" si="207"/>
        <v>0.05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 t="shared" si="200"/>
        <v>Steven</v>
      </c>
      <c r="H1667" s="6" t="str">
        <f t="shared" si="201"/>
        <v>Cartwright</v>
      </c>
      <c r="I1667" s="6" t="str">
        <f t="shared" si="202"/>
        <v>Newcastle</v>
      </c>
      <c r="J1667" s="2" t="s">
        <v>455</v>
      </c>
      <c r="K1667" s="7" t="str">
        <f>INDEX('Product Details'!$A$2:$D$169, MATCH('Sales Order '!J1667,'Product Details'!$B$2:$B$169,0),3)</f>
        <v>Office_Supplies</v>
      </c>
      <c r="L1667" s="7" t="str">
        <f>INDEX('Product Details'!$A$2:$D$169, MATCH('Sales Order '!J1667,'Product Details'!$B$2:$B$169,0),4)</f>
        <v>Paper</v>
      </c>
      <c r="M1667" s="7" t="str">
        <f>INDEX('Product Details'!$A$2:$D$169, MATCH('Sales Order '!J1667,'Product Details'!$B$2:$B$169,0),1)</f>
        <v>Xerox 1910</v>
      </c>
      <c r="N1667" s="2">
        <v>38328</v>
      </c>
      <c r="O1667" s="2">
        <v>35164</v>
      </c>
      <c r="P1667" s="2">
        <v>3</v>
      </c>
      <c r="Q1667" s="8">
        <f t="shared" si="203"/>
        <v>105492</v>
      </c>
      <c r="R1667" s="8">
        <f t="shared" si="204"/>
        <v>114984</v>
      </c>
      <c r="S1667" s="2">
        <v>52</v>
      </c>
      <c r="T1667" s="9">
        <f t="shared" si="205"/>
        <v>115036</v>
      </c>
      <c r="U1667" s="9">
        <f t="shared" si="206"/>
        <v>9544</v>
      </c>
      <c r="V1667" s="2" t="s">
        <v>64</v>
      </c>
      <c r="W1667" s="10">
        <f t="shared" si="207"/>
        <v>0.12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 t="shared" si="200"/>
        <v>Mike</v>
      </c>
      <c r="H1668" s="6" t="str">
        <f t="shared" si="201"/>
        <v>Vittorini</v>
      </c>
      <c r="I1668" s="6" t="str">
        <f t="shared" si="202"/>
        <v>Naihati</v>
      </c>
      <c r="J1668" s="2" t="s">
        <v>151</v>
      </c>
      <c r="K1668" s="7" t="str">
        <f>INDEX('Product Details'!$A$2:$D$169, MATCH('Sales Order '!J1668,'Product Details'!$B$2:$B$169,0),3)</f>
        <v>Office_Supplies</v>
      </c>
      <c r="L1668" s="7" t="str">
        <f>INDEX('Product Details'!$A$2:$D$169, MATCH('Sales Order '!J1668,'Product Details'!$B$2:$B$169,0),4)</f>
        <v>Appliances</v>
      </c>
      <c r="M1668" s="7" t="str">
        <f>INDEX('Product Details'!$A$2:$D$169, MATCH('Sales Order '!J1668,'Product Details'!$B$2:$B$169,0),1)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203"/>
        <v>989</v>
      </c>
      <c r="R1668" s="8">
        <f t="shared" si="204"/>
        <v>1058</v>
      </c>
      <c r="S1668" s="2">
        <v>59</v>
      </c>
      <c r="T1668" s="9">
        <f t="shared" si="205"/>
        <v>1117</v>
      </c>
      <c r="U1668" s="9">
        <f t="shared" si="206"/>
        <v>128</v>
      </c>
      <c r="V1668" s="2" t="s">
        <v>34</v>
      </c>
      <c r="W1668" s="10">
        <f t="shared" si="207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 t="shared" si="200"/>
        <v>Pauline</v>
      </c>
      <c r="H1669" s="6" t="str">
        <f t="shared" si="201"/>
        <v>Chand</v>
      </c>
      <c r="I1669" s="6" t="str">
        <f t="shared" si="202"/>
        <v>Perth</v>
      </c>
      <c r="J1669" s="2" t="s">
        <v>1168</v>
      </c>
      <c r="K1669" s="7" t="str">
        <f>INDEX('Product Details'!$A$2:$D$169, MATCH('Sales Order '!J1669,'Product Details'!$B$2:$B$169,0),3)</f>
        <v>Office_Supplies</v>
      </c>
      <c r="L1669" s="7" t="str">
        <f>INDEX('Product Details'!$A$2:$D$169, MATCH('Sales Order '!J1669,'Product Details'!$B$2:$B$169,0),4)</f>
        <v>Supplies</v>
      </c>
      <c r="M1669" s="7" t="str">
        <f>INDEX('Product Details'!$A$2:$D$169, MATCH('Sales Order '!J1669,'Product Details'!$B$2:$B$169,0),1)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203"/>
        <v>14510</v>
      </c>
      <c r="R1669" s="8">
        <f t="shared" si="204"/>
        <v>15382</v>
      </c>
      <c r="S1669" s="2">
        <v>21</v>
      </c>
      <c r="T1669" s="9">
        <f t="shared" si="205"/>
        <v>15403</v>
      </c>
      <c r="U1669" s="9">
        <f t="shared" si="206"/>
        <v>893</v>
      </c>
      <c r="V1669" s="2" t="s">
        <v>31</v>
      </c>
      <c r="W1669" s="10">
        <f t="shared" si="207"/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 t="shared" si="200"/>
        <v>Craig</v>
      </c>
      <c r="H1670" s="6" t="str">
        <f t="shared" si="201"/>
        <v>Leslie</v>
      </c>
      <c r="I1670" s="6" t="str">
        <f t="shared" si="202"/>
        <v>Wetzlar</v>
      </c>
      <c r="J1670" s="2" t="s">
        <v>762</v>
      </c>
      <c r="K1670" s="7" t="str">
        <f>INDEX('Product Details'!$A$2:$D$169, MATCH('Sales Order '!J1670,'Product Details'!$B$2:$B$169,0),3)</f>
        <v>Technology</v>
      </c>
      <c r="L1670" s="7" t="str">
        <f>INDEX('Product Details'!$A$2:$D$169, MATCH('Sales Order '!J1670,'Product Details'!$B$2:$B$169,0),4)</f>
        <v>Machines</v>
      </c>
      <c r="M1670" s="7" t="str">
        <f>INDEX('Product Details'!$A$2:$D$169, MATCH('Sales Order '!J1670,'Product Details'!$B$2:$B$169,0),1)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203"/>
        <v>1642</v>
      </c>
      <c r="R1670" s="8">
        <f t="shared" si="204"/>
        <v>1774</v>
      </c>
      <c r="S1670" s="2">
        <v>54</v>
      </c>
      <c r="T1670" s="9">
        <f t="shared" si="205"/>
        <v>1828</v>
      </c>
      <c r="U1670" s="9">
        <f t="shared" si="206"/>
        <v>186</v>
      </c>
      <c r="V1670" s="2" t="s">
        <v>34</v>
      </c>
      <c r="W1670" s="10">
        <f t="shared" si="207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 t="shared" si="200"/>
        <v>Julia</v>
      </c>
      <c r="H1671" s="6" t="str">
        <f t="shared" si="201"/>
        <v>Dunbar</v>
      </c>
      <c r="I1671" s="6" t="str">
        <f t="shared" si="202"/>
        <v>Cologne</v>
      </c>
      <c r="J1671" s="2" t="s">
        <v>1168</v>
      </c>
      <c r="K1671" s="7" t="str">
        <f>INDEX('Product Details'!$A$2:$D$169, MATCH('Sales Order '!J1671,'Product Details'!$B$2:$B$169,0),3)</f>
        <v>Office_Supplies</v>
      </c>
      <c r="L1671" s="7" t="str">
        <f>INDEX('Product Details'!$A$2:$D$169, MATCH('Sales Order '!J1671,'Product Details'!$B$2:$B$169,0),4)</f>
        <v>Supplies</v>
      </c>
      <c r="M1671" s="7" t="str">
        <f>INDEX('Product Details'!$A$2:$D$169, MATCH('Sales Order '!J1671,'Product Details'!$B$2:$B$169,0),1)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203"/>
        <v>565</v>
      </c>
      <c r="R1671" s="8">
        <f t="shared" si="204"/>
        <v>645</v>
      </c>
      <c r="S1671" s="2">
        <v>67</v>
      </c>
      <c r="T1671" s="9">
        <f t="shared" si="205"/>
        <v>712</v>
      </c>
      <c r="U1671" s="9">
        <f t="shared" si="206"/>
        <v>147</v>
      </c>
      <c r="V1671" s="2" t="s">
        <v>34</v>
      </c>
      <c r="W1671" s="10">
        <f t="shared" si="207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 t="shared" si="200"/>
        <v>Michael</v>
      </c>
      <c r="H1672" s="6" t="str">
        <f t="shared" si="201"/>
        <v>Nguyen</v>
      </c>
      <c r="I1672" s="6" t="str">
        <f t="shared" si="202"/>
        <v>Berlin</v>
      </c>
      <c r="J1672" s="2" t="s">
        <v>97</v>
      </c>
      <c r="K1672" s="7" t="str">
        <f>INDEX('Product Details'!$A$2:$D$169, MATCH('Sales Order '!J1672,'Product Details'!$B$2:$B$169,0),3)</f>
        <v>Technology</v>
      </c>
      <c r="L1672" s="7" t="str">
        <f>INDEX('Product Details'!$A$2:$D$169, MATCH('Sales Order '!J1672,'Product Details'!$B$2:$B$169,0),4)</f>
        <v>Machines</v>
      </c>
      <c r="M1672" s="7" t="str">
        <f>INDEX('Product Details'!$A$2:$D$169, MATCH('Sales Order '!J1672,'Product Details'!$B$2:$B$169,0),1)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203"/>
        <v>21765</v>
      </c>
      <c r="R1672" s="8">
        <f t="shared" si="204"/>
        <v>23073</v>
      </c>
      <c r="S1672" s="2">
        <v>47</v>
      </c>
      <c r="T1672" s="9">
        <f t="shared" si="205"/>
        <v>23120</v>
      </c>
      <c r="U1672" s="9">
        <f t="shared" si="206"/>
        <v>1355</v>
      </c>
      <c r="V1672" s="2" t="s">
        <v>72</v>
      </c>
      <c r="W1672" s="10">
        <f t="shared" si="207"/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 t="shared" si="200"/>
        <v>Bradley</v>
      </c>
      <c r="H1673" s="6" t="str">
        <f t="shared" si="201"/>
        <v>Nguyen</v>
      </c>
      <c r="I1673" s="6" t="str">
        <f t="shared" si="202"/>
        <v>Shenzhen</v>
      </c>
      <c r="J1673" s="2" t="s">
        <v>427</v>
      </c>
      <c r="K1673" s="7" t="str">
        <f>INDEX('Product Details'!$A$2:$D$169, MATCH('Sales Order '!J1673,'Product Details'!$B$2:$B$169,0),3)</f>
        <v>Office_Supplies</v>
      </c>
      <c r="L1673" s="7" t="str">
        <f>INDEX('Product Details'!$A$2:$D$169, MATCH('Sales Order '!J1673,'Product Details'!$B$2:$B$169,0),4)</f>
        <v>Storage</v>
      </c>
      <c r="M1673" s="7" t="str">
        <f>INDEX('Product Details'!$A$2:$D$169, MATCH('Sales Order '!J1673,'Product Details'!$B$2:$B$169,0),1)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203"/>
        <v>18645</v>
      </c>
      <c r="R1673" s="8">
        <f t="shared" si="204"/>
        <v>19011</v>
      </c>
      <c r="S1673" s="2">
        <v>55</v>
      </c>
      <c r="T1673" s="9">
        <f t="shared" si="205"/>
        <v>19066</v>
      </c>
      <c r="U1673" s="9">
        <f t="shared" si="206"/>
        <v>421</v>
      </c>
      <c r="V1673" s="2" t="s">
        <v>34</v>
      </c>
      <c r="W1673" s="10">
        <f t="shared" si="207"/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 t="shared" ref="G1674:G1737" si="208">VLOOKUP(F1674, Customer,2,0)</f>
        <v>Carlos</v>
      </c>
      <c r="H1674" s="6" t="str">
        <f t="shared" ref="H1674:H1737" si="209">VLOOKUP(F1674,Customer,3,0)</f>
        <v>Soltero</v>
      </c>
      <c r="I1674" s="6" t="str">
        <f t="shared" ref="I1674:I1737" si="210">VLOOKUP(F1674,Customer,5,0)</f>
        <v>Wodonga</v>
      </c>
      <c r="J1674" s="2" t="s">
        <v>71</v>
      </c>
      <c r="K1674" s="7" t="str">
        <f>INDEX('Product Details'!$A$2:$D$169, MATCH('Sales Order '!J1674,'Product Details'!$B$2:$B$169,0),3)</f>
        <v>Furniture</v>
      </c>
      <c r="L1674" s="7" t="str">
        <f>INDEX('Product Details'!$A$2:$D$169, MATCH('Sales Order '!J1674,'Product Details'!$B$2:$B$169,0),4)</f>
        <v>Furnishings</v>
      </c>
      <c r="M1674" s="7" t="str">
        <f>INDEX('Product Details'!$A$2:$D$169, MATCH('Sales Order '!J1674,'Product Details'!$B$2:$B$169,0),1)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203"/>
        <v>6184</v>
      </c>
      <c r="R1674" s="8">
        <f t="shared" si="204"/>
        <v>6492</v>
      </c>
      <c r="S1674" s="2">
        <v>53</v>
      </c>
      <c r="T1674" s="9">
        <f t="shared" si="205"/>
        <v>6545</v>
      </c>
      <c r="U1674" s="9">
        <f t="shared" si="206"/>
        <v>361</v>
      </c>
      <c r="V1674" s="2" t="s">
        <v>34</v>
      </c>
      <c r="W1674" s="10">
        <f t="shared" si="207"/>
        <v>0.05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 t="shared" si="208"/>
        <v>Kean</v>
      </c>
      <c r="H1675" s="6" t="str">
        <f t="shared" si="209"/>
        <v>Takahito</v>
      </c>
      <c r="I1675" s="6" t="str">
        <f t="shared" si="210"/>
        <v>Jakarta</v>
      </c>
      <c r="J1675" s="2" t="s">
        <v>623</v>
      </c>
      <c r="K1675" s="7" t="str">
        <f>INDEX('Product Details'!$A$2:$D$169, MATCH('Sales Order '!J1675,'Product Details'!$B$2:$B$169,0),3)</f>
        <v>Office_Supplies</v>
      </c>
      <c r="L1675" s="7" t="str">
        <f>INDEX('Product Details'!$A$2:$D$169, MATCH('Sales Order '!J1675,'Product Details'!$B$2:$B$169,0),4)</f>
        <v>Storage</v>
      </c>
      <c r="M1675" s="7" t="str">
        <f>INDEX('Product Details'!$A$2:$D$169, MATCH('Sales Order '!J1675,'Product Details'!$B$2:$B$169,0),1)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211">O1675*P1675</f>
        <v>162</v>
      </c>
      <c r="R1675" s="8">
        <f t="shared" ref="R1675:R1738" si="212">N1675*P1675</f>
        <v>180</v>
      </c>
      <c r="S1675" s="2">
        <v>10</v>
      </c>
      <c r="T1675" s="9">
        <f t="shared" ref="T1675:T1738" si="213">R1675+S1675</f>
        <v>190</v>
      </c>
      <c r="U1675" s="9">
        <f t="shared" ref="U1675:U1738" si="214">T1675-Q1675</f>
        <v>28</v>
      </c>
      <c r="V1675" s="2" t="s">
        <v>31</v>
      </c>
      <c r="W1675" s="10">
        <f t="shared" ref="W1675:W1738" si="215">VLOOKUP(T1675,$X$1:$Y$7,2,1)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 t="shared" si="208"/>
        <v>Emily</v>
      </c>
      <c r="H1676" s="6" t="str">
        <f t="shared" si="209"/>
        <v>Ducich</v>
      </c>
      <c r="I1676" s="6" t="str">
        <f t="shared" si="210"/>
        <v>Lohne</v>
      </c>
      <c r="J1676" s="2" t="s">
        <v>90</v>
      </c>
      <c r="K1676" s="7" t="str">
        <f>INDEX('Product Details'!$A$2:$D$169, MATCH('Sales Order '!J1676,'Product Details'!$B$2:$B$169,0),3)</f>
        <v>Office_Supplies</v>
      </c>
      <c r="L1676" s="7" t="str">
        <f>INDEX('Product Details'!$A$2:$D$169, MATCH('Sales Order '!J1676,'Product Details'!$B$2:$B$169,0),4)</f>
        <v>Paper</v>
      </c>
      <c r="M1676" s="7" t="str">
        <f>INDEX('Product Details'!$A$2:$D$169, MATCH('Sales Order '!J1676,'Product Details'!$B$2:$B$169,0),1)</f>
        <v>Xerox 1974</v>
      </c>
      <c r="N1676" s="2">
        <v>29378</v>
      </c>
      <c r="O1676" s="2">
        <v>26912</v>
      </c>
      <c r="P1676" s="2">
        <v>5</v>
      </c>
      <c r="Q1676" s="8">
        <f t="shared" si="211"/>
        <v>134560</v>
      </c>
      <c r="R1676" s="8">
        <f t="shared" si="212"/>
        <v>146890</v>
      </c>
      <c r="S1676" s="2">
        <v>100</v>
      </c>
      <c r="T1676" s="9">
        <f t="shared" si="213"/>
        <v>146990</v>
      </c>
      <c r="U1676" s="9">
        <f t="shared" si="214"/>
        <v>12430</v>
      </c>
      <c r="V1676" s="2" t="s">
        <v>72</v>
      </c>
      <c r="W1676" s="10">
        <f t="shared" si="215"/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 t="shared" si="208"/>
        <v>Alice</v>
      </c>
      <c r="H1677" s="6" t="str">
        <f t="shared" si="209"/>
        <v>McCarthy</v>
      </c>
      <c r="I1677" s="6" t="str">
        <f t="shared" si="210"/>
        <v>Berlin</v>
      </c>
      <c r="J1677" s="2" t="s">
        <v>408</v>
      </c>
      <c r="K1677" s="7" t="str">
        <f>INDEX('Product Details'!$A$2:$D$169, MATCH('Sales Order '!J1677,'Product Details'!$B$2:$B$169,0),3)</f>
        <v>Furniture</v>
      </c>
      <c r="L1677" s="7" t="str">
        <f>INDEX('Product Details'!$A$2:$D$169, MATCH('Sales Order '!J1677,'Product Details'!$B$2:$B$169,0),4)</f>
        <v>Furnishings</v>
      </c>
      <c r="M1677" s="7" t="str">
        <f>INDEX('Product Details'!$A$2:$D$169, MATCH('Sales Order '!J1677,'Product Details'!$B$2:$B$169,0),1)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211"/>
        <v>5332</v>
      </c>
      <c r="R1677" s="8">
        <f t="shared" si="212"/>
        <v>5596</v>
      </c>
      <c r="S1677" s="2">
        <v>44</v>
      </c>
      <c r="T1677" s="9">
        <f t="shared" si="213"/>
        <v>5640</v>
      </c>
      <c r="U1677" s="9">
        <f t="shared" si="214"/>
        <v>308</v>
      </c>
      <c r="V1677" s="2" t="s">
        <v>34</v>
      </c>
      <c r="W1677" s="10">
        <f t="shared" si="215"/>
        <v>0.05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 t="shared" si="208"/>
        <v>Justin</v>
      </c>
      <c r="H1678" s="6" t="str">
        <f t="shared" si="209"/>
        <v>Hirsh</v>
      </c>
      <c r="I1678" s="6" t="str">
        <f t="shared" si="210"/>
        <v>Shangzhi</v>
      </c>
      <c r="J1678" s="2" t="s">
        <v>253</v>
      </c>
      <c r="K1678" s="7" t="str">
        <f>INDEX('Product Details'!$A$2:$D$169, MATCH('Sales Order '!J1678,'Product Details'!$B$2:$B$169,0),3)</f>
        <v>Office_Supplies</v>
      </c>
      <c r="L1678" s="7" t="str">
        <f>INDEX('Product Details'!$A$2:$D$169, MATCH('Sales Order '!J1678,'Product Details'!$B$2:$B$169,0),4)</f>
        <v>Binders</v>
      </c>
      <c r="M1678" s="7" t="str">
        <f>INDEX('Product Details'!$A$2:$D$169, MATCH('Sales Order '!J1678,'Product Details'!$B$2:$B$169,0),1)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211"/>
        <v>399</v>
      </c>
      <c r="R1678" s="8">
        <f t="shared" si="212"/>
        <v>417</v>
      </c>
      <c r="S1678" s="2">
        <v>30</v>
      </c>
      <c r="T1678" s="9">
        <f t="shared" si="213"/>
        <v>447</v>
      </c>
      <c r="U1678" s="9">
        <f t="shared" si="214"/>
        <v>48</v>
      </c>
      <c r="V1678" s="2" t="s">
        <v>34</v>
      </c>
      <c r="W1678" s="10">
        <f t="shared" si="215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 t="shared" si="208"/>
        <v>Tamara</v>
      </c>
      <c r="H1679" s="6" t="str">
        <f t="shared" si="209"/>
        <v>Willingham</v>
      </c>
      <c r="I1679" s="6" t="str">
        <f t="shared" si="210"/>
        <v>Sindelfingen</v>
      </c>
      <c r="J1679" s="2" t="s">
        <v>294</v>
      </c>
      <c r="K1679" s="7" t="str">
        <f>INDEX('Product Details'!$A$2:$D$169, MATCH('Sales Order '!J1679,'Product Details'!$B$2:$B$169,0),3)</f>
        <v>Furniture</v>
      </c>
      <c r="L1679" s="7" t="str">
        <f>INDEX('Product Details'!$A$2:$D$169, MATCH('Sales Order '!J1679,'Product Details'!$B$2:$B$169,0),4)</f>
        <v>Bookcases</v>
      </c>
      <c r="M1679" s="7" t="str">
        <f>INDEX('Product Details'!$A$2:$D$169, MATCH('Sales Order '!J1679,'Product Details'!$B$2:$B$169,0),1)</f>
        <v>Floating Shelf Set, Mobile</v>
      </c>
      <c r="N1679" s="2">
        <v>7141</v>
      </c>
      <c r="O1679" s="2">
        <v>6541</v>
      </c>
      <c r="P1679" s="2">
        <v>9</v>
      </c>
      <c r="Q1679" s="8">
        <f t="shared" si="211"/>
        <v>58869</v>
      </c>
      <c r="R1679" s="8">
        <f t="shared" si="212"/>
        <v>64269</v>
      </c>
      <c r="S1679" s="2">
        <v>45</v>
      </c>
      <c r="T1679" s="9">
        <f t="shared" si="213"/>
        <v>64314</v>
      </c>
      <c r="U1679" s="9">
        <f t="shared" si="214"/>
        <v>5445</v>
      </c>
      <c r="V1679" s="2" t="s">
        <v>64</v>
      </c>
      <c r="W1679" s="10">
        <f t="shared" si="215"/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 t="shared" si="208"/>
        <v>Anemone</v>
      </c>
      <c r="H1680" s="6" t="str">
        <f t="shared" si="209"/>
        <v>Ratner</v>
      </c>
      <c r="I1680" s="6" t="str">
        <f t="shared" si="210"/>
        <v>Pune</v>
      </c>
      <c r="J1680" s="2" t="s">
        <v>894</v>
      </c>
      <c r="K1680" s="7" t="str">
        <f>INDEX('Product Details'!$A$2:$D$169, MATCH('Sales Order '!J1680,'Product Details'!$B$2:$B$169,0),3)</f>
        <v>Technology</v>
      </c>
      <c r="L1680" s="7" t="str">
        <f>INDEX('Product Details'!$A$2:$D$169, MATCH('Sales Order '!J1680,'Product Details'!$B$2:$B$169,0),4)</f>
        <v>Machines</v>
      </c>
      <c r="M1680" s="7" t="str">
        <f>INDEX('Product Details'!$A$2:$D$169, MATCH('Sales Order '!J1680,'Product Details'!$B$2:$B$169,0),1)</f>
        <v>Card Printer, Red</v>
      </c>
      <c r="N1680" s="2">
        <v>187</v>
      </c>
      <c r="O1680" s="2">
        <v>176</v>
      </c>
      <c r="P1680" s="2">
        <v>2</v>
      </c>
      <c r="Q1680" s="8">
        <f t="shared" si="211"/>
        <v>352</v>
      </c>
      <c r="R1680" s="8">
        <f t="shared" si="212"/>
        <v>374</v>
      </c>
      <c r="S1680" s="2">
        <v>30</v>
      </c>
      <c r="T1680" s="9">
        <f t="shared" si="213"/>
        <v>404</v>
      </c>
      <c r="U1680" s="9">
        <f t="shared" si="214"/>
        <v>52</v>
      </c>
      <c r="V1680" s="2" t="s">
        <v>34</v>
      </c>
      <c r="W1680" s="10">
        <f t="shared" si="215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 t="shared" si="208"/>
        <v>Alice</v>
      </c>
      <c r="H1681" s="6" t="str">
        <f t="shared" si="209"/>
        <v>McCarthy</v>
      </c>
      <c r="I1681" s="6" t="str">
        <f t="shared" si="210"/>
        <v>Berlin</v>
      </c>
      <c r="J1681" s="2" t="s">
        <v>81</v>
      </c>
      <c r="K1681" s="7" t="str">
        <f>INDEX('Product Details'!$A$2:$D$169, MATCH('Sales Order '!J1681,'Product Details'!$B$2:$B$169,0),3)</f>
        <v>Technology</v>
      </c>
      <c r="L1681" s="7" t="str">
        <f>INDEX('Product Details'!$A$2:$D$169, MATCH('Sales Order '!J1681,'Product Details'!$B$2:$B$169,0),4)</f>
        <v>Phones</v>
      </c>
      <c r="M1681" s="7" t="str">
        <f>INDEX('Product Details'!$A$2:$D$169, MATCH('Sales Order '!J1681,'Product Details'!$B$2:$B$169,0),1)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211"/>
        <v>15642</v>
      </c>
      <c r="R1681" s="8">
        <f t="shared" si="212"/>
        <v>17544</v>
      </c>
      <c r="S1681" s="2">
        <v>21</v>
      </c>
      <c r="T1681" s="9">
        <f t="shared" si="213"/>
        <v>17565</v>
      </c>
      <c r="U1681" s="9">
        <f t="shared" si="214"/>
        <v>1923</v>
      </c>
      <c r="V1681" s="2" t="s">
        <v>34</v>
      </c>
      <c r="W1681" s="10">
        <f t="shared" si="215"/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 t="shared" si="208"/>
        <v>John</v>
      </c>
      <c r="H1682" s="6" t="str">
        <f t="shared" si="209"/>
        <v>Grady</v>
      </c>
      <c r="I1682" s="6" t="str">
        <f t="shared" si="210"/>
        <v>Mianyang</v>
      </c>
      <c r="J1682" s="2" t="s">
        <v>191</v>
      </c>
      <c r="K1682" s="7" t="str">
        <f>INDEX('Product Details'!$A$2:$D$169, MATCH('Sales Order '!J1682,'Product Details'!$B$2:$B$169,0),3)</f>
        <v>Furniture</v>
      </c>
      <c r="L1682" s="7" t="str">
        <f>INDEX('Product Details'!$A$2:$D$169, MATCH('Sales Order '!J1682,'Product Details'!$B$2:$B$169,0),4)</f>
        <v>Tables</v>
      </c>
      <c r="M1682" s="7" t="str">
        <f>INDEX('Product Details'!$A$2:$D$169, MATCH('Sales Order '!J1682,'Product Details'!$B$2:$B$169,0),1)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211"/>
        <v>2994</v>
      </c>
      <c r="R1682" s="8">
        <f t="shared" si="212"/>
        <v>3024</v>
      </c>
      <c r="S1682" s="2">
        <v>96</v>
      </c>
      <c r="T1682" s="9">
        <f t="shared" si="213"/>
        <v>3120</v>
      </c>
      <c r="U1682" s="9">
        <f t="shared" si="214"/>
        <v>126</v>
      </c>
      <c r="V1682" s="2" t="s">
        <v>64</v>
      </c>
      <c r="W1682" s="10">
        <f t="shared" si="215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 t="shared" si="208"/>
        <v>Nick</v>
      </c>
      <c r="H1683" s="6" t="str">
        <f t="shared" si="209"/>
        <v>Zandusky</v>
      </c>
      <c r="I1683" s="6" t="str">
        <f t="shared" si="210"/>
        <v>Surabaya</v>
      </c>
      <c r="J1683" s="2" t="s">
        <v>94</v>
      </c>
      <c r="K1683" s="7" t="str">
        <f>INDEX('Product Details'!$A$2:$D$169, MATCH('Sales Order '!J1683,'Product Details'!$B$2:$B$169,0),3)</f>
        <v>Furniture</v>
      </c>
      <c r="L1683" s="7" t="str">
        <f>INDEX('Product Details'!$A$2:$D$169, MATCH('Sales Order '!J1683,'Product Details'!$B$2:$B$169,0),4)</f>
        <v>Bookcases</v>
      </c>
      <c r="M1683" s="7" t="str">
        <f>INDEX('Product Details'!$A$2:$D$169, MATCH('Sales Order '!J1683,'Product Details'!$B$2:$B$169,0),1)</f>
        <v>3-Shelf Cabinet, Mobile</v>
      </c>
      <c r="N1683" s="2">
        <v>62</v>
      </c>
      <c r="O1683" s="2">
        <v>58</v>
      </c>
      <c r="P1683" s="2">
        <v>4</v>
      </c>
      <c r="Q1683" s="8">
        <f t="shared" si="211"/>
        <v>232</v>
      </c>
      <c r="R1683" s="8">
        <f t="shared" si="212"/>
        <v>248</v>
      </c>
      <c r="S1683" s="2">
        <v>10</v>
      </c>
      <c r="T1683" s="9">
        <f t="shared" si="213"/>
        <v>258</v>
      </c>
      <c r="U1683" s="9">
        <f t="shared" si="214"/>
        <v>26</v>
      </c>
      <c r="V1683" s="2" t="s">
        <v>64</v>
      </c>
      <c r="W1683" s="10">
        <f t="shared" si="215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 t="shared" si="208"/>
        <v>Michael</v>
      </c>
      <c r="H1684" s="6" t="str">
        <f t="shared" si="209"/>
        <v>Moore</v>
      </c>
      <c r="I1684" s="6" t="str">
        <f t="shared" si="210"/>
        <v>Vadodara</v>
      </c>
      <c r="J1684" s="2" t="s">
        <v>191</v>
      </c>
      <c r="K1684" s="7" t="str">
        <f>INDEX('Product Details'!$A$2:$D$169, MATCH('Sales Order '!J1684,'Product Details'!$B$2:$B$169,0),3)</f>
        <v>Furniture</v>
      </c>
      <c r="L1684" s="7" t="str">
        <f>INDEX('Product Details'!$A$2:$D$169, MATCH('Sales Order '!J1684,'Product Details'!$B$2:$B$169,0),4)</f>
        <v>Tables</v>
      </c>
      <c r="M1684" s="7" t="str">
        <f>INDEX('Product Details'!$A$2:$D$169, MATCH('Sales Order '!J1684,'Product Details'!$B$2:$B$169,0),1)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211"/>
        <v>3090</v>
      </c>
      <c r="R1684" s="8">
        <f t="shared" si="212"/>
        <v>3309</v>
      </c>
      <c r="S1684" s="2">
        <v>47</v>
      </c>
      <c r="T1684" s="9">
        <f t="shared" si="213"/>
        <v>3356</v>
      </c>
      <c r="U1684" s="9">
        <f t="shared" si="214"/>
        <v>266</v>
      </c>
      <c r="V1684" s="2" t="s">
        <v>31</v>
      </c>
      <c r="W1684" s="10">
        <f t="shared" si="215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 t="shared" si="208"/>
        <v>Sarah</v>
      </c>
      <c r="H1685" s="6" t="str">
        <f t="shared" si="209"/>
        <v>Bern</v>
      </c>
      <c r="I1685" s="6" t="str">
        <f t="shared" si="210"/>
        <v>Wollongong</v>
      </c>
      <c r="J1685" s="2" t="s">
        <v>87</v>
      </c>
      <c r="K1685" s="7" t="str">
        <f>INDEX('Product Details'!$A$2:$D$169, MATCH('Sales Order '!J1685,'Product Details'!$B$2:$B$169,0),3)</f>
        <v>Office_Supplies</v>
      </c>
      <c r="L1685" s="7" t="str">
        <f>INDEX('Product Details'!$A$2:$D$169, MATCH('Sales Order '!J1685,'Product Details'!$B$2:$B$169,0),4)</f>
        <v>Storage</v>
      </c>
      <c r="M1685" s="7" t="str">
        <f>INDEX('Product Details'!$A$2:$D$169, MATCH('Sales Order '!J1685,'Product Details'!$B$2:$B$169,0),1)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211"/>
        <v>256</v>
      </c>
      <c r="R1685" s="8">
        <f t="shared" si="212"/>
        <v>276</v>
      </c>
      <c r="S1685" s="2">
        <v>30</v>
      </c>
      <c r="T1685" s="9">
        <f t="shared" si="213"/>
        <v>306</v>
      </c>
      <c r="U1685" s="9">
        <f t="shared" si="214"/>
        <v>50</v>
      </c>
      <c r="V1685" s="2" t="s">
        <v>34</v>
      </c>
      <c r="W1685" s="10">
        <f t="shared" si="215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 t="shared" si="208"/>
        <v>Jesus</v>
      </c>
      <c r="H1686" s="6" t="str">
        <f t="shared" si="209"/>
        <v>Ocampo</v>
      </c>
      <c r="I1686" s="6" t="str">
        <f t="shared" si="210"/>
        <v>Herten</v>
      </c>
      <c r="J1686" s="2" t="s">
        <v>317</v>
      </c>
      <c r="K1686" s="7" t="str">
        <f>INDEX('Product Details'!$A$2:$D$169, MATCH('Sales Order '!J1686,'Product Details'!$B$2:$B$169,0),3)</f>
        <v>Technology</v>
      </c>
      <c r="L1686" s="7" t="str">
        <f>INDEX('Product Details'!$A$2:$D$169, MATCH('Sales Order '!J1686,'Product Details'!$B$2:$B$169,0),4)</f>
        <v>Accessories</v>
      </c>
      <c r="M1686" s="7" t="str">
        <f>INDEX('Product Details'!$A$2:$D$169, MATCH('Sales Order '!J1686,'Product Details'!$B$2:$B$169,0),1)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211"/>
        <v>860</v>
      </c>
      <c r="R1686" s="8">
        <f t="shared" si="212"/>
        <v>912</v>
      </c>
      <c r="S1686" s="2">
        <v>32</v>
      </c>
      <c r="T1686" s="9">
        <f t="shared" si="213"/>
        <v>944</v>
      </c>
      <c r="U1686" s="9">
        <f t="shared" si="214"/>
        <v>84</v>
      </c>
      <c r="V1686" s="2" t="s">
        <v>34</v>
      </c>
      <c r="W1686" s="10">
        <f t="shared" si="215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 t="shared" si="208"/>
        <v>Harry</v>
      </c>
      <c r="H1687" s="6" t="str">
        <f t="shared" si="209"/>
        <v>Marie</v>
      </c>
      <c r="I1687" s="6" t="str">
        <f t="shared" si="210"/>
        <v>Dortmund</v>
      </c>
      <c r="J1687" s="2" t="s">
        <v>197</v>
      </c>
      <c r="K1687" s="7" t="str">
        <f>INDEX('Product Details'!$A$2:$D$169, MATCH('Sales Order '!J1687,'Product Details'!$B$2:$B$169,0),3)</f>
        <v>Office_Supplies</v>
      </c>
      <c r="L1687" s="7" t="str">
        <f>INDEX('Product Details'!$A$2:$D$169, MATCH('Sales Order '!J1687,'Product Details'!$B$2:$B$169,0),4)</f>
        <v>Labels</v>
      </c>
      <c r="M1687" s="7" t="str">
        <f>INDEX('Product Details'!$A$2:$D$169, MATCH('Sales Order '!J1687,'Product Details'!$B$2:$B$169,0),1)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211"/>
        <v>660</v>
      </c>
      <c r="R1687" s="8">
        <f t="shared" si="212"/>
        <v>720</v>
      </c>
      <c r="S1687" s="2">
        <v>30</v>
      </c>
      <c r="T1687" s="9">
        <f t="shared" si="213"/>
        <v>750</v>
      </c>
      <c r="U1687" s="9">
        <f t="shared" si="214"/>
        <v>90</v>
      </c>
      <c r="V1687" s="2" t="s">
        <v>34</v>
      </c>
      <c r="W1687" s="10">
        <f t="shared" si="215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 t="shared" si="208"/>
        <v>Christina</v>
      </c>
      <c r="H1688" s="6" t="str">
        <f t="shared" si="209"/>
        <v>VanderZanden</v>
      </c>
      <c r="I1688" s="6" t="str">
        <f t="shared" si="210"/>
        <v>Gold Coast</v>
      </c>
      <c r="J1688" s="2" t="s">
        <v>719</v>
      </c>
      <c r="K1688" s="7" t="str">
        <f>INDEX('Product Details'!$A$2:$D$169, MATCH('Sales Order '!J1688,'Product Details'!$B$2:$B$169,0),3)</f>
        <v>Office_Supplies</v>
      </c>
      <c r="L1688" s="7" t="str">
        <f>INDEX('Product Details'!$A$2:$D$169, MATCH('Sales Order '!J1688,'Product Details'!$B$2:$B$169,0),4)</f>
        <v>Labels</v>
      </c>
      <c r="M1688" s="7" t="str">
        <f>INDEX('Product Details'!$A$2:$D$169, MATCH('Sales Order '!J1688,'Product Details'!$B$2:$B$169,0),1)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211"/>
        <v>12030</v>
      </c>
      <c r="R1688" s="8">
        <f t="shared" si="212"/>
        <v>12390</v>
      </c>
      <c r="S1688" s="2">
        <v>79</v>
      </c>
      <c r="T1688" s="9">
        <f t="shared" si="213"/>
        <v>12469</v>
      </c>
      <c r="U1688" s="9">
        <f t="shared" si="214"/>
        <v>439</v>
      </c>
      <c r="V1688" s="2" t="s">
        <v>64</v>
      </c>
      <c r="W1688" s="10">
        <f t="shared" si="215"/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 t="shared" si="208"/>
        <v>Anemone</v>
      </c>
      <c r="H1689" s="6" t="str">
        <f t="shared" si="209"/>
        <v>Ratner</v>
      </c>
      <c r="I1689" s="6" t="str">
        <f t="shared" si="210"/>
        <v>Berlin</v>
      </c>
      <c r="J1689" s="2" t="s">
        <v>256</v>
      </c>
      <c r="K1689" s="7" t="str">
        <f>INDEX('Product Details'!$A$2:$D$169, MATCH('Sales Order '!J1689,'Product Details'!$B$2:$B$169,0),3)</f>
        <v>Office_Supplies</v>
      </c>
      <c r="L1689" s="7" t="str">
        <f>INDEX('Product Details'!$A$2:$D$169, MATCH('Sales Order '!J1689,'Product Details'!$B$2:$B$169,0),4)</f>
        <v>Supplies</v>
      </c>
      <c r="M1689" s="7" t="str">
        <f>INDEX('Product Details'!$A$2:$D$169, MATCH('Sales Order '!J1689,'Product Details'!$B$2:$B$169,0),1)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211"/>
        <v>896</v>
      </c>
      <c r="R1689" s="8">
        <f t="shared" si="212"/>
        <v>952</v>
      </c>
      <c r="S1689" s="2">
        <v>30</v>
      </c>
      <c r="T1689" s="9">
        <f t="shared" si="213"/>
        <v>982</v>
      </c>
      <c r="U1689" s="9">
        <f t="shared" si="214"/>
        <v>86</v>
      </c>
      <c r="V1689" s="2" t="s">
        <v>34</v>
      </c>
      <c r="W1689" s="10">
        <f t="shared" si="215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 t="shared" si="208"/>
        <v>Pamela</v>
      </c>
      <c r="H1690" s="6" t="str">
        <f t="shared" si="209"/>
        <v>Stobb</v>
      </c>
      <c r="I1690" s="6" t="str">
        <f t="shared" si="210"/>
        <v>Berlin</v>
      </c>
      <c r="J1690" s="2" t="s">
        <v>669</v>
      </c>
      <c r="K1690" s="7" t="str">
        <f>INDEX('Product Details'!$A$2:$D$169, MATCH('Sales Order '!J1690,'Product Details'!$B$2:$B$169,0),3)</f>
        <v>Technology</v>
      </c>
      <c r="L1690" s="7" t="str">
        <f>INDEX('Product Details'!$A$2:$D$169, MATCH('Sales Order '!J1690,'Product Details'!$B$2:$B$169,0),4)</f>
        <v>Phones</v>
      </c>
      <c r="M1690" s="7" t="str">
        <f>INDEX('Product Details'!$A$2:$D$169, MATCH('Sales Order '!J1690,'Product Details'!$B$2:$B$169,0),1)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211"/>
        <v>7790</v>
      </c>
      <c r="R1690" s="8">
        <f t="shared" si="212"/>
        <v>7943</v>
      </c>
      <c r="S1690" s="2">
        <v>97</v>
      </c>
      <c r="T1690" s="9">
        <f t="shared" si="213"/>
        <v>8040</v>
      </c>
      <c r="U1690" s="9">
        <f t="shared" si="214"/>
        <v>250</v>
      </c>
      <c r="V1690" s="2" t="s">
        <v>34</v>
      </c>
      <c r="W1690" s="10">
        <f t="shared" si="215"/>
        <v>0.05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 t="shared" si="208"/>
        <v>Dan</v>
      </c>
      <c r="H1691" s="6" t="str">
        <f t="shared" si="209"/>
        <v>Campbell</v>
      </c>
      <c r="I1691" s="6" t="str">
        <f t="shared" si="210"/>
        <v>Perth</v>
      </c>
      <c r="J1691" s="2" t="s">
        <v>97</v>
      </c>
      <c r="K1691" s="7" t="str">
        <f>INDEX('Product Details'!$A$2:$D$169, MATCH('Sales Order '!J1691,'Product Details'!$B$2:$B$169,0),3)</f>
        <v>Technology</v>
      </c>
      <c r="L1691" s="7" t="str">
        <f>INDEX('Product Details'!$A$2:$D$169, MATCH('Sales Order '!J1691,'Product Details'!$B$2:$B$169,0),4)</f>
        <v>Machines</v>
      </c>
      <c r="M1691" s="7" t="str">
        <f>INDEX('Product Details'!$A$2:$D$169, MATCH('Sales Order '!J1691,'Product Details'!$B$2:$B$169,0),1)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211"/>
        <v>21156</v>
      </c>
      <c r="R1691" s="8">
        <f t="shared" si="212"/>
        <v>22644</v>
      </c>
      <c r="S1691" s="2">
        <v>94</v>
      </c>
      <c r="T1691" s="9">
        <f t="shared" si="213"/>
        <v>22738</v>
      </c>
      <c r="U1691" s="9">
        <f t="shared" si="214"/>
        <v>1582</v>
      </c>
      <c r="V1691" s="2" t="s">
        <v>64</v>
      </c>
      <c r="W1691" s="10">
        <f t="shared" si="215"/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 t="shared" si="208"/>
        <v>Dave</v>
      </c>
      <c r="H1692" s="6" t="str">
        <f t="shared" si="209"/>
        <v>Hallsten</v>
      </c>
      <c r="I1692" s="6" t="str">
        <f t="shared" si="210"/>
        <v>Melbourne</v>
      </c>
      <c r="J1692" s="2" t="s">
        <v>458</v>
      </c>
      <c r="K1692" s="7" t="str">
        <f>INDEX('Product Details'!$A$2:$D$169, MATCH('Sales Order '!J1692,'Product Details'!$B$2:$B$169,0),3)</f>
        <v>Office_Supplies</v>
      </c>
      <c r="L1692" s="7" t="str">
        <f>INDEX('Product Details'!$A$2:$D$169, MATCH('Sales Order '!J1692,'Product Details'!$B$2:$B$169,0),4)</f>
        <v>Fasteners</v>
      </c>
      <c r="M1692" s="7" t="str">
        <f>INDEX('Product Details'!$A$2:$D$169, MATCH('Sales Order '!J1692,'Product Details'!$B$2:$B$169,0),1)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211"/>
        <v>6470</v>
      </c>
      <c r="R1692" s="8">
        <f t="shared" si="212"/>
        <v>6790</v>
      </c>
      <c r="S1692" s="2">
        <v>83</v>
      </c>
      <c r="T1692" s="9">
        <f t="shared" si="213"/>
        <v>6873</v>
      </c>
      <c r="U1692" s="9">
        <f t="shared" si="214"/>
        <v>403</v>
      </c>
      <c r="V1692" s="2" t="s">
        <v>34</v>
      </c>
      <c r="W1692" s="10">
        <f t="shared" si="215"/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 t="shared" si="208"/>
        <v>Laurel</v>
      </c>
      <c r="H1693" s="6" t="str">
        <f t="shared" si="209"/>
        <v>Beltran</v>
      </c>
      <c r="I1693" s="6" t="str">
        <f t="shared" si="210"/>
        <v>Wuppertal</v>
      </c>
      <c r="J1693" s="2" t="s">
        <v>1397</v>
      </c>
      <c r="K1693" s="7" t="str">
        <f>INDEX('Product Details'!$A$2:$D$169, MATCH('Sales Order '!J1693,'Product Details'!$B$2:$B$169,0),3)</f>
        <v>Technology</v>
      </c>
      <c r="L1693" s="7" t="str">
        <f>INDEX('Product Details'!$A$2:$D$169, MATCH('Sales Order '!J1693,'Product Details'!$B$2:$B$169,0),4)</f>
        <v>Phones</v>
      </c>
      <c r="M1693" s="7" t="str">
        <f>INDEX('Product Details'!$A$2:$D$169, MATCH('Sales Order '!J1693,'Product Details'!$B$2:$B$169,0),1)</f>
        <v>Smart Phone, Full Size</v>
      </c>
      <c r="N1693" s="2">
        <v>2733</v>
      </c>
      <c r="O1693" s="2">
        <v>2579</v>
      </c>
      <c r="P1693" s="2">
        <v>8</v>
      </c>
      <c r="Q1693" s="8">
        <f t="shared" si="211"/>
        <v>20632</v>
      </c>
      <c r="R1693" s="8">
        <f t="shared" si="212"/>
        <v>21864</v>
      </c>
      <c r="S1693" s="2">
        <v>51</v>
      </c>
      <c r="T1693" s="9">
        <f t="shared" si="213"/>
        <v>21915</v>
      </c>
      <c r="U1693" s="9">
        <f t="shared" si="214"/>
        <v>1283</v>
      </c>
      <c r="V1693" s="2" t="s">
        <v>31</v>
      </c>
      <c r="W1693" s="10">
        <f t="shared" si="215"/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 t="shared" si="208"/>
        <v>Tim</v>
      </c>
      <c r="H1694" s="6" t="str">
        <f t="shared" si="209"/>
        <v>Brockman</v>
      </c>
      <c r="I1694" s="6" t="str">
        <f t="shared" si="210"/>
        <v>Toowoomba</v>
      </c>
      <c r="J1694" s="2" t="s">
        <v>39</v>
      </c>
      <c r="K1694" s="7" t="str">
        <f>INDEX('Product Details'!$A$2:$D$169, MATCH('Sales Order '!J1694,'Product Details'!$B$2:$B$169,0),3)</f>
        <v>Office_Supplies</v>
      </c>
      <c r="L1694" s="7" t="str">
        <f>INDEX('Product Details'!$A$2:$D$169, MATCH('Sales Order '!J1694,'Product Details'!$B$2:$B$169,0),4)</f>
        <v>Binders</v>
      </c>
      <c r="M1694" s="7" t="str">
        <f>INDEX('Product Details'!$A$2:$D$169, MATCH('Sales Order '!J1694,'Product Details'!$B$2:$B$169,0),1)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211"/>
        <v>2990</v>
      </c>
      <c r="R1694" s="8">
        <f t="shared" si="212"/>
        <v>3136</v>
      </c>
      <c r="S1694" s="2">
        <v>74</v>
      </c>
      <c r="T1694" s="9">
        <f t="shared" si="213"/>
        <v>3210</v>
      </c>
      <c r="U1694" s="9">
        <f t="shared" si="214"/>
        <v>220</v>
      </c>
      <c r="V1694" s="2" t="s">
        <v>34</v>
      </c>
      <c r="W1694" s="10">
        <f t="shared" si="215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 t="shared" si="208"/>
        <v>Mick</v>
      </c>
      <c r="H1695" s="6" t="str">
        <f t="shared" si="209"/>
        <v>Brown</v>
      </c>
      <c r="I1695" s="6" t="str">
        <f t="shared" si="210"/>
        <v>Shenzhen</v>
      </c>
      <c r="J1695" s="2" t="s">
        <v>106</v>
      </c>
      <c r="K1695" s="7" t="str">
        <f>INDEX('Product Details'!$A$2:$D$169, MATCH('Sales Order '!J1695,'Product Details'!$B$2:$B$169,0),3)</f>
        <v>Office_Supplies</v>
      </c>
      <c r="L1695" s="7" t="str">
        <f>INDEX('Product Details'!$A$2:$D$169, MATCH('Sales Order '!J1695,'Product Details'!$B$2:$B$169,0),4)</f>
        <v>Appliances</v>
      </c>
      <c r="M1695" s="7" t="str">
        <f>INDEX('Product Details'!$A$2:$D$169, MATCH('Sales Order '!J1695,'Product Details'!$B$2:$B$169,0),1)</f>
        <v>Hoover Microwave, Silver</v>
      </c>
      <c r="N1695" s="2">
        <v>825</v>
      </c>
      <c r="O1695" s="2">
        <v>793</v>
      </c>
      <c r="P1695" s="2">
        <v>6</v>
      </c>
      <c r="Q1695" s="8">
        <f t="shared" si="211"/>
        <v>4758</v>
      </c>
      <c r="R1695" s="8">
        <f t="shared" si="212"/>
        <v>4950</v>
      </c>
      <c r="S1695" s="2">
        <v>50</v>
      </c>
      <c r="T1695" s="9">
        <f t="shared" si="213"/>
        <v>5000</v>
      </c>
      <c r="U1695" s="9">
        <f t="shared" si="214"/>
        <v>242</v>
      </c>
      <c r="V1695" s="2" t="s">
        <v>64</v>
      </c>
      <c r="W1695" s="10">
        <f t="shared" si="215"/>
        <v>0.05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 t="shared" si="208"/>
        <v>Fred</v>
      </c>
      <c r="H1696" s="6" t="str">
        <f t="shared" si="209"/>
        <v>Wasserman</v>
      </c>
      <c r="I1696" s="6" t="str">
        <f t="shared" si="210"/>
        <v>Willich</v>
      </c>
      <c r="J1696" s="2" t="s">
        <v>623</v>
      </c>
      <c r="K1696" s="7" t="str">
        <f>INDEX('Product Details'!$A$2:$D$169, MATCH('Sales Order '!J1696,'Product Details'!$B$2:$B$169,0),3)</f>
        <v>Office_Supplies</v>
      </c>
      <c r="L1696" s="7" t="str">
        <f>INDEX('Product Details'!$A$2:$D$169, MATCH('Sales Order '!J1696,'Product Details'!$B$2:$B$169,0),4)</f>
        <v>Storage</v>
      </c>
      <c r="M1696" s="7" t="str">
        <f>INDEX('Product Details'!$A$2:$D$169, MATCH('Sales Order '!J1696,'Product Details'!$B$2:$B$169,0),1)</f>
        <v>RogeFile Cart, Single Width</v>
      </c>
      <c r="N1696" s="2">
        <v>63</v>
      </c>
      <c r="O1696" s="2">
        <v>59</v>
      </c>
      <c r="P1696" s="2">
        <v>2</v>
      </c>
      <c r="Q1696" s="8">
        <f t="shared" si="211"/>
        <v>118</v>
      </c>
      <c r="R1696" s="8">
        <f t="shared" si="212"/>
        <v>126</v>
      </c>
      <c r="S1696" s="2">
        <v>10</v>
      </c>
      <c r="T1696" s="9">
        <f t="shared" si="213"/>
        <v>136</v>
      </c>
      <c r="U1696" s="9">
        <f t="shared" si="214"/>
        <v>18</v>
      </c>
      <c r="V1696" s="2" t="s">
        <v>34</v>
      </c>
      <c r="W1696" s="10">
        <f t="shared" si="215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 t="shared" si="208"/>
        <v>Alice</v>
      </c>
      <c r="H1697" s="6" t="str">
        <f t="shared" si="209"/>
        <v>McCarthy</v>
      </c>
      <c r="I1697" s="6" t="str">
        <f t="shared" si="210"/>
        <v>Berlin</v>
      </c>
      <c r="J1697" s="2" t="s">
        <v>332</v>
      </c>
      <c r="K1697" s="7" t="str">
        <f>INDEX('Product Details'!$A$2:$D$169, MATCH('Sales Order '!J1697,'Product Details'!$B$2:$B$169,0),3)</f>
        <v>Technology</v>
      </c>
      <c r="L1697" s="7" t="str">
        <f>INDEX('Product Details'!$A$2:$D$169, MATCH('Sales Order '!J1697,'Product Details'!$B$2:$B$169,0),4)</f>
        <v>Phones</v>
      </c>
      <c r="M1697" s="7" t="str">
        <f>INDEX('Product Details'!$A$2:$D$169, MATCH('Sales Order '!J1697,'Product Details'!$B$2:$B$169,0),1)</f>
        <v>Digium D40 VoIP phone</v>
      </c>
      <c r="N1697" s="2">
        <v>81</v>
      </c>
      <c r="O1697" s="2">
        <v>77</v>
      </c>
      <c r="P1697" s="2">
        <v>5</v>
      </c>
      <c r="Q1697" s="8">
        <f t="shared" si="211"/>
        <v>385</v>
      </c>
      <c r="R1697" s="8">
        <f t="shared" si="212"/>
        <v>405</v>
      </c>
      <c r="S1697" s="2">
        <v>10</v>
      </c>
      <c r="T1697" s="9">
        <f t="shared" si="213"/>
        <v>415</v>
      </c>
      <c r="U1697" s="9">
        <f t="shared" si="214"/>
        <v>30</v>
      </c>
      <c r="V1697" s="2" t="s">
        <v>34</v>
      </c>
      <c r="W1697" s="10">
        <f t="shared" si="215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 t="shared" si="208"/>
        <v>Natalie</v>
      </c>
      <c r="H1698" s="6" t="str">
        <f t="shared" si="209"/>
        <v>Webber</v>
      </c>
      <c r="I1698" s="6" t="str">
        <f t="shared" si="210"/>
        <v>Ningbo</v>
      </c>
      <c r="J1698" s="2" t="s">
        <v>345</v>
      </c>
      <c r="K1698" s="7" t="str">
        <f>INDEX('Product Details'!$A$2:$D$169, MATCH('Sales Order '!J1698,'Product Details'!$B$2:$B$169,0),3)</f>
        <v>Furniture</v>
      </c>
      <c r="L1698" s="7" t="str">
        <f>INDEX('Product Details'!$A$2:$D$169, MATCH('Sales Order '!J1698,'Product Details'!$B$2:$B$169,0),4)</f>
        <v>Chairs</v>
      </c>
      <c r="M1698" s="7" t="str">
        <f>INDEX('Product Details'!$A$2:$D$169, MATCH('Sales Order '!J1698,'Product Details'!$B$2:$B$169,0),1)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211"/>
        <v>103075</v>
      </c>
      <c r="R1698" s="8">
        <f t="shared" si="212"/>
        <v>106130</v>
      </c>
      <c r="S1698" s="2">
        <v>39</v>
      </c>
      <c r="T1698" s="9">
        <f t="shared" si="213"/>
        <v>106169</v>
      </c>
      <c r="U1698" s="9">
        <f t="shared" si="214"/>
        <v>3094</v>
      </c>
      <c r="V1698" s="2" t="s">
        <v>31</v>
      </c>
      <c r="W1698" s="10">
        <f t="shared" si="215"/>
        <v>0.12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 t="shared" si="208"/>
        <v>Becky</v>
      </c>
      <c r="H1699" s="6" t="str">
        <f t="shared" si="209"/>
        <v>Pak</v>
      </c>
      <c r="I1699" s="6" t="str">
        <f t="shared" si="210"/>
        <v>Geelong</v>
      </c>
      <c r="J1699" s="2" t="s">
        <v>380</v>
      </c>
      <c r="K1699" s="7" t="str">
        <f>INDEX('Product Details'!$A$2:$D$169, MATCH('Sales Order '!J1699,'Product Details'!$B$2:$B$169,0),3)</f>
        <v>Office_Supplies</v>
      </c>
      <c r="L1699" s="7" t="str">
        <f>INDEX('Product Details'!$A$2:$D$169, MATCH('Sales Order '!J1699,'Product Details'!$B$2:$B$169,0),4)</f>
        <v>Fasteners</v>
      </c>
      <c r="M1699" s="7" t="str">
        <f>INDEX('Product Details'!$A$2:$D$169, MATCH('Sales Order '!J1699,'Product Details'!$B$2:$B$169,0),1)</f>
        <v>Stockwel Thumb Tacks, Metal</v>
      </c>
      <c r="N1699" s="2">
        <v>1060</v>
      </c>
      <c r="O1699" s="2">
        <v>964</v>
      </c>
      <c r="P1699" s="2">
        <v>1</v>
      </c>
      <c r="Q1699" s="8">
        <f t="shared" si="211"/>
        <v>964</v>
      </c>
      <c r="R1699" s="8">
        <f t="shared" si="212"/>
        <v>1060</v>
      </c>
      <c r="S1699" s="2">
        <v>43</v>
      </c>
      <c r="T1699" s="9">
        <f t="shared" si="213"/>
        <v>1103</v>
      </c>
      <c r="U1699" s="9">
        <f t="shared" si="214"/>
        <v>139</v>
      </c>
      <c r="V1699" s="2" t="s">
        <v>34</v>
      </c>
      <c r="W1699" s="10">
        <f t="shared" si="215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 t="shared" si="208"/>
        <v>Brad</v>
      </c>
      <c r="H1700" s="6" t="str">
        <f t="shared" si="209"/>
        <v>Thomas</v>
      </c>
      <c r="I1700" s="6" t="str">
        <f t="shared" si="210"/>
        <v>Udaipur</v>
      </c>
      <c r="J1700" s="2" t="s">
        <v>493</v>
      </c>
      <c r="K1700" s="7" t="str">
        <f>INDEX('Product Details'!$A$2:$D$169, MATCH('Sales Order '!J1700,'Product Details'!$B$2:$B$169,0),3)</f>
        <v>Office_Supplies</v>
      </c>
      <c r="L1700" s="7" t="str">
        <f>INDEX('Product Details'!$A$2:$D$169, MATCH('Sales Order '!J1700,'Product Details'!$B$2:$B$169,0),4)</f>
        <v>Binders</v>
      </c>
      <c r="M1700" s="7" t="str">
        <f>INDEX('Product Details'!$A$2:$D$169, MATCH('Sales Order '!J1700,'Product Details'!$B$2:$B$169,0),1)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211"/>
        <v>8000</v>
      </c>
      <c r="R1700" s="8">
        <f t="shared" si="212"/>
        <v>8972</v>
      </c>
      <c r="S1700" s="2">
        <v>60</v>
      </c>
      <c r="T1700" s="9">
        <f t="shared" si="213"/>
        <v>9032</v>
      </c>
      <c r="U1700" s="9">
        <f t="shared" si="214"/>
        <v>1032</v>
      </c>
      <c r="V1700" s="2" t="s">
        <v>34</v>
      </c>
      <c r="W1700" s="10">
        <f t="shared" si="215"/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 t="shared" si="208"/>
        <v>Randy</v>
      </c>
      <c r="H1701" s="6" t="str">
        <f t="shared" si="209"/>
        <v>Bradley</v>
      </c>
      <c r="I1701" s="6" t="str">
        <f t="shared" si="210"/>
        <v>Wollongong</v>
      </c>
      <c r="J1701" s="2" t="s">
        <v>171</v>
      </c>
      <c r="K1701" s="7" t="str">
        <f>INDEX('Product Details'!$A$2:$D$169, MATCH('Sales Order '!J1701,'Product Details'!$B$2:$B$169,0),3)</f>
        <v>Office_Supplies</v>
      </c>
      <c r="L1701" s="7" t="str">
        <f>INDEX('Product Details'!$A$2:$D$169, MATCH('Sales Order '!J1701,'Product Details'!$B$2:$B$169,0),4)</f>
        <v>Labels</v>
      </c>
      <c r="M1701" s="7" t="str">
        <f>INDEX('Product Details'!$A$2:$D$169, MATCH('Sales Order '!J1701,'Product Details'!$B$2:$B$169,0),1)</f>
        <v>Aver 517</v>
      </c>
      <c r="N1701" s="2">
        <v>165</v>
      </c>
      <c r="O1701" s="2">
        <v>149</v>
      </c>
      <c r="P1701" s="2">
        <v>10</v>
      </c>
      <c r="Q1701" s="8">
        <f t="shared" si="211"/>
        <v>1490</v>
      </c>
      <c r="R1701" s="8">
        <f t="shared" si="212"/>
        <v>1650</v>
      </c>
      <c r="S1701" s="2">
        <v>30</v>
      </c>
      <c r="T1701" s="9">
        <f t="shared" si="213"/>
        <v>1680</v>
      </c>
      <c r="U1701" s="9">
        <f t="shared" si="214"/>
        <v>190</v>
      </c>
      <c r="V1701" s="2" t="s">
        <v>34</v>
      </c>
      <c r="W1701" s="10">
        <f t="shared" si="215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 t="shared" si="208"/>
        <v>Debra</v>
      </c>
      <c r="H1702" s="6" t="str">
        <f t="shared" si="209"/>
        <v>Catini</v>
      </c>
      <c r="I1702" s="6" t="str">
        <f t="shared" si="210"/>
        <v>Brisbane</v>
      </c>
      <c r="J1702" s="2" t="s">
        <v>227</v>
      </c>
      <c r="K1702" s="7" t="str">
        <f>INDEX('Product Details'!$A$2:$D$169, MATCH('Sales Order '!J1702,'Product Details'!$B$2:$B$169,0),3)</f>
        <v>Furniture</v>
      </c>
      <c r="L1702" s="7" t="str">
        <f>INDEX('Product Details'!$A$2:$D$169, MATCH('Sales Order '!J1702,'Product Details'!$B$2:$B$169,0),4)</f>
        <v>Bookcases</v>
      </c>
      <c r="M1702" s="7" t="str">
        <f>INDEX('Product Details'!$A$2:$D$169, MATCH('Sales Order '!J1702,'Product Details'!$B$2:$B$169,0),1)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211"/>
        <v>10532</v>
      </c>
      <c r="R1702" s="8">
        <f t="shared" si="212"/>
        <v>11812</v>
      </c>
      <c r="S1702" s="2">
        <v>96</v>
      </c>
      <c r="T1702" s="9">
        <f t="shared" si="213"/>
        <v>11908</v>
      </c>
      <c r="U1702" s="9">
        <f t="shared" si="214"/>
        <v>1376</v>
      </c>
      <c r="V1702" s="2" t="s">
        <v>72</v>
      </c>
      <c r="W1702" s="10">
        <f t="shared" si="215"/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 t="shared" si="208"/>
        <v>Bill</v>
      </c>
      <c r="H1703" s="6" t="str">
        <f t="shared" si="209"/>
        <v>Donatelli</v>
      </c>
      <c r="I1703" s="6" t="str">
        <f t="shared" si="210"/>
        <v>Kamarhati</v>
      </c>
      <c r="J1703" s="2" t="s">
        <v>442</v>
      </c>
      <c r="K1703" s="7" t="str">
        <f>INDEX('Product Details'!$A$2:$D$169, MATCH('Sales Order '!J1703,'Product Details'!$B$2:$B$169,0),3)</f>
        <v>Technology</v>
      </c>
      <c r="L1703" s="7" t="str">
        <f>INDEX('Product Details'!$A$2:$D$169, MATCH('Sales Order '!J1703,'Product Details'!$B$2:$B$169,0),4)</f>
        <v>Phones</v>
      </c>
      <c r="M1703" s="7" t="str">
        <f>INDEX('Product Details'!$A$2:$D$169, MATCH('Sales Order '!J1703,'Product Details'!$B$2:$B$169,0),1)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211"/>
        <v>1892</v>
      </c>
      <c r="R1703" s="8">
        <f t="shared" si="212"/>
        <v>2064</v>
      </c>
      <c r="S1703" s="2">
        <v>51</v>
      </c>
      <c r="T1703" s="9">
        <f t="shared" si="213"/>
        <v>2115</v>
      </c>
      <c r="U1703" s="9">
        <f t="shared" si="214"/>
        <v>223</v>
      </c>
      <c r="V1703" s="2" t="s">
        <v>34</v>
      </c>
      <c r="W1703" s="10">
        <f t="shared" si="215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 t="shared" si="208"/>
        <v>Alex</v>
      </c>
      <c r="H1704" s="6" t="str">
        <f t="shared" si="209"/>
        <v>Grayson</v>
      </c>
      <c r="I1704" s="6" t="str">
        <f t="shared" si="210"/>
        <v>Anyang</v>
      </c>
      <c r="J1704" s="2" t="s">
        <v>224</v>
      </c>
      <c r="K1704" s="7" t="str">
        <f>INDEX('Product Details'!$A$2:$D$169, MATCH('Sales Order '!J1704,'Product Details'!$B$2:$B$169,0),3)</f>
        <v>Office_Supplies</v>
      </c>
      <c r="L1704" s="7" t="str">
        <f>INDEX('Product Details'!$A$2:$D$169, MATCH('Sales Order '!J1704,'Product Details'!$B$2:$B$169,0),4)</f>
        <v>Supplies</v>
      </c>
      <c r="M1704" s="7" t="str">
        <f>INDEX('Product Details'!$A$2:$D$169, MATCH('Sales Order '!J1704,'Product Details'!$B$2:$B$169,0),1)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211"/>
        <v>6306</v>
      </c>
      <c r="R1704" s="8">
        <f t="shared" si="212"/>
        <v>6747</v>
      </c>
      <c r="S1704" s="2">
        <v>100</v>
      </c>
      <c r="T1704" s="9">
        <f t="shared" si="213"/>
        <v>6847</v>
      </c>
      <c r="U1704" s="9">
        <f t="shared" si="214"/>
        <v>541</v>
      </c>
      <c r="V1704" s="2" t="s">
        <v>34</v>
      </c>
      <c r="W1704" s="10">
        <f t="shared" si="215"/>
        <v>0.05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 t="shared" si="208"/>
        <v>Sheri</v>
      </c>
      <c r="H1705" s="6" t="str">
        <f t="shared" si="209"/>
        <v>Gordon</v>
      </c>
      <c r="I1705" s="6" t="str">
        <f t="shared" si="210"/>
        <v>Bogor</v>
      </c>
      <c r="J1705" s="2" t="s">
        <v>253</v>
      </c>
      <c r="K1705" s="7" t="str">
        <f>INDEX('Product Details'!$A$2:$D$169, MATCH('Sales Order '!J1705,'Product Details'!$B$2:$B$169,0),3)</f>
        <v>Office_Supplies</v>
      </c>
      <c r="L1705" s="7" t="str">
        <f>INDEX('Product Details'!$A$2:$D$169, MATCH('Sales Order '!J1705,'Product Details'!$B$2:$B$169,0),4)</f>
        <v>Binders</v>
      </c>
      <c r="M1705" s="7" t="str">
        <f>INDEX('Product Details'!$A$2:$D$169, MATCH('Sales Order '!J1705,'Product Details'!$B$2:$B$169,0),1)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211"/>
        <v>1908</v>
      </c>
      <c r="R1705" s="8">
        <f t="shared" si="212"/>
        <v>2044</v>
      </c>
      <c r="S1705" s="2">
        <v>34</v>
      </c>
      <c r="T1705" s="9">
        <f t="shared" si="213"/>
        <v>2078</v>
      </c>
      <c r="U1705" s="9">
        <f t="shared" si="214"/>
        <v>170</v>
      </c>
      <c r="V1705" s="2" t="s">
        <v>31</v>
      </c>
      <c r="W1705" s="10">
        <f t="shared" si="215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 t="shared" si="208"/>
        <v>Sarah</v>
      </c>
      <c r="H1706" s="6" t="str">
        <f t="shared" si="209"/>
        <v>Foster</v>
      </c>
      <c r="I1706" s="6" t="str">
        <f t="shared" si="210"/>
        <v>Harbin</v>
      </c>
      <c r="J1706" s="2" t="s">
        <v>63</v>
      </c>
      <c r="K1706" s="7" t="str">
        <f>INDEX('Product Details'!$A$2:$D$169, MATCH('Sales Order '!J1706,'Product Details'!$B$2:$B$169,0),3)</f>
        <v>Office_Supplies</v>
      </c>
      <c r="L1706" s="7" t="str">
        <f>INDEX('Product Details'!$A$2:$D$169, MATCH('Sales Order '!J1706,'Product Details'!$B$2:$B$169,0),4)</f>
        <v>Envelopes</v>
      </c>
      <c r="M1706" s="7" t="str">
        <f>INDEX('Product Details'!$A$2:$D$169, MATCH('Sales Order '!J1706,'Product Details'!$B$2:$B$169,0),1)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211"/>
        <v>1043</v>
      </c>
      <c r="R1706" s="8">
        <f t="shared" si="212"/>
        <v>1155</v>
      </c>
      <c r="S1706" s="2">
        <v>30</v>
      </c>
      <c r="T1706" s="9">
        <f t="shared" si="213"/>
        <v>1185</v>
      </c>
      <c r="U1706" s="9">
        <f t="shared" si="214"/>
        <v>142</v>
      </c>
      <c r="V1706" s="2" t="s">
        <v>34</v>
      </c>
      <c r="W1706" s="10">
        <f t="shared" si="215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 t="shared" si="208"/>
        <v>Sanjit</v>
      </c>
      <c r="H1707" s="6" t="str">
        <f t="shared" si="209"/>
        <v>Jacobs</v>
      </c>
      <c r="I1707" s="6" t="str">
        <f t="shared" si="210"/>
        <v>Munich</v>
      </c>
      <c r="J1707" s="2" t="s">
        <v>1013</v>
      </c>
      <c r="K1707" s="7" t="str">
        <f>INDEX('Product Details'!$A$2:$D$169, MATCH('Sales Order '!J1707,'Product Details'!$B$2:$B$169,0),3)</f>
        <v>Office_Supplies</v>
      </c>
      <c r="L1707" s="7" t="str">
        <f>INDEX('Product Details'!$A$2:$D$169, MATCH('Sales Order '!J1707,'Product Details'!$B$2:$B$169,0),4)</f>
        <v>Envelopes</v>
      </c>
      <c r="M1707" s="7" t="str">
        <f>INDEX('Product Details'!$A$2:$D$169, MATCH('Sales Order '!J1707,'Product Details'!$B$2:$B$169,0),1)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211"/>
        <v>2143</v>
      </c>
      <c r="R1707" s="8">
        <f t="shared" si="212"/>
        <v>2228</v>
      </c>
      <c r="S1707" s="2">
        <v>27</v>
      </c>
      <c r="T1707" s="9">
        <f t="shared" si="213"/>
        <v>2255</v>
      </c>
      <c r="U1707" s="9">
        <f t="shared" si="214"/>
        <v>112</v>
      </c>
      <c r="V1707" s="2" t="s">
        <v>34</v>
      </c>
      <c r="W1707" s="10">
        <f t="shared" si="215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 t="shared" si="208"/>
        <v>Robert</v>
      </c>
      <c r="H1708" s="6" t="str">
        <f t="shared" si="209"/>
        <v>Dilbeck</v>
      </c>
      <c r="I1708" s="6" t="str">
        <f t="shared" si="210"/>
        <v>Melton</v>
      </c>
      <c r="J1708" s="2" t="s">
        <v>1391</v>
      </c>
      <c r="K1708" s="7" t="str">
        <f>INDEX('Product Details'!$A$2:$D$169, MATCH('Sales Order '!J1708,'Product Details'!$B$2:$B$169,0),3)</f>
        <v>Furniture</v>
      </c>
      <c r="L1708" s="7" t="str">
        <f>INDEX('Product Details'!$A$2:$D$169, MATCH('Sales Order '!J1708,'Product Details'!$B$2:$B$169,0),4)</f>
        <v>Furnishings</v>
      </c>
      <c r="M1708" s="7" t="str">
        <f>INDEX('Product Details'!$A$2:$D$169, MATCH('Sales Order '!J1708,'Product Details'!$B$2:$B$169,0),1)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211"/>
        <v>1294</v>
      </c>
      <c r="R1708" s="8">
        <f t="shared" si="212"/>
        <v>1358</v>
      </c>
      <c r="S1708" s="2">
        <v>58</v>
      </c>
      <c r="T1708" s="9">
        <f t="shared" si="213"/>
        <v>1416</v>
      </c>
      <c r="U1708" s="9">
        <f t="shared" si="214"/>
        <v>122</v>
      </c>
      <c r="V1708" s="2" t="s">
        <v>34</v>
      </c>
      <c r="W1708" s="10">
        <f t="shared" si="215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 t="shared" si="208"/>
        <v>Laurel</v>
      </c>
      <c r="H1709" s="6" t="str">
        <f t="shared" si="209"/>
        <v>Workman</v>
      </c>
      <c r="I1709" s="6" t="str">
        <f t="shared" si="210"/>
        <v>Leipzig</v>
      </c>
      <c r="J1709" s="2" t="s">
        <v>748</v>
      </c>
      <c r="K1709" s="7" t="str">
        <f>INDEX('Product Details'!$A$2:$D$169, MATCH('Sales Order '!J1709,'Product Details'!$B$2:$B$169,0),3)</f>
        <v>Office_Supplies</v>
      </c>
      <c r="L1709" s="7" t="str">
        <f>INDEX('Product Details'!$A$2:$D$169, MATCH('Sales Order '!J1709,'Product Details'!$B$2:$B$169,0),4)</f>
        <v>Storage</v>
      </c>
      <c r="M1709" s="7" t="str">
        <f>INDEX('Product Details'!$A$2:$D$169, MATCH('Sales Order '!J1709,'Product Details'!$B$2:$B$169,0),1)</f>
        <v>Smead Trays, Wire Frame</v>
      </c>
      <c r="N1709" s="2">
        <v>726</v>
      </c>
      <c r="O1709" s="2">
        <v>646</v>
      </c>
      <c r="P1709" s="2">
        <v>3</v>
      </c>
      <c r="Q1709" s="8">
        <f t="shared" si="211"/>
        <v>1938</v>
      </c>
      <c r="R1709" s="8">
        <f t="shared" si="212"/>
        <v>2178</v>
      </c>
      <c r="S1709" s="2">
        <v>75</v>
      </c>
      <c r="T1709" s="9">
        <f t="shared" si="213"/>
        <v>2253</v>
      </c>
      <c r="U1709" s="9">
        <f t="shared" si="214"/>
        <v>315</v>
      </c>
      <c r="V1709" s="2" t="s">
        <v>34</v>
      </c>
      <c r="W1709" s="10">
        <f t="shared" si="215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 t="shared" si="208"/>
        <v>Adrian</v>
      </c>
      <c r="H1710" s="6" t="str">
        <f t="shared" si="209"/>
        <v>Barton</v>
      </c>
      <c r="I1710" s="6" t="str">
        <f t="shared" si="210"/>
        <v>Wetzlar</v>
      </c>
      <c r="J1710" s="2" t="s">
        <v>539</v>
      </c>
      <c r="K1710" s="7" t="str">
        <f>INDEX('Product Details'!$A$2:$D$169, MATCH('Sales Order '!J1710,'Product Details'!$B$2:$B$169,0),3)</f>
        <v>Technology</v>
      </c>
      <c r="L1710" s="7" t="str">
        <f>INDEX('Product Details'!$A$2:$D$169, MATCH('Sales Order '!J1710,'Product Details'!$B$2:$B$169,0),4)</f>
        <v>Copiers</v>
      </c>
      <c r="M1710" s="7" t="str">
        <f>INDEX('Product Details'!$A$2:$D$169, MATCH('Sales Order '!J1710,'Product Details'!$B$2:$B$169,0),1)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211"/>
        <v>39005</v>
      </c>
      <c r="R1710" s="8">
        <f t="shared" si="212"/>
        <v>42165</v>
      </c>
      <c r="S1710" s="2">
        <v>60</v>
      </c>
      <c r="T1710" s="9">
        <f t="shared" si="213"/>
        <v>42225</v>
      </c>
      <c r="U1710" s="9">
        <f t="shared" si="214"/>
        <v>3220</v>
      </c>
      <c r="V1710" s="2" t="s">
        <v>64</v>
      </c>
      <c r="W1710" s="10">
        <f t="shared" si="215"/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 t="shared" si="208"/>
        <v>Ted</v>
      </c>
      <c r="H1711" s="6" t="str">
        <f t="shared" si="209"/>
        <v>Trevino</v>
      </c>
      <c r="I1711" s="6" t="str">
        <f t="shared" si="210"/>
        <v>Gold Coast</v>
      </c>
      <c r="J1711" s="2" t="s">
        <v>60</v>
      </c>
      <c r="K1711" s="7" t="str">
        <f>INDEX('Product Details'!$A$2:$D$169, MATCH('Sales Order '!J1711,'Product Details'!$B$2:$B$169,0),3)</f>
        <v>Technology</v>
      </c>
      <c r="L1711" s="7" t="str">
        <f>INDEX('Product Details'!$A$2:$D$169, MATCH('Sales Order '!J1711,'Product Details'!$B$2:$B$169,0),4)</f>
        <v>Accessories</v>
      </c>
      <c r="M1711" s="7" t="str">
        <f>INDEX('Product Details'!$A$2:$D$169, MATCH('Sales Order '!J1711,'Product Details'!$B$2:$B$169,0),1)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211"/>
        <v>3432</v>
      </c>
      <c r="R1711" s="8">
        <f t="shared" si="212"/>
        <v>3668</v>
      </c>
      <c r="S1711" s="2">
        <v>27</v>
      </c>
      <c r="T1711" s="9">
        <f t="shared" si="213"/>
        <v>3695</v>
      </c>
      <c r="U1711" s="9">
        <f t="shared" si="214"/>
        <v>263</v>
      </c>
      <c r="V1711" s="2" t="s">
        <v>64</v>
      </c>
      <c r="W1711" s="10">
        <f t="shared" si="215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 t="shared" si="208"/>
        <v>Sylvia</v>
      </c>
      <c r="H1712" s="6" t="str">
        <f t="shared" si="209"/>
        <v>Foulston</v>
      </c>
      <c r="I1712" s="6" t="str">
        <f t="shared" si="210"/>
        <v>Ludwigsburg</v>
      </c>
      <c r="J1712" s="2" t="s">
        <v>84</v>
      </c>
      <c r="K1712" s="7" t="str">
        <f>INDEX('Product Details'!$A$2:$D$169, MATCH('Sales Order '!J1712,'Product Details'!$B$2:$B$169,0),3)</f>
        <v>Furniture</v>
      </c>
      <c r="L1712" s="7" t="str">
        <f>INDEX('Product Details'!$A$2:$D$169, MATCH('Sales Order '!J1712,'Product Details'!$B$2:$B$169,0),4)</f>
        <v>Chairs</v>
      </c>
      <c r="M1712" s="7" t="str">
        <f>INDEX('Product Details'!$A$2:$D$169, MATCH('Sales Order '!J1712,'Product Details'!$B$2:$B$169,0),1)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211"/>
        <v>108</v>
      </c>
      <c r="R1712" s="8">
        <f t="shared" si="212"/>
        <v>112</v>
      </c>
      <c r="S1712" s="2">
        <v>10</v>
      </c>
      <c r="T1712" s="9">
        <f t="shared" si="213"/>
        <v>122</v>
      </c>
      <c r="U1712" s="9">
        <f t="shared" si="214"/>
        <v>14</v>
      </c>
      <c r="V1712" s="2" t="s">
        <v>64</v>
      </c>
      <c r="W1712" s="10">
        <f t="shared" si="215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 t="shared" si="208"/>
        <v>Tom</v>
      </c>
      <c r="H1713" s="6" t="str">
        <f t="shared" si="209"/>
        <v>Boeckenhauer</v>
      </c>
      <c r="I1713" s="6" t="str">
        <f t="shared" si="210"/>
        <v>Neunkirchen</v>
      </c>
      <c r="J1713" s="2" t="s">
        <v>1185</v>
      </c>
      <c r="K1713" s="7" t="str">
        <f>INDEX('Product Details'!$A$2:$D$169, MATCH('Sales Order '!J1713,'Product Details'!$B$2:$B$169,0),3)</f>
        <v>Office_Supplies</v>
      </c>
      <c r="L1713" s="7" t="str">
        <f>INDEX('Product Details'!$A$2:$D$169, MATCH('Sales Order '!J1713,'Product Details'!$B$2:$B$169,0),4)</f>
        <v>Envelopes</v>
      </c>
      <c r="M1713" s="7" t="str">
        <f>INDEX('Product Details'!$A$2:$D$169, MATCH('Sales Order '!J1713,'Product Details'!$B$2:$B$169,0),1)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211"/>
        <v>1926</v>
      </c>
      <c r="R1713" s="8">
        <f t="shared" si="212"/>
        <v>2043</v>
      </c>
      <c r="S1713" s="2">
        <v>77</v>
      </c>
      <c r="T1713" s="9">
        <f t="shared" si="213"/>
        <v>2120</v>
      </c>
      <c r="U1713" s="9">
        <f t="shared" si="214"/>
        <v>194</v>
      </c>
      <c r="V1713" s="2" t="s">
        <v>64</v>
      </c>
      <c r="W1713" s="10">
        <f t="shared" si="215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 t="shared" si="208"/>
        <v>Adam</v>
      </c>
      <c r="H1714" s="6" t="str">
        <f t="shared" si="209"/>
        <v>Bellavance</v>
      </c>
      <c r="I1714" s="6" t="str">
        <f t="shared" si="210"/>
        <v>Medan</v>
      </c>
      <c r="J1714" s="2" t="s">
        <v>329</v>
      </c>
      <c r="K1714" s="7" t="str">
        <f>INDEX('Product Details'!$A$2:$D$169, MATCH('Sales Order '!J1714,'Product Details'!$B$2:$B$169,0),3)</f>
        <v>Office_Supplies</v>
      </c>
      <c r="L1714" s="7" t="str">
        <f>INDEX('Product Details'!$A$2:$D$169, MATCH('Sales Order '!J1714,'Product Details'!$B$2:$B$169,0),4)</f>
        <v>Appliances</v>
      </c>
      <c r="M1714" s="7" t="str">
        <f>INDEX('Product Details'!$A$2:$D$169, MATCH('Sales Order '!J1714,'Product Details'!$B$2:$B$169,0),1)</f>
        <v>KitchenAid Toaster, Black</v>
      </c>
      <c r="N1714" s="2">
        <v>71</v>
      </c>
      <c r="O1714" s="2">
        <v>64</v>
      </c>
      <c r="P1714" s="2">
        <v>9</v>
      </c>
      <c r="Q1714" s="8">
        <f t="shared" si="211"/>
        <v>576</v>
      </c>
      <c r="R1714" s="8">
        <f t="shared" si="212"/>
        <v>639</v>
      </c>
      <c r="S1714" s="2">
        <v>10</v>
      </c>
      <c r="T1714" s="9">
        <f t="shared" si="213"/>
        <v>649</v>
      </c>
      <c r="U1714" s="9">
        <f t="shared" si="214"/>
        <v>73</v>
      </c>
      <c r="V1714" s="2" t="s">
        <v>64</v>
      </c>
      <c r="W1714" s="10">
        <f t="shared" si="215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 t="shared" si="208"/>
        <v>Nicole</v>
      </c>
      <c r="H1715" s="6" t="str">
        <f t="shared" si="209"/>
        <v>Fjeld</v>
      </c>
      <c r="I1715" s="6" t="str">
        <f t="shared" si="210"/>
        <v>Berlin</v>
      </c>
      <c r="J1715" s="2" t="s">
        <v>311</v>
      </c>
      <c r="K1715" s="7" t="str">
        <f>INDEX('Product Details'!$A$2:$D$169, MATCH('Sales Order '!J1715,'Product Details'!$B$2:$B$169,0),3)</f>
        <v>Technology</v>
      </c>
      <c r="L1715" s="7" t="str">
        <f>INDEX('Product Details'!$A$2:$D$169, MATCH('Sales Order '!J1715,'Product Details'!$B$2:$B$169,0),4)</f>
        <v>Copiers</v>
      </c>
      <c r="M1715" s="7" t="str">
        <f>INDEX('Product Details'!$A$2:$D$169, MATCH('Sales Order '!J1715,'Product Details'!$B$2:$B$169,0),1)</f>
        <v>Brother Wireless Fax, Laser</v>
      </c>
      <c r="N1715" s="2">
        <v>392</v>
      </c>
      <c r="O1715" s="2">
        <v>356</v>
      </c>
      <c r="P1715" s="2">
        <v>3</v>
      </c>
      <c r="Q1715" s="8">
        <f t="shared" si="211"/>
        <v>1068</v>
      </c>
      <c r="R1715" s="8">
        <f t="shared" si="212"/>
        <v>1176</v>
      </c>
      <c r="S1715" s="2">
        <v>71</v>
      </c>
      <c r="T1715" s="9">
        <f t="shared" si="213"/>
        <v>1247</v>
      </c>
      <c r="U1715" s="9">
        <f t="shared" si="214"/>
        <v>179</v>
      </c>
      <c r="V1715" s="2" t="s">
        <v>34</v>
      </c>
      <c r="W1715" s="10">
        <f t="shared" si="215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 t="shared" si="208"/>
        <v>Hunter</v>
      </c>
      <c r="H1716" s="6" t="str">
        <f t="shared" si="209"/>
        <v>Glantz</v>
      </c>
      <c r="I1716" s="6" t="str">
        <f t="shared" si="210"/>
        <v>Panihati</v>
      </c>
      <c r="J1716" s="2" t="s">
        <v>63</v>
      </c>
      <c r="K1716" s="7" t="str">
        <f>INDEX('Product Details'!$A$2:$D$169, MATCH('Sales Order '!J1716,'Product Details'!$B$2:$B$169,0),3)</f>
        <v>Office_Supplies</v>
      </c>
      <c r="L1716" s="7" t="str">
        <f>INDEX('Product Details'!$A$2:$D$169, MATCH('Sales Order '!J1716,'Product Details'!$B$2:$B$169,0),4)</f>
        <v>Envelopes</v>
      </c>
      <c r="M1716" s="7" t="str">
        <f>INDEX('Product Details'!$A$2:$D$169, MATCH('Sales Order '!J1716,'Product Details'!$B$2:$B$169,0),1)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211"/>
        <v>354</v>
      </c>
      <c r="R1716" s="8">
        <f t="shared" si="212"/>
        <v>387</v>
      </c>
      <c r="S1716" s="2">
        <v>30</v>
      </c>
      <c r="T1716" s="9">
        <f t="shared" si="213"/>
        <v>417</v>
      </c>
      <c r="U1716" s="9">
        <f t="shared" si="214"/>
        <v>63</v>
      </c>
      <c r="V1716" s="2" t="s">
        <v>34</v>
      </c>
      <c r="W1716" s="10">
        <f t="shared" si="215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 t="shared" si="208"/>
        <v>John</v>
      </c>
      <c r="H1717" s="6" t="str">
        <f t="shared" si="209"/>
        <v>Castell</v>
      </c>
      <c r="I1717" s="6" t="str">
        <f t="shared" si="210"/>
        <v>Jakarta</v>
      </c>
      <c r="J1717" s="2" t="s">
        <v>75</v>
      </c>
      <c r="K1717" s="7" t="str">
        <f>INDEX('Product Details'!$A$2:$D$169, MATCH('Sales Order '!J1717,'Product Details'!$B$2:$B$169,0),3)</f>
        <v>Office_Supplies</v>
      </c>
      <c r="L1717" s="7" t="str">
        <f>INDEX('Product Details'!$A$2:$D$169, MATCH('Sales Order '!J1717,'Product Details'!$B$2:$B$169,0),4)</f>
        <v>Fasteners</v>
      </c>
      <c r="M1717" s="7" t="str">
        <f>INDEX('Product Details'!$A$2:$D$169, MATCH('Sales Order '!J1717,'Product Details'!$B$2:$B$169,0),1)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211"/>
        <v>11805</v>
      </c>
      <c r="R1717" s="8">
        <f t="shared" si="212"/>
        <v>12505</v>
      </c>
      <c r="S1717" s="2">
        <v>57</v>
      </c>
      <c r="T1717" s="9">
        <f t="shared" si="213"/>
        <v>12562</v>
      </c>
      <c r="U1717" s="9">
        <f t="shared" si="214"/>
        <v>757</v>
      </c>
      <c r="V1717" s="2" t="s">
        <v>34</v>
      </c>
      <c r="W1717" s="10">
        <f t="shared" si="215"/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 t="shared" si="208"/>
        <v>Maureen</v>
      </c>
      <c r="H1718" s="6" t="str">
        <f t="shared" si="209"/>
        <v>Gastineau</v>
      </c>
      <c r="I1718" s="6" t="str">
        <f t="shared" si="210"/>
        <v>Melton</v>
      </c>
      <c r="J1718" s="2" t="s">
        <v>311</v>
      </c>
      <c r="K1718" s="7" t="str">
        <f>INDEX('Product Details'!$A$2:$D$169, MATCH('Sales Order '!J1718,'Product Details'!$B$2:$B$169,0),3)</f>
        <v>Technology</v>
      </c>
      <c r="L1718" s="7" t="str">
        <f>INDEX('Product Details'!$A$2:$D$169, MATCH('Sales Order '!J1718,'Product Details'!$B$2:$B$169,0),4)</f>
        <v>Copiers</v>
      </c>
      <c r="M1718" s="7" t="str">
        <f>INDEX('Product Details'!$A$2:$D$169, MATCH('Sales Order '!J1718,'Product Details'!$B$2:$B$169,0),1)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211"/>
        <v>7790</v>
      </c>
      <c r="R1718" s="8">
        <f t="shared" si="212"/>
        <v>7943</v>
      </c>
      <c r="S1718" s="2">
        <v>39</v>
      </c>
      <c r="T1718" s="9">
        <f t="shared" si="213"/>
        <v>7982</v>
      </c>
      <c r="U1718" s="9">
        <f t="shared" si="214"/>
        <v>192</v>
      </c>
      <c r="V1718" s="2" t="s">
        <v>31</v>
      </c>
      <c r="W1718" s="10">
        <f t="shared" si="215"/>
        <v>0.05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 t="shared" si="208"/>
        <v>Brenda</v>
      </c>
      <c r="H1719" s="6" t="str">
        <f t="shared" si="209"/>
        <v>Bowman</v>
      </c>
      <c r="I1719" s="6" t="str">
        <f t="shared" si="210"/>
        <v>Perth</v>
      </c>
      <c r="J1719" s="2" t="s">
        <v>294</v>
      </c>
      <c r="K1719" s="7" t="str">
        <f>INDEX('Product Details'!$A$2:$D$169, MATCH('Sales Order '!J1719,'Product Details'!$B$2:$B$169,0),3)</f>
        <v>Furniture</v>
      </c>
      <c r="L1719" s="7" t="str">
        <f>INDEX('Product Details'!$A$2:$D$169, MATCH('Sales Order '!J1719,'Product Details'!$B$2:$B$169,0),4)</f>
        <v>Bookcases</v>
      </c>
      <c r="M1719" s="7" t="str">
        <f>INDEX('Product Details'!$A$2:$D$169, MATCH('Sales Order '!J1719,'Product Details'!$B$2:$B$169,0),1)</f>
        <v>Floating Shelf Set, Mobile</v>
      </c>
      <c r="N1719" s="2">
        <v>5051</v>
      </c>
      <c r="O1719" s="2">
        <v>4634</v>
      </c>
      <c r="P1719" s="2">
        <v>6</v>
      </c>
      <c r="Q1719" s="8">
        <f t="shared" si="211"/>
        <v>27804</v>
      </c>
      <c r="R1719" s="8">
        <f t="shared" si="212"/>
        <v>30306</v>
      </c>
      <c r="S1719" s="2">
        <v>89</v>
      </c>
      <c r="T1719" s="9">
        <f t="shared" si="213"/>
        <v>30395</v>
      </c>
      <c r="U1719" s="9">
        <f t="shared" si="214"/>
        <v>2591</v>
      </c>
      <c r="V1719" s="2" t="s">
        <v>64</v>
      </c>
      <c r="W1719" s="10">
        <f t="shared" si="215"/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 t="shared" si="208"/>
        <v>Gary</v>
      </c>
      <c r="H1720" s="6" t="str">
        <f t="shared" si="209"/>
        <v>Mitchum</v>
      </c>
      <c r="I1720" s="6" t="str">
        <f t="shared" si="210"/>
        <v>Mildura</v>
      </c>
      <c r="J1720" s="2" t="s">
        <v>669</v>
      </c>
      <c r="K1720" s="7" t="str">
        <f>INDEX('Product Details'!$A$2:$D$169, MATCH('Sales Order '!J1720,'Product Details'!$B$2:$B$169,0),3)</f>
        <v>Technology</v>
      </c>
      <c r="L1720" s="7" t="str">
        <f>INDEX('Product Details'!$A$2:$D$169, MATCH('Sales Order '!J1720,'Product Details'!$B$2:$B$169,0),4)</f>
        <v>Phones</v>
      </c>
      <c r="M1720" s="7" t="str">
        <f>INDEX('Product Details'!$A$2:$D$169, MATCH('Sales Order '!J1720,'Product Details'!$B$2:$B$169,0),1)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211"/>
        <v>492</v>
      </c>
      <c r="R1720" s="8">
        <f t="shared" si="212"/>
        <v>542</v>
      </c>
      <c r="S1720" s="2">
        <v>87</v>
      </c>
      <c r="T1720" s="9">
        <f t="shared" si="213"/>
        <v>629</v>
      </c>
      <c r="U1720" s="9">
        <f t="shared" si="214"/>
        <v>137</v>
      </c>
      <c r="V1720" s="2" t="s">
        <v>34</v>
      </c>
      <c r="W1720" s="10">
        <f t="shared" si="215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 t="shared" si="208"/>
        <v>Darrin</v>
      </c>
      <c r="H1721" s="6" t="str">
        <f t="shared" si="209"/>
        <v>Sayre</v>
      </c>
      <c r="I1721" s="6" t="str">
        <f t="shared" si="210"/>
        <v>Duisburg</v>
      </c>
      <c r="J1721" s="2" t="s">
        <v>122</v>
      </c>
      <c r="K1721" s="7" t="str">
        <f>INDEX('Product Details'!$A$2:$D$169, MATCH('Sales Order '!J1721,'Product Details'!$B$2:$B$169,0),3)</f>
        <v>Furniture</v>
      </c>
      <c r="L1721" s="7" t="str">
        <f>INDEX('Product Details'!$A$2:$D$169, MATCH('Sales Order '!J1721,'Product Details'!$B$2:$B$169,0),4)</f>
        <v>Furnishings</v>
      </c>
      <c r="M1721" s="7" t="str">
        <f>INDEX('Product Details'!$A$2:$D$169, MATCH('Sales Order '!J1721,'Product Details'!$B$2:$B$169,0),1)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211"/>
        <v>244</v>
      </c>
      <c r="R1721" s="8">
        <f t="shared" si="212"/>
        <v>260</v>
      </c>
      <c r="S1721" s="2">
        <v>30</v>
      </c>
      <c r="T1721" s="9">
        <f t="shared" si="213"/>
        <v>290</v>
      </c>
      <c r="U1721" s="9">
        <f t="shared" si="214"/>
        <v>46</v>
      </c>
      <c r="V1721" s="2" t="s">
        <v>34</v>
      </c>
      <c r="W1721" s="10">
        <f t="shared" si="215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 t="shared" si="208"/>
        <v>Hilary</v>
      </c>
      <c r="H1722" s="6" t="str">
        <f t="shared" si="209"/>
        <v>Holden</v>
      </c>
      <c r="I1722" s="6" t="str">
        <f t="shared" si="210"/>
        <v>Mysore</v>
      </c>
      <c r="J1722" s="2" t="s">
        <v>63</v>
      </c>
      <c r="K1722" s="7" t="str">
        <f>INDEX('Product Details'!$A$2:$D$169, MATCH('Sales Order '!J1722,'Product Details'!$B$2:$B$169,0),3)</f>
        <v>Office_Supplies</v>
      </c>
      <c r="L1722" s="7" t="str">
        <f>INDEX('Product Details'!$A$2:$D$169, MATCH('Sales Order '!J1722,'Product Details'!$B$2:$B$169,0),4)</f>
        <v>Envelopes</v>
      </c>
      <c r="M1722" s="7" t="str">
        <f>INDEX('Product Details'!$A$2:$D$169, MATCH('Sales Order '!J1722,'Product Details'!$B$2:$B$169,0),1)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211"/>
        <v>5486</v>
      </c>
      <c r="R1722" s="8">
        <f t="shared" si="212"/>
        <v>5916</v>
      </c>
      <c r="S1722" s="2">
        <v>26</v>
      </c>
      <c r="T1722" s="9">
        <f t="shared" si="213"/>
        <v>5942</v>
      </c>
      <c r="U1722" s="9">
        <f t="shared" si="214"/>
        <v>456</v>
      </c>
      <c r="V1722" s="2" t="s">
        <v>64</v>
      </c>
      <c r="W1722" s="10">
        <f t="shared" si="215"/>
        <v>0.05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 t="shared" si="208"/>
        <v>Tom</v>
      </c>
      <c r="H1723" s="6" t="str">
        <f t="shared" si="209"/>
        <v>Stivers</v>
      </c>
      <c r="I1723" s="6" t="str">
        <f t="shared" si="210"/>
        <v>Guangzhou</v>
      </c>
      <c r="J1723" s="2" t="s">
        <v>533</v>
      </c>
      <c r="K1723" s="7" t="str">
        <f>INDEX('Product Details'!$A$2:$D$169, MATCH('Sales Order '!J1723,'Product Details'!$B$2:$B$169,0),3)</f>
        <v>Office_Supplies</v>
      </c>
      <c r="L1723" s="7" t="str">
        <f>INDEX('Product Details'!$A$2:$D$169, MATCH('Sales Order '!J1723,'Product Details'!$B$2:$B$169,0),4)</f>
        <v>Supplies</v>
      </c>
      <c r="M1723" s="7" t="str">
        <f>INDEX('Product Details'!$A$2:$D$169, MATCH('Sales Order '!J1723,'Product Details'!$B$2:$B$169,0),1)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211"/>
        <v>2990</v>
      </c>
      <c r="R1723" s="8">
        <f t="shared" si="212"/>
        <v>3136</v>
      </c>
      <c r="S1723" s="2">
        <v>65</v>
      </c>
      <c r="T1723" s="9">
        <f t="shared" si="213"/>
        <v>3201</v>
      </c>
      <c r="U1723" s="9">
        <f t="shared" si="214"/>
        <v>211</v>
      </c>
      <c r="V1723" s="2" t="s">
        <v>64</v>
      </c>
      <c r="W1723" s="10">
        <f t="shared" si="215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 t="shared" si="208"/>
        <v>Fred</v>
      </c>
      <c r="H1724" s="6" t="str">
        <f t="shared" si="209"/>
        <v>Wasserman</v>
      </c>
      <c r="I1724" s="6" t="str">
        <f t="shared" si="210"/>
        <v>Willich</v>
      </c>
      <c r="J1724" s="2" t="s">
        <v>302</v>
      </c>
      <c r="K1724" s="7" t="str">
        <f>INDEX('Product Details'!$A$2:$D$169, MATCH('Sales Order '!J1724,'Product Details'!$B$2:$B$169,0),3)</f>
        <v>Technology</v>
      </c>
      <c r="L1724" s="7" t="str">
        <f>INDEX('Product Details'!$A$2:$D$169, MATCH('Sales Order '!J1724,'Product Details'!$B$2:$B$169,0),4)</f>
        <v>Machines</v>
      </c>
      <c r="M1724" s="7" t="str">
        <f>INDEX('Product Details'!$A$2:$D$169, MATCH('Sales Order '!J1724,'Product Details'!$B$2:$B$169,0),1)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211"/>
        <v>4950</v>
      </c>
      <c r="R1724" s="8">
        <f t="shared" si="212"/>
        <v>5394</v>
      </c>
      <c r="S1724" s="2">
        <v>51</v>
      </c>
      <c r="T1724" s="9">
        <f t="shared" si="213"/>
        <v>5445</v>
      </c>
      <c r="U1724" s="9">
        <f t="shared" si="214"/>
        <v>495</v>
      </c>
      <c r="V1724" s="2" t="s">
        <v>34</v>
      </c>
      <c r="W1724" s="10">
        <f t="shared" si="215"/>
        <v>0.05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 t="shared" si="208"/>
        <v>Barry</v>
      </c>
      <c r="H1725" s="6" t="str">
        <f t="shared" si="209"/>
        <v>Franzšsisch</v>
      </c>
      <c r="I1725" s="6" t="str">
        <f t="shared" si="210"/>
        <v>Bendigo</v>
      </c>
      <c r="J1725" s="2" t="s">
        <v>286</v>
      </c>
      <c r="K1725" s="7" t="str">
        <f>INDEX('Product Details'!$A$2:$D$169, MATCH('Sales Order '!J1725,'Product Details'!$B$2:$B$169,0),3)</f>
        <v>Technology</v>
      </c>
      <c r="L1725" s="7" t="str">
        <f>INDEX('Product Details'!$A$2:$D$169, MATCH('Sales Order '!J1725,'Product Details'!$B$2:$B$169,0),4)</f>
        <v>Phones</v>
      </c>
      <c r="M1725" s="7" t="str">
        <f>INDEX('Product Details'!$A$2:$D$169, MATCH('Sales Order '!J1725,'Product Details'!$B$2:$B$169,0),1)</f>
        <v>Phone 5C</v>
      </c>
      <c r="N1725" s="2">
        <v>1983</v>
      </c>
      <c r="O1725" s="2">
        <v>1908</v>
      </c>
      <c r="P1725" s="2">
        <v>4</v>
      </c>
      <c r="Q1725" s="8">
        <f t="shared" si="211"/>
        <v>7632</v>
      </c>
      <c r="R1725" s="8">
        <f t="shared" si="212"/>
        <v>7932</v>
      </c>
      <c r="S1725" s="2">
        <v>38</v>
      </c>
      <c r="T1725" s="9">
        <f t="shared" si="213"/>
        <v>7970</v>
      </c>
      <c r="U1725" s="9">
        <f t="shared" si="214"/>
        <v>338</v>
      </c>
      <c r="V1725" s="2" t="s">
        <v>64</v>
      </c>
      <c r="W1725" s="10">
        <f t="shared" si="215"/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 t="shared" si="208"/>
        <v>Sanjit</v>
      </c>
      <c r="H1726" s="6" t="str">
        <f t="shared" si="209"/>
        <v>Jacobs</v>
      </c>
      <c r="I1726" s="6" t="str">
        <f t="shared" si="210"/>
        <v>Munich</v>
      </c>
      <c r="J1726" s="2" t="s">
        <v>467</v>
      </c>
      <c r="K1726" s="7" t="str">
        <f>INDEX('Product Details'!$A$2:$D$169, MATCH('Sales Order '!J1726,'Product Details'!$B$2:$B$169,0),3)</f>
        <v>Technology</v>
      </c>
      <c r="L1726" s="7" t="str">
        <f>INDEX('Product Details'!$A$2:$D$169, MATCH('Sales Order '!J1726,'Product Details'!$B$2:$B$169,0),4)</f>
        <v>Phones</v>
      </c>
      <c r="M1726" s="7" t="str">
        <f>INDEX('Product Details'!$A$2:$D$169, MATCH('Sales Order '!J1726,'Product Details'!$B$2:$B$169,0),1)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211"/>
        <v>44250</v>
      </c>
      <c r="R1726" s="8">
        <f t="shared" si="212"/>
        <v>47760</v>
      </c>
      <c r="S1726" s="2">
        <v>63</v>
      </c>
      <c r="T1726" s="9">
        <f t="shared" si="213"/>
        <v>47823</v>
      </c>
      <c r="U1726" s="9">
        <f t="shared" si="214"/>
        <v>3573</v>
      </c>
      <c r="V1726" s="2" t="s">
        <v>64</v>
      </c>
      <c r="W1726" s="10">
        <f t="shared" si="215"/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 t="shared" si="208"/>
        <v>Shirley</v>
      </c>
      <c r="H1727" s="6" t="str">
        <f t="shared" si="209"/>
        <v>Schmidt</v>
      </c>
      <c r="I1727" s="6" t="str">
        <f t="shared" si="210"/>
        <v>Bijapur</v>
      </c>
      <c r="J1727" s="2" t="s">
        <v>71</v>
      </c>
      <c r="K1727" s="7" t="str">
        <f>INDEX('Product Details'!$A$2:$D$169, MATCH('Sales Order '!J1727,'Product Details'!$B$2:$B$169,0),3)</f>
        <v>Furniture</v>
      </c>
      <c r="L1727" s="7" t="str">
        <f>INDEX('Product Details'!$A$2:$D$169, MATCH('Sales Order '!J1727,'Product Details'!$B$2:$B$169,0),4)</f>
        <v>Furnishings</v>
      </c>
      <c r="M1727" s="7" t="str">
        <f>INDEX('Product Details'!$A$2:$D$169, MATCH('Sales Order '!J1727,'Product Details'!$B$2:$B$169,0),1)</f>
        <v>-O Stacking Tray, Erganomic</v>
      </c>
      <c r="N1727" s="2">
        <v>210</v>
      </c>
      <c r="O1727" s="2">
        <v>191</v>
      </c>
      <c r="P1727" s="2">
        <v>13</v>
      </c>
      <c r="Q1727" s="8">
        <f t="shared" si="211"/>
        <v>2483</v>
      </c>
      <c r="R1727" s="8">
        <f t="shared" si="212"/>
        <v>2730</v>
      </c>
      <c r="S1727" s="2">
        <v>25</v>
      </c>
      <c r="T1727" s="9">
        <f t="shared" si="213"/>
        <v>2755</v>
      </c>
      <c r="U1727" s="9">
        <f t="shared" si="214"/>
        <v>272</v>
      </c>
      <c r="V1727" s="2" t="s">
        <v>34</v>
      </c>
      <c r="W1727" s="10">
        <f t="shared" si="215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 t="shared" si="208"/>
        <v>Craig</v>
      </c>
      <c r="H1728" s="6" t="str">
        <f t="shared" si="209"/>
        <v>Leslie</v>
      </c>
      <c r="I1728" s="6" t="str">
        <f t="shared" si="210"/>
        <v>Wetzlar</v>
      </c>
      <c r="J1728" s="2" t="s">
        <v>335</v>
      </c>
      <c r="K1728" s="7" t="str">
        <f>INDEX('Product Details'!$A$2:$D$169, MATCH('Sales Order '!J1728,'Product Details'!$B$2:$B$169,0),3)</f>
        <v>Office_Supplies</v>
      </c>
      <c r="L1728" s="7" t="str">
        <f>INDEX('Product Details'!$A$2:$D$169, MATCH('Sales Order '!J1728,'Product Details'!$B$2:$B$169,0),4)</f>
        <v>Paper</v>
      </c>
      <c r="M1728" s="7" t="str">
        <f>INDEX('Product Details'!$A$2:$D$169, MATCH('Sales Order '!J1728,'Product Details'!$B$2:$B$169,0),1)</f>
        <v>Xerox 22</v>
      </c>
      <c r="N1728" s="2">
        <v>877</v>
      </c>
      <c r="O1728" s="2">
        <v>788</v>
      </c>
      <c r="P1728" s="2">
        <v>3</v>
      </c>
      <c r="Q1728" s="8">
        <f t="shared" si="211"/>
        <v>2364</v>
      </c>
      <c r="R1728" s="8">
        <f t="shared" si="212"/>
        <v>2631</v>
      </c>
      <c r="S1728" s="2">
        <v>40</v>
      </c>
      <c r="T1728" s="9">
        <f t="shared" si="213"/>
        <v>2671</v>
      </c>
      <c r="U1728" s="9">
        <f t="shared" si="214"/>
        <v>307</v>
      </c>
      <c r="V1728" s="2" t="s">
        <v>64</v>
      </c>
      <c r="W1728" s="10">
        <f t="shared" si="215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 t="shared" si="208"/>
        <v>Mick</v>
      </c>
      <c r="H1729" s="6" t="str">
        <f t="shared" si="209"/>
        <v>Crebagga</v>
      </c>
      <c r="I1729" s="6" t="str">
        <f t="shared" si="210"/>
        <v>Banjarmasin</v>
      </c>
      <c r="J1729" s="2" t="s">
        <v>387</v>
      </c>
      <c r="K1729" s="7" t="str">
        <f>INDEX('Product Details'!$A$2:$D$169, MATCH('Sales Order '!J1729,'Product Details'!$B$2:$B$169,0),3)</f>
        <v>Office_Supplies</v>
      </c>
      <c r="L1729" s="7" t="str">
        <f>INDEX('Product Details'!$A$2:$D$169, MATCH('Sales Order '!J1729,'Product Details'!$B$2:$B$169,0),4)</f>
        <v>Fasteners</v>
      </c>
      <c r="M1729" s="7" t="str">
        <f>INDEX('Product Details'!$A$2:$D$169, MATCH('Sales Order '!J1729,'Product Details'!$B$2:$B$169,0),1)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211"/>
        <v>16122</v>
      </c>
      <c r="R1729" s="8">
        <f t="shared" si="212"/>
        <v>16758</v>
      </c>
      <c r="S1729" s="2">
        <v>96</v>
      </c>
      <c r="T1729" s="9">
        <f t="shared" si="213"/>
        <v>16854</v>
      </c>
      <c r="U1729" s="9">
        <f t="shared" si="214"/>
        <v>732</v>
      </c>
      <c r="V1729" s="2" t="s">
        <v>64</v>
      </c>
      <c r="W1729" s="10">
        <f t="shared" si="215"/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 t="shared" si="208"/>
        <v>Philisse</v>
      </c>
      <c r="H1730" s="6" t="str">
        <f t="shared" si="209"/>
        <v>Overcash</v>
      </c>
      <c r="I1730" s="6" t="str">
        <f t="shared" si="210"/>
        <v>Potsdam</v>
      </c>
      <c r="J1730" s="2" t="s">
        <v>1174</v>
      </c>
      <c r="K1730" s="7" t="str">
        <f>INDEX('Product Details'!$A$2:$D$169, MATCH('Sales Order '!J1730,'Product Details'!$B$2:$B$169,0),3)</f>
        <v>Office_Supplies</v>
      </c>
      <c r="L1730" s="7" t="str">
        <f>INDEX('Product Details'!$A$2:$D$169, MATCH('Sales Order '!J1730,'Product Details'!$B$2:$B$169,0),4)</f>
        <v>Storage</v>
      </c>
      <c r="M1730" s="7" t="str">
        <f>INDEX('Product Details'!$A$2:$D$169, MATCH('Sales Order '!J1730,'Product Details'!$B$2:$B$169,0),1)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211"/>
        <v>1798</v>
      </c>
      <c r="R1730" s="8">
        <f t="shared" si="212"/>
        <v>1906</v>
      </c>
      <c r="S1730" s="2">
        <v>80</v>
      </c>
      <c r="T1730" s="9">
        <f t="shared" si="213"/>
        <v>1986</v>
      </c>
      <c r="U1730" s="9">
        <f t="shared" si="214"/>
        <v>188</v>
      </c>
      <c r="V1730" s="2" t="s">
        <v>34</v>
      </c>
      <c r="W1730" s="10">
        <f t="shared" si="215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 t="shared" si="208"/>
        <v>Brad</v>
      </c>
      <c r="H1731" s="6" t="str">
        <f t="shared" si="209"/>
        <v>Thomas</v>
      </c>
      <c r="I1731" s="6" t="str">
        <f t="shared" si="210"/>
        <v>Udaipur</v>
      </c>
      <c r="J1731" s="2" t="s">
        <v>256</v>
      </c>
      <c r="K1731" s="7" t="str">
        <f>INDEX('Product Details'!$A$2:$D$169, MATCH('Sales Order '!J1731,'Product Details'!$B$2:$B$169,0),3)</f>
        <v>Office_Supplies</v>
      </c>
      <c r="L1731" s="7" t="str">
        <f>INDEX('Product Details'!$A$2:$D$169, MATCH('Sales Order '!J1731,'Product Details'!$B$2:$B$169,0),4)</f>
        <v>Supplies</v>
      </c>
      <c r="M1731" s="7" t="str">
        <f>INDEX('Product Details'!$A$2:$D$169, MATCH('Sales Order '!J1731,'Product Details'!$B$2:$B$169,0),1)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211"/>
        <v>6013</v>
      </c>
      <c r="R1731" s="8">
        <f t="shared" si="212"/>
        <v>6426</v>
      </c>
      <c r="S1731" s="2">
        <v>24</v>
      </c>
      <c r="T1731" s="9">
        <f t="shared" si="213"/>
        <v>6450</v>
      </c>
      <c r="U1731" s="9">
        <f t="shared" si="214"/>
        <v>437</v>
      </c>
      <c r="V1731" s="2" t="s">
        <v>64</v>
      </c>
      <c r="W1731" s="10">
        <f t="shared" si="215"/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 t="shared" si="208"/>
        <v>Sylvia</v>
      </c>
      <c r="H1732" s="6" t="str">
        <f t="shared" si="209"/>
        <v>Foulston</v>
      </c>
      <c r="I1732" s="6" t="str">
        <f t="shared" si="210"/>
        <v>Ludwigsburg</v>
      </c>
      <c r="J1732" s="2" t="s">
        <v>337</v>
      </c>
      <c r="K1732" s="7" t="str">
        <f>INDEX('Product Details'!$A$2:$D$169, MATCH('Sales Order '!J1732,'Product Details'!$B$2:$B$169,0),3)</f>
        <v>Technology</v>
      </c>
      <c r="L1732" s="7" t="str">
        <f>INDEX('Product Details'!$A$2:$D$169, MATCH('Sales Order '!J1732,'Product Details'!$B$2:$B$169,0),4)</f>
        <v>Phones</v>
      </c>
      <c r="M1732" s="7" t="str">
        <f>INDEX('Product Details'!$A$2:$D$169, MATCH('Sales Order '!J1732,'Product Details'!$B$2:$B$169,0),1)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211"/>
        <v>3152</v>
      </c>
      <c r="R1732" s="8">
        <f t="shared" si="212"/>
        <v>3341</v>
      </c>
      <c r="S1732" s="2">
        <v>48</v>
      </c>
      <c r="T1732" s="9">
        <f t="shared" si="213"/>
        <v>3389</v>
      </c>
      <c r="U1732" s="9">
        <f t="shared" si="214"/>
        <v>237</v>
      </c>
      <c r="V1732" s="2" t="s">
        <v>34</v>
      </c>
      <c r="W1732" s="10">
        <f t="shared" si="215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 t="shared" si="208"/>
        <v>Eileen</v>
      </c>
      <c r="H1733" s="6" t="str">
        <f t="shared" si="209"/>
        <v>Kiefer</v>
      </c>
      <c r="I1733" s="6" t="str">
        <f t="shared" si="210"/>
        <v>Cologne</v>
      </c>
      <c r="J1733" s="2" t="s">
        <v>752</v>
      </c>
      <c r="K1733" s="7" t="str">
        <f>INDEX('Product Details'!$A$2:$D$169, MATCH('Sales Order '!J1733,'Product Details'!$B$2:$B$169,0),3)</f>
        <v>Office_Supplies</v>
      </c>
      <c r="L1733" s="7" t="str">
        <f>INDEX('Product Details'!$A$2:$D$169, MATCH('Sales Order '!J1733,'Product Details'!$B$2:$B$169,0),4)</f>
        <v>Envelopes</v>
      </c>
      <c r="M1733" s="7" t="str">
        <f>INDEX('Product Details'!$A$2:$D$169, MATCH('Sales Order '!J1733,'Product Details'!$B$2:$B$169,0),1)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211"/>
        <v>7430</v>
      </c>
      <c r="R1733" s="8">
        <f t="shared" si="212"/>
        <v>7725</v>
      </c>
      <c r="S1733" s="2">
        <v>98</v>
      </c>
      <c r="T1733" s="9">
        <f t="shared" si="213"/>
        <v>7823</v>
      </c>
      <c r="U1733" s="9">
        <f t="shared" si="214"/>
        <v>393</v>
      </c>
      <c r="V1733" s="2" t="s">
        <v>34</v>
      </c>
      <c r="W1733" s="10">
        <f t="shared" si="215"/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 t="shared" si="208"/>
        <v>Erica</v>
      </c>
      <c r="H1734" s="6" t="str">
        <f t="shared" si="209"/>
        <v>Hernandez</v>
      </c>
      <c r="I1734" s="6" t="str">
        <f t="shared" si="210"/>
        <v>Gold Coast</v>
      </c>
      <c r="J1734" s="2" t="s">
        <v>243</v>
      </c>
      <c r="K1734" s="7" t="str">
        <f>INDEX('Product Details'!$A$2:$D$169, MATCH('Sales Order '!J1734,'Product Details'!$B$2:$B$169,0),3)</f>
        <v>Office_Supplies</v>
      </c>
      <c r="L1734" s="7" t="str">
        <f>INDEX('Product Details'!$A$2:$D$169, MATCH('Sales Order '!J1734,'Product Details'!$B$2:$B$169,0),4)</f>
        <v>Storage</v>
      </c>
      <c r="M1734" s="7" t="str">
        <f>INDEX('Product Details'!$A$2:$D$169, MATCH('Sales Order '!J1734,'Product Details'!$B$2:$B$169,0),1)</f>
        <v>Tennsco Double-Tier Lockers</v>
      </c>
      <c r="N1734" s="2">
        <v>511</v>
      </c>
      <c r="O1734" s="2">
        <v>477</v>
      </c>
      <c r="P1734" s="2">
        <v>2</v>
      </c>
      <c r="Q1734" s="8">
        <f t="shared" si="211"/>
        <v>954</v>
      </c>
      <c r="R1734" s="8">
        <f t="shared" si="212"/>
        <v>1022</v>
      </c>
      <c r="S1734" s="2">
        <v>61</v>
      </c>
      <c r="T1734" s="9">
        <f t="shared" si="213"/>
        <v>1083</v>
      </c>
      <c r="U1734" s="9">
        <f t="shared" si="214"/>
        <v>129</v>
      </c>
      <c r="V1734" s="2" t="s">
        <v>34</v>
      </c>
      <c r="W1734" s="10">
        <f t="shared" si="215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 t="shared" si="208"/>
        <v>Darrin</v>
      </c>
      <c r="H1735" s="6" t="str">
        <f t="shared" si="209"/>
        <v>Martin</v>
      </c>
      <c r="I1735" s="6" t="str">
        <f t="shared" si="210"/>
        <v>Berlin</v>
      </c>
      <c r="J1735" s="2" t="s">
        <v>235</v>
      </c>
      <c r="K1735" s="7" t="str">
        <f>INDEX('Product Details'!$A$2:$D$169, MATCH('Sales Order '!J1735,'Product Details'!$B$2:$B$169,0),3)</f>
        <v>Furniture</v>
      </c>
      <c r="L1735" s="7" t="str">
        <f>INDEX('Product Details'!$A$2:$D$169, MATCH('Sales Order '!J1735,'Product Details'!$B$2:$B$169,0),4)</f>
        <v>Chairs</v>
      </c>
      <c r="M1735" s="7" t="str">
        <f>INDEX('Product Details'!$A$2:$D$169, MATCH('Sales Order '!J1735,'Product Details'!$B$2:$B$169,0),1)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211"/>
        <v>26744</v>
      </c>
      <c r="R1735" s="8">
        <f t="shared" si="212"/>
        <v>28084</v>
      </c>
      <c r="S1735" s="2">
        <v>26</v>
      </c>
      <c r="T1735" s="9">
        <f t="shared" si="213"/>
        <v>28110</v>
      </c>
      <c r="U1735" s="9">
        <f t="shared" si="214"/>
        <v>1366</v>
      </c>
      <c r="V1735" s="2" t="s">
        <v>34</v>
      </c>
      <c r="W1735" s="10">
        <f t="shared" si="215"/>
        <v>7.0000000000000007E-2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 t="shared" si="208"/>
        <v>Thomas</v>
      </c>
      <c r="H1736" s="6" t="str">
        <f t="shared" si="209"/>
        <v>Seio</v>
      </c>
      <c r="I1736" s="6" t="str">
        <f t="shared" si="210"/>
        <v>Melbourne</v>
      </c>
      <c r="J1736" s="2" t="s">
        <v>1143</v>
      </c>
      <c r="K1736" s="7" t="str">
        <f>INDEX('Product Details'!$A$2:$D$169, MATCH('Sales Order '!J1736,'Product Details'!$B$2:$B$169,0),3)</f>
        <v>Furniture</v>
      </c>
      <c r="L1736" s="7" t="str">
        <f>INDEX('Product Details'!$A$2:$D$169, MATCH('Sales Order '!J1736,'Product Details'!$B$2:$B$169,0),4)</f>
        <v>Bookcases</v>
      </c>
      <c r="M1736" s="7" t="str">
        <f>INDEX('Product Details'!$A$2:$D$169, MATCH('Sales Order '!J1736,'Product Details'!$B$2:$B$169,0),1)</f>
        <v>Metal Bookcases, Putty</v>
      </c>
      <c r="N1736" s="2">
        <v>183</v>
      </c>
      <c r="O1736" s="2">
        <v>168</v>
      </c>
      <c r="P1736" s="2">
        <v>2</v>
      </c>
      <c r="Q1736" s="8">
        <f t="shared" si="211"/>
        <v>336</v>
      </c>
      <c r="R1736" s="8">
        <f t="shared" si="212"/>
        <v>366</v>
      </c>
      <c r="S1736" s="2">
        <v>30</v>
      </c>
      <c r="T1736" s="9">
        <f t="shared" si="213"/>
        <v>396</v>
      </c>
      <c r="U1736" s="9">
        <f t="shared" si="214"/>
        <v>60</v>
      </c>
      <c r="V1736" s="2" t="s">
        <v>64</v>
      </c>
      <c r="W1736" s="10">
        <f t="shared" si="215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 t="shared" si="208"/>
        <v>Peter</v>
      </c>
      <c r="H1737" s="6" t="str">
        <f t="shared" si="209"/>
        <v>BŸhler</v>
      </c>
      <c r="I1737" s="6" t="str">
        <f t="shared" si="210"/>
        <v>Wolfsburg</v>
      </c>
      <c r="J1737" s="2" t="s">
        <v>57</v>
      </c>
      <c r="K1737" s="7" t="str">
        <f>INDEX('Product Details'!$A$2:$D$169, MATCH('Sales Order '!J1737,'Product Details'!$B$2:$B$169,0),3)</f>
        <v>Technology</v>
      </c>
      <c r="L1737" s="7" t="str">
        <f>INDEX('Product Details'!$A$2:$D$169, MATCH('Sales Order '!J1737,'Product Details'!$B$2:$B$169,0),4)</f>
        <v>Accessories</v>
      </c>
      <c r="M1737" s="7" t="str">
        <f>INDEX('Product Details'!$A$2:$D$169, MATCH('Sales Order '!J1737,'Product Details'!$B$2:$B$169,0),1)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211"/>
        <v>3241</v>
      </c>
      <c r="R1737" s="8">
        <f t="shared" si="212"/>
        <v>3535</v>
      </c>
      <c r="S1737" s="2">
        <v>71</v>
      </c>
      <c r="T1737" s="9">
        <f t="shared" si="213"/>
        <v>3606</v>
      </c>
      <c r="U1737" s="9">
        <f t="shared" si="214"/>
        <v>365</v>
      </c>
      <c r="V1737" s="2" t="s">
        <v>72</v>
      </c>
      <c r="W1737" s="10">
        <f t="shared" si="215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 t="shared" ref="G1738:G1801" si="216">VLOOKUP(F1738, Customer,2,0)</f>
        <v>Dave</v>
      </c>
      <c r="H1738" s="6" t="str">
        <f t="shared" ref="H1738:H1801" si="217">VLOOKUP(F1738,Customer,3,0)</f>
        <v>Hallsten</v>
      </c>
      <c r="I1738" s="6" t="str">
        <f t="shared" ref="I1738:I1801" si="218">VLOOKUP(F1738,Customer,5,0)</f>
        <v>Coimbatore</v>
      </c>
      <c r="J1738" s="2" t="s">
        <v>1185</v>
      </c>
      <c r="K1738" s="7" t="str">
        <f>INDEX('Product Details'!$A$2:$D$169, MATCH('Sales Order '!J1738,'Product Details'!$B$2:$B$169,0),3)</f>
        <v>Office_Supplies</v>
      </c>
      <c r="L1738" s="7" t="str">
        <f>INDEX('Product Details'!$A$2:$D$169, MATCH('Sales Order '!J1738,'Product Details'!$B$2:$B$169,0),4)</f>
        <v>Envelopes</v>
      </c>
      <c r="M1738" s="7" t="str">
        <f>INDEX('Product Details'!$A$2:$D$169, MATCH('Sales Order '!J1738,'Product Details'!$B$2:$B$169,0),1)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211"/>
        <v>8572</v>
      </c>
      <c r="R1738" s="8">
        <f t="shared" si="212"/>
        <v>8912</v>
      </c>
      <c r="S1738" s="2">
        <v>41</v>
      </c>
      <c r="T1738" s="9">
        <f t="shared" si="213"/>
        <v>8953</v>
      </c>
      <c r="U1738" s="9">
        <f t="shared" si="214"/>
        <v>381</v>
      </c>
      <c r="V1738" s="2" t="s">
        <v>34</v>
      </c>
      <c r="W1738" s="10">
        <f t="shared" si="215"/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 t="shared" si="216"/>
        <v>Julia</v>
      </c>
      <c r="H1739" s="6" t="str">
        <f t="shared" si="217"/>
        <v>Barnett</v>
      </c>
      <c r="I1739" s="6" t="str">
        <f t="shared" si="218"/>
        <v>Zhuhai</v>
      </c>
      <c r="J1739" s="2" t="s">
        <v>836</v>
      </c>
      <c r="K1739" s="7" t="str">
        <f>INDEX('Product Details'!$A$2:$D$169, MATCH('Sales Order '!J1739,'Product Details'!$B$2:$B$169,0),3)</f>
        <v>Technology</v>
      </c>
      <c r="L1739" s="7" t="str">
        <f>INDEX('Product Details'!$A$2:$D$169, MATCH('Sales Order '!J1739,'Product Details'!$B$2:$B$169,0),4)</f>
        <v>Copiers</v>
      </c>
      <c r="M1739" s="7" t="str">
        <f>INDEX('Product Details'!$A$2:$D$169, MATCH('Sales Order '!J1739,'Product Details'!$B$2:$B$169,0),1)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219">O1739*P1739</f>
        <v>2812</v>
      </c>
      <c r="R1739" s="8">
        <f t="shared" ref="R1739:R1802" si="220">N1739*P1739</f>
        <v>3066</v>
      </c>
      <c r="S1739" s="2">
        <v>22</v>
      </c>
      <c r="T1739" s="9">
        <f t="shared" ref="T1739:T1802" si="221">R1739+S1739</f>
        <v>3088</v>
      </c>
      <c r="U1739" s="9">
        <f t="shared" ref="U1739:U1802" si="222">T1739-Q1739</f>
        <v>276</v>
      </c>
      <c r="V1739" s="2" t="s">
        <v>72</v>
      </c>
      <c r="W1739" s="10">
        <f t="shared" ref="W1739:W1802" si="223">VLOOKUP(T1739,$X$1:$Y$7,2,1)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 t="shared" si="216"/>
        <v>Evan</v>
      </c>
      <c r="H1740" s="6" t="str">
        <f t="shared" si="217"/>
        <v>Bailliet</v>
      </c>
      <c r="I1740" s="6" t="str">
        <f t="shared" si="218"/>
        <v>Brisbane</v>
      </c>
      <c r="J1740" s="2" t="s">
        <v>1001</v>
      </c>
      <c r="K1740" s="7" t="str">
        <f>INDEX('Product Details'!$A$2:$D$169, MATCH('Sales Order '!J1740,'Product Details'!$B$2:$B$169,0),3)</f>
        <v>Office_Supplies</v>
      </c>
      <c r="L1740" s="7" t="str">
        <f>INDEX('Product Details'!$A$2:$D$169, MATCH('Sales Order '!J1740,'Product Details'!$B$2:$B$169,0),4)</f>
        <v>Art</v>
      </c>
      <c r="M1740" s="7" t="str">
        <f>INDEX('Product Details'!$A$2:$D$169, MATCH('Sales Order '!J1740,'Product Details'!$B$2:$B$169,0),1)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219"/>
        <v>2394</v>
      </c>
      <c r="R1740" s="8">
        <f t="shared" si="220"/>
        <v>2610</v>
      </c>
      <c r="S1740" s="2">
        <v>74</v>
      </c>
      <c r="T1740" s="9">
        <f t="shared" si="221"/>
        <v>2684</v>
      </c>
      <c r="U1740" s="9">
        <f t="shared" si="222"/>
        <v>290</v>
      </c>
      <c r="V1740" s="2" t="s">
        <v>34</v>
      </c>
      <c r="W1740" s="10">
        <f t="shared" si="223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 t="shared" si="216"/>
        <v>Gary</v>
      </c>
      <c r="H1741" s="6" t="str">
        <f t="shared" si="217"/>
        <v>Mitchum</v>
      </c>
      <c r="I1741" s="6" t="str">
        <f t="shared" si="218"/>
        <v>Mildura</v>
      </c>
      <c r="J1741" s="2" t="s">
        <v>138</v>
      </c>
      <c r="K1741" s="7" t="str">
        <f>INDEX('Product Details'!$A$2:$D$169, MATCH('Sales Order '!J1741,'Product Details'!$B$2:$B$169,0),3)</f>
        <v>Office_Supplies</v>
      </c>
      <c r="L1741" s="7" t="str">
        <f>INDEX('Product Details'!$A$2:$D$169, MATCH('Sales Order '!J1741,'Product Details'!$B$2:$B$169,0),4)</f>
        <v>Supplies</v>
      </c>
      <c r="M1741" s="7" t="str">
        <f>INDEX('Product Details'!$A$2:$D$169, MATCH('Sales Order '!J1741,'Product Details'!$B$2:$B$169,0),1)</f>
        <v>Stiletto Box Cutter, Steel</v>
      </c>
      <c r="N1741" s="2">
        <v>69</v>
      </c>
      <c r="O1741" s="2">
        <v>64</v>
      </c>
      <c r="P1741" s="2">
        <v>4</v>
      </c>
      <c r="Q1741" s="8">
        <f t="shared" si="219"/>
        <v>256</v>
      </c>
      <c r="R1741" s="8">
        <f t="shared" si="220"/>
        <v>276</v>
      </c>
      <c r="S1741" s="2">
        <v>10</v>
      </c>
      <c r="T1741" s="9">
        <f t="shared" si="221"/>
        <v>286</v>
      </c>
      <c r="U1741" s="9">
        <f t="shared" si="222"/>
        <v>30</v>
      </c>
      <c r="V1741" s="2" t="s">
        <v>64</v>
      </c>
      <c r="W1741" s="10">
        <f t="shared" si="223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 t="shared" si="216"/>
        <v>Roger</v>
      </c>
      <c r="H1742" s="6" t="str">
        <f t="shared" si="217"/>
        <v>Barcio</v>
      </c>
      <c r="I1742" s="6" t="str">
        <f t="shared" si="218"/>
        <v>Bremen</v>
      </c>
      <c r="J1742" s="2" t="s">
        <v>380</v>
      </c>
      <c r="K1742" s="7" t="str">
        <f>INDEX('Product Details'!$A$2:$D$169, MATCH('Sales Order '!J1742,'Product Details'!$B$2:$B$169,0),3)</f>
        <v>Office_Supplies</v>
      </c>
      <c r="L1742" s="7" t="str">
        <f>INDEX('Product Details'!$A$2:$D$169, MATCH('Sales Order '!J1742,'Product Details'!$B$2:$B$169,0),4)</f>
        <v>Fasteners</v>
      </c>
      <c r="M1742" s="7" t="str">
        <f>INDEX('Product Details'!$A$2:$D$169, MATCH('Sales Order '!J1742,'Product Details'!$B$2:$B$169,0),1)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219"/>
        <v>47506</v>
      </c>
      <c r="R1742" s="8">
        <f t="shared" si="220"/>
        <v>50310</v>
      </c>
      <c r="S1742" s="2">
        <v>27</v>
      </c>
      <c r="T1742" s="9">
        <f t="shared" si="221"/>
        <v>50337</v>
      </c>
      <c r="U1742" s="9">
        <f t="shared" si="222"/>
        <v>2831</v>
      </c>
      <c r="V1742" s="2" t="s">
        <v>34</v>
      </c>
      <c r="W1742" s="10">
        <f t="shared" si="223"/>
        <v>0.09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 t="shared" si="216"/>
        <v>Kristina</v>
      </c>
      <c r="H1743" s="6" t="str">
        <f t="shared" si="217"/>
        <v>Nunn</v>
      </c>
      <c r="I1743" s="6" t="str">
        <f t="shared" si="218"/>
        <v>Sydney</v>
      </c>
      <c r="J1743" s="2" t="s">
        <v>1406</v>
      </c>
      <c r="K1743" s="7" t="str">
        <f>INDEX('Product Details'!$A$2:$D$169, MATCH('Sales Order '!J1743,'Product Details'!$B$2:$B$169,0),3)</f>
        <v>Office_Supplies</v>
      </c>
      <c r="L1743" s="7" t="str">
        <f>INDEX('Product Details'!$A$2:$D$169, MATCH('Sales Order '!J1743,'Product Details'!$B$2:$B$169,0),4)</f>
        <v>Art</v>
      </c>
      <c r="M1743" s="7" t="str">
        <f>INDEX('Product Details'!$A$2:$D$169, MATCH('Sales Order '!J1743,'Product Details'!$B$2:$B$169,0),1)</f>
        <v>Colorific Watercolor Pencils</v>
      </c>
      <c r="N1743" s="2">
        <v>60</v>
      </c>
      <c r="O1743" s="2">
        <v>55</v>
      </c>
      <c r="P1743" s="2">
        <v>3</v>
      </c>
      <c r="Q1743" s="8">
        <f t="shared" si="219"/>
        <v>165</v>
      </c>
      <c r="R1743" s="8">
        <f t="shared" si="220"/>
        <v>180</v>
      </c>
      <c r="S1743" s="2">
        <v>10</v>
      </c>
      <c r="T1743" s="9">
        <f t="shared" si="221"/>
        <v>190</v>
      </c>
      <c r="U1743" s="9">
        <f t="shared" si="222"/>
        <v>25</v>
      </c>
      <c r="V1743" s="2" t="s">
        <v>34</v>
      </c>
      <c r="W1743" s="10">
        <f t="shared" si="223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 t="shared" si="216"/>
        <v>Adam</v>
      </c>
      <c r="H1744" s="6" t="str">
        <f t="shared" si="217"/>
        <v>Bellavance</v>
      </c>
      <c r="I1744" s="6" t="str">
        <f t="shared" si="218"/>
        <v>Medan</v>
      </c>
      <c r="J1744" s="2" t="s">
        <v>1391</v>
      </c>
      <c r="K1744" s="7" t="str">
        <f>INDEX('Product Details'!$A$2:$D$169, MATCH('Sales Order '!J1744,'Product Details'!$B$2:$B$169,0),3)</f>
        <v>Furniture</v>
      </c>
      <c r="L1744" s="7" t="str">
        <f>INDEX('Product Details'!$A$2:$D$169, MATCH('Sales Order '!J1744,'Product Details'!$B$2:$B$169,0),4)</f>
        <v>Furnishings</v>
      </c>
      <c r="M1744" s="7" t="str">
        <f>INDEX('Product Details'!$A$2:$D$169, MATCH('Sales Order '!J1744,'Product Details'!$B$2:$B$169,0),1)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219"/>
        <v>6082</v>
      </c>
      <c r="R1744" s="8">
        <f t="shared" si="220"/>
        <v>6576</v>
      </c>
      <c r="S1744" s="2">
        <v>87</v>
      </c>
      <c r="T1744" s="9">
        <f t="shared" si="221"/>
        <v>6663</v>
      </c>
      <c r="U1744" s="9">
        <f t="shared" si="222"/>
        <v>581</v>
      </c>
      <c r="V1744" s="2" t="s">
        <v>34</v>
      </c>
      <c r="W1744" s="10">
        <f t="shared" si="223"/>
        <v>0.05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 t="shared" si="216"/>
        <v>Max</v>
      </c>
      <c r="H1745" s="6" t="str">
        <f t="shared" si="217"/>
        <v>Ludwig</v>
      </c>
      <c r="I1745" s="6" t="str">
        <f t="shared" si="218"/>
        <v>Cirebon</v>
      </c>
      <c r="J1745" s="2" t="s">
        <v>551</v>
      </c>
      <c r="K1745" s="7" t="str">
        <f>INDEX('Product Details'!$A$2:$D$169, MATCH('Sales Order '!J1745,'Product Details'!$B$2:$B$169,0),3)</f>
        <v>Office_Supplies</v>
      </c>
      <c r="L1745" s="7" t="str">
        <f>INDEX('Product Details'!$A$2:$D$169, MATCH('Sales Order '!J1745,'Product Details'!$B$2:$B$169,0),4)</f>
        <v>Art</v>
      </c>
      <c r="M1745" s="7" t="str">
        <f>INDEX('Product Details'!$A$2:$D$169, MATCH('Sales Order '!J1745,'Product Details'!$B$2:$B$169,0),1)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219"/>
        <v>2418</v>
      </c>
      <c r="R1745" s="8">
        <f t="shared" si="220"/>
        <v>2636</v>
      </c>
      <c r="S1745" s="2">
        <v>94</v>
      </c>
      <c r="T1745" s="9">
        <f t="shared" si="221"/>
        <v>2730</v>
      </c>
      <c r="U1745" s="9">
        <f t="shared" si="222"/>
        <v>312</v>
      </c>
      <c r="V1745" s="2" t="s">
        <v>31</v>
      </c>
      <c r="W1745" s="10">
        <f t="shared" si="223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 t="shared" si="216"/>
        <v>Delfina</v>
      </c>
      <c r="H1746" s="6" t="str">
        <f t="shared" si="217"/>
        <v>Latchford</v>
      </c>
      <c r="I1746" s="6" t="str">
        <f t="shared" si="218"/>
        <v>Yogyakarta</v>
      </c>
      <c r="J1746" s="2" t="s">
        <v>109</v>
      </c>
      <c r="K1746" s="7" t="str">
        <f>INDEX('Product Details'!$A$2:$D$169, MATCH('Sales Order '!J1746,'Product Details'!$B$2:$B$169,0),3)</f>
        <v>Furniture</v>
      </c>
      <c r="L1746" s="7" t="str">
        <f>INDEX('Product Details'!$A$2:$D$169, MATCH('Sales Order '!J1746,'Product Details'!$B$2:$B$169,0),4)</f>
        <v>Bookcases</v>
      </c>
      <c r="M1746" s="7" t="str">
        <f>INDEX('Product Details'!$A$2:$D$169, MATCH('Sales Order '!J1746,'Product Details'!$B$2:$B$169,0),1)</f>
        <v>4-Shelf Metal Bookcases</v>
      </c>
      <c r="N1746" s="2">
        <v>693</v>
      </c>
      <c r="O1746" s="2">
        <v>667</v>
      </c>
      <c r="P1746" s="2">
        <v>4</v>
      </c>
      <c r="Q1746" s="8">
        <f t="shared" si="219"/>
        <v>2668</v>
      </c>
      <c r="R1746" s="8">
        <f t="shared" si="220"/>
        <v>2772</v>
      </c>
      <c r="S1746" s="2">
        <v>80</v>
      </c>
      <c r="T1746" s="9">
        <f t="shared" si="221"/>
        <v>2852</v>
      </c>
      <c r="U1746" s="9">
        <f t="shared" si="222"/>
        <v>184</v>
      </c>
      <c r="V1746" s="2" t="s">
        <v>34</v>
      </c>
      <c r="W1746" s="10">
        <f t="shared" si="223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 t="shared" si="216"/>
        <v>Craig</v>
      </c>
      <c r="H1747" s="6" t="str">
        <f t="shared" si="217"/>
        <v>Carreira</v>
      </c>
      <c r="I1747" s="6" t="str">
        <f t="shared" si="218"/>
        <v>Worms</v>
      </c>
      <c r="J1747" s="2" t="s">
        <v>109</v>
      </c>
      <c r="K1747" s="7" t="str">
        <f>INDEX('Product Details'!$A$2:$D$169, MATCH('Sales Order '!J1747,'Product Details'!$B$2:$B$169,0),3)</f>
        <v>Furniture</v>
      </c>
      <c r="L1747" s="7" t="str">
        <f>INDEX('Product Details'!$A$2:$D$169, MATCH('Sales Order '!J1747,'Product Details'!$B$2:$B$169,0),4)</f>
        <v>Bookcases</v>
      </c>
      <c r="M1747" s="7" t="str">
        <f>INDEX('Product Details'!$A$2:$D$169, MATCH('Sales Order '!J1747,'Product Details'!$B$2:$B$169,0),1)</f>
        <v>4-Shelf Metal Bookcases</v>
      </c>
      <c r="N1747" s="2">
        <v>165</v>
      </c>
      <c r="O1747" s="2">
        <v>149</v>
      </c>
      <c r="P1747" s="2">
        <v>2</v>
      </c>
      <c r="Q1747" s="8">
        <f t="shared" si="219"/>
        <v>298</v>
      </c>
      <c r="R1747" s="8">
        <f t="shared" si="220"/>
        <v>330</v>
      </c>
      <c r="S1747" s="2">
        <v>30</v>
      </c>
      <c r="T1747" s="9">
        <f t="shared" si="221"/>
        <v>360</v>
      </c>
      <c r="U1747" s="9">
        <f t="shared" si="222"/>
        <v>62</v>
      </c>
      <c r="V1747" s="2" t="s">
        <v>64</v>
      </c>
      <c r="W1747" s="10">
        <f t="shared" si="223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 t="shared" si="216"/>
        <v>Laurel</v>
      </c>
      <c r="H1748" s="6" t="str">
        <f t="shared" si="217"/>
        <v>Beltran</v>
      </c>
      <c r="I1748" s="6" t="str">
        <f t="shared" si="218"/>
        <v>Wuppertal</v>
      </c>
      <c r="J1748" s="2" t="s">
        <v>389</v>
      </c>
      <c r="K1748" s="7" t="str">
        <f>INDEX('Product Details'!$A$2:$D$169, MATCH('Sales Order '!J1748,'Product Details'!$B$2:$B$169,0),3)</f>
        <v>Furniture</v>
      </c>
      <c r="L1748" s="7" t="str">
        <f>INDEX('Product Details'!$A$2:$D$169, MATCH('Sales Order '!J1748,'Product Details'!$B$2:$B$169,0),4)</f>
        <v>Tables</v>
      </c>
      <c r="M1748" s="7" t="str">
        <f>INDEX('Product Details'!$A$2:$D$169, MATCH('Sales Order '!J1748,'Product Details'!$B$2:$B$169,0),1)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219"/>
        <v>1453</v>
      </c>
      <c r="R1748" s="8">
        <f t="shared" si="220"/>
        <v>1482</v>
      </c>
      <c r="S1748" s="2">
        <v>75</v>
      </c>
      <c r="T1748" s="9">
        <f t="shared" si="221"/>
        <v>1557</v>
      </c>
      <c r="U1748" s="9">
        <f t="shared" si="222"/>
        <v>104</v>
      </c>
      <c r="V1748" s="2" t="s">
        <v>34</v>
      </c>
      <c r="W1748" s="10">
        <f t="shared" si="223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 t="shared" si="216"/>
        <v>Jack</v>
      </c>
      <c r="H1749" s="6" t="str">
        <f t="shared" si="217"/>
        <v>Lebron</v>
      </c>
      <c r="I1749" s="6" t="str">
        <f t="shared" si="218"/>
        <v>Erftstadt</v>
      </c>
      <c r="J1749" s="2" t="s">
        <v>493</v>
      </c>
      <c r="K1749" s="7" t="str">
        <f>INDEX('Product Details'!$A$2:$D$169, MATCH('Sales Order '!J1749,'Product Details'!$B$2:$B$169,0),3)</f>
        <v>Office_Supplies</v>
      </c>
      <c r="L1749" s="7" t="str">
        <f>INDEX('Product Details'!$A$2:$D$169, MATCH('Sales Order '!J1749,'Product Details'!$B$2:$B$169,0),4)</f>
        <v>Binders</v>
      </c>
      <c r="M1749" s="7" t="str">
        <f>INDEX('Product Details'!$A$2:$D$169, MATCH('Sales Order '!J1749,'Product Details'!$B$2:$B$169,0),1)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219"/>
        <v>33726</v>
      </c>
      <c r="R1749" s="8">
        <f t="shared" si="220"/>
        <v>35364</v>
      </c>
      <c r="S1749" s="2">
        <v>25</v>
      </c>
      <c r="T1749" s="9">
        <f t="shared" si="221"/>
        <v>35389</v>
      </c>
      <c r="U1749" s="9">
        <f t="shared" si="222"/>
        <v>1663</v>
      </c>
      <c r="V1749" s="2" t="s">
        <v>34</v>
      </c>
      <c r="W1749" s="10">
        <f t="shared" si="223"/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 t="shared" si="216"/>
        <v>Becky</v>
      </c>
      <c r="H1750" s="6" t="str">
        <f t="shared" si="217"/>
        <v>Pak</v>
      </c>
      <c r="I1750" s="6" t="str">
        <f t="shared" si="218"/>
        <v>Geelong</v>
      </c>
      <c r="J1750" s="2" t="s">
        <v>119</v>
      </c>
      <c r="K1750" s="7" t="str">
        <f>INDEX('Product Details'!$A$2:$D$169, MATCH('Sales Order '!J1750,'Product Details'!$B$2:$B$169,0),3)</f>
        <v>Furniture</v>
      </c>
      <c r="L1750" s="7" t="str">
        <f>INDEX('Product Details'!$A$2:$D$169, MATCH('Sales Order '!J1750,'Product Details'!$B$2:$B$169,0),4)</f>
        <v>Furnishings</v>
      </c>
      <c r="M1750" s="7" t="str">
        <f>INDEX('Product Details'!$A$2:$D$169, MATCH('Sales Order '!J1750,'Product Details'!$B$2:$B$169,0),1)</f>
        <v>Advantus Door Stop, Black</v>
      </c>
      <c r="N1750" s="2">
        <v>393</v>
      </c>
      <c r="O1750" s="2">
        <v>374</v>
      </c>
      <c r="P1750" s="2">
        <v>2</v>
      </c>
      <c r="Q1750" s="8">
        <f t="shared" si="219"/>
        <v>748</v>
      </c>
      <c r="R1750" s="8">
        <f t="shared" si="220"/>
        <v>786</v>
      </c>
      <c r="S1750" s="2">
        <v>27</v>
      </c>
      <c r="T1750" s="9">
        <f t="shared" si="221"/>
        <v>813</v>
      </c>
      <c r="U1750" s="9">
        <f t="shared" si="222"/>
        <v>65</v>
      </c>
      <c r="V1750" s="2" t="s">
        <v>64</v>
      </c>
      <c r="W1750" s="10">
        <f t="shared" si="223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 t="shared" si="216"/>
        <v>Heather</v>
      </c>
      <c r="H1751" s="6" t="str">
        <f t="shared" si="217"/>
        <v>Kirkland</v>
      </c>
      <c r="I1751" s="6" t="str">
        <f t="shared" si="218"/>
        <v>Luoyang</v>
      </c>
      <c r="J1751" s="2" t="s">
        <v>817</v>
      </c>
      <c r="K1751" s="7" t="str">
        <f>INDEX('Product Details'!$A$2:$D$169, MATCH('Sales Order '!J1751,'Product Details'!$B$2:$B$169,0),3)</f>
        <v>Office_Supplies</v>
      </c>
      <c r="L1751" s="7" t="str">
        <f>INDEX('Product Details'!$A$2:$D$169, MATCH('Sales Order '!J1751,'Product Details'!$B$2:$B$169,0),4)</f>
        <v>Labels</v>
      </c>
      <c r="M1751" s="7" t="str">
        <f>INDEX('Product Details'!$A$2:$D$169, MATCH('Sales Order '!J1751,'Product Details'!$B$2:$B$169,0),1)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219"/>
        <v>4773</v>
      </c>
      <c r="R1751" s="8">
        <f t="shared" si="220"/>
        <v>4911</v>
      </c>
      <c r="S1751" s="2">
        <v>38</v>
      </c>
      <c r="T1751" s="9">
        <f t="shared" si="221"/>
        <v>4949</v>
      </c>
      <c r="U1751" s="9">
        <f t="shared" si="222"/>
        <v>176</v>
      </c>
      <c r="V1751" s="2" t="s">
        <v>34</v>
      </c>
      <c r="W1751" s="10">
        <f t="shared" si="223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 t="shared" si="216"/>
        <v>Rachel</v>
      </c>
      <c r="H1752" s="6" t="str">
        <f t="shared" si="217"/>
        <v>Payne</v>
      </c>
      <c r="I1752" s="6" t="str">
        <f t="shared" si="218"/>
        <v>Raipur</v>
      </c>
      <c r="J1752" s="2" t="s">
        <v>765</v>
      </c>
      <c r="K1752" s="7" t="str">
        <f>INDEX('Product Details'!$A$2:$D$169, MATCH('Sales Order '!J1752,'Product Details'!$B$2:$B$169,0),3)</f>
        <v>Furniture</v>
      </c>
      <c r="L1752" s="7" t="str">
        <f>INDEX('Product Details'!$A$2:$D$169, MATCH('Sales Order '!J1752,'Product Details'!$B$2:$B$169,0),4)</f>
        <v>Tables</v>
      </c>
      <c r="M1752" s="7" t="str">
        <f>INDEX('Product Details'!$A$2:$D$169, MATCH('Sales Order '!J1752,'Product Details'!$B$2:$B$169,0),1)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219"/>
        <v>1040</v>
      </c>
      <c r="R1752" s="8">
        <f t="shared" si="220"/>
        <v>1125</v>
      </c>
      <c r="S1752" s="2">
        <v>43</v>
      </c>
      <c r="T1752" s="9">
        <f t="shared" si="221"/>
        <v>1168</v>
      </c>
      <c r="U1752" s="9">
        <f t="shared" si="222"/>
        <v>128</v>
      </c>
      <c r="V1752" s="2" t="s">
        <v>31</v>
      </c>
      <c r="W1752" s="10">
        <f t="shared" si="223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 t="shared" si="216"/>
        <v>Laurel</v>
      </c>
      <c r="H1753" s="6" t="str">
        <f t="shared" si="217"/>
        <v>Elliston</v>
      </c>
      <c r="I1753" s="6" t="str">
        <f t="shared" si="218"/>
        <v>Tasikmalaya</v>
      </c>
      <c r="J1753" s="2" t="s">
        <v>284</v>
      </c>
      <c r="K1753" s="7" t="str">
        <f>INDEX('Product Details'!$A$2:$D$169, MATCH('Sales Order '!J1753,'Product Details'!$B$2:$B$169,0),3)</f>
        <v>Furniture</v>
      </c>
      <c r="L1753" s="7" t="str">
        <f>INDEX('Product Details'!$A$2:$D$169, MATCH('Sales Order '!J1753,'Product Details'!$B$2:$B$169,0),4)</f>
        <v>Chairs</v>
      </c>
      <c r="M1753" s="7" t="str">
        <f>INDEX('Product Details'!$A$2:$D$169, MATCH('Sales Order '!J1753,'Product Details'!$B$2:$B$169,0),1)</f>
        <v>Chairmat, Black</v>
      </c>
      <c r="N1753" s="2">
        <v>4704</v>
      </c>
      <c r="O1753" s="2">
        <v>4361</v>
      </c>
      <c r="P1753" s="2">
        <v>1</v>
      </c>
      <c r="Q1753" s="8">
        <f t="shared" si="219"/>
        <v>4361</v>
      </c>
      <c r="R1753" s="8">
        <f t="shared" si="220"/>
        <v>4704</v>
      </c>
      <c r="S1753" s="2">
        <v>30</v>
      </c>
      <c r="T1753" s="9">
        <f t="shared" si="221"/>
        <v>4734</v>
      </c>
      <c r="U1753" s="9">
        <f t="shared" si="222"/>
        <v>373</v>
      </c>
      <c r="V1753" s="2" t="s">
        <v>34</v>
      </c>
      <c r="W1753" s="10">
        <f t="shared" si="223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 t="shared" si="216"/>
        <v>Sanjit</v>
      </c>
      <c r="H1754" s="6" t="str">
        <f t="shared" si="217"/>
        <v>Jacobs</v>
      </c>
      <c r="I1754" s="6" t="str">
        <f t="shared" si="218"/>
        <v>Munich</v>
      </c>
      <c r="J1754" s="2" t="s">
        <v>342</v>
      </c>
      <c r="K1754" s="7" t="str">
        <f>INDEX('Product Details'!$A$2:$D$169, MATCH('Sales Order '!J1754,'Product Details'!$B$2:$B$169,0),3)</f>
        <v>Technology</v>
      </c>
      <c r="L1754" s="7" t="str">
        <f>INDEX('Product Details'!$A$2:$D$169, MATCH('Sales Order '!J1754,'Product Details'!$B$2:$B$169,0),4)</f>
        <v>Copiers</v>
      </c>
      <c r="M1754" s="7" t="str">
        <f>INDEX('Product Details'!$A$2:$D$169, MATCH('Sales Order '!J1754,'Product Details'!$B$2:$B$169,0),1)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219"/>
        <v>8020</v>
      </c>
      <c r="R1754" s="8">
        <f t="shared" si="220"/>
        <v>8255</v>
      </c>
      <c r="S1754" s="2">
        <v>67</v>
      </c>
      <c r="T1754" s="9">
        <f t="shared" si="221"/>
        <v>8322</v>
      </c>
      <c r="U1754" s="9">
        <f t="shared" si="222"/>
        <v>302</v>
      </c>
      <c r="V1754" s="2" t="s">
        <v>34</v>
      </c>
      <c r="W1754" s="10">
        <f t="shared" si="223"/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 t="shared" si="216"/>
        <v>Thomas</v>
      </c>
      <c r="H1755" s="6" t="str">
        <f t="shared" si="217"/>
        <v>Seio</v>
      </c>
      <c r="I1755" s="6" t="str">
        <f t="shared" si="218"/>
        <v>Melbourne</v>
      </c>
      <c r="J1755" s="2" t="s">
        <v>748</v>
      </c>
      <c r="K1755" s="7" t="str">
        <f>INDEX('Product Details'!$A$2:$D$169, MATCH('Sales Order '!J1755,'Product Details'!$B$2:$B$169,0),3)</f>
        <v>Office_Supplies</v>
      </c>
      <c r="L1755" s="7" t="str">
        <f>INDEX('Product Details'!$A$2:$D$169, MATCH('Sales Order '!J1755,'Product Details'!$B$2:$B$169,0),4)</f>
        <v>Storage</v>
      </c>
      <c r="M1755" s="7" t="str">
        <f>INDEX('Product Details'!$A$2:$D$169, MATCH('Sales Order '!J1755,'Product Details'!$B$2:$B$169,0),1)</f>
        <v>Smead Trays, Wire Frame</v>
      </c>
      <c r="N1755" s="2">
        <v>8738</v>
      </c>
      <c r="O1755" s="2">
        <v>8162</v>
      </c>
      <c r="P1755" s="2">
        <v>3</v>
      </c>
      <c r="Q1755" s="8">
        <f t="shared" si="219"/>
        <v>24486</v>
      </c>
      <c r="R1755" s="8">
        <f t="shared" si="220"/>
        <v>26214</v>
      </c>
      <c r="S1755" s="2">
        <v>73</v>
      </c>
      <c r="T1755" s="9">
        <f t="shared" si="221"/>
        <v>26287</v>
      </c>
      <c r="U1755" s="9">
        <f t="shared" si="222"/>
        <v>1801</v>
      </c>
      <c r="V1755" s="2" t="s">
        <v>34</v>
      </c>
      <c r="W1755" s="10">
        <f t="shared" si="223"/>
        <v>7.0000000000000007E-2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 t="shared" si="216"/>
        <v>Max</v>
      </c>
      <c r="H1756" s="6" t="str">
        <f t="shared" si="217"/>
        <v>Ludwig</v>
      </c>
      <c r="I1756" s="6" t="str">
        <f t="shared" si="218"/>
        <v>Cirebon</v>
      </c>
      <c r="J1756" s="2" t="s">
        <v>171</v>
      </c>
      <c r="K1756" s="7" t="str">
        <f>INDEX('Product Details'!$A$2:$D$169, MATCH('Sales Order '!J1756,'Product Details'!$B$2:$B$169,0),3)</f>
        <v>Office_Supplies</v>
      </c>
      <c r="L1756" s="7" t="str">
        <f>INDEX('Product Details'!$A$2:$D$169, MATCH('Sales Order '!J1756,'Product Details'!$B$2:$B$169,0),4)</f>
        <v>Labels</v>
      </c>
      <c r="M1756" s="7" t="str">
        <f>INDEX('Product Details'!$A$2:$D$169, MATCH('Sales Order '!J1756,'Product Details'!$B$2:$B$169,0),1)</f>
        <v>Aver 517</v>
      </c>
      <c r="N1756" s="2">
        <v>2418</v>
      </c>
      <c r="O1756" s="2">
        <v>2282</v>
      </c>
      <c r="P1756" s="2">
        <v>3</v>
      </c>
      <c r="Q1756" s="8">
        <f t="shared" si="219"/>
        <v>6846</v>
      </c>
      <c r="R1756" s="8">
        <f t="shared" si="220"/>
        <v>7254</v>
      </c>
      <c r="S1756" s="2">
        <v>99</v>
      </c>
      <c r="T1756" s="9">
        <f t="shared" si="221"/>
        <v>7353</v>
      </c>
      <c r="U1756" s="9">
        <f t="shared" si="222"/>
        <v>507</v>
      </c>
      <c r="V1756" s="2" t="s">
        <v>64</v>
      </c>
      <c r="W1756" s="10">
        <f t="shared" si="223"/>
        <v>0.05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 t="shared" si="216"/>
        <v>Cathy</v>
      </c>
      <c r="H1757" s="6" t="str">
        <f t="shared" si="217"/>
        <v>Hwang</v>
      </c>
      <c r="I1757" s="6" t="str">
        <f t="shared" si="218"/>
        <v>Ballarat</v>
      </c>
      <c r="J1757" s="2" t="s">
        <v>230</v>
      </c>
      <c r="K1757" s="7" t="str">
        <f>INDEX('Product Details'!$A$2:$D$169, MATCH('Sales Order '!J1757,'Product Details'!$B$2:$B$169,0),3)</f>
        <v>Office_Supplies</v>
      </c>
      <c r="L1757" s="7" t="str">
        <f>INDEX('Product Details'!$A$2:$D$169, MATCH('Sales Order '!J1757,'Product Details'!$B$2:$B$169,0),4)</f>
        <v>Paper</v>
      </c>
      <c r="M1757" s="7" t="str">
        <f>INDEX('Product Details'!$A$2:$D$169, MATCH('Sales Order '!J1757,'Product Details'!$B$2:$B$169,0),1)</f>
        <v>Xerox 1981</v>
      </c>
      <c r="N1757" s="2">
        <v>2540</v>
      </c>
      <c r="O1757" s="2">
        <v>2397</v>
      </c>
      <c r="P1757" s="2">
        <v>3</v>
      </c>
      <c r="Q1757" s="8">
        <f t="shared" si="219"/>
        <v>7191</v>
      </c>
      <c r="R1757" s="8">
        <f t="shared" si="220"/>
        <v>7620</v>
      </c>
      <c r="S1757" s="2">
        <v>87</v>
      </c>
      <c r="T1757" s="9">
        <f t="shared" si="221"/>
        <v>7707</v>
      </c>
      <c r="U1757" s="9">
        <f t="shared" si="222"/>
        <v>516</v>
      </c>
      <c r="V1757" s="2" t="s">
        <v>34</v>
      </c>
      <c r="W1757" s="10">
        <f t="shared" si="223"/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 t="shared" si="216"/>
        <v>Erica</v>
      </c>
      <c r="H1758" s="6" t="str">
        <f t="shared" si="217"/>
        <v>Smith</v>
      </c>
      <c r="I1758" s="6" t="str">
        <f t="shared" si="218"/>
        <v>Halle</v>
      </c>
      <c r="J1758" s="2" t="s">
        <v>181</v>
      </c>
      <c r="K1758" s="7" t="str">
        <f>INDEX('Product Details'!$A$2:$D$169, MATCH('Sales Order '!J1758,'Product Details'!$B$2:$B$169,0),3)</f>
        <v>Furniture</v>
      </c>
      <c r="L1758" s="7" t="str">
        <f>INDEX('Product Details'!$A$2:$D$169, MATCH('Sales Order '!J1758,'Product Details'!$B$2:$B$169,0),4)</f>
        <v>Tables</v>
      </c>
      <c r="M1758" s="7" t="str">
        <f>INDEX('Product Details'!$A$2:$D$169, MATCH('Sales Order '!J1758,'Product Details'!$B$2:$B$169,0),1)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219"/>
        <v>641</v>
      </c>
      <c r="R1758" s="8">
        <f t="shared" si="220"/>
        <v>666</v>
      </c>
      <c r="S1758" s="2">
        <v>35</v>
      </c>
      <c r="T1758" s="9">
        <f t="shared" si="221"/>
        <v>701</v>
      </c>
      <c r="U1758" s="9">
        <f t="shared" si="222"/>
        <v>60</v>
      </c>
      <c r="V1758" s="2" t="s">
        <v>34</v>
      </c>
      <c r="W1758" s="10">
        <f t="shared" si="223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 t="shared" si="216"/>
        <v>Sheri</v>
      </c>
      <c r="H1759" s="6" t="str">
        <f t="shared" si="217"/>
        <v>Gordon</v>
      </c>
      <c r="I1759" s="6" t="str">
        <f t="shared" si="218"/>
        <v>Bogor</v>
      </c>
      <c r="J1759" s="2" t="s">
        <v>117</v>
      </c>
      <c r="K1759" s="7" t="str">
        <f>INDEX('Product Details'!$A$2:$D$169, MATCH('Sales Order '!J1759,'Product Details'!$B$2:$B$169,0),3)</f>
        <v>Furniture</v>
      </c>
      <c r="L1759" s="7" t="str">
        <f>INDEX('Product Details'!$A$2:$D$169, MATCH('Sales Order '!J1759,'Product Details'!$B$2:$B$169,0),4)</f>
        <v>Tables</v>
      </c>
      <c r="M1759" s="7" t="str">
        <f>INDEX('Product Details'!$A$2:$D$169, MATCH('Sales Order '!J1759,'Product Details'!$B$2:$B$169,0),1)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219"/>
        <v>946</v>
      </c>
      <c r="R1759" s="8">
        <f t="shared" si="220"/>
        <v>1032</v>
      </c>
      <c r="S1759" s="2">
        <v>91</v>
      </c>
      <c r="T1759" s="9">
        <f t="shared" si="221"/>
        <v>1123</v>
      </c>
      <c r="U1759" s="9">
        <f t="shared" si="222"/>
        <v>177</v>
      </c>
      <c r="V1759" s="2" t="s">
        <v>34</v>
      </c>
      <c r="W1759" s="10">
        <f t="shared" si="223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 t="shared" si="216"/>
        <v>David</v>
      </c>
      <c r="H1760" s="6" t="str">
        <f t="shared" si="217"/>
        <v>Smith</v>
      </c>
      <c r="I1760" s="6" t="str">
        <f t="shared" si="218"/>
        <v>Surat</v>
      </c>
      <c r="J1760" s="2" t="s">
        <v>227</v>
      </c>
      <c r="K1760" s="7" t="str">
        <f>INDEX('Product Details'!$A$2:$D$169, MATCH('Sales Order '!J1760,'Product Details'!$B$2:$B$169,0),3)</f>
        <v>Furniture</v>
      </c>
      <c r="L1760" s="7" t="str">
        <f>INDEX('Product Details'!$A$2:$D$169, MATCH('Sales Order '!J1760,'Product Details'!$B$2:$B$169,0),4)</f>
        <v>Bookcases</v>
      </c>
      <c r="M1760" s="7" t="str">
        <f>INDEX('Product Details'!$A$2:$D$169, MATCH('Sales Order '!J1760,'Product Details'!$B$2:$B$169,0),1)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219"/>
        <v>477</v>
      </c>
      <c r="R1760" s="8">
        <f t="shared" si="220"/>
        <v>520</v>
      </c>
      <c r="S1760" s="2">
        <v>59</v>
      </c>
      <c r="T1760" s="9">
        <f t="shared" si="221"/>
        <v>579</v>
      </c>
      <c r="U1760" s="9">
        <f t="shared" si="222"/>
        <v>102</v>
      </c>
      <c r="V1760" s="2" t="s">
        <v>34</v>
      </c>
      <c r="W1760" s="10">
        <f t="shared" si="223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 t="shared" si="216"/>
        <v>Vivek</v>
      </c>
      <c r="H1761" s="6" t="str">
        <f t="shared" si="217"/>
        <v>Sundaresam</v>
      </c>
      <c r="I1761" s="6" t="str">
        <f t="shared" si="218"/>
        <v>Hamburg</v>
      </c>
      <c r="J1761" s="2" t="s">
        <v>314</v>
      </c>
      <c r="K1761" s="7" t="str">
        <f>INDEX('Product Details'!$A$2:$D$169, MATCH('Sales Order '!J1761,'Product Details'!$B$2:$B$169,0),3)</f>
        <v>Technology</v>
      </c>
      <c r="L1761" s="7" t="str">
        <f>INDEX('Product Details'!$A$2:$D$169, MATCH('Sales Order '!J1761,'Product Details'!$B$2:$B$169,0),4)</f>
        <v>Copiers</v>
      </c>
      <c r="M1761" s="7" t="str">
        <f>INDEX('Product Details'!$A$2:$D$169, MATCH('Sales Order '!J1761,'Product Details'!$B$2:$B$169,0),1)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219"/>
        <v>3354</v>
      </c>
      <c r="R1761" s="8">
        <f t="shared" si="220"/>
        <v>3756</v>
      </c>
      <c r="S1761" s="2">
        <v>74</v>
      </c>
      <c r="T1761" s="9">
        <f t="shared" si="221"/>
        <v>3830</v>
      </c>
      <c r="U1761" s="9">
        <f t="shared" si="222"/>
        <v>476</v>
      </c>
      <c r="V1761" s="2" t="s">
        <v>64</v>
      </c>
      <c r="W1761" s="10">
        <f t="shared" si="223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 t="shared" si="216"/>
        <v>Harold</v>
      </c>
      <c r="H1762" s="6" t="str">
        <f t="shared" si="217"/>
        <v>Dahlen</v>
      </c>
      <c r="I1762" s="6" t="str">
        <f t="shared" si="218"/>
        <v>Jakarta</v>
      </c>
      <c r="J1762" s="2" t="s">
        <v>81</v>
      </c>
      <c r="K1762" s="7" t="str">
        <f>INDEX('Product Details'!$A$2:$D$169, MATCH('Sales Order '!J1762,'Product Details'!$B$2:$B$169,0),3)</f>
        <v>Technology</v>
      </c>
      <c r="L1762" s="7" t="str">
        <f>INDEX('Product Details'!$A$2:$D$169, MATCH('Sales Order '!J1762,'Product Details'!$B$2:$B$169,0),4)</f>
        <v>Phones</v>
      </c>
      <c r="M1762" s="7" t="str">
        <f>INDEX('Product Details'!$A$2:$D$169, MATCH('Sales Order '!J1762,'Product Details'!$B$2:$B$169,0),1)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219"/>
        <v>1540</v>
      </c>
      <c r="R1762" s="8">
        <f t="shared" si="220"/>
        <v>1618</v>
      </c>
      <c r="S1762" s="2">
        <v>67</v>
      </c>
      <c r="T1762" s="9">
        <f t="shared" si="221"/>
        <v>1685</v>
      </c>
      <c r="U1762" s="9">
        <f t="shared" si="222"/>
        <v>145</v>
      </c>
      <c r="V1762" s="2" t="s">
        <v>64</v>
      </c>
      <c r="W1762" s="10">
        <f t="shared" si="223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 t="shared" si="216"/>
        <v>Thomas</v>
      </c>
      <c r="H1763" s="6" t="str">
        <f t="shared" si="217"/>
        <v>Boland</v>
      </c>
      <c r="I1763" s="6" t="str">
        <f t="shared" si="218"/>
        <v>Surabaya</v>
      </c>
      <c r="J1763" s="2" t="s">
        <v>380</v>
      </c>
      <c r="K1763" s="7" t="str">
        <f>INDEX('Product Details'!$A$2:$D$169, MATCH('Sales Order '!J1763,'Product Details'!$B$2:$B$169,0),3)</f>
        <v>Office_Supplies</v>
      </c>
      <c r="L1763" s="7" t="str">
        <f>INDEX('Product Details'!$A$2:$D$169, MATCH('Sales Order '!J1763,'Product Details'!$B$2:$B$169,0),4)</f>
        <v>Fasteners</v>
      </c>
      <c r="M1763" s="7" t="str">
        <f>INDEX('Product Details'!$A$2:$D$169, MATCH('Sales Order '!J1763,'Product Details'!$B$2:$B$169,0),1)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219"/>
        <v>7475</v>
      </c>
      <c r="R1763" s="8">
        <f t="shared" si="220"/>
        <v>8160</v>
      </c>
      <c r="S1763" s="2">
        <v>67</v>
      </c>
      <c r="T1763" s="9">
        <f t="shared" si="221"/>
        <v>8227</v>
      </c>
      <c r="U1763" s="9">
        <f t="shared" si="222"/>
        <v>752</v>
      </c>
      <c r="V1763" s="2" t="s">
        <v>34</v>
      </c>
      <c r="W1763" s="10">
        <f t="shared" si="223"/>
        <v>0.05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 t="shared" si="216"/>
        <v>Eric</v>
      </c>
      <c r="H1764" s="6" t="str">
        <f t="shared" si="217"/>
        <v>Barreto</v>
      </c>
      <c r="I1764" s="6" t="str">
        <f t="shared" si="218"/>
        <v>Liaoyang</v>
      </c>
      <c r="J1764" s="2" t="s">
        <v>178</v>
      </c>
      <c r="K1764" s="7" t="str">
        <f>INDEX('Product Details'!$A$2:$D$169, MATCH('Sales Order '!J1764,'Product Details'!$B$2:$B$169,0),3)</f>
        <v>Technology</v>
      </c>
      <c r="L1764" s="7" t="str">
        <f>INDEX('Product Details'!$A$2:$D$169, MATCH('Sales Order '!J1764,'Product Details'!$B$2:$B$169,0),4)</f>
        <v>Accessories</v>
      </c>
      <c r="M1764" s="7" t="str">
        <f>INDEX('Product Details'!$A$2:$D$169, MATCH('Sales Order '!J1764,'Product Details'!$B$2:$B$169,0),1)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219"/>
        <v>1592</v>
      </c>
      <c r="R1764" s="8">
        <f t="shared" si="220"/>
        <v>1670</v>
      </c>
      <c r="S1764" s="2">
        <v>28</v>
      </c>
      <c r="T1764" s="9">
        <f t="shared" si="221"/>
        <v>1698</v>
      </c>
      <c r="U1764" s="9">
        <f t="shared" si="222"/>
        <v>106</v>
      </c>
      <c r="V1764" s="2" t="s">
        <v>34</v>
      </c>
      <c r="W1764" s="10">
        <f t="shared" si="223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 t="shared" si="216"/>
        <v>Debra</v>
      </c>
      <c r="H1765" s="6" t="str">
        <f t="shared" si="217"/>
        <v>Catini</v>
      </c>
      <c r="I1765" s="6" t="str">
        <f t="shared" si="218"/>
        <v>Brisbane</v>
      </c>
      <c r="J1765" s="2" t="s">
        <v>442</v>
      </c>
      <c r="K1765" s="7" t="str">
        <f>INDEX('Product Details'!$A$2:$D$169, MATCH('Sales Order '!J1765,'Product Details'!$B$2:$B$169,0),3)</f>
        <v>Technology</v>
      </c>
      <c r="L1765" s="7" t="str">
        <f>INDEX('Product Details'!$A$2:$D$169, MATCH('Sales Order '!J1765,'Product Details'!$B$2:$B$169,0),4)</f>
        <v>Phones</v>
      </c>
      <c r="M1765" s="7" t="str">
        <f>INDEX('Product Details'!$A$2:$D$169, MATCH('Sales Order '!J1765,'Product Details'!$B$2:$B$169,0),1)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219"/>
        <v>116</v>
      </c>
      <c r="R1765" s="8">
        <f t="shared" si="220"/>
        <v>126</v>
      </c>
      <c r="S1765" s="2">
        <v>10</v>
      </c>
      <c r="T1765" s="9">
        <f t="shared" si="221"/>
        <v>136</v>
      </c>
      <c r="U1765" s="9">
        <f t="shared" si="222"/>
        <v>20</v>
      </c>
      <c r="V1765" s="2" t="s">
        <v>34</v>
      </c>
      <c r="W1765" s="10">
        <f t="shared" si="223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 t="shared" si="216"/>
        <v>Darren</v>
      </c>
      <c r="H1766" s="6" t="str">
        <f t="shared" si="217"/>
        <v>Budd</v>
      </c>
      <c r="I1766" s="6" t="str">
        <f t="shared" si="218"/>
        <v>Jakarta</v>
      </c>
      <c r="J1766" s="2" t="s">
        <v>270</v>
      </c>
      <c r="K1766" s="7" t="str">
        <f>INDEX('Product Details'!$A$2:$D$169, MATCH('Sales Order '!J1766,'Product Details'!$B$2:$B$169,0),3)</f>
        <v>Furniture</v>
      </c>
      <c r="L1766" s="7" t="str">
        <f>INDEX('Product Details'!$A$2:$D$169, MATCH('Sales Order '!J1766,'Product Details'!$B$2:$B$169,0),4)</f>
        <v>Furnishings</v>
      </c>
      <c r="M1766" s="7" t="str">
        <f>INDEX('Product Details'!$A$2:$D$169, MATCH('Sales Order '!J1766,'Product Details'!$B$2:$B$169,0),1)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219"/>
        <v>30288</v>
      </c>
      <c r="R1766" s="8">
        <f t="shared" si="220"/>
        <v>32104</v>
      </c>
      <c r="S1766" s="2">
        <v>68</v>
      </c>
      <c r="T1766" s="9">
        <f t="shared" si="221"/>
        <v>32172</v>
      </c>
      <c r="U1766" s="9">
        <f t="shared" si="222"/>
        <v>1884</v>
      </c>
      <c r="V1766" s="2" t="s">
        <v>34</v>
      </c>
      <c r="W1766" s="10">
        <f t="shared" si="223"/>
        <v>7.0000000000000007E-2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 t="shared" si="216"/>
        <v>Max</v>
      </c>
      <c r="H1767" s="6" t="str">
        <f t="shared" si="217"/>
        <v>Ludwig</v>
      </c>
      <c r="I1767" s="6" t="str">
        <f t="shared" si="218"/>
        <v>Newcastle</v>
      </c>
      <c r="J1767" s="2" t="s">
        <v>281</v>
      </c>
      <c r="K1767" s="7" t="str">
        <f>INDEX('Product Details'!$A$2:$D$169, MATCH('Sales Order '!J1767,'Product Details'!$B$2:$B$169,0),3)</f>
        <v>Furniture</v>
      </c>
      <c r="L1767" s="7" t="str">
        <f>INDEX('Product Details'!$A$2:$D$169, MATCH('Sales Order '!J1767,'Product Details'!$B$2:$B$169,0),4)</f>
        <v>Chairs</v>
      </c>
      <c r="M1767" s="7" t="str">
        <f>INDEX('Product Details'!$A$2:$D$169, MATCH('Sales Order '!J1767,'Product Details'!$B$2:$B$169,0),1)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219"/>
        <v>2901</v>
      </c>
      <c r="R1767" s="8">
        <f t="shared" si="220"/>
        <v>3224</v>
      </c>
      <c r="S1767" s="2">
        <v>33</v>
      </c>
      <c r="T1767" s="9">
        <f t="shared" si="221"/>
        <v>3257</v>
      </c>
      <c r="U1767" s="9">
        <f t="shared" si="222"/>
        <v>356</v>
      </c>
      <c r="V1767" s="2" t="s">
        <v>34</v>
      </c>
      <c r="W1767" s="10">
        <f t="shared" si="223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 t="shared" si="216"/>
        <v>Christine</v>
      </c>
      <c r="H1768" s="6" t="str">
        <f t="shared" si="217"/>
        <v>Abelman</v>
      </c>
      <c r="I1768" s="6" t="str">
        <f t="shared" si="218"/>
        <v>Nasik</v>
      </c>
      <c r="J1768" s="2" t="s">
        <v>119</v>
      </c>
      <c r="K1768" s="7" t="str">
        <f>INDEX('Product Details'!$A$2:$D$169, MATCH('Sales Order '!J1768,'Product Details'!$B$2:$B$169,0),3)</f>
        <v>Furniture</v>
      </c>
      <c r="L1768" s="7" t="str">
        <f>INDEX('Product Details'!$A$2:$D$169, MATCH('Sales Order '!J1768,'Product Details'!$B$2:$B$169,0),4)</f>
        <v>Furnishings</v>
      </c>
      <c r="M1768" s="7" t="str">
        <f>INDEX('Product Details'!$A$2:$D$169, MATCH('Sales Order '!J1768,'Product Details'!$B$2:$B$169,0),1)</f>
        <v>Advantus Door Stop, Black</v>
      </c>
      <c r="N1768" s="2">
        <v>1358</v>
      </c>
      <c r="O1768" s="2">
        <v>1257</v>
      </c>
      <c r="P1768" s="2">
        <v>4</v>
      </c>
      <c r="Q1768" s="8">
        <f t="shared" si="219"/>
        <v>5028</v>
      </c>
      <c r="R1768" s="8">
        <f t="shared" si="220"/>
        <v>5432</v>
      </c>
      <c r="S1768" s="2">
        <v>86</v>
      </c>
      <c r="T1768" s="9">
        <f t="shared" si="221"/>
        <v>5518</v>
      </c>
      <c r="U1768" s="9">
        <f t="shared" si="222"/>
        <v>490</v>
      </c>
      <c r="V1768" s="2" t="s">
        <v>64</v>
      </c>
      <c r="W1768" s="10">
        <f t="shared" si="223"/>
        <v>0.05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 t="shared" si="216"/>
        <v>Philisse</v>
      </c>
      <c r="H1769" s="6" t="str">
        <f t="shared" si="217"/>
        <v>Overcash</v>
      </c>
      <c r="I1769" s="6" t="str">
        <f t="shared" si="218"/>
        <v>Potsdam</v>
      </c>
      <c r="J1769" s="2" t="s">
        <v>455</v>
      </c>
      <c r="K1769" s="7" t="str">
        <f>INDEX('Product Details'!$A$2:$D$169, MATCH('Sales Order '!J1769,'Product Details'!$B$2:$B$169,0),3)</f>
        <v>Office_Supplies</v>
      </c>
      <c r="L1769" s="7" t="str">
        <f>INDEX('Product Details'!$A$2:$D$169, MATCH('Sales Order '!J1769,'Product Details'!$B$2:$B$169,0),4)</f>
        <v>Paper</v>
      </c>
      <c r="M1769" s="7" t="str">
        <f>INDEX('Product Details'!$A$2:$D$169, MATCH('Sales Order '!J1769,'Product Details'!$B$2:$B$169,0),1)</f>
        <v>Xerox 1910</v>
      </c>
      <c r="N1769" s="2">
        <v>1704</v>
      </c>
      <c r="O1769" s="2">
        <v>1624</v>
      </c>
      <c r="P1769" s="2">
        <v>5</v>
      </c>
      <c r="Q1769" s="8">
        <f t="shared" si="219"/>
        <v>8120</v>
      </c>
      <c r="R1769" s="8">
        <f t="shared" si="220"/>
        <v>8520</v>
      </c>
      <c r="S1769" s="2">
        <v>27</v>
      </c>
      <c r="T1769" s="9">
        <f t="shared" si="221"/>
        <v>8547</v>
      </c>
      <c r="U1769" s="9">
        <f t="shared" si="222"/>
        <v>427</v>
      </c>
      <c r="V1769" s="2" t="s">
        <v>34</v>
      </c>
      <c r="W1769" s="10">
        <f t="shared" si="223"/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 t="shared" si="216"/>
        <v>James</v>
      </c>
      <c r="H1770" s="6" t="str">
        <f t="shared" si="217"/>
        <v>Lanier</v>
      </c>
      <c r="I1770" s="6" t="str">
        <f t="shared" si="218"/>
        <v>Dortmund</v>
      </c>
      <c r="J1770" s="2" t="s">
        <v>129</v>
      </c>
      <c r="K1770" s="7" t="str">
        <f>INDEX('Product Details'!$A$2:$D$169, MATCH('Sales Order '!J1770,'Product Details'!$B$2:$B$169,0),3)</f>
        <v>Furniture</v>
      </c>
      <c r="L1770" s="7" t="str">
        <f>INDEX('Product Details'!$A$2:$D$169, MATCH('Sales Order '!J1770,'Product Details'!$B$2:$B$169,0),4)</f>
        <v>Tables</v>
      </c>
      <c r="M1770" s="7" t="str">
        <f>INDEX('Product Details'!$A$2:$D$169, MATCH('Sales Order '!J1770,'Product Details'!$B$2:$B$169,0),1)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219"/>
        <v>258</v>
      </c>
      <c r="R1770" s="8">
        <f t="shared" si="220"/>
        <v>270</v>
      </c>
      <c r="S1770" s="2">
        <v>30</v>
      </c>
      <c r="T1770" s="9">
        <f t="shared" si="221"/>
        <v>300</v>
      </c>
      <c r="U1770" s="9">
        <f t="shared" si="222"/>
        <v>42</v>
      </c>
      <c r="V1770" s="2" t="s">
        <v>34</v>
      </c>
      <c r="W1770" s="10">
        <f t="shared" si="223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 t="shared" si="216"/>
        <v>Bobby</v>
      </c>
      <c r="H1771" s="6" t="str">
        <f t="shared" si="217"/>
        <v>Odegard</v>
      </c>
      <c r="I1771" s="6" t="str">
        <f t="shared" si="218"/>
        <v>Adelaide</v>
      </c>
      <c r="J1771" s="2" t="s">
        <v>351</v>
      </c>
      <c r="K1771" s="7" t="str">
        <f>INDEX('Product Details'!$A$2:$D$169, MATCH('Sales Order '!J1771,'Product Details'!$B$2:$B$169,0),3)</f>
        <v>Furniture</v>
      </c>
      <c r="L1771" s="7" t="str">
        <f>INDEX('Product Details'!$A$2:$D$169, MATCH('Sales Order '!J1771,'Product Details'!$B$2:$B$169,0),4)</f>
        <v>Tables</v>
      </c>
      <c r="M1771" s="7" t="str">
        <f>INDEX('Product Details'!$A$2:$D$169, MATCH('Sales Order '!J1771,'Product Details'!$B$2:$B$169,0),1)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219"/>
        <v>740</v>
      </c>
      <c r="R1771" s="8">
        <f t="shared" si="220"/>
        <v>810</v>
      </c>
      <c r="S1771" s="2">
        <v>30</v>
      </c>
      <c r="T1771" s="9">
        <f t="shared" si="221"/>
        <v>840</v>
      </c>
      <c r="U1771" s="9">
        <f t="shared" si="222"/>
        <v>100</v>
      </c>
      <c r="V1771" s="2" t="s">
        <v>34</v>
      </c>
      <c r="W1771" s="10">
        <f t="shared" si="223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 t="shared" si="216"/>
        <v>Victoria</v>
      </c>
      <c r="H1772" s="6" t="str">
        <f t="shared" si="217"/>
        <v>Brennan</v>
      </c>
      <c r="I1772" s="6" t="str">
        <f t="shared" si="218"/>
        <v>Mangalore</v>
      </c>
      <c r="J1772" s="2" t="s">
        <v>54</v>
      </c>
      <c r="K1772" s="7" t="str">
        <f>INDEX('Product Details'!$A$2:$D$169, MATCH('Sales Order '!J1772,'Product Details'!$B$2:$B$169,0),3)</f>
        <v>Furniture</v>
      </c>
      <c r="L1772" s="7" t="str">
        <f>INDEX('Product Details'!$A$2:$D$169, MATCH('Sales Order '!J1772,'Product Details'!$B$2:$B$169,0),4)</f>
        <v>Tables</v>
      </c>
      <c r="M1772" s="7" t="str">
        <f>INDEX('Product Details'!$A$2:$D$169, MATCH('Sales Order '!J1772,'Product Details'!$B$2:$B$169,0),1)</f>
        <v>Wood Table, Rectangular</v>
      </c>
      <c r="N1772" s="2">
        <v>1568</v>
      </c>
      <c r="O1772" s="2">
        <v>1495</v>
      </c>
      <c r="P1772" s="2">
        <v>4</v>
      </c>
      <c r="Q1772" s="8">
        <f t="shared" si="219"/>
        <v>5980</v>
      </c>
      <c r="R1772" s="8">
        <f t="shared" si="220"/>
        <v>6272</v>
      </c>
      <c r="S1772" s="2">
        <v>97</v>
      </c>
      <c r="T1772" s="9">
        <f t="shared" si="221"/>
        <v>6369</v>
      </c>
      <c r="U1772" s="9">
        <f t="shared" si="222"/>
        <v>389</v>
      </c>
      <c r="V1772" s="2" t="s">
        <v>34</v>
      </c>
      <c r="W1772" s="10">
        <f t="shared" si="223"/>
        <v>0.05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 t="shared" si="216"/>
        <v>Alan</v>
      </c>
      <c r="H1773" s="6" t="str">
        <f t="shared" si="217"/>
        <v>Schoenberger</v>
      </c>
      <c r="I1773" s="6" t="str">
        <f t="shared" si="218"/>
        <v>Anshan</v>
      </c>
      <c r="J1773" s="2" t="s">
        <v>564</v>
      </c>
      <c r="K1773" s="7" t="str">
        <f>INDEX('Product Details'!$A$2:$D$169, MATCH('Sales Order '!J1773,'Product Details'!$B$2:$B$169,0),3)</f>
        <v>Technology</v>
      </c>
      <c r="L1773" s="7" t="str">
        <f>INDEX('Product Details'!$A$2:$D$169, MATCH('Sales Order '!J1773,'Product Details'!$B$2:$B$169,0),4)</f>
        <v>Machines</v>
      </c>
      <c r="M1773" s="7" t="str">
        <f>INDEX('Product Details'!$A$2:$D$169, MATCH('Sales Order '!J1773,'Product Details'!$B$2:$B$169,0),1)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219"/>
        <v>5106</v>
      </c>
      <c r="R1773" s="8">
        <f t="shared" si="220"/>
        <v>5412</v>
      </c>
      <c r="S1773" s="2">
        <v>31</v>
      </c>
      <c r="T1773" s="9">
        <f t="shared" si="221"/>
        <v>5443</v>
      </c>
      <c r="U1773" s="9">
        <f t="shared" si="222"/>
        <v>337</v>
      </c>
      <c r="V1773" s="2" t="s">
        <v>34</v>
      </c>
      <c r="W1773" s="10">
        <f t="shared" si="223"/>
        <v>0.05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 t="shared" si="216"/>
        <v>Erin</v>
      </c>
      <c r="H1774" s="6" t="str">
        <f t="shared" si="217"/>
        <v>Smith</v>
      </c>
      <c r="I1774" s="6" t="str">
        <f t="shared" si="218"/>
        <v>Yuci</v>
      </c>
      <c r="J1774" s="2" t="s">
        <v>1391</v>
      </c>
      <c r="K1774" s="7" t="str">
        <f>INDEX('Product Details'!$A$2:$D$169, MATCH('Sales Order '!J1774,'Product Details'!$B$2:$B$169,0),3)</f>
        <v>Furniture</v>
      </c>
      <c r="L1774" s="7" t="str">
        <f>INDEX('Product Details'!$A$2:$D$169, MATCH('Sales Order '!J1774,'Product Details'!$B$2:$B$169,0),4)</f>
        <v>Furnishings</v>
      </c>
      <c r="M1774" s="7" t="str">
        <f>INDEX('Product Details'!$A$2:$D$169, MATCH('Sales Order '!J1774,'Product Details'!$B$2:$B$169,0),1)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219"/>
        <v>378</v>
      </c>
      <c r="R1774" s="8">
        <f t="shared" si="220"/>
        <v>405</v>
      </c>
      <c r="S1774" s="2">
        <v>30</v>
      </c>
      <c r="T1774" s="9">
        <f t="shared" si="221"/>
        <v>435</v>
      </c>
      <c r="U1774" s="9">
        <f t="shared" si="222"/>
        <v>57</v>
      </c>
      <c r="V1774" s="2" t="s">
        <v>34</v>
      </c>
      <c r="W1774" s="10">
        <f t="shared" si="223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 t="shared" si="216"/>
        <v>Xylona</v>
      </c>
      <c r="H1775" s="6" t="str">
        <f t="shared" si="217"/>
        <v>Preis</v>
      </c>
      <c r="I1775" s="6" t="str">
        <f t="shared" si="218"/>
        <v>Suining</v>
      </c>
      <c r="J1775" s="2" t="s">
        <v>1001</v>
      </c>
      <c r="K1775" s="7" t="str">
        <f>INDEX('Product Details'!$A$2:$D$169, MATCH('Sales Order '!J1775,'Product Details'!$B$2:$B$169,0),3)</f>
        <v>Office_Supplies</v>
      </c>
      <c r="L1775" s="7" t="str">
        <f>INDEX('Product Details'!$A$2:$D$169, MATCH('Sales Order '!J1775,'Product Details'!$B$2:$B$169,0),4)</f>
        <v>Art</v>
      </c>
      <c r="M1775" s="7" t="str">
        <f>INDEX('Product Details'!$A$2:$D$169, MATCH('Sales Order '!J1775,'Product Details'!$B$2:$B$169,0),1)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219"/>
        <v>5050</v>
      </c>
      <c r="R1775" s="8">
        <f t="shared" si="220"/>
        <v>5355</v>
      </c>
      <c r="S1775" s="2">
        <v>75</v>
      </c>
      <c r="T1775" s="9">
        <f t="shared" si="221"/>
        <v>5430</v>
      </c>
      <c r="U1775" s="9">
        <f t="shared" si="222"/>
        <v>380</v>
      </c>
      <c r="V1775" s="2" t="s">
        <v>34</v>
      </c>
      <c r="W1775" s="10">
        <f t="shared" si="223"/>
        <v>0.05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 t="shared" si="216"/>
        <v>Valerie</v>
      </c>
      <c r="H1776" s="6" t="str">
        <f t="shared" si="217"/>
        <v>Takahito</v>
      </c>
      <c r="I1776" s="6" t="str">
        <f t="shared" si="218"/>
        <v>Surat</v>
      </c>
      <c r="J1776" s="2" t="s">
        <v>1406</v>
      </c>
      <c r="K1776" s="7" t="str">
        <f>INDEX('Product Details'!$A$2:$D$169, MATCH('Sales Order '!J1776,'Product Details'!$B$2:$B$169,0),3)</f>
        <v>Office_Supplies</v>
      </c>
      <c r="L1776" s="7" t="str">
        <f>INDEX('Product Details'!$A$2:$D$169, MATCH('Sales Order '!J1776,'Product Details'!$B$2:$B$169,0),4)</f>
        <v>Art</v>
      </c>
      <c r="M1776" s="7" t="str">
        <f>INDEX('Product Details'!$A$2:$D$169, MATCH('Sales Order '!J1776,'Product Details'!$B$2:$B$169,0),1)</f>
        <v>Colorific Watercolor Pencils</v>
      </c>
      <c r="N1776" s="2">
        <v>125</v>
      </c>
      <c r="O1776" s="2">
        <v>113</v>
      </c>
      <c r="P1776" s="2">
        <v>7</v>
      </c>
      <c r="Q1776" s="8">
        <f t="shared" si="219"/>
        <v>791</v>
      </c>
      <c r="R1776" s="8">
        <f t="shared" si="220"/>
        <v>875</v>
      </c>
      <c r="S1776" s="2">
        <v>30</v>
      </c>
      <c r="T1776" s="9">
        <f t="shared" si="221"/>
        <v>905</v>
      </c>
      <c r="U1776" s="9">
        <f t="shared" si="222"/>
        <v>114</v>
      </c>
      <c r="V1776" s="2" t="s">
        <v>34</v>
      </c>
      <c r="W1776" s="10">
        <f t="shared" si="223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 t="shared" si="216"/>
        <v>Aaron</v>
      </c>
      <c r="H1777" s="6" t="str">
        <f t="shared" si="217"/>
        <v>Hawkins</v>
      </c>
      <c r="I1777" s="6" t="str">
        <f t="shared" si="218"/>
        <v>Minden</v>
      </c>
      <c r="J1777" s="2" t="s">
        <v>405</v>
      </c>
      <c r="K1777" s="7" t="str">
        <f>INDEX('Product Details'!$A$2:$D$169, MATCH('Sales Order '!J1777,'Product Details'!$B$2:$B$169,0),3)</f>
        <v>Furniture</v>
      </c>
      <c r="L1777" s="7" t="str">
        <f>INDEX('Product Details'!$A$2:$D$169, MATCH('Sales Order '!J1777,'Product Details'!$B$2:$B$169,0),4)</f>
        <v>Furnishings</v>
      </c>
      <c r="M1777" s="7" t="str">
        <f>INDEX('Product Details'!$A$2:$D$169, MATCH('Sales Order '!J1777,'Product Details'!$B$2:$B$169,0),1)</f>
        <v>-O Photo Frame, Black</v>
      </c>
      <c r="N1777" s="2">
        <v>2418</v>
      </c>
      <c r="O1777" s="2">
        <v>2282</v>
      </c>
      <c r="P1777" s="2">
        <v>5</v>
      </c>
      <c r="Q1777" s="8">
        <f t="shared" si="219"/>
        <v>11410</v>
      </c>
      <c r="R1777" s="8">
        <f t="shared" si="220"/>
        <v>12090</v>
      </c>
      <c r="S1777" s="2">
        <v>28</v>
      </c>
      <c r="T1777" s="9">
        <f t="shared" si="221"/>
        <v>12118</v>
      </c>
      <c r="U1777" s="9">
        <f t="shared" si="222"/>
        <v>708</v>
      </c>
      <c r="V1777" s="2" t="s">
        <v>34</v>
      </c>
      <c r="W1777" s="10">
        <f t="shared" si="223"/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 t="shared" si="216"/>
        <v>Peter</v>
      </c>
      <c r="H1778" s="6" t="str">
        <f t="shared" si="217"/>
        <v>BŸhler</v>
      </c>
      <c r="I1778" s="6" t="str">
        <f t="shared" si="218"/>
        <v>Dresden</v>
      </c>
      <c r="J1778" s="2" t="s">
        <v>46</v>
      </c>
      <c r="K1778" s="7" t="str">
        <f>INDEX('Product Details'!$A$2:$D$169, MATCH('Sales Order '!J1778,'Product Details'!$B$2:$B$169,0),3)</f>
        <v>Technology</v>
      </c>
      <c r="L1778" s="7" t="str">
        <f>INDEX('Product Details'!$A$2:$D$169, MATCH('Sales Order '!J1778,'Product Details'!$B$2:$B$169,0),4)</f>
        <v>Machines</v>
      </c>
      <c r="M1778" s="7" t="str">
        <f>INDEX('Product Details'!$A$2:$D$169, MATCH('Sales Order '!J1778,'Product Details'!$B$2:$B$169,0),1)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219"/>
        <v>9060</v>
      </c>
      <c r="R1778" s="8">
        <f t="shared" si="220"/>
        <v>9606</v>
      </c>
      <c r="S1778" s="2">
        <v>87</v>
      </c>
      <c r="T1778" s="9">
        <f t="shared" si="221"/>
        <v>9693</v>
      </c>
      <c r="U1778" s="9">
        <f t="shared" si="222"/>
        <v>633</v>
      </c>
      <c r="V1778" s="2" t="s">
        <v>34</v>
      </c>
      <c r="W1778" s="10">
        <f t="shared" si="223"/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 t="shared" si="216"/>
        <v>Susan</v>
      </c>
      <c r="H1779" s="6" t="str">
        <f t="shared" si="217"/>
        <v>Pistek</v>
      </c>
      <c r="I1779" s="6" t="str">
        <f t="shared" si="218"/>
        <v>Padang</v>
      </c>
      <c r="J1779" s="2" t="s">
        <v>434</v>
      </c>
      <c r="K1779" s="7" t="str">
        <f>INDEX('Product Details'!$A$2:$D$169, MATCH('Sales Order '!J1779,'Product Details'!$B$2:$B$169,0),3)</f>
        <v>Office_Supplies</v>
      </c>
      <c r="L1779" s="7" t="str">
        <f>INDEX('Product Details'!$A$2:$D$169, MATCH('Sales Order '!J1779,'Product Details'!$B$2:$B$169,0),4)</f>
        <v>Binders</v>
      </c>
      <c r="M1779" s="7" t="str">
        <f>INDEX('Product Details'!$A$2:$D$169, MATCH('Sales Order '!J1779,'Product Details'!$B$2:$B$169,0),1)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219"/>
        <v>608</v>
      </c>
      <c r="R1779" s="8">
        <f t="shared" si="220"/>
        <v>668</v>
      </c>
      <c r="S1779" s="2">
        <v>30</v>
      </c>
      <c r="T1779" s="9">
        <f t="shared" si="221"/>
        <v>698</v>
      </c>
      <c r="U1779" s="9">
        <f t="shared" si="222"/>
        <v>90</v>
      </c>
      <c r="V1779" s="2" t="s">
        <v>34</v>
      </c>
      <c r="W1779" s="10">
        <f t="shared" si="223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 t="shared" si="216"/>
        <v>Harold</v>
      </c>
      <c r="H1780" s="6" t="str">
        <f t="shared" si="217"/>
        <v>Dahlen</v>
      </c>
      <c r="I1780" s="6" t="str">
        <f t="shared" si="218"/>
        <v>Jakarta</v>
      </c>
      <c r="J1780" s="2" t="s">
        <v>329</v>
      </c>
      <c r="K1780" s="7" t="str">
        <f>INDEX('Product Details'!$A$2:$D$169, MATCH('Sales Order '!J1780,'Product Details'!$B$2:$B$169,0),3)</f>
        <v>Office_Supplies</v>
      </c>
      <c r="L1780" s="7" t="str">
        <f>INDEX('Product Details'!$A$2:$D$169, MATCH('Sales Order '!J1780,'Product Details'!$B$2:$B$169,0),4)</f>
        <v>Appliances</v>
      </c>
      <c r="M1780" s="7" t="str">
        <f>INDEX('Product Details'!$A$2:$D$169, MATCH('Sales Order '!J1780,'Product Details'!$B$2:$B$169,0),1)</f>
        <v>KitchenAid Toaster, Black</v>
      </c>
      <c r="N1780" s="2">
        <v>1997</v>
      </c>
      <c r="O1780" s="2">
        <v>1816</v>
      </c>
      <c r="P1780" s="2">
        <v>3</v>
      </c>
      <c r="Q1780" s="8">
        <f t="shared" si="219"/>
        <v>5448</v>
      </c>
      <c r="R1780" s="8">
        <f t="shared" si="220"/>
        <v>5991</v>
      </c>
      <c r="S1780" s="2">
        <v>34</v>
      </c>
      <c r="T1780" s="9">
        <f t="shared" si="221"/>
        <v>6025</v>
      </c>
      <c r="U1780" s="9">
        <f t="shared" si="222"/>
        <v>577</v>
      </c>
      <c r="V1780" s="2" t="s">
        <v>34</v>
      </c>
      <c r="W1780" s="10">
        <f t="shared" si="223"/>
        <v>0.05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 t="shared" si="216"/>
        <v>Darrin</v>
      </c>
      <c r="H1781" s="6" t="str">
        <f t="shared" si="217"/>
        <v>Martin</v>
      </c>
      <c r="I1781" s="6" t="str">
        <f t="shared" si="218"/>
        <v>Berlin</v>
      </c>
      <c r="J1781" s="2" t="s">
        <v>144</v>
      </c>
      <c r="K1781" s="7" t="str">
        <f>INDEX('Product Details'!$A$2:$D$169, MATCH('Sales Order '!J1781,'Product Details'!$B$2:$B$169,0),3)</f>
        <v>Office_Supplies</v>
      </c>
      <c r="L1781" s="7" t="str">
        <f>INDEX('Product Details'!$A$2:$D$169, MATCH('Sales Order '!J1781,'Product Details'!$B$2:$B$169,0),4)</f>
        <v>Binders</v>
      </c>
      <c r="M1781" s="7" t="str">
        <f>INDEX('Product Details'!$A$2:$D$169, MATCH('Sales Order '!J1781,'Product Details'!$B$2:$B$169,0),1)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219"/>
        <v>8082</v>
      </c>
      <c r="R1781" s="8">
        <f t="shared" si="220"/>
        <v>8895</v>
      </c>
      <c r="S1781" s="2">
        <v>50</v>
      </c>
      <c r="T1781" s="9">
        <f t="shared" si="221"/>
        <v>8945</v>
      </c>
      <c r="U1781" s="9">
        <f t="shared" si="222"/>
        <v>863</v>
      </c>
      <c r="V1781" s="2" t="s">
        <v>34</v>
      </c>
      <c r="W1781" s="10">
        <f t="shared" si="223"/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 t="shared" si="216"/>
        <v>Rick</v>
      </c>
      <c r="H1782" s="6" t="str">
        <f t="shared" si="217"/>
        <v>Duston</v>
      </c>
      <c r="I1782" s="6" t="str">
        <f t="shared" si="218"/>
        <v>Bhiwandi</v>
      </c>
      <c r="J1782" s="2" t="s">
        <v>57</v>
      </c>
      <c r="K1782" s="7" t="str">
        <f>INDEX('Product Details'!$A$2:$D$169, MATCH('Sales Order '!J1782,'Product Details'!$B$2:$B$169,0),3)</f>
        <v>Technology</v>
      </c>
      <c r="L1782" s="7" t="str">
        <f>INDEX('Product Details'!$A$2:$D$169, MATCH('Sales Order '!J1782,'Product Details'!$B$2:$B$169,0),4)</f>
        <v>Accessories</v>
      </c>
      <c r="M1782" s="7" t="str">
        <f>INDEX('Product Details'!$A$2:$D$169, MATCH('Sales Order '!J1782,'Product Details'!$B$2:$B$169,0),1)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219"/>
        <v>98436</v>
      </c>
      <c r="R1782" s="8">
        <f t="shared" si="220"/>
        <v>104338</v>
      </c>
      <c r="S1782" s="2">
        <v>56</v>
      </c>
      <c r="T1782" s="9">
        <f t="shared" si="221"/>
        <v>104394</v>
      </c>
      <c r="U1782" s="9">
        <f t="shared" si="222"/>
        <v>5958</v>
      </c>
      <c r="V1782" s="2" t="s">
        <v>34</v>
      </c>
      <c r="W1782" s="10">
        <f t="shared" si="223"/>
        <v>0.12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 t="shared" si="216"/>
        <v>Dianna</v>
      </c>
      <c r="H1783" s="6" t="str">
        <f t="shared" si="217"/>
        <v>Vittorini</v>
      </c>
      <c r="I1783" s="6" t="str">
        <f t="shared" si="218"/>
        <v>Gold Coast</v>
      </c>
      <c r="J1783" s="2" t="s">
        <v>707</v>
      </c>
      <c r="K1783" s="7" t="str">
        <f>INDEX('Product Details'!$A$2:$D$169, MATCH('Sales Order '!J1783,'Product Details'!$B$2:$B$169,0),3)</f>
        <v>Office_Supplies</v>
      </c>
      <c r="L1783" s="7" t="str">
        <f>INDEX('Product Details'!$A$2:$D$169, MATCH('Sales Order '!J1783,'Product Details'!$B$2:$B$169,0),4)</f>
        <v>Supplies</v>
      </c>
      <c r="M1783" s="7" t="str">
        <f>INDEX('Product Details'!$A$2:$D$169, MATCH('Sales Order '!J1783,'Product Details'!$B$2:$B$169,0),1)</f>
        <v>Stiletto Ruler, High Speed</v>
      </c>
      <c r="N1783" s="2">
        <v>3091</v>
      </c>
      <c r="O1783" s="2">
        <v>2889</v>
      </c>
      <c r="P1783" s="2">
        <v>2</v>
      </c>
      <c r="Q1783" s="8">
        <f t="shared" si="219"/>
        <v>5778</v>
      </c>
      <c r="R1783" s="8">
        <f t="shared" si="220"/>
        <v>6182</v>
      </c>
      <c r="S1783" s="2">
        <v>94</v>
      </c>
      <c r="T1783" s="9">
        <f t="shared" si="221"/>
        <v>6276</v>
      </c>
      <c r="U1783" s="9">
        <f t="shared" si="222"/>
        <v>498</v>
      </c>
      <c r="V1783" s="2" t="s">
        <v>72</v>
      </c>
      <c r="W1783" s="10">
        <f t="shared" si="223"/>
        <v>0.05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 t="shared" si="216"/>
        <v>Mike</v>
      </c>
      <c r="H1784" s="6" t="str">
        <f t="shared" si="217"/>
        <v>Pelletier</v>
      </c>
      <c r="I1784" s="6" t="str">
        <f t="shared" si="218"/>
        <v>Gorakhpur</v>
      </c>
      <c r="J1784" s="2" t="s">
        <v>551</v>
      </c>
      <c r="K1784" s="7" t="str">
        <f>INDEX('Product Details'!$A$2:$D$169, MATCH('Sales Order '!J1784,'Product Details'!$B$2:$B$169,0),3)</f>
        <v>Office_Supplies</v>
      </c>
      <c r="L1784" s="7" t="str">
        <f>INDEX('Product Details'!$A$2:$D$169, MATCH('Sales Order '!J1784,'Product Details'!$B$2:$B$169,0),4)</f>
        <v>Art</v>
      </c>
      <c r="M1784" s="7" t="str">
        <f>INDEX('Product Details'!$A$2:$D$169, MATCH('Sales Order '!J1784,'Product Details'!$B$2:$B$169,0),1)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219"/>
        <v>42156</v>
      </c>
      <c r="R1784" s="8">
        <f t="shared" si="220"/>
        <v>45948</v>
      </c>
      <c r="S1784" s="2">
        <v>32</v>
      </c>
      <c r="T1784" s="9">
        <f t="shared" si="221"/>
        <v>45980</v>
      </c>
      <c r="U1784" s="9">
        <f t="shared" si="222"/>
        <v>3824</v>
      </c>
      <c r="V1784" s="2" t="s">
        <v>34</v>
      </c>
      <c r="W1784" s="10">
        <f t="shared" si="223"/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 t="shared" si="216"/>
        <v>Lindsay</v>
      </c>
      <c r="H1785" s="6" t="str">
        <f t="shared" si="217"/>
        <v>Shagiari</v>
      </c>
      <c r="I1785" s="6" t="str">
        <f t="shared" si="218"/>
        <v>Canberra</v>
      </c>
      <c r="J1785" s="2" t="s">
        <v>539</v>
      </c>
      <c r="K1785" s="7" t="str">
        <f>INDEX('Product Details'!$A$2:$D$169, MATCH('Sales Order '!J1785,'Product Details'!$B$2:$B$169,0),3)</f>
        <v>Technology</v>
      </c>
      <c r="L1785" s="7" t="str">
        <f>INDEX('Product Details'!$A$2:$D$169, MATCH('Sales Order '!J1785,'Product Details'!$B$2:$B$169,0),4)</f>
        <v>Copiers</v>
      </c>
      <c r="M1785" s="7" t="str">
        <f>INDEX('Product Details'!$A$2:$D$169, MATCH('Sales Order '!J1785,'Product Details'!$B$2:$B$169,0),1)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219"/>
        <v>354</v>
      </c>
      <c r="R1785" s="8">
        <f t="shared" si="220"/>
        <v>378</v>
      </c>
      <c r="S1785" s="2">
        <v>10</v>
      </c>
      <c r="T1785" s="9">
        <f t="shared" si="221"/>
        <v>388</v>
      </c>
      <c r="U1785" s="9">
        <f t="shared" si="222"/>
        <v>34</v>
      </c>
      <c r="V1785" s="2" t="s">
        <v>64</v>
      </c>
      <c r="W1785" s="10">
        <f t="shared" si="223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 t="shared" si="216"/>
        <v>Steven</v>
      </c>
      <c r="H1786" s="6" t="str">
        <f t="shared" si="217"/>
        <v>Cartwright</v>
      </c>
      <c r="I1786" s="6" t="str">
        <f t="shared" si="218"/>
        <v>Newcastle</v>
      </c>
      <c r="J1786" s="2" t="s">
        <v>42</v>
      </c>
      <c r="K1786" s="7" t="str">
        <f>INDEX('Product Details'!$A$2:$D$169, MATCH('Sales Order '!J1786,'Product Details'!$B$2:$B$169,0),3)</f>
        <v>Office_Supplies</v>
      </c>
      <c r="L1786" s="7" t="str">
        <f>INDEX('Product Details'!$A$2:$D$169, MATCH('Sales Order '!J1786,'Product Details'!$B$2:$B$169,0),4)</f>
        <v>Supplies</v>
      </c>
      <c r="M1786" s="7" t="str">
        <f>INDEX('Product Details'!$A$2:$D$169, MATCH('Sales Order '!J1786,'Product Details'!$B$2:$B$169,0),1)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219"/>
        <v>48792</v>
      </c>
      <c r="R1786" s="8">
        <f t="shared" si="220"/>
        <v>54198</v>
      </c>
      <c r="S1786" s="2">
        <v>93</v>
      </c>
      <c r="T1786" s="9">
        <f t="shared" si="221"/>
        <v>54291</v>
      </c>
      <c r="U1786" s="9">
        <f t="shared" si="222"/>
        <v>5499</v>
      </c>
      <c r="V1786" s="2" t="s">
        <v>64</v>
      </c>
      <c r="W1786" s="10">
        <f t="shared" si="223"/>
        <v>0.09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 t="shared" si="216"/>
        <v>Joy</v>
      </c>
      <c r="H1787" s="6" t="str">
        <f t="shared" si="217"/>
        <v>Bell</v>
      </c>
      <c r="I1787" s="6" t="str">
        <f t="shared" si="218"/>
        <v>Tongchuan</v>
      </c>
      <c r="J1787" s="2" t="s">
        <v>281</v>
      </c>
      <c r="K1787" s="7" t="str">
        <f>INDEX('Product Details'!$A$2:$D$169, MATCH('Sales Order '!J1787,'Product Details'!$B$2:$B$169,0),3)</f>
        <v>Furniture</v>
      </c>
      <c r="L1787" s="7" t="str">
        <f>INDEX('Product Details'!$A$2:$D$169, MATCH('Sales Order '!J1787,'Product Details'!$B$2:$B$169,0),4)</f>
        <v>Chairs</v>
      </c>
      <c r="M1787" s="7" t="str">
        <f>INDEX('Product Details'!$A$2:$D$169, MATCH('Sales Order '!J1787,'Product Details'!$B$2:$B$169,0),1)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219"/>
        <v>68056</v>
      </c>
      <c r="R1787" s="8">
        <f t="shared" si="220"/>
        <v>72114</v>
      </c>
      <c r="S1787" s="2">
        <v>37</v>
      </c>
      <c r="T1787" s="9">
        <f t="shared" si="221"/>
        <v>72151</v>
      </c>
      <c r="U1787" s="9">
        <f t="shared" si="222"/>
        <v>4095</v>
      </c>
      <c r="V1787" s="2" t="s">
        <v>34</v>
      </c>
      <c r="W1787" s="10">
        <f t="shared" si="223"/>
        <v>0.09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 t="shared" si="216"/>
        <v>Dionis</v>
      </c>
      <c r="H1788" s="6" t="str">
        <f t="shared" si="217"/>
        <v>Lloyd</v>
      </c>
      <c r="I1788" s="6" t="str">
        <f t="shared" si="218"/>
        <v>Kamarhati</v>
      </c>
      <c r="J1788" s="2" t="s">
        <v>156</v>
      </c>
      <c r="K1788" s="7" t="str">
        <f>INDEX('Product Details'!$A$2:$D$169, MATCH('Sales Order '!J1788,'Product Details'!$B$2:$B$169,0),3)</f>
        <v>Office_Supplies</v>
      </c>
      <c r="L1788" s="7" t="str">
        <f>INDEX('Product Details'!$A$2:$D$169, MATCH('Sales Order '!J1788,'Product Details'!$B$2:$B$169,0),4)</f>
        <v>Envelopes</v>
      </c>
      <c r="M1788" s="7" t="str">
        <f>INDEX('Product Details'!$A$2:$D$169, MATCH('Sales Order '!J1788,'Product Details'!$B$2:$B$169,0),1)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219"/>
        <v>5978</v>
      </c>
      <c r="R1788" s="8">
        <f t="shared" si="220"/>
        <v>6642</v>
      </c>
      <c r="S1788" s="2">
        <v>91</v>
      </c>
      <c r="T1788" s="9">
        <f t="shared" si="221"/>
        <v>6733</v>
      </c>
      <c r="U1788" s="9">
        <f t="shared" si="222"/>
        <v>755</v>
      </c>
      <c r="V1788" s="2" t="s">
        <v>64</v>
      </c>
      <c r="W1788" s="10">
        <f t="shared" si="223"/>
        <v>0.05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 t="shared" si="216"/>
        <v>Christopher</v>
      </c>
      <c r="H1789" s="6" t="str">
        <f t="shared" si="217"/>
        <v>Martinez</v>
      </c>
      <c r="I1789" s="6" t="str">
        <f t="shared" si="218"/>
        <v>Qingdao</v>
      </c>
      <c r="J1789" s="2" t="s">
        <v>578</v>
      </c>
      <c r="K1789" s="7" t="str">
        <f>INDEX('Product Details'!$A$2:$D$169, MATCH('Sales Order '!J1789,'Product Details'!$B$2:$B$169,0),3)</f>
        <v>Office_Supplies</v>
      </c>
      <c r="L1789" s="7" t="str">
        <f>INDEX('Product Details'!$A$2:$D$169, MATCH('Sales Order '!J1789,'Product Details'!$B$2:$B$169,0),4)</f>
        <v>Envelopes</v>
      </c>
      <c r="M1789" s="7" t="str">
        <f>INDEX('Product Details'!$A$2:$D$169, MATCH('Sales Order '!J1789,'Product Details'!$B$2:$B$169,0),1)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219"/>
        <v>13090</v>
      </c>
      <c r="R1789" s="8">
        <f t="shared" si="220"/>
        <v>14130</v>
      </c>
      <c r="S1789" s="2">
        <v>46</v>
      </c>
      <c r="T1789" s="9">
        <f t="shared" si="221"/>
        <v>14176</v>
      </c>
      <c r="U1789" s="9">
        <f t="shared" si="222"/>
        <v>1086</v>
      </c>
      <c r="V1789" s="2" t="s">
        <v>34</v>
      </c>
      <c r="W1789" s="10">
        <f t="shared" si="223"/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 t="shared" si="216"/>
        <v>Ralph</v>
      </c>
      <c r="H1790" s="6" t="str">
        <f t="shared" si="217"/>
        <v>Arnett</v>
      </c>
      <c r="I1790" s="6" t="str">
        <f t="shared" si="218"/>
        <v>Wolfsburg</v>
      </c>
      <c r="J1790" s="2" t="s">
        <v>913</v>
      </c>
      <c r="K1790" s="7" t="str">
        <f>INDEX('Product Details'!$A$2:$D$169, MATCH('Sales Order '!J1790,'Product Details'!$B$2:$B$169,0),3)</f>
        <v>Office_Supplies</v>
      </c>
      <c r="L1790" s="7" t="str">
        <f>INDEX('Product Details'!$A$2:$D$169, MATCH('Sales Order '!J1790,'Product Details'!$B$2:$B$169,0),4)</f>
        <v>Appliances</v>
      </c>
      <c r="M1790" s="7" t="str">
        <f>INDEX('Product Details'!$A$2:$D$169, MATCH('Sales Order '!J1790,'Product Details'!$B$2:$B$169,0),1)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219"/>
        <v>153696</v>
      </c>
      <c r="R1790" s="8">
        <f t="shared" si="220"/>
        <v>166146</v>
      </c>
      <c r="S1790" s="2">
        <v>57</v>
      </c>
      <c r="T1790" s="9">
        <f t="shared" si="221"/>
        <v>166203</v>
      </c>
      <c r="U1790" s="9">
        <f t="shared" si="222"/>
        <v>12507</v>
      </c>
      <c r="V1790" s="2" t="s">
        <v>64</v>
      </c>
      <c r="W1790" s="10">
        <f t="shared" si="223"/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 t="shared" si="216"/>
        <v>Daniel</v>
      </c>
      <c r="H1791" s="6" t="str">
        <f t="shared" si="217"/>
        <v>Raglin</v>
      </c>
      <c r="I1791" s="6" t="str">
        <f t="shared" si="218"/>
        <v>Gold Coast</v>
      </c>
      <c r="J1791" s="2" t="s">
        <v>523</v>
      </c>
      <c r="K1791" s="7" t="str">
        <f>INDEX('Product Details'!$A$2:$D$169, MATCH('Sales Order '!J1791,'Product Details'!$B$2:$B$169,0),3)</f>
        <v>Office_Supplies</v>
      </c>
      <c r="L1791" s="7" t="str">
        <f>INDEX('Product Details'!$A$2:$D$169, MATCH('Sales Order '!J1791,'Product Details'!$B$2:$B$169,0),4)</f>
        <v>Appliances</v>
      </c>
      <c r="M1791" s="7" t="str">
        <f>INDEX('Product Details'!$A$2:$D$169, MATCH('Sales Order '!J1791,'Product Details'!$B$2:$B$169,0),1)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219"/>
        <v>138</v>
      </c>
      <c r="R1791" s="8">
        <f t="shared" si="220"/>
        <v>147</v>
      </c>
      <c r="S1791" s="2">
        <v>30</v>
      </c>
      <c r="T1791" s="9">
        <f t="shared" si="221"/>
        <v>177</v>
      </c>
      <c r="U1791" s="9">
        <f t="shared" si="222"/>
        <v>39</v>
      </c>
      <c r="V1791" s="2" t="s">
        <v>31</v>
      </c>
      <c r="W1791" s="10">
        <f t="shared" si="223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 t="shared" si="216"/>
        <v>Adrian</v>
      </c>
      <c r="H1792" s="6" t="str">
        <f t="shared" si="217"/>
        <v>Barton</v>
      </c>
      <c r="I1792" s="6" t="str">
        <f t="shared" si="218"/>
        <v>Zigong</v>
      </c>
      <c r="J1792" s="2" t="s">
        <v>455</v>
      </c>
      <c r="K1792" s="7" t="str">
        <f>INDEX('Product Details'!$A$2:$D$169, MATCH('Sales Order '!J1792,'Product Details'!$B$2:$B$169,0),3)</f>
        <v>Office_Supplies</v>
      </c>
      <c r="L1792" s="7" t="str">
        <f>INDEX('Product Details'!$A$2:$D$169, MATCH('Sales Order '!J1792,'Product Details'!$B$2:$B$169,0),4)</f>
        <v>Paper</v>
      </c>
      <c r="M1792" s="7" t="str">
        <f>INDEX('Product Details'!$A$2:$D$169, MATCH('Sales Order '!J1792,'Product Details'!$B$2:$B$169,0),1)</f>
        <v>Xerox 1910</v>
      </c>
      <c r="N1792" s="2">
        <v>851</v>
      </c>
      <c r="O1792" s="2">
        <v>773</v>
      </c>
      <c r="P1792" s="2">
        <v>9</v>
      </c>
      <c r="Q1792" s="8">
        <f t="shared" si="219"/>
        <v>6957</v>
      </c>
      <c r="R1792" s="8">
        <f t="shared" si="220"/>
        <v>7659</v>
      </c>
      <c r="S1792" s="2">
        <v>89</v>
      </c>
      <c r="T1792" s="9">
        <f t="shared" si="221"/>
        <v>7748</v>
      </c>
      <c r="U1792" s="9">
        <f t="shared" si="222"/>
        <v>791</v>
      </c>
      <c r="V1792" s="2" t="s">
        <v>64</v>
      </c>
      <c r="W1792" s="10">
        <f t="shared" si="223"/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 t="shared" si="216"/>
        <v>Kelly</v>
      </c>
      <c r="H1793" s="6" t="str">
        <f t="shared" si="217"/>
        <v>Collister</v>
      </c>
      <c r="I1793" s="6" t="str">
        <f t="shared" si="218"/>
        <v>Sydney</v>
      </c>
      <c r="J1793" s="2" t="s">
        <v>623</v>
      </c>
      <c r="K1793" s="7" t="str">
        <f>INDEX('Product Details'!$A$2:$D$169, MATCH('Sales Order '!J1793,'Product Details'!$B$2:$B$169,0),3)</f>
        <v>Office_Supplies</v>
      </c>
      <c r="L1793" s="7" t="str">
        <f>INDEX('Product Details'!$A$2:$D$169, MATCH('Sales Order '!J1793,'Product Details'!$B$2:$B$169,0),4)</f>
        <v>Storage</v>
      </c>
      <c r="M1793" s="7" t="str">
        <f>INDEX('Product Details'!$A$2:$D$169, MATCH('Sales Order '!J1793,'Product Details'!$B$2:$B$169,0),1)</f>
        <v>RogeFile Cart, Single Width</v>
      </c>
      <c r="N1793" s="2">
        <v>69</v>
      </c>
      <c r="O1793" s="2">
        <v>63</v>
      </c>
      <c r="P1793" s="2">
        <v>2</v>
      </c>
      <c r="Q1793" s="8">
        <f t="shared" si="219"/>
        <v>126</v>
      </c>
      <c r="R1793" s="8">
        <f t="shared" si="220"/>
        <v>138</v>
      </c>
      <c r="S1793" s="2">
        <v>10</v>
      </c>
      <c r="T1793" s="9">
        <f t="shared" si="221"/>
        <v>148</v>
      </c>
      <c r="U1793" s="9">
        <f t="shared" si="222"/>
        <v>22</v>
      </c>
      <c r="V1793" s="2" t="s">
        <v>34</v>
      </c>
      <c r="W1793" s="10">
        <f t="shared" si="223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 t="shared" si="216"/>
        <v>Brendan</v>
      </c>
      <c r="H1794" s="6" t="str">
        <f t="shared" si="217"/>
        <v>Murry</v>
      </c>
      <c r="I1794" s="6" t="str">
        <f t="shared" si="218"/>
        <v>Schwerin</v>
      </c>
      <c r="J1794" s="2" t="s">
        <v>171</v>
      </c>
      <c r="K1794" s="7" t="str">
        <f>INDEX('Product Details'!$A$2:$D$169, MATCH('Sales Order '!J1794,'Product Details'!$B$2:$B$169,0),3)</f>
        <v>Office_Supplies</v>
      </c>
      <c r="L1794" s="7" t="str">
        <f>INDEX('Product Details'!$A$2:$D$169, MATCH('Sales Order '!J1794,'Product Details'!$B$2:$B$169,0),4)</f>
        <v>Labels</v>
      </c>
      <c r="M1794" s="7" t="str">
        <f>INDEX('Product Details'!$A$2:$D$169, MATCH('Sales Order '!J1794,'Product Details'!$B$2:$B$169,0),1)</f>
        <v>Aver 517</v>
      </c>
      <c r="N1794" s="2">
        <v>2960</v>
      </c>
      <c r="O1794" s="2">
        <v>2635</v>
      </c>
      <c r="P1794" s="2">
        <v>6</v>
      </c>
      <c r="Q1794" s="8">
        <f t="shared" si="219"/>
        <v>15810</v>
      </c>
      <c r="R1794" s="8">
        <f t="shared" si="220"/>
        <v>17760</v>
      </c>
      <c r="S1794" s="2">
        <v>39</v>
      </c>
      <c r="T1794" s="9">
        <f t="shared" si="221"/>
        <v>17799</v>
      </c>
      <c r="U1794" s="9">
        <f t="shared" si="222"/>
        <v>1989</v>
      </c>
      <c r="V1794" s="2" t="s">
        <v>34</v>
      </c>
      <c r="W1794" s="10">
        <f t="shared" si="223"/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 t="shared" si="216"/>
        <v>Tom</v>
      </c>
      <c r="H1795" s="6" t="str">
        <f t="shared" si="217"/>
        <v>Zandusky</v>
      </c>
      <c r="I1795" s="6" t="str">
        <f t="shared" si="218"/>
        <v>Hobart</v>
      </c>
      <c r="J1795" s="2" t="s">
        <v>90</v>
      </c>
      <c r="K1795" s="7" t="str">
        <f>INDEX('Product Details'!$A$2:$D$169, MATCH('Sales Order '!J1795,'Product Details'!$B$2:$B$169,0),3)</f>
        <v>Office_Supplies</v>
      </c>
      <c r="L1795" s="7" t="str">
        <f>INDEX('Product Details'!$A$2:$D$169, MATCH('Sales Order '!J1795,'Product Details'!$B$2:$B$169,0),4)</f>
        <v>Paper</v>
      </c>
      <c r="M1795" s="7" t="str">
        <f>INDEX('Product Details'!$A$2:$D$169, MATCH('Sales Order '!J1795,'Product Details'!$B$2:$B$169,0),1)</f>
        <v>Xerox 1974</v>
      </c>
      <c r="N1795" s="2">
        <v>3091</v>
      </c>
      <c r="O1795" s="2">
        <v>2889</v>
      </c>
      <c r="P1795" s="2">
        <v>9</v>
      </c>
      <c r="Q1795" s="8">
        <f t="shared" si="219"/>
        <v>26001</v>
      </c>
      <c r="R1795" s="8">
        <f t="shared" si="220"/>
        <v>27819</v>
      </c>
      <c r="S1795" s="2">
        <v>85</v>
      </c>
      <c r="T1795" s="9">
        <f t="shared" si="221"/>
        <v>27904</v>
      </c>
      <c r="U1795" s="9">
        <f t="shared" si="222"/>
        <v>1903</v>
      </c>
      <c r="V1795" s="2" t="s">
        <v>34</v>
      </c>
      <c r="W1795" s="10">
        <f t="shared" si="223"/>
        <v>7.0000000000000007E-2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 t="shared" si="216"/>
        <v>Toby</v>
      </c>
      <c r="H1796" s="6" t="str">
        <f t="shared" si="217"/>
        <v>Carlisle</v>
      </c>
      <c r="I1796" s="6" t="str">
        <f t="shared" si="218"/>
        <v>Depok</v>
      </c>
      <c r="J1796" s="2" t="s">
        <v>60</v>
      </c>
      <c r="K1796" s="7" t="str">
        <f>INDEX('Product Details'!$A$2:$D$169, MATCH('Sales Order '!J1796,'Product Details'!$B$2:$B$169,0),3)</f>
        <v>Technology</v>
      </c>
      <c r="L1796" s="7" t="str">
        <f>INDEX('Product Details'!$A$2:$D$169, MATCH('Sales Order '!J1796,'Product Details'!$B$2:$B$169,0),4)</f>
        <v>Accessories</v>
      </c>
      <c r="M1796" s="7" t="str">
        <f>INDEX('Product Details'!$A$2:$D$169, MATCH('Sales Order '!J1796,'Product Details'!$B$2:$B$169,0),1)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219"/>
        <v>110</v>
      </c>
      <c r="R1796" s="8">
        <f t="shared" si="220"/>
        <v>120</v>
      </c>
      <c r="S1796" s="2">
        <v>10</v>
      </c>
      <c r="T1796" s="9">
        <f t="shared" si="221"/>
        <v>130</v>
      </c>
      <c r="U1796" s="9">
        <f t="shared" si="222"/>
        <v>20</v>
      </c>
      <c r="V1796" s="2" t="s">
        <v>34</v>
      </c>
      <c r="W1796" s="10">
        <f t="shared" si="223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 t="shared" si="216"/>
        <v>Adrian</v>
      </c>
      <c r="H1797" s="6" t="str">
        <f t="shared" si="217"/>
        <v>Barton</v>
      </c>
      <c r="I1797" s="6" t="str">
        <f t="shared" si="218"/>
        <v>Zigong</v>
      </c>
      <c r="J1797" s="2" t="s">
        <v>161</v>
      </c>
      <c r="K1797" s="7" t="str">
        <f>INDEX('Product Details'!$A$2:$D$169, MATCH('Sales Order '!J1797,'Product Details'!$B$2:$B$169,0),3)</f>
        <v>Office_Supplies</v>
      </c>
      <c r="L1797" s="7" t="str">
        <f>INDEX('Product Details'!$A$2:$D$169, MATCH('Sales Order '!J1797,'Product Details'!$B$2:$B$169,0),4)</f>
        <v>Storage</v>
      </c>
      <c r="M1797" s="7" t="str">
        <f>INDEX('Product Details'!$A$2:$D$169, MATCH('Sales Order '!J1797,'Product Details'!$B$2:$B$169,0),1)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219"/>
        <v>8560</v>
      </c>
      <c r="R1797" s="8">
        <f t="shared" si="220"/>
        <v>9154</v>
      </c>
      <c r="S1797" s="2">
        <v>76</v>
      </c>
      <c r="T1797" s="9">
        <f t="shared" si="221"/>
        <v>9230</v>
      </c>
      <c r="U1797" s="9">
        <f t="shared" si="222"/>
        <v>670</v>
      </c>
      <c r="V1797" s="2" t="s">
        <v>72</v>
      </c>
      <c r="W1797" s="10">
        <f t="shared" si="223"/>
        <v>0.05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 t="shared" si="216"/>
        <v>Carol</v>
      </c>
      <c r="H1798" s="6" t="str">
        <f t="shared" si="217"/>
        <v>Adams</v>
      </c>
      <c r="I1798" s="6" t="str">
        <f t="shared" si="218"/>
        <v>Cairns</v>
      </c>
      <c r="J1798" s="2" t="s">
        <v>417</v>
      </c>
      <c r="K1798" s="7" t="str">
        <f>INDEX('Product Details'!$A$2:$D$169, MATCH('Sales Order '!J1798,'Product Details'!$B$2:$B$169,0),3)</f>
        <v>Technology</v>
      </c>
      <c r="L1798" s="7" t="str">
        <f>INDEX('Product Details'!$A$2:$D$169, MATCH('Sales Order '!J1798,'Product Details'!$B$2:$B$169,0),4)</f>
        <v>Phones</v>
      </c>
      <c r="M1798" s="7" t="str">
        <f>INDEX('Product Details'!$A$2:$D$169, MATCH('Sales Order '!J1798,'Product Details'!$B$2:$B$169,0),1)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219"/>
        <v>20001</v>
      </c>
      <c r="R1798" s="8">
        <f t="shared" si="220"/>
        <v>20592</v>
      </c>
      <c r="S1798" s="2">
        <v>23</v>
      </c>
      <c r="T1798" s="9">
        <f t="shared" si="221"/>
        <v>20615</v>
      </c>
      <c r="U1798" s="9">
        <f t="shared" si="222"/>
        <v>614</v>
      </c>
      <c r="V1798" s="2" t="s">
        <v>34</v>
      </c>
      <c r="W1798" s="10">
        <f t="shared" si="223"/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 t="shared" si="216"/>
        <v>Gary</v>
      </c>
      <c r="H1799" s="6" t="str">
        <f t="shared" si="217"/>
        <v>Hansen</v>
      </c>
      <c r="I1799" s="6" t="str">
        <f t="shared" si="218"/>
        <v>Dewas</v>
      </c>
      <c r="J1799" s="2" t="s">
        <v>297</v>
      </c>
      <c r="K1799" s="7" t="str">
        <f>INDEX('Product Details'!$A$2:$D$169, MATCH('Sales Order '!J1799,'Product Details'!$B$2:$B$169,0),3)</f>
        <v>Office_Supplies</v>
      </c>
      <c r="L1799" s="7" t="str">
        <f>INDEX('Product Details'!$A$2:$D$169, MATCH('Sales Order '!J1799,'Product Details'!$B$2:$B$169,0),4)</f>
        <v>Binders</v>
      </c>
      <c r="M1799" s="7" t="str">
        <f>INDEX('Product Details'!$A$2:$D$169, MATCH('Sales Order '!J1799,'Product Details'!$B$2:$B$169,0),1)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219"/>
        <v>224</v>
      </c>
      <c r="R1799" s="8">
        <f t="shared" si="220"/>
        <v>238</v>
      </c>
      <c r="S1799" s="2">
        <v>30</v>
      </c>
      <c r="T1799" s="9">
        <f t="shared" si="221"/>
        <v>268</v>
      </c>
      <c r="U1799" s="9">
        <f t="shared" si="222"/>
        <v>44</v>
      </c>
      <c r="V1799" s="2" t="s">
        <v>64</v>
      </c>
      <c r="W1799" s="10">
        <f t="shared" si="223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 t="shared" si="216"/>
        <v>Bill</v>
      </c>
      <c r="H1800" s="6" t="str">
        <f t="shared" si="217"/>
        <v>Stewart</v>
      </c>
      <c r="I1800" s="6" t="str">
        <f t="shared" si="218"/>
        <v>Wenling</v>
      </c>
      <c r="J1800" s="2" t="s">
        <v>580</v>
      </c>
      <c r="K1800" s="7" t="str">
        <f>INDEX('Product Details'!$A$2:$D$169, MATCH('Sales Order '!J1800,'Product Details'!$B$2:$B$169,0),3)</f>
        <v>Office_Supplies</v>
      </c>
      <c r="L1800" s="7" t="str">
        <f>INDEX('Product Details'!$A$2:$D$169, MATCH('Sales Order '!J1800,'Product Details'!$B$2:$B$169,0),4)</f>
        <v>Storage</v>
      </c>
      <c r="M1800" s="7" t="str">
        <f>INDEX('Product Details'!$A$2:$D$169, MATCH('Sales Order '!J1800,'Product Details'!$B$2:$B$169,0),1)</f>
        <v>Hanging Personal Folder File</v>
      </c>
      <c r="N1800" s="2">
        <v>140</v>
      </c>
      <c r="O1800" s="2">
        <v>137</v>
      </c>
      <c r="P1800" s="2">
        <v>5</v>
      </c>
      <c r="Q1800" s="8">
        <f t="shared" si="219"/>
        <v>685</v>
      </c>
      <c r="R1800" s="8">
        <f t="shared" si="220"/>
        <v>700</v>
      </c>
      <c r="S1800" s="2">
        <v>30</v>
      </c>
      <c r="T1800" s="9">
        <f t="shared" si="221"/>
        <v>730</v>
      </c>
      <c r="U1800" s="9">
        <f t="shared" si="222"/>
        <v>45</v>
      </c>
      <c r="V1800" s="2" t="s">
        <v>64</v>
      </c>
      <c r="W1800" s="10">
        <f t="shared" si="223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 t="shared" si="216"/>
        <v>Kelly</v>
      </c>
      <c r="H1801" s="6" t="str">
        <f t="shared" si="217"/>
        <v>Collister</v>
      </c>
      <c r="I1801" s="6" t="str">
        <f t="shared" si="218"/>
        <v>Sydney</v>
      </c>
      <c r="J1801" s="2" t="s">
        <v>702</v>
      </c>
      <c r="K1801" s="7" t="str">
        <f>INDEX('Product Details'!$A$2:$D$169, MATCH('Sales Order '!J1801,'Product Details'!$B$2:$B$169,0),3)</f>
        <v>Furniture</v>
      </c>
      <c r="L1801" s="7" t="str">
        <f>INDEX('Product Details'!$A$2:$D$169, MATCH('Sales Order '!J1801,'Product Details'!$B$2:$B$169,0),4)</f>
        <v>Tables</v>
      </c>
      <c r="M1801" s="7" t="str">
        <f>INDEX('Product Details'!$A$2:$D$169, MATCH('Sales Order '!J1801,'Product Details'!$B$2:$B$169,0),1)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219"/>
        <v>2458</v>
      </c>
      <c r="R1801" s="8">
        <f t="shared" si="220"/>
        <v>2681</v>
      </c>
      <c r="S1801" s="2">
        <v>52</v>
      </c>
      <c r="T1801" s="9">
        <f t="shared" si="221"/>
        <v>2733</v>
      </c>
      <c r="U1801" s="9">
        <f t="shared" si="222"/>
        <v>275</v>
      </c>
      <c r="V1801" s="2" t="s">
        <v>34</v>
      </c>
      <c r="W1801" s="10">
        <f t="shared" si="223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 t="shared" ref="G1802:G1865" si="224">VLOOKUP(F1802, Customer,2,0)</f>
        <v>Aaron</v>
      </c>
      <c r="H1802" s="6" t="str">
        <f t="shared" ref="H1802:H1865" si="225">VLOOKUP(F1802,Customer,3,0)</f>
        <v>Hawkins</v>
      </c>
      <c r="I1802" s="6" t="str">
        <f t="shared" ref="I1802:I1865" si="226">VLOOKUP(F1802,Customer,5,0)</f>
        <v>Minden</v>
      </c>
      <c r="J1802" s="2" t="s">
        <v>221</v>
      </c>
      <c r="K1802" s="7" t="str">
        <f>INDEX('Product Details'!$A$2:$D$169, MATCH('Sales Order '!J1802,'Product Details'!$B$2:$B$169,0),3)</f>
        <v>Office_Supplies</v>
      </c>
      <c r="L1802" s="7" t="str">
        <f>INDEX('Product Details'!$A$2:$D$169, MATCH('Sales Order '!J1802,'Product Details'!$B$2:$B$169,0),4)</f>
        <v>Storage</v>
      </c>
      <c r="M1802" s="7" t="str">
        <f>INDEX('Product Details'!$A$2:$D$169, MATCH('Sales Order '!J1802,'Product Details'!$B$2:$B$169,0),1)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219"/>
        <v>2370</v>
      </c>
      <c r="R1802" s="8">
        <f t="shared" si="220"/>
        <v>2584</v>
      </c>
      <c r="S1802" s="2">
        <v>98</v>
      </c>
      <c r="T1802" s="9">
        <f t="shared" si="221"/>
        <v>2682</v>
      </c>
      <c r="U1802" s="9">
        <f t="shared" si="222"/>
        <v>312</v>
      </c>
      <c r="V1802" s="2" t="s">
        <v>34</v>
      </c>
      <c r="W1802" s="10">
        <f t="shared" si="223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 t="shared" si="224"/>
        <v>Julie</v>
      </c>
      <c r="H1803" s="6" t="str">
        <f t="shared" si="225"/>
        <v>Creighton</v>
      </c>
      <c r="I1803" s="6" t="str">
        <f t="shared" si="226"/>
        <v>Ballarat</v>
      </c>
      <c r="J1803" s="2" t="s">
        <v>623</v>
      </c>
      <c r="K1803" s="7" t="str">
        <f>INDEX('Product Details'!$A$2:$D$169, MATCH('Sales Order '!J1803,'Product Details'!$B$2:$B$169,0),3)</f>
        <v>Office_Supplies</v>
      </c>
      <c r="L1803" s="7" t="str">
        <f>INDEX('Product Details'!$A$2:$D$169, MATCH('Sales Order '!J1803,'Product Details'!$B$2:$B$169,0),4)</f>
        <v>Storage</v>
      </c>
      <c r="M1803" s="7" t="str">
        <f>INDEX('Product Details'!$A$2:$D$169, MATCH('Sales Order '!J1803,'Product Details'!$B$2:$B$169,0),1)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227">O1803*P1803</f>
        <v>6060</v>
      </c>
      <c r="R1803" s="8">
        <f t="shared" ref="R1803:R1866" si="228">N1803*P1803</f>
        <v>6600</v>
      </c>
      <c r="S1803" s="2">
        <v>65</v>
      </c>
      <c r="T1803" s="9">
        <f t="shared" ref="T1803:T1866" si="229">R1803+S1803</f>
        <v>6665</v>
      </c>
      <c r="U1803" s="9">
        <f t="shared" ref="U1803:U1866" si="230">T1803-Q1803</f>
        <v>605</v>
      </c>
      <c r="V1803" s="2" t="s">
        <v>64</v>
      </c>
      <c r="W1803" s="10">
        <f t="shared" ref="W1803:W1866" si="231">VLOOKUP(T1803,$X$1:$Y$7,2,1)</f>
        <v>0.05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 t="shared" si="224"/>
        <v>Neoma</v>
      </c>
      <c r="H1804" s="6" t="str">
        <f t="shared" si="225"/>
        <v>Murray</v>
      </c>
      <c r="I1804" s="6" t="str">
        <f t="shared" si="226"/>
        <v>Guwahati</v>
      </c>
      <c r="J1804" s="2" t="s">
        <v>194</v>
      </c>
      <c r="K1804" s="7" t="str">
        <f>INDEX('Product Details'!$A$2:$D$169, MATCH('Sales Order '!J1804,'Product Details'!$B$2:$B$169,0),3)</f>
        <v>Office_Supplies</v>
      </c>
      <c r="L1804" s="7" t="str">
        <f>INDEX('Product Details'!$A$2:$D$169, MATCH('Sales Order '!J1804,'Product Details'!$B$2:$B$169,0),4)</f>
        <v>Art</v>
      </c>
      <c r="M1804" s="7" t="str">
        <f>INDEX('Product Details'!$A$2:$D$169, MATCH('Sales Order '!J1804,'Product Details'!$B$2:$B$169,0),1)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227"/>
        <v>519</v>
      </c>
      <c r="R1804" s="8">
        <f t="shared" si="228"/>
        <v>579</v>
      </c>
      <c r="S1804" s="2">
        <v>30</v>
      </c>
      <c r="T1804" s="9">
        <f t="shared" si="229"/>
        <v>609</v>
      </c>
      <c r="U1804" s="9">
        <f t="shared" si="230"/>
        <v>90</v>
      </c>
      <c r="V1804" s="2" t="s">
        <v>34</v>
      </c>
      <c r="W1804" s="10">
        <f t="shared" si="231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 t="shared" si="224"/>
        <v>Nick</v>
      </c>
      <c r="H1805" s="6" t="str">
        <f t="shared" si="225"/>
        <v>Zandusky</v>
      </c>
      <c r="I1805" s="6" t="str">
        <f t="shared" si="226"/>
        <v>Surabaya</v>
      </c>
      <c r="J1805" s="2" t="s">
        <v>399</v>
      </c>
      <c r="K1805" s="7" t="str">
        <f>INDEX('Product Details'!$A$2:$D$169, MATCH('Sales Order '!J1805,'Product Details'!$B$2:$B$169,0),3)</f>
        <v>Office_Supplies</v>
      </c>
      <c r="L1805" s="7" t="str">
        <f>INDEX('Product Details'!$A$2:$D$169, MATCH('Sales Order '!J1805,'Product Details'!$B$2:$B$169,0),4)</f>
        <v>Art</v>
      </c>
      <c r="M1805" s="7" t="str">
        <f>INDEX('Product Details'!$A$2:$D$169, MATCH('Sales Order '!J1805,'Product Details'!$B$2:$B$169,0),1)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227"/>
        <v>6429</v>
      </c>
      <c r="R1805" s="8">
        <f t="shared" si="228"/>
        <v>6684</v>
      </c>
      <c r="S1805" s="2">
        <v>24</v>
      </c>
      <c r="T1805" s="9">
        <f t="shared" si="229"/>
        <v>6708</v>
      </c>
      <c r="U1805" s="9">
        <f t="shared" si="230"/>
        <v>279</v>
      </c>
      <c r="V1805" s="2" t="s">
        <v>34</v>
      </c>
      <c r="W1805" s="10">
        <f t="shared" si="231"/>
        <v>0.05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 t="shared" si="224"/>
        <v>Logan</v>
      </c>
      <c r="H1806" s="6" t="str">
        <f t="shared" si="225"/>
        <v>Currie</v>
      </c>
      <c r="I1806" s="6" t="str">
        <f t="shared" si="226"/>
        <v>Amravati</v>
      </c>
      <c r="J1806" s="2" t="s">
        <v>564</v>
      </c>
      <c r="K1806" s="7" t="str">
        <f>INDEX('Product Details'!$A$2:$D$169, MATCH('Sales Order '!J1806,'Product Details'!$B$2:$B$169,0),3)</f>
        <v>Technology</v>
      </c>
      <c r="L1806" s="7" t="str">
        <f>INDEX('Product Details'!$A$2:$D$169, MATCH('Sales Order '!J1806,'Product Details'!$B$2:$B$169,0),4)</f>
        <v>Machines</v>
      </c>
      <c r="M1806" s="7" t="str">
        <f>INDEX('Product Details'!$A$2:$D$169, MATCH('Sales Order '!J1806,'Product Details'!$B$2:$B$169,0),1)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227"/>
        <v>4288</v>
      </c>
      <c r="R1806" s="8">
        <f t="shared" si="228"/>
        <v>4542</v>
      </c>
      <c r="S1806" s="2">
        <v>78</v>
      </c>
      <c r="T1806" s="9">
        <f t="shared" si="229"/>
        <v>4620</v>
      </c>
      <c r="U1806" s="9">
        <f t="shared" si="230"/>
        <v>332</v>
      </c>
      <c r="V1806" s="2" t="s">
        <v>64</v>
      </c>
      <c r="W1806" s="10">
        <f t="shared" si="231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 t="shared" si="224"/>
        <v>Denise</v>
      </c>
      <c r="H1807" s="6" t="str">
        <f t="shared" si="225"/>
        <v>Leinenbach</v>
      </c>
      <c r="I1807" s="6" t="str">
        <f t="shared" si="226"/>
        <v>Bhiwandi</v>
      </c>
      <c r="J1807" s="2" t="s">
        <v>263</v>
      </c>
      <c r="K1807" s="7" t="str">
        <f>INDEX('Product Details'!$A$2:$D$169, MATCH('Sales Order '!J1807,'Product Details'!$B$2:$B$169,0),3)</f>
        <v>Furniture</v>
      </c>
      <c r="L1807" s="7" t="str">
        <f>INDEX('Product Details'!$A$2:$D$169, MATCH('Sales Order '!J1807,'Product Details'!$B$2:$B$169,0),4)</f>
        <v>Chairs</v>
      </c>
      <c r="M1807" s="7" t="str">
        <f>INDEX('Product Details'!$A$2:$D$169, MATCH('Sales Order '!J1807,'Product Details'!$B$2:$B$169,0),1)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227"/>
        <v>2394</v>
      </c>
      <c r="R1807" s="8">
        <f t="shared" si="228"/>
        <v>2612</v>
      </c>
      <c r="S1807" s="2">
        <v>100</v>
      </c>
      <c r="T1807" s="9">
        <f t="shared" si="229"/>
        <v>2712</v>
      </c>
      <c r="U1807" s="9">
        <f t="shared" si="230"/>
        <v>318</v>
      </c>
      <c r="V1807" s="2" t="s">
        <v>34</v>
      </c>
      <c r="W1807" s="10">
        <f t="shared" si="231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 t="shared" si="224"/>
        <v>Jim</v>
      </c>
      <c r="H1808" s="6" t="str">
        <f t="shared" si="225"/>
        <v>Epp</v>
      </c>
      <c r="I1808" s="6" t="str">
        <f t="shared" si="226"/>
        <v>Qingdao</v>
      </c>
      <c r="J1808" s="2" t="s">
        <v>719</v>
      </c>
      <c r="K1808" s="7" t="str">
        <f>INDEX('Product Details'!$A$2:$D$169, MATCH('Sales Order '!J1808,'Product Details'!$B$2:$B$169,0),3)</f>
        <v>Office_Supplies</v>
      </c>
      <c r="L1808" s="7" t="str">
        <f>INDEX('Product Details'!$A$2:$D$169, MATCH('Sales Order '!J1808,'Product Details'!$B$2:$B$169,0),4)</f>
        <v>Labels</v>
      </c>
      <c r="M1808" s="7" t="str">
        <f>INDEX('Product Details'!$A$2:$D$169, MATCH('Sales Order '!J1808,'Product Details'!$B$2:$B$169,0),1)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227"/>
        <v>1546</v>
      </c>
      <c r="R1808" s="8">
        <f t="shared" si="228"/>
        <v>1702</v>
      </c>
      <c r="S1808" s="2">
        <v>90</v>
      </c>
      <c r="T1808" s="9">
        <f t="shared" si="229"/>
        <v>1792</v>
      </c>
      <c r="U1808" s="9">
        <f t="shared" si="230"/>
        <v>246</v>
      </c>
      <c r="V1808" s="2" t="s">
        <v>34</v>
      </c>
      <c r="W1808" s="10">
        <f t="shared" si="231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 t="shared" si="224"/>
        <v>Mick</v>
      </c>
      <c r="H1809" s="6" t="str">
        <f t="shared" si="225"/>
        <v>Brown</v>
      </c>
      <c r="I1809" s="6" t="str">
        <f t="shared" si="226"/>
        <v>Frankfurt</v>
      </c>
      <c r="J1809" s="2" t="s">
        <v>580</v>
      </c>
      <c r="K1809" s="7" t="str">
        <f>INDEX('Product Details'!$A$2:$D$169, MATCH('Sales Order '!J1809,'Product Details'!$B$2:$B$169,0),3)</f>
        <v>Office_Supplies</v>
      </c>
      <c r="L1809" s="7" t="str">
        <f>INDEX('Product Details'!$A$2:$D$169, MATCH('Sales Order '!J1809,'Product Details'!$B$2:$B$169,0),4)</f>
        <v>Storage</v>
      </c>
      <c r="M1809" s="7" t="str">
        <f>INDEX('Product Details'!$A$2:$D$169, MATCH('Sales Order '!J1809,'Product Details'!$B$2:$B$169,0),1)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227"/>
        <v>4499</v>
      </c>
      <c r="R1809" s="8">
        <f t="shared" si="228"/>
        <v>4904</v>
      </c>
      <c r="S1809" s="2">
        <v>40</v>
      </c>
      <c r="T1809" s="9">
        <f t="shared" si="229"/>
        <v>4944</v>
      </c>
      <c r="U1809" s="9">
        <f t="shared" si="230"/>
        <v>445</v>
      </c>
      <c r="V1809" s="2" t="s">
        <v>34</v>
      </c>
      <c r="W1809" s="10">
        <f t="shared" si="231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 t="shared" si="224"/>
        <v>Hunter</v>
      </c>
      <c r="H1810" s="6" t="str">
        <f t="shared" si="225"/>
        <v>Lopez</v>
      </c>
      <c r="I1810" s="6" t="str">
        <f t="shared" si="226"/>
        <v>Cuttack</v>
      </c>
      <c r="J1810" s="2" t="s">
        <v>284</v>
      </c>
      <c r="K1810" s="7" t="str">
        <f>INDEX('Product Details'!$A$2:$D$169, MATCH('Sales Order '!J1810,'Product Details'!$B$2:$B$169,0),3)</f>
        <v>Furniture</v>
      </c>
      <c r="L1810" s="7" t="str">
        <f>INDEX('Product Details'!$A$2:$D$169, MATCH('Sales Order '!J1810,'Product Details'!$B$2:$B$169,0),4)</f>
        <v>Chairs</v>
      </c>
      <c r="M1810" s="7" t="str">
        <f>INDEX('Product Details'!$A$2:$D$169, MATCH('Sales Order '!J1810,'Product Details'!$B$2:$B$169,0),1)</f>
        <v>Chairmat, Black</v>
      </c>
      <c r="N1810" s="2">
        <v>61</v>
      </c>
      <c r="O1810" s="2">
        <v>56</v>
      </c>
      <c r="P1810" s="2">
        <v>8</v>
      </c>
      <c r="Q1810" s="8">
        <f t="shared" si="227"/>
        <v>448</v>
      </c>
      <c r="R1810" s="8">
        <f t="shared" si="228"/>
        <v>488</v>
      </c>
      <c r="S1810" s="2">
        <v>10</v>
      </c>
      <c r="T1810" s="9">
        <f t="shared" si="229"/>
        <v>498</v>
      </c>
      <c r="U1810" s="9">
        <f t="shared" si="230"/>
        <v>50</v>
      </c>
      <c r="V1810" s="2" t="s">
        <v>34</v>
      </c>
      <c r="W1810" s="10">
        <f t="shared" si="231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 t="shared" si="224"/>
        <v>Tom</v>
      </c>
      <c r="H1811" s="6" t="str">
        <f t="shared" si="225"/>
        <v>Prescott</v>
      </c>
      <c r="I1811" s="6" t="str">
        <f t="shared" si="226"/>
        <v>Bokaro</v>
      </c>
      <c r="J1811" s="2" t="s">
        <v>471</v>
      </c>
      <c r="K1811" s="7" t="str">
        <f>INDEX('Product Details'!$A$2:$D$169, MATCH('Sales Order '!J1811,'Product Details'!$B$2:$B$169,0),3)</f>
        <v>Office_Supplies</v>
      </c>
      <c r="L1811" s="7" t="str">
        <f>INDEX('Product Details'!$A$2:$D$169, MATCH('Sales Order '!J1811,'Product Details'!$B$2:$B$169,0),4)</f>
        <v>Art</v>
      </c>
      <c r="M1811" s="7" t="str">
        <f>INDEX('Product Details'!$A$2:$D$169, MATCH('Sales Order '!J1811,'Product Details'!$B$2:$B$169,0),1)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227"/>
        <v>4190</v>
      </c>
      <c r="R1811" s="8">
        <f t="shared" si="228"/>
        <v>4660</v>
      </c>
      <c r="S1811" s="2">
        <v>81</v>
      </c>
      <c r="T1811" s="9">
        <f t="shared" si="229"/>
        <v>4741</v>
      </c>
      <c r="U1811" s="9">
        <f t="shared" si="230"/>
        <v>551</v>
      </c>
      <c r="V1811" s="2" t="s">
        <v>34</v>
      </c>
      <c r="W1811" s="10">
        <f t="shared" si="231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 t="shared" si="224"/>
        <v>Michelle</v>
      </c>
      <c r="H1812" s="6" t="str">
        <f t="shared" si="225"/>
        <v>Arnett</v>
      </c>
      <c r="I1812" s="6" t="str">
        <f t="shared" si="226"/>
        <v>Yancheng</v>
      </c>
      <c r="J1812" s="2" t="s">
        <v>181</v>
      </c>
      <c r="K1812" s="7" t="str">
        <f>INDEX('Product Details'!$A$2:$D$169, MATCH('Sales Order '!J1812,'Product Details'!$B$2:$B$169,0),3)</f>
        <v>Furniture</v>
      </c>
      <c r="L1812" s="7" t="str">
        <f>INDEX('Product Details'!$A$2:$D$169, MATCH('Sales Order '!J1812,'Product Details'!$B$2:$B$169,0),4)</f>
        <v>Tables</v>
      </c>
      <c r="M1812" s="7" t="str">
        <f>INDEX('Product Details'!$A$2:$D$169, MATCH('Sales Order '!J1812,'Product Details'!$B$2:$B$169,0),1)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227"/>
        <v>1159</v>
      </c>
      <c r="R1812" s="8">
        <f t="shared" si="228"/>
        <v>1205</v>
      </c>
      <c r="S1812" s="2">
        <v>86</v>
      </c>
      <c r="T1812" s="9">
        <f t="shared" si="229"/>
        <v>1291</v>
      </c>
      <c r="U1812" s="9">
        <f t="shared" si="230"/>
        <v>132</v>
      </c>
      <c r="V1812" s="2" t="s">
        <v>34</v>
      </c>
      <c r="W1812" s="10">
        <f t="shared" si="231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 t="shared" si="224"/>
        <v>Ivan</v>
      </c>
      <c r="H1813" s="6" t="str">
        <f t="shared" si="225"/>
        <v>Gibson</v>
      </c>
      <c r="I1813" s="6" t="str">
        <f t="shared" si="226"/>
        <v>Shanghai</v>
      </c>
      <c r="J1813" s="2" t="s">
        <v>235</v>
      </c>
      <c r="K1813" s="7" t="str">
        <f>INDEX('Product Details'!$A$2:$D$169, MATCH('Sales Order '!J1813,'Product Details'!$B$2:$B$169,0),3)</f>
        <v>Furniture</v>
      </c>
      <c r="L1813" s="7" t="str">
        <f>INDEX('Product Details'!$A$2:$D$169, MATCH('Sales Order '!J1813,'Product Details'!$B$2:$B$169,0),4)</f>
        <v>Chairs</v>
      </c>
      <c r="M1813" s="7" t="str">
        <f>INDEX('Product Details'!$A$2:$D$169, MATCH('Sales Order '!J1813,'Product Details'!$B$2:$B$169,0),1)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227"/>
        <v>10405</v>
      </c>
      <c r="R1813" s="8">
        <f t="shared" si="228"/>
        <v>11110</v>
      </c>
      <c r="S1813" s="2">
        <v>68</v>
      </c>
      <c r="T1813" s="9">
        <f t="shared" si="229"/>
        <v>11178</v>
      </c>
      <c r="U1813" s="9">
        <f t="shared" si="230"/>
        <v>773</v>
      </c>
      <c r="V1813" s="2" t="s">
        <v>64</v>
      </c>
      <c r="W1813" s="10">
        <f t="shared" si="231"/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 t="shared" si="224"/>
        <v>Troy</v>
      </c>
      <c r="H1814" s="6" t="str">
        <f t="shared" si="225"/>
        <v>Blackwell</v>
      </c>
      <c r="I1814" s="6" t="str">
        <f t="shared" si="226"/>
        <v>Akola</v>
      </c>
      <c r="J1814" s="2" t="s">
        <v>402</v>
      </c>
      <c r="K1814" s="7" t="str">
        <f>INDEX('Product Details'!$A$2:$D$169, MATCH('Sales Order '!J1814,'Product Details'!$B$2:$B$169,0),3)</f>
        <v>Furniture</v>
      </c>
      <c r="L1814" s="7" t="str">
        <f>INDEX('Product Details'!$A$2:$D$169, MATCH('Sales Order '!J1814,'Product Details'!$B$2:$B$169,0),4)</f>
        <v>Bookcases</v>
      </c>
      <c r="M1814" s="7" t="str">
        <f>INDEX('Product Details'!$A$2:$D$169, MATCH('Sales Order '!J1814,'Product Details'!$B$2:$B$169,0),1)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227"/>
        <v>13770</v>
      </c>
      <c r="R1814" s="8">
        <f t="shared" si="228"/>
        <v>14320</v>
      </c>
      <c r="S1814" s="2">
        <v>29</v>
      </c>
      <c r="T1814" s="9">
        <f t="shared" si="229"/>
        <v>14349</v>
      </c>
      <c r="U1814" s="9">
        <f t="shared" si="230"/>
        <v>579</v>
      </c>
      <c r="V1814" s="2" t="s">
        <v>34</v>
      </c>
      <c r="W1814" s="10">
        <f t="shared" si="231"/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 t="shared" si="224"/>
        <v>Mitch</v>
      </c>
      <c r="H1815" s="6" t="str">
        <f t="shared" si="225"/>
        <v>Willingham</v>
      </c>
      <c r="I1815" s="6" t="str">
        <f t="shared" si="226"/>
        <v>Berlin</v>
      </c>
      <c r="J1815" s="2" t="s">
        <v>51</v>
      </c>
      <c r="K1815" s="7" t="str">
        <f>INDEX('Product Details'!$A$2:$D$169, MATCH('Sales Order '!J1815,'Product Details'!$B$2:$B$169,0),3)</f>
        <v>Technology</v>
      </c>
      <c r="L1815" s="7" t="str">
        <f>INDEX('Product Details'!$A$2:$D$169, MATCH('Sales Order '!J1815,'Product Details'!$B$2:$B$169,0),4)</f>
        <v>Machines</v>
      </c>
      <c r="M1815" s="7" t="str">
        <f>INDEX('Product Details'!$A$2:$D$169, MATCH('Sales Order '!J1815,'Product Details'!$B$2:$B$169,0),1)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227"/>
        <v>7788</v>
      </c>
      <c r="R1815" s="8">
        <f t="shared" si="228"/>
        <v>8487</v>
      </c>
      <c r="S1815" s="2">
        <v>95</v>
      </c>
      <c r="T1815" s="9">
        <f t="shared" si="229"/>
        <v>8582</v>
      </c>
      <c r="U1815" s="9">
        <f t="shared" si="230"/>
        <v>794</v>
      </c>
      <c r="V1815" s="2" t="s">
        <v>34</v>
      </c>
      <c r="W1815" s="10">
        <f t="shared" si="231"/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 t="shared" si="224"/>
        <v>Giulietta</v>
      </c>
      <c r="H1816" s="6" t="str">
        <f t="shared" si="225"/>
        <v>Weimer</v>
      </c>
      <c r="I1816" s="6" t="str">
        <f t="shared" si="226"/>
        <v>Suihua</v>
      </c>
      <c r="J1816" s="2" t="s">
        <v>392</v>
      </c>
      <c r="K1816" s="7" t="str">
        <f>INDEX('Product Details'!$A$2:$D$169, MATCH('Sales Order '!J1816,'Product Details'!$B$2:$B$169,0),3)</f>
        <v>Office_Supplies</v>
      </c>
      <c r="L1816" s="7" t="str">
        <f>INDEX('Product Details'!$A$2:$D$169, MATCH('Sales Order '!J1816,'Product Details'!$B$2:$B$169,0),4)</f>
        <v>Binders</v>
      </c>
      <c r="M1816" s="7" t="str">
        <f>INDEX('Product Details'!$A$2:$D$169, MATCH('Sales Order '!J1816,'Product Details'!$B$2:$B$169,0),1)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227"/>
        <v>742</v>
      </c>
      <c r="R1816" s="8">
        <f t="shared" si="228"/>
        <v>808</v>
      </c>
      <c r="S1816" s="2">
        <v>90</v>
      </c>
      <c r="T1816" s="9">
        <f t="shared" si="229"/>
        <v>898</v>
      </c>
      <c r="U1816" s="9">
        <f t="shared" si="230"/>
        <v>156</v>
      </c>
      <c r="V1816" s="2" t="s">
        <v>34</v>
      </c>
      <c r="W1816" s="10">
        <f t="shared" si="231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 t="shared" si="224"/>
        <v>Bill</v>
      </c>
      <c r="H1817" s="6" t="str">
        <f t="shared" si="225"/>
        <v>Donatelli</v>
      </c>
      <c r="I1817" s="6" t="str">
        <f t="shared" si="226"/>
        <v>Kamarhati</v>
      </c>
      <c r="J1817" s="2" t="s">
        <v>449</v>
      </c>
      <c r="K1817" s="7" t="str">
        <f>INDEX('Product Details'!$A$2:$D$169, MATCH('Sales Order '!J1817,'Product Details'!$B$2:$B$169,0),3)</f>
        <v>Office_Supplies</v>
      </c>
      <c r="L1817" s="7" t="str">
        <f>INDEX('Product Details'!$A$2:$D$169, MATCH('Sales Order '!J1817,'Product Details'!$B$2:$B$169,0),4)</f>
        <v>Envelopes</v>
      </c>
      <c r="M1817" s="7" t="str">
        <f>INDEX('Product Details'!$A$2:$D$169, MATCH('Sales Order '!J1817,'Product Details'!$B$2:$B$169,0),1)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227"/>
        <v>8906</v>
      </c>
      <c r="R1817" s="8">
        <f t="shared" si="228"/>
        <v>9616</v>
      </c>
      <c r="S1817" s="2">
        <v>38</v>
      </c>
      <c r="T1817" s="9">
        <f t="shared" si="229"/>
        <v>9654</v>
      </c>
      <c r="U1817" s="9">
        <f t="shared" si="230"/>
        <v>748</v>
      </c>
      <c r="V1817" s="2" t="s">
        <v>64</v>
      </c>
      <c r="W1817" s="10">
        <f t="shared" si="231"/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 t="shared" si="224"/>
        <v>Steve</v>
      </c>
      <c r="H1818" s="6" t="str">
        <f t="shared" si="225"/>
        <v>Carroll</v>
      </c>
      <c r="I1818" s="6" t="str">
        <f t="shared" si="226"/>
        <v>Qingdao</v>
      </c>
      <c r="J1818" s="2" t="s">
        <v>695</v>
      </c>
      <c r="K1818" s="7" t="str">
        <f>INDEX('Product Details'!$A$2:$D$169, MATCH('Sales Order '!J1818,'Product Details'!$B$2:$B$169,0),3)</f>
        <v>Office_Supplies</v>
      </c>
      <c r="L1818" s="7" t="str">
        <f>INDEX('Product Details'!$A$2:$D$169, MATCH('Sales Order '!J1818,'Product Details'!$B$2:$B$169,0),4)</f>
        <v>Binders</v>
      </c>
      <c r="M1818" s="7" t="str">
        <f>INDEX('Product Details'!$A$2:$D$169, MATCH('Sales Order '!J1818,'Product Details'!$B$2:$B$169,0),1)</f>
        <v>Io Binding Machine, Clear</v>
      </c>
      <c r="N1818" s="2">
        <v>1906</v>
      </c>
      <c r="O1818" s="2">
        <v>1798</v>
      </c>
      <c r="P1818" s="2">
        <v>2</v>
      </c>
      <c r="Q1818" s="8">
        <f t="shared" si="227"/>
        <v>3596</v>
      </c>
      <c r="R1818" s="8">
        <f t="shared" si="228"/>
        <v>3812</v>
      </c>
      <c r="S1818" s="2">
        <v>29</v>
      </c>
      <c r="T1818" s="9">
        <f t="shared" si="229"/>
        <v>3841</v>
      </c>
      <c r="U1818" s="9">
        <f t="shared" si="230"/>
        <v>245</v>
      </c>
      <c r="V1818" s="2" t="s">
        <v>64</v>
      </c>
      <c r="W1818" s="10">
        <f t="shared" si="231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 t="shared" si="224"/>
        <v>Emily</v>
      </c>
      <c r="H1819" s="6" t="str">
        <f t="shared" si="225"/>
        <v>Ducich</v>
      </c>
      <c r="I1819" s="6" t="str">
        <f t="shared" si="226"/>
        <v>Lohne</v>
      </c>
      <c r="J1819" s="2" t="s">
        <v>442</v>
      </c>
      <c r="K1819" s="7" t="str">
        <f>INDEX('Product Details'!$A$2:$D$169, MATCH('Sales Order '!J1819,'Product Details'!$B$2:$B$169,0),3)</f>
        <v>Technology</v>
      </c>
      <c r="L1819" s="7" t="str">
        <f>INDEX('Product Details'!$A$2:$D$169, MATCH('Sales Order '!J1819,'Product Details'!$B$2:$B$169,0),4)</f>
        <v>Phones</v>
      </c>
      <c r="M1819" s="7" t="str">
        <f>INDEX('Product Details'!$A$2:$D$169, MATCH('Sales Order '!J1819,'Product Details'!$B$2:$B$169,0),1)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227"/>
        <v>838</v>
      </c>
      <c r="R1819" s="8">
        <f t="shared" si="228"/>
        <v>916</v>
      </c>
      <c r="S1819" s="2">
        <v>72</v>
      </c>
      <c r="T1819" s="9">
        <f t="shared" si="229"/>
        <v>988</v>
      </c>
      <c r="U1819" s="9">
        <f t="shared" si="230"/>
        <v>150</v>
      </c>
      <c r="V1819" s="2" t="s">
        <v>34</v>
      </c>
      <c r="W1819" s="10">
        <f t="shared" si="231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 t="shared" si="224"/>
        <v>Benjamin</v>
      </c>
      <c r="H1820" s="6" t="str">
        <f t="shared" si="225"/>
        <v>Patterson</v>
      </c>
      <c r="I1820" s="6" t="str">
        <f t="shared" si="226"/>
        <v>Tamworth</v>
      </c>
      <c r="J1820" s="2" t="s">
        <v>332</v>
      </c>
      <c r="K1820" s="7" t="str">
        <f>INDEX('Product Details'!$A$2:$D$169, MATCH('Sales Order '!J1820,'Product Details'!$B$2:$B$169,0),3)</f>
        <v>Technology</v>
      </c>
      <c r="L1820" s="7" t="str">
        <f>INDEX('Product Details'!$A$2:$D$169, MATCH('Sales Order '!J1820,'Product Details'!$B$2:$B$169,0),4)</f>
        <v>Phones</v>
      </c>
      <c r="M1820" s="7" t="str">
        <f>INDEX('Product Details'!$A$2:$D$169, MATCH('Sales Order '!J1820,'Product Details'!$B$2:$B$169,0),1)</f>
        <v>Digium D40 VoIP phone</v>
      </c>
      <c r="N1820" s="2">
        <v>175</v>
      </c>
      <c r="O1820" s="2">
        <v>158</v>
      </c>
      <c r="P1820" s="2">
        <v>2</v>
      </c>
      <c r="Q1820" s="8">
        <f t="shared" si="227"/>
        <v>316</v>
      </c>
      <c r="R1820" s="8">
        <f t="shared" si="228"/>
        <v>350</v>
      </c>
      <c r="S1820" s="2">
        <v>30</v>
      </c>
      <c r="T1820" s="9">
        <f t="shared" si="229"/>
        <v>380</v>
      </c>
      <c r="U1820" s="9">
        <f t="shared" si="230"/>
        <v>64</v>
      </c>
      <c r="V1820" s="2" t="s">
        <v>34</v>
      </c>
      <c r="W1820" s="10">
        <f t="shared" si="231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 t="shared" si="224"/>
        <v>Delfina</v>
      </c>
      <c r="H1821" s="6" t="str">
        <f t="shared" si="225"/>
        <v>Latchford</v>
      </c>
      <c r="I1821" s="6" t="str">
        <f t="shared" si="226"/>
        <v>Yogyakarta</v>
      </c>
      <c r="J1821" s="2" t="s">
        <v>122</v>
      </c>
      <c r="K1821" s="7" t="str">
        <f>INDEX('Product Details'!$A$2:$D$169, MATCH('Sales Order '!J1821,'Product Details'!$B$2:$B$169,0),3)</f>
        <v>Furniture</v>
      </c>
      <c r="L1821" s="7" t="str">
        <f>INDEX('Product Details'!$A$2:$D$169, MATCH('Sales Order '!J1821,'Product Details'!$B$2:$B$169,0),4)</f>
        <v>Furnishings</v>
      </c>
      <c r="M1821" s="7" t="str">
        <f>INDEX('Product Details'!$A$2:$D$169, MATCH('Sales Order '!J1821,'Product Details'!$B$2:$B$169,0),1)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227"/>
        <v>19038</v>
      </c>
      <c r="R1821" s="8">
        <f t="shared" si="228"/>
        <v>19794</v>
      </c>
      <c r="S1821" s="2">
        <v>45</v>
      </c>
      <c r="T1821" s="9">
        <f t="shared" si="229"/>
        <v>19839</v>
      </c>
      <c r="U1821" s="9">
        <f t="shared" si="230"/>
        <v>801</v>
      </c>
      <c r="V1821" s="2" t="s">
        <v>64</v>
      </c>
      <c r="W1821" s="10">
        <f t="shared" si="231"/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 t="shared" si="224"/>
        <v>Barry</v>
      </c>
      <c r="H1822" s="6" t="str">
        <f t="shared" si="225"/>
        <v>Blumstein</v>
      </c>
      <c r="I1822" s="6" t="str">
        <f t="shared" si="226"/>
        <v>Gold Coast</v>
      </c>
      <c r="J1822" s="2" t="s">
        <v>351</v>
      </c>
      <c r="K1822" s="7" t="str">
        <f>INDEX('Product Details'!$A$2:$D$169, MATCH('Sales Order '!J1822,'Product Details'!$B$2:$B$169,0),3)</f>
        <v>Furniture</v>
      </c>
      <c r="L1822" s="7" t="str">
        <f>INDEX('Product Details'!$A$2:$D$169, MATCH('Sales Order '!J1822,'Product Details'!$B$2:$B$169,0),4)</f>
        <v>Tables</v>
      </c>
      <c r="M1822" s="7" t="str">
        <f>INDEX('Product Details'!$A$2:$D$169, MATCH('Sales Order '!J1822,'Product Details'!$B$2:$B$169,0),1)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227"/>
        <v>7275</v>
      </c>
      <c r="R1822" s="8">
        <f t="shared" si="228"/>
        <v>7932</v>
      </c>
      <c r="S1822" s="2">
        <v>57</v>
      </c>
      <c r="T1822" s="9">
        <f t="shared" si="229"/>
        <v>7989</v>
      </c>
      <c r="U1822" s="9">
        <f t="shared" si="230"/>
        <v>714</v>
      </c>
      <c r="V1822" s="2" t="s">
        <v>34</v>
      </c>
      <c r="W1822" s="10">
        <f t="shared" si="231"/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 t="shared" si="224"/>
        <v>Toby</v>
      </c>
      <c r="H1823" s="6" t="str">
        <f t="shared" si="225"/>
        <v>Carlisle</v>
      </c>
      <c r="I1823" s="6" t="str">
        <f t="shared" si="226"/>
        <v>Depok</v>
      </c>
      <c r="J1823" s="2" t="s">
        <v>117</v>
      </c>
      <c r="K1823" s="7" t="str">
        <f>INDEX('Product Details'!$A$2:$D$169, MATCH('Sales Order '!J1823,'Product Details'!$B$2:$B$169,0),3)</f>
        <v>Furniture</v>
      </c>
      <c r="L1823" s="7" t="str">
        <f>INDEX('Product Details'!$A$2:$D$169, MATCH('Sales Order '!J1823,'Product Details'!$B$2:$B$169,0),4)</f>
        <v>Tables</v>
      </c>
      <c r="M1823" s="7" t="str">
        <f>INDEX('Product Details'!$A$2:$D$169, MATCH('Sales Order '!J1823,'Product Details'!$B$2:$B$169,0),1)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227"/>
        <v>11837</v>
      </c>
      <c r="R1823" s="8">
        <f t="shared" si="228"/>
        <v>12663</v>
      </c>
      <c r="S1823" s="2">
        <v>51</v>
      </c>
      <c r="T1823" s="9">
        <f t="shared" si="229"/>
        <v>12714</v>
      </c>
      <c r="U1823" s="9">
        <f t="shared" si="230"/>
        <v>877</v>
      </c>
      <c r="V1823" s="2" t="s">
        <v>34</v>
      </c>
      <c r="W1823" s="10">
        <f t="shared" si="231"/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 t="shared" si="224"/>
        <v>Dana</v>
      </c>
      <c r="H1824" s="6" t="str">
        <f t="shared" si="225"/>
        <v>Kaydos</v>
      </c>
      <c r="I1824" s="6" t="str">
        <f t="shared" si="226"/>
        <v>Nagercoil</v>
      </c>
      <c r="J1824" s="2" t="s">
        <v>135</v>
      </c>
      <c r="K1824" s="7" t="e">
        <f>INDEX('Product Details'!$A$2:$D$169, MATCH('Sales Order '!J1824,'Product Details'!$B$2:$B$169,0),3)</f>
        <v>#N/A</v>
      </c>
      <c r="L1824" s="7" t="e">
        <f>INDEX('Product Details'!$A$2:$D$169, MATCH('Sales Order '!J1824,'Product Details'!$B$2:$B$169,0),4)</f>
        <v>#N/A</v>
      </c>
      <c r="M1824" s="7" t="e">
        <f>INDEX('Product Details'!$A$2:$D$169, MATCH('Sales Order '!J1824,'Product Details'!$B$2:$B$169,0),1)</f>
        <v>#N/A</v>
      </c>
      <c r="N1824" s="2">
        <v>941</v>
      </c>
      <c r="O1824" s="2">
        <v>905</v>
      </c>
      <c r="P1824" s="2">
        <v>5</v>
      </c>
      <c r="Q1824" s="8">
        <f t="shared" si="227"/>
        <v>4525</v>
      </c>
      <c r="R1824" s="8">
        <f t="shared" si="228"/>
        <v>4705</v>
      </c>
      <c r="S1824" s="2">
        <v>92</v>
      </c>
      <c r="T1824" s="9">
        <f t="shared" si="229"/>
        <v>4797</v>
      </c>
      <c r="U1824" s="9">
        <f t="shared" si="230"/>
        <v>272</v>
      </c>
      <c r="V1824" s="2" t="s">
        <v>34</v>
      </c>
      <c r="W1824" s="10">
        <f t="shared" si="231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 t="shared" si="224"/>
        <v>Troy</v>
      </c>
      <c r="H1825" s="6" t="str">
        <f t="shared" si="225"/>
        <v>Staebel</v>
      </c>
      <c r="I1825" s="6" t="str">
        <f t="shared" si="226"/>
        <v>Depok</v>
      </c>
      <c r="J1825" s="2" t="s">
        <v>5</v>
      </c>
      <c r="K1825" s="7" t="str">
        <f>INDEX('Product Details'!$A$2:$D$169, MATCH('Sales Order '!J1825,'Product Details'!$B$2:$B$169,0),3)</f>
        <v>Furniture</v>
      </c>
      <c r="L1825" s="7" t="str">
        <f>INDEX('Product Details'!$A$2:$D$169, MATCH('Sales Order '!J1825,'Product Details'!$B$2:$B$169,0),4)</f>
        <v>Furnishings</v>
      </c>
      <c r="M1825" s="7" t="str">
        <f>INDEX('Product Details'!$A$2:$D$169, MATCH('Sales Order '!J1825,'Product Details'!$B$2:$B$169,0),1)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227"/>
        <v>26480</v>
      </c>
      <c r="R1825" s="8">
        <f t="shared" si="228"/>
        <v>27804</v>
      </c>
      <c r="S1825" s="2">
        <v>26</v>
      </c>
      <c r="T1825" s="9">
        <f t="shared" si="229"/>
        <v>27830</v>
      </c>
      <c r="U1825" s="9">
        <f t="shared" si="230"/>
        <v>1350</v>
      </c>
      <c r="V1825" s="2" t="s">
        <v>34</v>
      </c>
      <c r="W1825" s="10">
        <f t="shared" si="231"/>
        <v>7.0000000000000007E-2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 t="shared" si="224"/>
        <v>Toby</v>
      </c>
      <c r="H1826" s="6" t="str">
        <f t="shared" si="225"/>
        <v>Swindell</v>
      </c>
      <c r="I1826" s="6" t="str">
        <f t="shared" si="226"/>
        <v>Ninghai</v>
      </c>
      <c r="J1826" s="2" t="s">
        <v>326</v>
      </c>
      <c r="K1826" s="7" t="str">
        <f>INDEX('Product Details'!$A$2:$D$169, MATCH('Sales Order '!J1826,'Product Details'!$B$2:$B$169,0),3)</f>
        <v>Technology</v>
      </c>
      <c r="L1826" s="7" t="str">
        <f>INDEX('Product Details'!$A$2:$D$169, MATCH('Sales Order '!J1826,'Product Details'!$B$2:$B$169,0),4)</f>
        <v>Copiers</v>
      </c>
      <c r="M1826" s="7" t="str">
        <f>INDEX('Product Details'!$A$2:$D$169, MATCH('Sales Order '!J1826,'Product Details'!$B$2:$B$169,0),1)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227"/>
        <v>1164</v>
      </c>
      <c r="R1826" s="8">
        <f t="shared" si="228"/>
        <v>1210</v>
      </c>
      <c r="S1826" s="2">
        <v>36</v>
      </c>
      <c r="T1826" s="9">
        <f t="shared" si="229"/>
        <v>1246</v>
      </c>
      <c r="U1826" s="9">
        <f t="shared" si="230"/>
        <v>82</v>
      </c>
      <c r="V1826" s="2" t="s">
        <v>64</v>
      </c>
      <c r="W1826" s="10">
        <f t="shared" si="231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 t="shared" si="224"/>
        <v>Michael</v>
      </c>
      <c r="H1827" s="6" t="str">
        <f t="shared" si="225"/>
        <v>Moore</v>
      </c>
      <c r="I1827" s="6" t="str">
        <f t="shared" si="226"/>
        <v>Melbourne</v>
      </c>
      <c r="J1827" s="2" t="s">
        <v>719</v>
      </c>
      <c r="K1827" s="7" t="str">
        <f>INDEX('Product Details'!$A$2:$D$169, MATCH('Sales Order '!J1827,'Product Details'!$B$2:$B$169,0),3)</f>
        <v>Office_Supplies</v>
      </c>
      <c r="L1827" s="7" t="str">
        <f>INDEX('Product Details'!$A$2:$D$169, MATCH('Sales Order '!J1827,'Product Details'!$B$2:$B$169,0),4)</f>
        <v>Labels</v>
      </c>
      <c r="M1827" s="7" t="str">
        <f>INDEX('Product Details'!$A$2:$D$169, MATCH('Sales Order '!J1827,'Product Details'!$B$2:$B$169,0),1)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227"/>
        <v>2670</v>
      </c>
      <c r="R1827" s="8">
        <f t="shared" si="228"/>
        <v>2996</v>
      </c>
      <c r="S1827" s="2">
        <v>71</v>
      </c>
      <c r="T1827" s="9">
        <f t="shared" si="229"/>
        <v>3067</v>
      </c>
      <c r="U1827" s="9">
        <f t="shared" si="230"/>
        <v>397</v>
      </c>
      <c r="V1827" s="2" t="s">
        <v>34</v>
      </c>
      <c r="W1827" s="10">
        <f t="shared" si="231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 t="shared" si="224"/>
        <v>Mitch</v>
      </c>
      <c r="H1828" s="6" t="str">
        <f t="shared" si="225"/>
        <v>Willingham</v>
      </c>
      <c r="I1828" s="6" t="str">
        <f t="shared" si="226"/>
        <v>Surakarta</v>
      </c>
      <c r="J1828" s="2" t="s">
        <v>702</v>
      </c>
      <c r="K1828" s="7" t="str">
        <f>INDEX('Product Details'!$A$2:$D$169, MATCH('Sales Order '!J1828,'Product Details'!$B$2:$B$169,0),3)</f>
        <v>Furniture</v>
      </c>
      <c r="L1828" s="7" t="str">
        <f>INDEX('Product Details'!$A$2:$D$169, MATCH('Sales Order '!J1828,'Product Details'!$B$2:$B$169,0),4)</f>
        <v>Tables</v>
      </c>
      <c r="M1828" s="7" t="str">
        <f>INDEX('Product Details'!$A$2:$D$169, MATCH('Sales Order '!J1828,'Product Details'!$B$2:$B$169,0),1)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227"/>
        <v>4806</v>
      </c>
      <c r="R1828" s="8">
        <f t="shared" si="228"/>
        <v>5289</v>
      </c>
      <c r="S1828" s="2">
        <v>37</v>
      </c>
      <c r="T1828" s="9">
        <f t="shared" si="229"/>
        <v>5326</v>
      </c>
      <c r="U1828" s="9">
        <f t="shared" si="230"/>
        <v>520</v>
      </c>
      <c r="V1828" s="2" t="s">
        <v>64</v>
      </c>
      <c r="W1828" s="10">
        <f t="shared" si="231"/>
        <v>0.05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 t="shared" si="224"/>
        <v>Thomas</v>
      </c>
      <c r="H1829" s="6" t="str">
        <f t="shared" si="225"/>
        <v>Boland</v>
      </c>
      <c r="I1829" s="6" t="str">
        <f t="shared" si="226"/>
        <v>Surabaya</v>
      </c>
      <c r="J1829" s="2" t="s">
        <v>349</v>
      </c>
      <c r="K1829" s="7" t="str">
        <f>INDEX('Product Details'!$A$2:$D$169, MATCH('Sales Order '!J1829,'Product Details'!$B$2:$B$169,0),3)</f>
        <v>Furniture</v>
      </c>
      <c r="L1829" s="7" t="str">
        <f>INDEX('Product Details'!$A$2:$D$169, MATCH('Sales Order '!J1829,'Product Details'!$B$2:$B$169,0),4)</f>
        <v>Furnishings</v>
      </c>
      <c r="M1829" s="7" t="str">
        <f>INDEX('Product Details'!$A$2:$D$169, MATCH('Sales Order '!J1829,'Product Details'!$B$2:$B$169,0),1)</f>
        <v>Tenex Door Stop, Durable</v>
      </c>
      <c r="N1829" s="2">
        <v>6087</v>
      </c>
      <c r="O1829" s="2">
        <v>5808</v>
      </c>
      <c r="P1829" s="2">
        <v>3</v>
      </c>
      <c r="Q1829" s="8">
        <f t="shared" si="227"/>
        <v>17424</v>
      </c>
      <c r="R1829" s="8">
        <f t="shared" si="228"/>
        <v>18261</v>
      </c>
      <c r="S1829" s="2">
        <v>100</v>
      </c>
      <c r="T1829" s="9">
        <f t="shared" si="229"/>
        <v>18361</v>
      </c>
      <c r="U1829" s="9">
        <f t="shared" si="230"/>
        <v>937</v>
      </c>
      <c r="V1829" s="2" t="s">
        <v>34</v>
      </c>
      <c r="W1829" s="10">
        <f t="shared" si="231"/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 t="shared" si="224"/>
        <v>Ann</v>
      </c>
      <c r="H1830" s="6" t="str">
        <f t="shared" si="225"/>
        <v>Chong</v>
      </c>
      <c r="I1830" s="6" t="str">
        <f t="shared" si="226"/>
        <v>Sydney</v>
      </c>
      <c r="J1830" s="2" t="s">
        <v>243</v>
      </c>
      <c r="K1830" s="7" t="str">
        <f>INDEX('Product Details'!$A$2:$D$169, MATCH('Sales Order '!J1830,'Product Details'!$B$2:$B$169,0),3)</f>
        <v>Office_Supplies</v>
      </c>
      <c r="L1830" s="7" t="str">
        <f>INDEX('Product Details'!$A$2:$D$169, MATCH('Sales Order '!J1830,'Product Details'!$B$2:$B$169,0),4)</f>
        <v>Storage</v>
      </c>
      <c r="M1830" s="7" t="str">
        <f>INDEX('Product Details'!$A$2:$D$169, MATCH('Sales Order '!J1830,'Product Details'!$B$2:$B$169,0),1)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227"/>
        <v>7650</v>
      </c>
      <c r="R1830" s="8">
        <f t="shared" si="228"/>
        <v>8025</v>
      </c>
      <c r="S1830" s="2">
        <v>98</v>
      </c>
      <c r="T1830" s="9">
        <f t="shared" si="229"/>
        <v>8123</v>
      </c>
      <c r="U1830" s="9">
        <f t="shared" si="230"/>
        <v>473</v>
      </c>
      <c r="V1830" s="2" t="s">
        <v>34</v>
      </c>
      <c r="W1830" s="10">
        <f t="shared" si="231"/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 t="shared" si="224"/>
        <v>Stefania</v>
      </c>
      <c r="H1831" s="6" t="str">
        <f t="shared" si="225"/>
        <v>Perrino</v>
      </c>
      <c r="I1831" s="6" t="str">
        <f t="shared" si="226"/>
        <v>Albury</v>
      </c>
      <c r="J1831" s="2" t="s">
        <v>719</v>
      </c>
      <c r="K1831" s="7" t="str">
        <f>INDEX('Product Details'!$A$2:$D$169, MATCH('Sales Order '!J1831,'Product Details'!$B$2:$B$169,0),3)</f>
        <v>Office_Supplies</v>
      </c>
      <c r="L1831" s="7" t="str">
        <f>INDEX('Product Details'!$A$2:$D$169, MATCH('Sales Order '!J1831,'Product Details'!$B$2:$B$169,0),4)</f>
        <v>Labels</v>
      </c>
      <c r="M1831" s="7" t="str">
        <f>INDEX('Product Details'!$A$2:$D$169, MATCH('Sales Order '!J1831,'Product Details'!$B$2:$B$169,0),1)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227"/>
        <v>2516</v>
      </c>
      <c r="R1831" s="8">
        <f t="shared" si="228"/>
        <v>2696</v>
      </c>
      <c r="S1831" s="2">
        <v>56</v>
      </c>
      <c r="T1831" s="9">
        <f t="shared" si="229"/>
        <v>2752</v>
      </c>
      <c r="U1831" s="9">
        <f t="shared" si="230"/>
        <v>236</v>
      </c>
      <c r="V1831" s="2" t="s">
        <v>34</v>
      </c>
      <c r="W1831" s="10">
        <f t="shared" si="231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 t="shared" si="224"/>
        <v>Neil</v>
      </c>
      <c r="H1832" s="6" t="str">
        <f t="shared" si="225"/>
        <v>Knudson</v>
      </c>
      <c r="I1832" s="6" t="str">
        <f t="shared" si="226"/>
        <v>Malang</v>
      </c>
      <c r="J1832" s="2" t="s">
        <v>962</v>
      </c>
      <c r="K1832" s="7" t="str">
        <f>INDEX('Product Details'!$A$2:$D$169, MATCH('Sales Order '!J1832,'Product Details'!$B$2:$B$169,0),3)</f>
        <v>Furniture</v>
      </c>
      <c r="L1832" s="7" t="str">
        <f>INDEX('Product Details'!$A$2:$D$169, MATCH('Sales Order '!J1832,'Product Details'!$B$2:$B$169,0),4)</f>
        <v>Bookcases</v>
      </c>
      <c r="M1832" s="7" t="str">
        <f>INDEX('Product Details'!$A$2:$D$169, MATCH('Sales Order '!J1832,'Product Details'!$B$2:$B$169,0),1)</f>
        <v>Classic Bookcase, Pine</v>
      </c>
      <c r="N1832" s="2">
        <v>743</v>
      </c>
      <c r="O1832" s="2">
        <v>694</v>
      </c>
      <c r="P1832" s="2">
        <v>1</v>
      </c>
      <c r="Q1832" s="8">
        <f t="shared" si="227"/>
        <v>694</v>
      </c>
      <c r="R1832" s="8">
        <f t="shared" si="228"/>
        <v>743</v>
      </c>
      <c r="S1832" s="2">
        <v>32</v>
      </c>
      <c r="T1832" s="9">
        <f t="shared" si="229"/>
        <v>775</v>
      </c>
      <c r="U1832" s="9">
        <f t="shared" si="230"/>
        <v>81</v>
      </c>
      <c r="V1832" s="2" t="s">
        <v>31</v>
      </c>
      <c r="W1832" s="10">
        <f t="shared" si="231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 t="shared" si="224"/>
        <v>Thea</v>
      </c>
      <c r="H1833" s="6" t="str">
        <f t="shared" si="225"/>
        <v>Hudgings</v>
      </c>
      <c r="I1833" s="6" t="str">
        <f t="shared" si="226"/>
        <v>Anshan</v>
      </c>
      <c r="J1833" s="2" t="s">
        <v>546</v>
      </c>
      <c r="K1833" s="7" t="str">
        <f>INDEX('Product Details'!$A$2:$D$169, MATCH('Sales Order '!J1833,'Product Details'!$B$2:$B$169,0),3)</f>
        <v>Technology</v>
      </c>
      <c r="L1833" s="7" t="str">
        <f>INDEX('Product Details'!$A$2:$D$169, MATCH('Sales Order '!J1833,'Product Details'!$B$2:$B$169,0),4)</f>
        <v>Copiers</v>
      </c>
      <c r="M1833" s="7" t="str">
        <f>INDEX('Product Details'!$A$2:$D$169, MATCH('Sales Order '!J1833,'Product Details'!$B$2:$B$169,0),1)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227"/>
        <v>114</v>
      </c>
      <c r="R1833" s="8">
        <f t="shared" si="228"/>
        <v>120</v>
      </c>
      <c r="S1833" s="2">
        <v>10</v>
      </c>
      <c r="T1833" s="9">
        <f t="shared" si="229"/>
        <v>130</v>
      </c>
      <c r="U1833" s="9">
        <f t="shared" si="230"/>
        <v>16</v>
      </c>
      <c r="V1833" s="2" t="s">
        <v>72</v>
      </c>
      <c r="W1833" s="10">
        <f t="shared" si="231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 t="shared" si="224"/>
        <v>Dionis</v>
      </c>
      <c r="H1834" s="6" t="str">
        <f t="shared" si="225"/>
        <v>Lloyd</v>
      </c>
      <c r="I1834" s="6" t="str">
        <f t="shared" si="226"/>
        <v>Kamarhati</v>
      </c>
      <c r="J1834" s="2" t="s">
        <v>402</v>
      </c>
      <c r="K1834" s="7" t="str">
        <f>INDEX('Product Details'!$A$2:$D$169, MATCH('Sales Order '!J1834,'Product Details'!$B$2:$B$169,0),3)</f>
        <v>Furniture</v>
      </c>
      <c r="L1834" s="7" t="str">
        <f>INDEX('Product Details'!$A$2:$D$169, MATCH('Sales Order '!J1834,'Product Details'!$B$2:$B$169,0),4)</f>
        <v>Bookcases</v>
      </c>
      <c r="M1834" s="7" t="str">
        <f>INDEX('Product Details'!$A$2:$D$169, MATCH('Sales Order '!J1834,'Product Details'!$B$2:$B$169,0),1)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227"/>
        <v>648</v>
      </c>
      <c r="R1834" s="8">
        <f t="shared" si="228"/>
        <v>700</v>
      </c>
      <c r="S1834" s="2">
        <v>30</v>
      </c>
      <c r="T1834" s="9">
        <f t="shared" si="229"/>
        <v>730</v>
      </c>
      <c r="U1834" s="9">
        <f t="shared" si="230"/>
        <v>82</v>
      </c>
      <c r="V1834" s="2" t="s">
        <v>64</v>
      </c>
      <c r="W1834" s="10">
        <f t="shared" si="231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 t="shared" si="224"/>
        <v>Bill</v>
      </c>
      <c r="H1835" s="6" t="str">
        <f t="shared" si="225"/>
        <v>Eplett</v>
      </c>
      <c r="I1835" s="6" t="str">
        <f t="shared" si="226"/>
        <v>Newcastle</v>
      </c>
      <c r="J1835" s="2" t="s">
        <v>752</v>
      </c>
      <c r="K1835" s="7" t="str">
        <f>INDEX('Product Details'!$A$2:$D$169, MATCH('Sales Order '!J1835,'Product Details'!$B$2:$B$169,0),3)</f>
        <v>Office_Supplies</v>
      </c>
      <c r="L1835" s="7" t="str">
        <f>INDEX('Product Details'!$A$2:$D$169, MATCH('Sales Order '!J1835,'Product Details'!$B$2:$B$169,0),4)</f>
        <v>Envelopes</v>
      </c>
      <c r="M1835" s="7" t="str">
        <f>INDEX('Product Details'!$A$2:$D$169, MATCH('Sales Order '!J1835,'Product Details'!$B$2:$B$169,0),1)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227"/>
        <v>200</v>
      </c>
      <c r="R1835" s="8">
        <f t="shared" si="228"/>
        <v>214</v>
      </c>
      <c r="S1835" s="2">
        <v>88</v>
      </c>
      <c r="T1835" s="9">
        <f t="shared" si="229"/>
        <v>302</v>
      </c>
      <c r="U1835" s="9">
        <f t="shared" si="230"/>
        <v>102</v>
      </c>
      <c r="V1835" s="2" t="s">
        <v>34</v>
      </c>
      <c r="W1835" s="10">
        <f t="shared" si="231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 t="shared" si="224"/>
        <v>Linda</v>
      </c>
      <c r="H1836" s="6" t="str">
        <f t="shared" si="225"/>
        <v>Southworth</v>
      </c>
      <c r="I1836" s="6" t="str">
        <f t="shared" si="226"/>
        <v>Brisbane</v>
      </c>
      <c r="J1836" s="2" t="s">
        <v>442</v>
      </c>
      <c r="K1836" s="7" t="str">
        <f>INDEX('Product Details'!$A$2:$D$169, MATCH('Sales Order '!J1836,'Product Details'!$B$2:$B$169,0),3)</f>
        <v>Technology</v>
      </c>
      <c r="L1836" s="7" t="str">
        <f>INDEX('Product Details'!$A$2:$D$169, MATCH('Sales Order '!J1836,'Product Details'!$B$2:$B$169,0),4)</f>
        <v>Phones</v>
      </c>
      <c r="M1836" s="7" t="str">
        <f>INDEX('Product Details'!$A$2:$D$169, MATCH('Sales Order '!J1836,'Product Details'!$B$2:$B$169,0),1)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227"/>
        <v>9132</v>
      </c>
      <c r="R1836" s="8">
        <f t="shared" si="228"/>
        <v>9768</v>
      </c>
      <c r="S1836" s="2">
        <v>34</v>
      </c>
      <c r="T1836" s="9">
        <f t="shared" si="229"/>
        <v>9802</v>
      </c>
      <c r="U1836" s="9">
        <f t="shared" si="230"/>
        <v>670</v>
      </c>
      <c r="V1836" s="2" t="s">
        <v>64</v>
      </c>
      <c r="W1836" s="10">
        <f t="shared" si="231"/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 t="shared" si="224"/>
        <v>Hunter</v>
      </c>
      <c r="H1837" s="6" t="str">
        <f t="shared" si="225"/>
        <v>Lopez</v>
      </c>
      <c r="I1837" s="6" t="str">
        <f t="shared" si="226"/>
        <v>Cuttack</v>
      </c>
      <c r="J1837" s="2" t="s">
        <v>573</v>
      </c>
      <c r="K1837" s="7" t="str">
        <f>INDEX('Product Details'!$A$2:$D$169, MATCH('Sales Order '!J1837,'Product Details'!$B$2:$B$169,0),3)</f>
        <v>Technology</v>
      </c>
      <c r="L1837" s="7" t="str">
        <f>INDEX('Product Details'!$A$2:$D$169, MATCH('Sales Order '!J1837,'Product Details'!$B$2:$B$169,0),4)</f>
        <v>Machines</v>
      </c>
      <c r="M1837" s="7" t="str">
        <f>INDEX('Product Details'!$A$2:$D$169, MATCH('Sales Order '!J1837,'Product Details'!$B$2:$B$169,0),1)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227"/>
        <v>3135</v>
      </c>
      <c r="R1837" s="8">
        <f t="shared" si="228"/>
        <v>3455</v>
      </c>
      <c r="S1837" s="2">
        <v>33</v>
      </c>
      <c r="T1837" s="9">
        <f t="shared" si="229"/>
        <v>3488</v>
      </c>
      <c r="U1837" s="9">
        <f t="shared" si="230"/>
        <v>353</v>
      </c>
      <c r="V1837" s="2" t="s">
        <v>64</v>
      </c>
      <c r="W1837" s="10">
        <f t="shared" si="231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 t="shared" si="224"/>
        <v>Adam</v>
      </c>
      <c r="H1838" s="6" t="str">
        <f t="shared" si="225"/>
        <v>Bellavance</v>
      </c>
      <c r="I1838" s="6" t="str">
        <f t="shared" si="226"/>
        <v>Medan</v>
      </c>
      <c r="J1838" s="2" t="s">
        <v>455</v>
      </c>
      <c r="K1838" s="7" t="str">
        <f>INDEX('Product Details'!$A$2:$D$169, MATCH('Sales Order '!J1838,'Product Details'!$B$2:$B$169,0),3)</f>
        <v>Office_Supplies</v>
      </c>
      <c r="L1838" s="7" t="str">
        <f>INDEX('Product Details'!$A$2:$D$169, MATCH('Sales Order '!J1838,'Product Details'!$B$2:$B$169,0),4)</f>
        <v>Paper</v>
      </c>
      <c r="M1838" s="7" t="str">
        <f>INDEX('Product Details'!$A$2:$D$169, MATCH('Sales Order '!J1838,'Product Details'!$B$2:$B$169,0),1)</f>
        <v>Xerox 1910</v>
      </c>
      <c r="N1838" s="2">
        <v>36778</v>
      </c>
      <c r="O1838" s="2">
        <v>34709</v>
      </c>
      <c r="P1838" s="2">
        <v>7</v>
      </c>
      <c r="Q1838" s="8">
        <f t="shared" si="227"/>
        <v>242963</v>
      </c>
      <c r="R1838" s="8">
        <f t="shared" si="228"/>
        <v>257446</v>
      </c>
      <c r="S1838" s="2">
        <v>73</v>
      </c>
      <c r="T1838" s="9">
        <f t="shared" si="229"/>
        <v>257519</v>
      </c>
      <c r="U1838" s="9">
        <f t="shared" si="230"/>
        <v>14556</v>
      </c>
      <c r="V1838" s="2" t="s">
        <v>34</v>
      </c>
      <c r="W1838" s="10">
        <f t="shared" si="231"/>
        <v>0.15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 t="shared" si="224"/>
        <v>Tom</v>
      </c>
      <c r="H1839" s="6" t="str">
        <f t="shared" si="225"/>
        <v>Stivers</v>
      </c>
      <c r="I1839" s="6" t="str">
        <f t="shared" si="226"/>
        <v>Thane</v>
      </c>
      <c r="J1839" s="2" t="s">
        <v>345</v>
      </c>
      <c r="K1839" s="7" t="str">
        <f>INDEX('Product Details'!$A$2:$D$169, MATCH('Sales Order '!J1839,'Product Details'!$B$2:$B$169,0),3)</f>
        <v>Furniture</v>
      </c>
      <c r="L1839" s="7" t="str">
        <f>INDEX('Product Details'!$A$2:$D$169, MATCH('Sales Order '!J1839,'Product Details'!$B$2:$B$169,0),4)</f>
        <v>Chairs</v>
      </c>
      <c r="M1839" s="7" t="str">
        <f>INDEX('Product Details'!$A$2:$D$169, MATCH('Sales Order '!J1839,'Product Details'!$B$2:$B$169,0),1)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227"/>
        <v>275</v>
      </c>
      <c r="R1839" s="8">
        <f t="shared" si="228"/>
        <v>295</v>
      </c>
      <c r="S1839" s="2">
        <v>10</v>
      </c>
      <c r="T1839" s="9">
        <f t="shared" si="229"/>
        <v>305</v>
      </c>
      <c r="U1839" s="9">
        <f t="shared" si="230"/>
        <v>30</v>
      </c>
      <c r="V1839" s="2" t="s">
        <v>34</v>
      </c>
      <c r="W1839" s="10">
        <f t="shared" si="231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 t="shared" si="224"/>
        <v>Thomas</v>
      </c>
      <c r="H1840" s="6" t="str">
        <f t="shared" si="225"/>
        <v>Seio</v>
      </c>
      <c r="I1840" s="6" t="str">
        <f t="shared" si="226"/>
        <v>Melbourne</v>
      </c>
      <c r="J1840" s="2" t="s">
        <v>256</v>
      </c>
      <c r="K1840" s="7" t="str">
        <f>INDEX('Product Details'!$A$2:$D$169, MATCH('Sales Order '!J1840,'Product Details'!$B$2:$B$169,0),3)</f>
        <v>Office_Supplies</v>
      </c>
      <c r="L1840" s="7" t="str">
        <f>INDEX('Product Details'!$A$2:$D$169, MATCH('Sales Order '!J1840,'Product Details'!$B$2:$B$169,0),4)</f>
        <v>Supplies</v>
      </c>
      <c r="M1840" s="7" t="str">
        <f>INDEX('Product Details'!$A$2:$D$169, MATCH('Sales Order '!J1840,'Product Details'!$B$2:$B$169,0),1)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227"/>
        <v>13930</v>
      </c>
      <c r="R1840" s="8">
        <f t="shared" si="228"/>
        <v>14755</v>
      </c>
      <c r="S1840" s="2">
        <v>88</v>
      </c>
      <c r="T1840" s="9">
        <f t="shared" si="229"/>
        <v>14843</v>
      </c>
      <c r="U1840" s="9">
        <f t="shared" si="230"/>
        <v>913</v>
      </c>
      <c r="V1840" s="2" t="s">
        <v>34</v>
      </c>
      <c r="W1840" s="10">
        <f t="shared" si="231"/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 t="shared" si="224"/>
        <v>Denny</v>
      </c>
      <c r="H1841" s="6" t="str">
        <f t="shared" si="225"/>
        <v>Ordway</v>
      </c>
      <c r="I1841" s="6" t="str">
        <f t="shared" si="226"/>
        <v>Berlin</v>
      </c>
      <c r="J1841" s="2" t="s">
        <v>719</v>
      </c>
      <c r="K1841" s="7" t="str">
        <f>INDEX('Product Details'!$A$2:$D$169, MATCH('Sales Order '!J1841,'Product Details'!$B$2:$B$169,0),3)</f>
        <v>Office_Supplies</v>
      </c>
      <c r="L1841" s="7" t="str">
        <f>INDEX('Product Details'!$A$2:$D$169, MATCH('Sales Order '!J1841,'Product Details'!$B$2:$B$169,0),4)</f>
        <v>Labels</v>
      </c>
      <c r="M1841" s="7" t="str">
        <f>INDEX('Product Details'!$A$2:$D$169, MATCH('Sales Order '!J1841,'Product Details'!$B$2:$B$169,0),1)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227"/>
        <v>4079</v>
      </c>
      <c r="R1841" s="8">
        <f t="shared" si="228"/>
        <v>4443</v>
      </c>
      <c r="S1841" s="2">
        <v>37</v>
      </c>
      <c r="T1841" s="9">
        <f t="shared" si="229"/>
        <v>4480</v>
      </c>
      <c r="U1841" s="9">
        <f t="shared" si="230"/>
        <v>401</v>
      </c>
      <c r="V1841" s="2" t="s">
        <v>34</v>
      </c>
      <c r="W1841" s="10">
        <f t="shared" si="231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 t="shared" si="224"/>
        <v>Laurel</v>
      </c>
      <c r="H1842" s="6" t="str">
        <f t="shared" si="225"/>
        <v>Beltran</v>
      </c>
      <c r="I1842" s="6" t="str">
        <f t="shared" si="226"/>
        <v>Melbourne</v>
      </c>
      <c r="J1842" s="2" t="s">
        <v>230</v>
      </c>
      <c r="K1842" s="7" t="str">
        <f>INDEX('Product Details'!$A$2:$D$169, MATCH('Sales Order '!J1842,'Product Details'!$B$2:$B$169,0),3)</f>
        <v>Office_Supplies</v>
      </c>
      <c r="L1842" s="7" t="str">
        <f>INDEX('Product Details'!$A$2:$D$169, MATCH('Sales Order '!J1842,'Product Details'!$B$2:$B$169,0),4)</f>
        <v>Paper</v>
      </c>
      <c r="M1842" s="7" t="str">
        <f>INDEX('Product Details'!$A$2:$D$169, MATCH('Sales Order '!J1842,'Product Details'!$B$2:$B$169,0),1)</f>
        <v>Xerox 1981</v>
      </c>
      <c r="N1842" s="2">
        <v>2787</v>
      </c>
      <c r="O1842" s="2">
        <v>2681</v>
      </c>
      <c r="P1842" s="2">
        <v>1</v>
      </c>
      <c r="Q1842" s="8">
        <f t="shared" si="227"/>
        <v>2681</v>
      </c>
      <c r="R1842" s="8">
        <f t="shared" si="228"/>
        <v>2787</v>
      </c>
      <c r="S1842" s="2">
        <v>53</v>
      </c>
      <c r="T1842" s="9">
        <f t="shared" si="229"/>
        <v>2840</v>
      </c>
      <c r="U1842" s="9">
        <f t="shared" si="230"/>
        <v>159</v>
      </c>
      <c r="V1842" s="2" t="s">
        <v>34</v>
      </c>
      <c r="W1842" s="10">
        <f t="shared" si="231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 t="shared" si="224"/>
        <v>Lindsay</v>
      </c>
      <c r="H1843" s="6" t="str">
        <f t="shared" si="225"/>
        <v>Shagiari</v>
      </c>
      <c r="I1843" s="6" t="str">
        <f t="shared" si="226"/>
        <v>Canberra</v>
      </c>
      <c r="J1843" s="2" t="s">
        <v>479</v>
      </c>
      <c r="K1843" s="7" t="str">
        <f>INDEX('Product Details'!$A$2:$D$169, MATCH('Sales Order '!J1843,'Product Details'!$B$2:$B$169,0),3)</f>
        <v>Furniture</v>
      </c>
      <c r="L1843" s="7" t="str">
        <f>INDEX('Product Details'!$A$2:$D$169, MATCH('Sales Order '!J1843,'Product Details'!$B$2:$B$169,0),4)</f>
        <v>Chairs</v>
      </c>
      <c r="M1843" s="7" t="str">
        <f>INDEX('Product Details'!$A$2:$D$169, MATCH('Sales Order '!J1843,'Product Details'!$B$2:$B$169,0),1)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227"/>
        <v>420</v>
      </c>
      <c r="R1843" s="8">
        <f t="shared" si="228"/>
        <v>448</v>
      </c>
      <c r="S1843" s="2">
        <v>37</v>
      </c>
      <c r="T1843" s="9">
        <f t="shared" si="229"/>
        <v>485</v>
      </c>
      <c r="U1843" s="9">
        <f t="shared" si="230"/>
        <v>65</v>
      </c>
      <c r="V1843" s="2" t="s">
        <v>64</v>
      </c>
      <c r="W1843" s="10">
        <f t="shared" si="231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 t="shared" si="224"/>
        <v>Aaron</v>
      </c>
      <c r="H1844" s="6" t="str">
        <f t="shared" si="225"/>
        <v>Smayling</v>
      </c>
      <c r="I1844" s="6" t="str">
        <f t="shared" si="226"/>
        <v>Dresden</v>
      </c>
      <c r="J1844" s="2" t="s">
        <v>1225</v>
      </c>
      <c r="K1844" s="7" t="str">
        <f>INDEX('Product Details'!$A$2:$D$169, MATCH('Sales Order '!J1844,'Product Details'!$B$2:$B$169,0),3)</f>
        <v>Office_Supplies</v>
      </c>
      <c r="L1844" s="7" t="str">
        <f>INDEX('Product Details'!$A$2:$D$169, MATCH('Sales Order '!J1844,'Product Details'!$B$2:$B$169,0),4)</f>
        <v>Labels</v>
      </c>
      <c r="M1844" s="7" t="str">
        <f>INDEX('Product Details'!$A$2:$D$169, MATCH('Sales Order '!J1844,'Product Details'!$B$2:$B$169,0),1)</f>
        <v>Aver 510</v>
      </c>
      <c r="N1844" s="2">
        <v>2503</v>
      </c>
      <c r="O1844" s="2">
        <v>2454</v>
      </c>
      <c r="P1844" s="2">
        <v>1</v>
      </c>
      <c r="Q1844" s="8">
        <f t="shared" si="227"/>
        <v>2454</v>
      </c>
      <c r="R1844" s="8">
        <f t="shared" si="228"/>
        <v>2503</v>
      </c>
      <c r="S1844" s="2">
        <v>70</v>
      </c>
      <c r="T1844" s="9">
        <f t="shared" si="229"/>
        <v>2573</v>
      </c>
      <c r="U1844" s="9">
        <f t="shared" si="230"/>
        <v>119</v>
      </c>
      <c r="V1844" s="2" t="s">
        <v>64</v>
      </c>
      <c r="W1844" s="10">
        <f t="shared" si="231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 t="shared" si="224"/>
        <v>Gary</v>
      </c>
      <c r="H1845" s="6" t="str">
        <f t="shared" si="225"/>
        <v>Zandusky</v>
      </c>
      <c r="I1845" s="6" t="str">
        <f t="shared" si="226"/>
        <v>Gold Coast</v>
      </c>
      <c r="J1845" s="2" t="s">
        <v>860</v>
      </c>
      <c r="K1845" s="7" t="str">
        <f>INDEX('Product Details'!$A$2:$D$169, MATCH('Sales Order '!J1845,'Product Details'!$B$2:$B$169,0),3)</f>
        <v>Furniture</v>
      </c>
      <c r="L1845" s="7" t="str">
        <f>INDEX('Product Details'!$A$2:$D$169, MATCH('Sales Order '!J1845,'Product Details'!$B$2:$B$169,0),4)</f>
        <v>Bookcases</v>
      </c>
      <c r="M1845" s="7" t="str">
        <f>INDEX('Product Details'!$A$2:$D$169, MATCH('Sales Order '!J1845,'Product Details'!$B$2:$B$169,0),1)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227"/>
        <v>262</v>
      </c>
      <c r="R1845" s="8">
        <f t="shared" si="228"/>
        <v>282</v>
      </c>
      <c r="S1845" s="2">
        <v>30</v>
      </c>
      <c r="T1845" s="9">
        <f t="shared" si="229"/>
        <v>312</v>
      </c>
      <c r="U1845" s="9">
        <f t="shared" si="230"/>
        <v>50</v>
      </c>
      <c r="V1845" s="2" t="s">
        <v>31</v>
      </c>
      <c r="W1845" s="10">
        <f t="shared" si="231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 t="shared" si="224"/>
        <v>Becky</v>
      </c>
      <c r="H1846" s="6" t="str">
        <f t="shared" si="225"/>
        <v>Pak</v>
      </c>
      <c r="I1846" s="6" t="str">
        <f t="shared" si="226"/>
        <v>Geelong</v>
      </c>
      <c r="J1846" s="2" t="s">
        <v>623</v>
      </c>
      <c r="K1846" s="7" t="str">
        <f>INDEX('Product Details'!$A$2:$D$169, MATCH('Sales Order '!J1846,'Product Details'!$B$2:$B$169,0),3)</f>
        <v>Office_Supplies</v>
      </c>
      <c r="L1846" s="7" t="str">
        <f>INDEX('Product Details'!$A$2:$D$169, MATCH('Sales Order '!J1846,'Product Details'!$B$2:$B$169,0),4)</f>
        <v>Storage</v>
      </c>
      <c r="M1846" s="7" t="str">
        <f>INDEX('Product Details'!$A$2:$D$169, MATCH('Sales Order '!J1846,'Product Details'!$B$2:$B$169,0),1)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227"/>
        <v>5724</v>
      </c>
      <c r="R1846" s="8">
        <f t="shared" si="228"/>
        <v>5949</v>
      </c>
      <c r="S1846" s="2">
        <v>50</v>
      </c>
      <c r="T1846" s="9">
        <f t="shared" si="229"/>
        <v>5999</v>
      </c>
      <c r="U1846" s="9">
        <f t="shared" si="230"/>
        <v>275</v>
      </c>
      <c r="V1846" s="2" t="s">
        <v>34</v>
      </c>
      <c r="W1846" s="10">
        <f t="shared" si="231"/>
        <v>0.05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 t="shared" si="224"/>
        <v>Andy</v>
      </c>
      <c r="H1847" s="6" t="str">
        <f t="shared" si="225"/>
        <v>Yotov</v>
      </c>
      <c r="I1847" s="6" t="str">
        <f t="shared" si="226"/>
        <v>Samarinda</v>
      </c>
      <c r="J1847" s="2" t="s">
        <v>46</v>
      </c>
      <c r="K1847" s="7" t="str">
        <f>INDEX('Product Details'!$A$2:$D$169, MATCH('Sales Order '!J1847,'Product Details'!$B$2:$B$169,0),3)</f>
        <v>Technology</v>
      </c>
      <c r="L1847" s="7" t="str">
        <f>INDEX('Product Details'!$A$2:$D$169, MATCH('Sales Order '!J1847,'Product Details'!$B$2:$B$169,0),4)</f>
        <v>Machines</v>
      </c>
      <c r="M1847" s="7" t="str">
        <f>INDEX('Product Details'!$A$2:$D$169, MATCH('Sales Order '!J1847,'Product Details'!$B$2:$B$169,0),1)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227"/>
        <v>1792</v>
      </c>
      <c r="R1847" s="8">
        <f t="shared" si="228"/>
        <v>1882</v>
      </c>
      <c r="S1847" s="2">
        <v>76</v>
      </c>
      <c r="T1847" s="9">
        <f t="shared" si="229"/>
        <v>1958</v>
      </c>
      <c r="U1847" s="9">
        <f t="shared" si="230"/>
        <v>166</v>
      </c>
      <c r="V1847" s="2" t="s">
        <v>34</v>
      </c>
      <c r="W1847" s="10">
        <f t="shared" si="231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 t="shared" si="224"/>
        <v>Adam</v>
      </c>
      <c r="H1848" s="6" t="str">
        <f t="shared" si="225"/>
        <v>Bellavance</v>
      </c>
      <c r="I1848" s="6" t="str">
        <f t="shared" si="226"/>
        <v>Kwinana</v>
      </c>
      <c r="J1848" s="2" t="s">
        <v>161</v>
      </c>
      <c r="K1848" s="7" t="str">
        <f>INDEX('Product Details'!$A$2:$D$169, MATCH('Sales Order '!J1848,'Product Details'!$B$2:$B$169,0),3)</f>
        <v>Office_Supplies</v>
      </c>
      <c r="L1848" s="7" t="str">
        <f>INDEX('Product Details'!$A$2:$D$169, MATCH('Sales Order '!J1848,'Product Details'!$B$2:$B$169,0),4)</f>
        <v>Storage</v>
      </c>
      <c r="M1848" s="7" t="str">
        <f>INDEX('Product Details'!$A$2:$D$169, MATCH('Sales Order '!J1848,'Product Details'!$B$2:$B$169,0),1)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227"/>
        <v>210</v>
      </c>
      <c r="R1848" s="8">
        <f t="shared" si="228"/>
        <v>224</v>
      </c>
      <c r="S1848" s="2">
        <v>27</v>
      </c>
      <c r="T1848" s="9">
        <f t="shared" si="229"/>
        <v>251</v>
      </c>
      <c r="U1848" s="9">
        <f t="shared" si="230"/>
        <v>41</v>
      </c>
      <c r="V1848" s="2" t="s">
        <v>34</v>
      </c>
      <c r="W1848" s="10">
        <f t="shared" si="231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 t="shared" si="224"/>
        <v>Carol</v>
      </c>
      <c r="H1849" s="6" t="str">
        <f t="shared" si="225"/>
        <v>Adams</v>
      </c>
      <c r="I1849" s="6" t="str">
        <f t="shared" si="226"/>
        <v>Cairns</v>
      </c>
      <c r="J1849" s="2" t="s">
        <v>141</v>
      </c>
      <c r="K1849" s="7" t="str">
        <f>INDEX('Product Details'!$A$2:$D$169, MATCH('Sales Order '!J1849,'Product Details'!$B$2:$B$169,0),3)</f>
        <v>Furniture</v>
      </c>
      <c r="L1849" s="7" t="str">
        <f>INDEX('Product Details'!$A$2:$D$169, MATCH('Sales Order '!J1849,'Product Details'!$B$2:$B$169,0),4)</f>
        <v>Chairs</v>
      </c>
      <c r="M1849" s="7" t="str">
        <f>INDEX('Product Details'!$A$2:$D$169, MATCH('Sales Order '!J1849,'Product Details'!$B$2:$B$169,0),1)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227"/>
        <v>2720</v>
      </c>
      <c r="R1849" s="8">
        <f t="shared" si="228"/>
        <v>2882</v>
      </c>
      <c r="S1849" s="2">
        <v>92</v>
      </c>
      <c r="T1849" s="9">
        <f t="shared" si="229"/>
        <v>2974</v>
      </c>
      <c r="U1849" s="9">
        <f t="shared" si="230"/>
        <v>254</v>
      </c>
      <c r="V1849" s="2" t="s">
        <v>64</v>
      </c>
      <c r="W1849" s="10">
        <f t="shared" si="231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 t="shared" si="224"/>
        <v>Guy</v>
      </c>
      <c r="H1850" s="6" t="str">
        <f t="shared" si="225"/>
        <v>Phonely</v>
      </c>
      <c r="I1850" s="6" t="str">
        <f t="shared" si="226"/>
        <v>Jodhpur</v>
      </c>
      <c r="J1850" s="2" t="s">
        <v>555</v>
      </c>
      <c r="K1850" s="7" t="str">
        <f>INDEX('Product Details'!$A$2:$D$169, MATCH('Sales Order '!J1850,'Product Details'!$B$2:$B$169,0),3)</f>
        <v>Furniture</v>
      </c>
      <c r="L1850" s="7" t="str">
        <f>INDEX('Product Details'!$A$2:$D$169, MATCH('Sales Order '!J1850,'Product Details'!$B$2:$B$169,0),4)</f>
        <v>Furnishings</v>
      </c>
      <c r="M1850" s="7" t="str">
        <f>INDEX('Product Details'!$A$2:$D$169, MATCH('Sales Order '!J1850,'Product Details'!$B$2:$B$169,0),1)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227"/>
        <v>7632</v>
      </c>
      <c r="R1850" s="8">
        <f t="shared" si="228"/>
        <v>7932</v>
      </c>
      <c r="S1850" s="2">
        <v>41</v>
      </c>
      <c r="T1850" s="9">
        <f t="shared" si="229"/>
        <v>7973</v>
      </c>
      <c r="U1850" s="9">
        <f t="shared" si="230"/>
        <v>341</v>
      </c>
      <c r="V1850" s="2" t="s">
        <v>64</v>
      </c>
      <c r="W1850" s="10">
        <f t="shared" si="231"/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 t="shared" si="224"/>
        <v>Stefanie</v>
      </c>
      <c r="H1851" s="6" t="str">
        <f t="shared" si="225"/>
        <v>Holloman</v>
      </c>
      <c r="I1851" s="6" t="str">
        <f t="shared" si="226"/>
        <v>Durgapur</v>
      </c>
      <c r="J1851" s="2" t="s">
        <v>399</v>
      </c>
      <c r="K1851" s="7" t="str">
        <f>INDEX('Product Details'!$A$2:$D$169, MATCH('Sales Order '!J1851,'Product Details'!$B$2:$B$169,0),3)</f>
        <v>Office_Supplies</v>
      </c>
      <c r="L1851" s="7" t="str">
        <f>INDEX('Product Details'!$A$2:$D$169, MATCH('Sales Order '!J1851,'Product Details'!$B$2:$B$169,0),4)</f>
        <v>Art</v>
      </c>
      <c r="M1851" s="7" t="str">
        <f>INDEX('Product Details'!$A$2:$D$169, MATCH('Sales Order '!J1851,'Product Details'!$B$2:$B$169,0),1)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227"/>
        <v>4040</v>
      </c>
      <c r="R1851" s="8">
        <f t="shared" si="228"/>
        <v>4400</v>
      </c>
      <c r="S1851" s="2">
        <v>67</v>
      </c>
      <c r="T1851" s="9">
        <f t="shared" si="229"/>
        <v>4467</v>
      </c>
      <c r="U1851" s="9">
        <f t="shared" si="230"/>
        <v>427</v>
      </c>
      <c r="V1851" s="2" t="s">
        <v>34</v>
      </c>
      <c r="W1851" s="10">
        <f t="shared" si="231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 t="shared" si="224"/>
        <v>Kelly</v>
      </c>
      <c r="H1852" s="6" t="str">
        <f t="shared" si="225"/>
        <v>Collister</v>
      </c>
      <c r="I1852" s="6" t="str">
        <f t="shared" si="226"/>
        <v>Sydney</v>
      </c>
      <c r="J1852" s="2" t="s">
        <v>1001</v>
      </c>
      <c r="K1852" s="7" t="str">
        <f>INDEX('Product Details'!$A$2:$D$169, MATCH('Sales Order '!J1852,'Product Details'!$B$2:$B$169,0),3)</f>
        <v>Office_Supplies</v>
      </c>
      <c r="L1852" s="7" t="str">
        <f>INDEX('Product Details'!$A$2:$D$169, MATCH('Sales Order '!J1852,'Product Details'!$B$2:$B$169,0),4)</f>
        <v>Art</v>
      </c>
      <c r="M1852" s="7" t="str">
        <f>INDEX('Product Details'!$A$2:$D$169, MATCH('Sales Order '!J1852,'Product Details'!$B$2:$B$169,0),1)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227"/>
        <v>2374</v>
      </c>
      <c r="R1852" s="8">
        <f t="shared" si="228"/>
        <v>2444</v>
      </c>
      <c r="S1852" s="2">
        <v>20</v>
      </c>
      <c r="T1852" s="9">
        <f t="shared" si="229"/>
        <v>2464</v>
      </c>
      <c r="U1852" s="9">
        <f t="shared" si="230"/>
        <v>90</v>
      </c>
      <c r="V1852" s="2" t="s">
        <v>34</v>
      </c>
      <c r="W1852" s="10">
        <f t="shared" si="231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 t="shared" si="224"/>
        <v>Yana</v>
      </c>
      <c r="H1853" s="6" t="str">
        <f t="shared" si="225"/>
        <v>Sorensen</v>
      </c>
      <c r="I1853" s="6" t="str">
        <f t="shared" si="226"/>
        <v>Hangzhou</v>
      </c>
      <c r="J1853" s="2" t="s">
        <v>294</v>
      </c>
      <c r="K1853" s="7" t="str">
        <f>INDEX('Product Details'!$A$2:$D$169, MATCH('Sales Order '!J1853,'Product Details'!$B$2:$B$169,0),3)</f>
        <v>Furniture</v>
      </c>
      <c r="L1853" s="7" t="str">
        <f>INDEX('Product Details'!$A$2:$D$169, MATCH('Sales Order '!J1853,'Product Details'!$B$2:$B$169,0),4)</f>
        <v>Bookcases</v>
      </c>
      <c r="M1853" s="7" t="str">
        <f>INDEX('Product Details'!$A$2:$D$169, MATCH('Sales Order '!J1853,'Product Details'!$B$2:$B$169,0),1)</f>
        <v>Floating Shelf Set, Mobile</v>
      </c>
      <c r="N1853" s="2">
        <v>2205</v>
      </c>
      <c r="O1853" s="2">
        <v>2061</v>
      </c>
      <c r="P1853" s="2">
        <v>4</v>
      </c>
      <c r="Q1853" s="8">
        <f t="shared" si="227"/>
        <v>8244</v>
      </c>
      <c r="R1853" s="8">
        <f t="shared" si="228"/>
        <v>8820</v>
      </c>
      <c r="S1853" s="2">
        <v>85</v>
      </c>
      <c r="T1853" s="9">
        <f t="shared" si="229"/>
        <v>8905</v>
      </c>
      <c r="U1853" s="9">
        <f t="shared" si="230"/>
        <v>661</v>
      </c>
      <c r="V1853" s="2" t="s">
        <v>64</v>
      </c>
      <c r="W1853" s="10">
        <f t="shared" si="231"/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 t="shared" si="224"/>
        <v>Lisa</v>
      </c>
      <c r="H1854" s="6" t="str">
        <f t="shared" si="225"/>
        <v>DeCherney</v>
      </c>
      <c r="I1854" s="6" t="str">
        <f t="shared" si="226"/>
        <v>Ningbo</v>
      </c>
      <c r="J1854" s="2" t="s">
        <v>218</v>
      </c>
      <c r="K1854" s="7" t="str">
        <f>INDEX('Product Details'!$A$2:$D$169, MATCH('Sales Order '!J1854,'Product Details'!$B$2:$B$169,0),3)</f>
        <v>Office_Supplies</v>
      </c>
      <c r="L1854" s="7" t="str">
        <f>INDEX('Product Details'!$A$2:$D$169, MATCH('Sales Order '!J1854,'Product Details'!$B$2:$B$169,0),4)</f>
        <v>Labels</v>
      </c>
      <c r="M1854" s="7" t="str">
        <f>INDEX('Product Details'!$A$2:$D$169, MATCH('Sales Order '!J1854,'Product Details'!$B$2:$B$169,0),1)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227"/>
        <v>17031</v>
      </c>
      <c r="R1854" s="8">
        <f t="shared" si="228"/>
        <v>18036</v>
      </c>
      <c r="S1854" s="2">
        <v>32</v>
      </c>
      <c r="T1854" s="9">
        <f t="shared" si="229"/>
        <v>18068</v>
      </c>
      <c r="U1854" s="9">
        <f t="shared" si="230"/>
        <v>1037</v>
      </c>
      <c r="V1854" s="2" t="s">
        <v>34</v>
      </c>
      <c r="W1854" s="10">
        <f t="shared" si="231"/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 t="shared" si="224"/>
        <v>Alex</v>
      </c>
      <c r="H1855" s="6" t="str">
        <f t="shared" si="225"/>
        <v>Avila</v>
      </c>
      <c r="I1855" s="6" t="str">
        <f t="shared" si="226"/>
        <v>Agra</v>
      </c>
      <c r="J1855" s="2" t="s">
        <v>765</v>
      </c>
      <c r="K1855" s="7" t="str">
        <f>INDEX('Product Details'!$A$2:$D$169, MATCH('Sales Order '!J1855,'Product Details'!$B$2:$B$169,0),3)</f>
        <v>Furniture</v>
      </c>
      <c r="L1855" s="7" t="str">
        <f>INDEX('Product Details'!$A$2:$D$169, MATCH('Sales Order '!J1855,'Product Details'!$B$2:$B$169,0),4)</f>
        <v>Tables</v>
      </c>
      <c r="M1855" s="7" t="str">
        <f>INDEX('Product Details'!$A$2:$D$169, MATCH('Sales Order '!J1855,'Product Details'!$B$2:$B$169,0),1)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227"/>
        <v>8560</v>
      </c>
      <c r="R1855" s="8">
        <f t="shared" si="228"/>
        <v>9154</v>
      </c>
      <c r="S1855" s="2">
        <v>99</v>
      </c>
      <c r="T1855" s="9">
        <f t="shared" si="229"/>
        <v>9253</v>
      </c>
      <c r="U1855" s="9">
        <f t="shared" si="230"/>
        <v>693</v>
      </c>
      <c r="V1855" s="2" t="s">
        <v>34</v>
      </c>
      <c r="W1855" s="10">
        <f t="shared" si="231"/>
        <v>0.05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 t="shared" si="224"/>
        <v>Laurel</v>
      </c>
      <c r="H1856" s="6" t="str">
        <f t="shared" si="225"/>
        <v>Beltran</v>
      </c>
      <c r="I1856" s="6" t="str">
        <f t="shared" si="226"/>
        <v>Melbourne</v>
      </c>
      <c r="J1856" s="2" t="s">
        <v>46</v>
      </c>
      <c r="K1856" s="7" t="str">
        <f>INDEX('Product Details'!$A$2:$D$169, MATCH('Sales Order '!J1856,'Product Details'!$B$2:$B$169,0),3)</f>
        <v>Technology</v>
      </c>
      <c r="L1856" s="7" t="str">
        <f>INDEX('Product Details'!$A$2:$D$169, MATCH('Sales Order '!J1856,'Product Details'!$B$2:$B$169,0),4)</f>
        <v>Machines</v>
      </c>
      <c r="M1856" s="7" t="str">
        <f>INDEX('Product Details'!$A$2:$D$169, MATCH('Sales Order '!J1856,'Product Details'!$B$2:$B$169,0),1)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227"/>
        <v>196</v>
      </c>
      <c r="R1856" s="8">
        <f t="shared" si="228"/>
        <v>202</v>
      </c>
      <c r="S1856" s="2">
        <v>10</v>
      </c>
      <c r="T1856" s="9">
        <f t="shared" si="229"/>
        <v>212</v>
      </c>
      <c r="U1856" s="9">
        <f t="shared" si="230"/>
        <v>16</v>
      </c>
      <c r="V1856" s="2" t="s">
        <v>34</v>
      </c>
      <c r="W1856" s="10">
        <f t="shared" si="231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 t="shared" si="224"/>
        <v>Cynthia</v>
      </c>
      <c r="H1857" s="6" t="str">
        <f t="shared" si="225"/>
        <v>Delaney</v>
      </c>
      <c r="I1857" s="6" t="str">
        <f t="shared" si="226"/>
        <v>Wodonga</v>
      </c>
      <c r="J1857" s="2" t="s">
        <v>504</v>
      </c>
      <c r="K1857" s="7" t="str">
        <f>INDEX('Product Details'!$A$2:$D$169, MATCH('Sales Order '!J1857,'Product Details'!$B$2:$B$169,0),3)</f>
        <v>Technology</v>
      </c>
      <c r="L1857" s="7" t="str">
        <f>INDEX('Product Details'!$A$2:$D$169, MATCH('Sales Order '!J1857,'Product Details'!$B$2:$B$169,0),4)</f>
        <v>Machines</v>
      </c>
      <c r="M1857" s="7" t="str">
        <f>INDEX('Product Details'!$A$2:$D$169, MATCH('Sales Order '!J1857,'Product Details'!$B$2:$B$169,0),1)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227"/>
        <v>5713</v>
      </c>
      <c r="R1857" s="8">
        <f t="shared" si="228"/>
        <v>5882</v>
      </c>
      <c r="S1857" s="2">
        <v>97</v>
      </c>
      <c r="T1857" s="9">
        <f t="shared" si="229"/>
        <v>5979</v>
      </c>
      <c r="U1857" s="9">
        <f t="shared" si="230"/>
        <v>266</v>
      </c>
      <c r="V1857" s="2" t="s">
        <v>34</v>
      </c>
      <c r="W1857" s="10">
        <f t="shared" si="231"/>
        <v>0.05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 t="shared" si="224"/>
        <v>Mike</v>
      </c>
      <c r="H1858" s="6" t="str">
        <f t="shared" si="225"/>
        <v>Vittorini</v>
      </c>
      <c r="I1858" s="6" t="str">
        <f t="shared" si="226"/>
        <v>Naihati</v>
      </c>
      <c r="J1858" s="2" t="s">
        <v>197</v>
      </c>
      <c r="K1858" s="7" t="str">
        <f>INDEX('Product Details'!$A$2:$D$169, MATCH('Sales Order '!J1858,'Product Details'!$B$2:$B$169,0),3)</f>
        <v>Office_Supplies</v>
      </c>
      <c r="L1858" s="7" t="str">
        <f>INDEX('Product Details'!$A$2:$D$169, MATCH('Sales Order '!J1858,'Product Details'!$B$2:$B$169,0),4)</f>
        <v>Labels</v>
      </c>
      <c r="M1858" s="7" t="str">
        <f>INDEX('Product Details'!$A$2:$D$169, MATCH('Sales Order '!J1858,'Product Details'!$B$2:$B$169,0),1)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227"/>
        <v>10822</v>
      </c>
      <c r="R1858" s="8">
        <f t="shared" si="228"/>
        <v>11361</v>
      </c>
      <c r="S1858" s="2">
        <v>88</v>
      </c>
      <c r="T1858" s="9">
        <f t="shared" si="229"/>
        <v>11449</v>
      </c>
      <c r="U1858" s="9">
        <f t="shared" si="230"/>
        <v>627</v>
      </c>
      <c r="V1858" s="2" t="s">
        <v>34</v>
      </c>
      <c r="W1858" s="10">
        <f t="shared" si="231"/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 t="shared" si="224"/>
        <v>Anna</v>
      </c>
      <c r="H1859" s="6" t="str">
        <f t="shared" si="225"/>
        <v>Gayman</v>
      </c>
      <c r="I1859" s="6" t="str">
        <f t="shared" si="226"/>
        <v>Jakarta</v>
      </c>
      <c r="J1859" s="2" t="s">
        <v>178</v>
      </c>
      <c r="K1859" s="7" t="str">
        <f>INDEX('Product Details'!$A$2:$D$169, MATCH('Sales Order '!J1859,'Product Details'!$B$2:$B$169,0),3)</f>
        <v>Technology</v>
      </c>
      <c r="L1859" s="7" t="str">
        <f>INDEX('Product Details'!$A$2:$D$169, MATCH('Sales Order '!J1859,'Product Details'!$B$2:$B$169,0),4)</f>
        <v>Accessories</v>
      </c>
      <c r="M1859" s="7" t="str">
        <f>INDEX('Product Details'!$A$2:$D$169, MATCH('Sales Order '!J1859,'Product Details'!$B$2:$B$169,0),1)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227"/>
        <v>155</v>
      </c>
      <c r="R1859" s="8">
        <f t="shared" si="228"/>
        <v>173</v>
      </c>
      <c r="S1859" s="2">
        <v>30</v>
      </c>
      <c r="T1859" s="9">
        <f t="shared" si="229"/>
        <v>203</v>
      </c>
      <c r="U1859" s="9">
        <f t="shared" si="230"/>
        <v>48</v>
      </c>
      <c r="V1859" s="2" t="s">
        <v>34</v>
      </c>
      <c r="W1859" s="10">
        <f t="shared" si="231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 t="shared" si="224"/>
        <v>Eric</v>
      </c>
      <c r="H1860" s="6" t="str">
        <f t="shared" si="225"/>
        <v>Barreto</v>
      </c>
      <c r="I1860" s="6" t="str">
        <f t="shared" si="226"/>
        <v>Liaoyang</v>
      </c>
      <c r="J1860" s="2" t="s">
        <v>337</v>
      </c>
      <c r="K1860" s="7" t="str">
        <f>INDEX('Product Details'!$A$2:$D$169, MATCH('Sales Order '!J1860,'Product Details'!$B$2:$B$169,0),3)</f>
        <v>Technology</v>
      </c>
      <c r="L1860" s="7" t="str">
        <f>INDEX('Product Details'!$A$2:$D$169, MATCH('Sales Order '!J1860,'Product Details'!$B$2:$B$169,0),4)</f>
        <v>Phones</v>
      </c>
      <c r="M1860" s="7" t="str">
        <f>INDEX('Product Details'!$A$2:$D$169, MATCH('Sales Order '!J1860,'Product Details'!$B$2:$B$169,0),1)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227"/>
        <v>134</v>
      </c>
      <c r="R1860" s="8">
        <f t="shared" si="228"/>
        <v>142</v>
      </c>
      <c r="S1860" s="2">
        <v>30</v>
      </c>
      <c r="T1860" s="9">
        <f t="shared" si="229"/>
        <v>172</v>
      </c>
      <c r="U1860" s="9">
        <f t="shared" si="230"/>
        <v>38</v>
      </c>
      <c r="V1860" s="2" t="s">
        <v>34</v>
      </c>
      <c r="W1860" s="10">
        <f t="shared" si="231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 t="shared" si="224"/>
        <v>Elpida</v>
      </c>
      <c r="H1861" s="6" t="str">
        <f t="shared" si="225"/>
        <v>Rittenbach</v>
      </c>
      <c r="I1861" s="6" t="str">
        <f t="shared" si="226"/>
        <v>Melbourne</v>
      </c>
      <c r="J1861" s="2" t="s">
        <v>194</v>
      </c>
      <c r="K1861" s="7" t="str">
        <f>INDEX('Product Details'!$A$2:$D$169, MATCH('Sales Order '!J1861,'Product Details'!$B$2:$B$169,0),3)</f>
        <v>Office_Supplies</v>
      </c>
      <c r="L1861" s="7" t="str">
        <f>INDEX('Product Details'!$A$2:$D$169, MATCH('Sales Order '!J1861,'Product Details'!$B$2:$B$169,0),4)</f>
        <v>Art</v>
      </c>
      <c r="M1861" s="7" t="str">
        <f>INDEX('Product Details'!$A$2:$D$169, MATCH('Sales Order '!J1861,'Product Details'!$B$2:$B$169,0),1)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227"/>
        <v>10570</v>
      </c>
      <c r="R1861" s="8">
        <f t="shared" si="228"/>
        <v>11207</v>
      </c>
      <c r="S1861" s="2">
        <v>77</v>
      </c>
      <c r="T1861" s="9">
        <f t="shared" si="229"/>
        <v>11284</v>
      </c>
      <c r="U1861" s="9">
        <f t="shared" si="230"/>
        <v>714</v>
      </c>
      <c r="V1861" s="2" t="s">
        <v>34</v>
      </c>
      <c r="W1861" s="10">
        <f t="shared" si="231"/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 t="shared" si="224"/>
        <v>Jack</v>
      </c>
      <c r="H1862" s="6" t="str">
        <f t="shared" si="225"/>
        <v>Garza</v>
      </c>
      <c r="I1862" s="6" t="str">
        <f t="shared" si="226"/>
        <v>Taiyuan</v>
      </c>
      <c r="J1862" s="2" t="s">
        <v>836</v>
      </c>
      <c r="K1862" s="7" t="str">
        <f>INDEX('Product Details'!$A$2:$D$169, MATCH('Sales Order '!J1862,'Product Details'!$B$2:$B$169,0),3)</f>
        <v>Technology</v>
      </c>
      <c r="L1862" s="7" t="str">
        <f>INDEX('Product Details'!$A$2:$D$169, MATCH('Sales Order '!J1862,'Product Details'!$B$2:$B$169,0),4)</f>
        <v>Copiers</v>
      </c>
      <c r="M1862" s="7" t="str">
        <f>INDEX('Product Details'!$A$2:$D$169, MATCH('Sales Order '!J1862,'Product Details'!$B$2:$B$169,0),1)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227"/>
        <v>11388</v>
      </c>
      <c r="R1862" s="8">
        <f t="shared" si="228"/>
        <v>12054</v>
      </c>
      <c r="S1862" s="2">
        <v>95</v>
      </c>
      <c r="T1862" s="9">
        <f t="shared" si="229"/>
        <v>12149</v>
      </c>
      <c r="U1862" s="9">
        <f t="shared" si="230"/>
        <v>761</v>
      </c>
      <c r="V1862" s="2" t="s">
        <v>34</v>
      </c>
      <c r="W1862" s="10">
        <f t="shared" si="231"/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 t="shared" si="224"/>
        <v>John</v>
      </c>
      <c r="H1863" s="6" t="str">
        <f t="shared" si="225"/>
        <v>Grady</v>
      </c>
      <c r="I1863" s="6" t="str">
        <f t="shared" si="226"/>
        <v>Mianyang</v>
      </c>
      <c r="J1863" s="2" t="s">
        <v>427</v>
      </c>
      <c r="K1863" s="7" t="str">
        <f>INDEX('Product Details'!$A$2:$D$169, MATCH('Sales Order '!J1863,'Product Details'!$B$2:$B$169,0),3)</f>
        <v>Office_Supplies</v>
      </c>
      <c r="L1863" s="7" t="str">
        <f>INDEX('Product Details'!$A$2:$D$169, MATCH('Sales Order '!J1863,'Product Details'!$B$2:$B$169,0),4)</f>
        <v>Storage</v>
      </c>
      <c r="M1863" s="7" t="str">
        <f>INDEX('Product Details'!$A$2:$D$169, MATCH('Sales Order '!J1863,'Product Details'!$B$2:$B$169,0),1)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227"/>
        <v>7572</v>
      </c>
      <c r="R1863" s="8">
        <f t="shared" si="228"/>
        <v>8026</v>
      </c>
      <c r="S1863" s="2">
        <v>47</v>
      </c>
      <c r="T1863" s="9">
        <f t="shared" si="229"/>
        <v>8073</v>
      </c>
      <c r="U1863" s="9">
        <f t="shared" si="230"/>
        <v>501</v>
      </c>
      <c r="V1863" s="2" t="s">
        <v>64</v>
      </c>
      <c r="W1863" s="10">
        <f t="shared" si="231"/>
        <v>0.05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 t="shared" si="224"/>
        <v>Darren</v>
      </c>
      <c r="H1864" s="6" t="str">
        <f t="shared" si="225"/>
        <v>Koutras</v>
      </c>
      <c r="I1864" s="6" t="str">
        <f t="shared" si="226"/>
        <v>Pune</v>
      </c>
      <c r="J1864" s="2" t="s">
        <v>1406</v>
      </c>
      <c r="K1864" s="7" t="str">
        <f>INDEX('Product Details'!$A$2:$D$169, MATCH('Sales Order '!J1864,'Product Details'!$B$2:$B$169,0),3)</f>
        <v>Office_Supplies</v>
      </c>
      <c r="L1864" s="7" t="str">
        <f>INDEX('Product Details'!$A$2:$D$169, MATCH('Sales Order '!J1864,'Product Details'!$B$2:$B$169,0),4)</f>
        <v>Art</v>
      </c>
      <c r="M1864" s="7" t="str">
        <f>INDEX('Product Details'!$A$2:$D$169, MATCH('Sales Order '!J1864,'Product Details'!$B$2:$B$169,0),1)</f>
        <v>Colorific Watercolor Pencils</v>
      </c>
      <c r="N1864" s="2">
        <v>92</v>
      </c>
      <c r="O1864" s="2">
        <v>85</v>
      </c>
      <c r="P1864" s="2">
        <v>3</v>
      </c>
      <c r="Q1864" s="8">
        <f t="shared" si="227"/>
        <v>255</v>
      </c>
      <c r="R1864" s="8">
        <f t="shared" si="228"/>
        <v>276</v>
      </c>
      <c r="S1864" s="2">
        <v>10</v>
      </c>
      <c r="T1864" s="9">
        <f t="shared" si="229"/>
        <v>286</v>
      </c>
      <c r="U1864" s="9">
        <f t="shared" si="230"/>
        <v>31</v>
      </c>
      <c r="V1864" s="2" t="s">
        <v>34</v>
      </c>
      <c r="W1864" s="10">
        <f t="shared" si="231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 t="shared" si="224"/>
        <v>Susan</v>
      </c>
      <c r="H1865" s="6" t="str">
        <f t="shared" si="225"/>
        <v>MacKendrick</v>
      </c>
      <c r="I1865" s="6" t="str">
        <f t="shared" si="226"/>
        <v>Brisbane</v>
      </c>
      <c r="J1865" s="2" t="s">
        <v>471</v>
      </c>
      <c r="K1865" s="7" t="str">
        <f>INDEX('Product Details'!$A$2:$D$169, MATCH('Sales Order '!J1865,'Product Details'!$B$2:$B$169,0),3)</f>
        <v>Office_Supplies</v>
      </c>
      <c r="L1865" s="7" t="str">
        <f>INDEX('Product Details'!$A$2:$D$169, MATCH('Sales Order '!J1865,'Product Details'!$B$2:$B$169,0),4)</f>
        <v>Art</v>
      </c>
      <c r="M1865" s="7" t="str">
        <f>INDEX('Product Details'!$A$2:$D$169, MATCH('Sales Order '!J1865,'Product Details'!$B$2:$B$169,0),1)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227"/>
        <v>6364</v>
      </c>
      <c r="R1865" s="8">
        <f t="shared" si="228"/>
        <v>6548</v>
      </c>
      <c r="S1865" s="2">
        <v>79</v>
      </c>
      <c r="T1865" s="9">
        <f t="shared" si="229"/>
        <v>6627</v>
      </c>
      <c r="U1865" s="9">
        <f t="shared" si="230"/>
        <v>263</v>
      </c>
      <c r="V1865" s="2" t="s">
        <v>34</v>
      </c>
      <c r="W1865" s="10">
        <f t="shared" si="231"/>
        <v>0.05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 t="shared" ref="G1866:G1929" si="232">VLOOKUP(F1866, Customer,2,0)</f>
        <v>Tony</v>
      </c>
      <c r="H1866" s="6" t="str">
        <f t="shared" ref="H1866:H1929" si="233">VLOOKUP(F1866,Customer,3,0)</f>
        <v>Sayre</v>
      </c>
      <c r="I1866" s="6" t="str">
        <f t="shared" ref="I1866:I1929" si="234">VLOOKUP(F1866,Customer,5,0)</f>
        <v>Wafangdian</v>
      </c>
      <c r="J1866" s="2" t="s">
        <v>57</v>
      </c>
      <c r="K1866" s="7" t="str">
        <f>INDEX('Product Details'!$A$2:$D$169, MATCH('Sales Order '!J1866,'Product Details'!$B$2:$B$169,0),3)</f>
        <v>Technology</v>
      </c>
      <c r="L1866" s="7" t="str">
        <f>INDEX('Product Details'!$A$2:$D$169, MATCH('Sales Order '!J1866,'Product Details'!$B$2:$B$169,0),4)</f>
        <v>Accessories</v>
      </c>
      <c r="M1866" s="7" t="str">
        <f>INDEX('Product Details'!$A$2:$D$169, MATCH('Sales Order '!J1866,'Product Details'!$B$2:$B$169,0),1)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227"/>
        <v>4389</v>
      </c>
      <c r="R1866" s="8">
        <f t="shared" si="228"/>
        <v>4837</v>
      </c>
      <c r="S1866" s="2">
        <v>77</v>
      </c>
      <c r="T1866" s="9">
        <f t="shared" si="229"/>
        <v>4914</v>
      </c>
      <c r="U1866" s="9">
        <f t="shared" si="230"/>
        <v>525</v>
      </c>
      <c r="V1866" s="2" t="s">
        <v>34</v>
      </c>
      <c r="W1866" s="10">
        <f t="shared" si="231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 t="shared" si="232"/>
        <v>Ted</v>
      </c>
      <c r="H1867" s="6" t="str">
        <f t="shared" si="233"/>
        <v>Trevino</v>
      </c>
      <c r="I1867" s="6" t="str">
        <f t="shared" si="234"/>
        <v>Gold Coast</v>
      </c>
      <c r="J1867" s="2" t="s">
        <v>302</v>
      </c>
      <c r="K1867" s="7" t="str">
        <f>INDEX('Product Details'!$A$2:$D$169, MATCH('Sales Order '!J1867,'Product Details'!$B$2:$B$169,0),3)</f>
        <v>Technology</v>
      </c>
      <c r="L1867" s="7" t="str">
        <f>INDEX('Product Details'!$A$2:$D$169, MATCH('Sales Order '!J1867,'Product Details'!$B$2:$B$169,0),4)</f>
        <v>Machines</v>
      </c>
      <c r="M1867" s="7" t="str">
        <f>INDEX('Product Details'!$A$2:$D$169, MATCH('Sales Order '!J1867,'Product Details'!$B$2:$B$169,0),1)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235">O1867*P1867</f>
        <v>71259</v>
      </c>
      <c r="R1867" s="8">
        <f t="shared" ref="R1867:R1930" si="236">N1867*P1867</f>
        <v>75465</v>
      </c>
      <c r="S1867" s="2">
        <v>36</v>
      </c>
      <c r="T1867" s="9">
        <f t="shared" ref="T1867:T1930" si="237">R1867+S1867</f>
        <v>75501</v>
      </c>
      <c r="U1867" s="9">
        <f t="shared" ref="U1867:U1930" si="238">T1867-Q1867</f>
        <v>4242</v>
      </c>
      <c r="V1867" s="2" t="s">
        <v>34</v>
      </c>
      <c r="W1867" s="10">
        <f t="shared" ref="W1867:W1930" si="239">VLOOKUP(T1867,$X$1:$Y$7,2,1)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 t="shared" si="232"/>
        <v>Charles</v>
      </c>
      <c r="H1868" s="6" t="str">
        <f t="shared" si="233"/>
        <v>Sheldon</v>
      </c>
      <c r="I1868" s="6" t="str">
        <f t="shared" si="234"/>
        <v>Brisbane</v>
      </c>
      <c r="J1868" s="2" t="s">
        <v>129</v>
      </c>
      <c r="K1868" s="7" t="str">
        <f>INDEX('Product Details'!$A$2:$D$169, MATCH('Sales Order '!J1868,'Product Details'!$B$2:$B$169,0),3)</f>
        <v>Furniture</v>
      </c>
      <c r="L1868" s="7" t="str">
        <f>INDEX('Product Details'!$A$2:$D$169, MATCH('Sales Order '!J1868,'Product Details'!$B$2:$B$169,0),4)</f>
        <v>Tables</v>
      </c>
      <c r="M1868" s="7" t="str">
        <f>INDEX('Product Details'!$A$2:$D$169, MATCH('Sales Order '!J1868,'Product Details'!$B$2:$B$169,0),1)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235"/>
        <v>5694</v>
      </c>
      <c r="R1868" s="8">
        <f t="shared" si="236"/>
        <v>6027</v>
      </c>
      <c r="S1868" s="2">
        <v>44</v>
      </c>
      <c r="T1868" s="9">
        <f t="shared" si="237"/>
        <v>6071</v>
      </c>
      <c r="U1868" s="9">
        <f t="shared" si="238"/>
        <v>377</v>
      </c>
      <c r="V1868" s="2" t="s">
        <v>72</v>
      </c>
      <c r="W1868" s="10">
        <f t="shared" si="239"/>
        <v>0.05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 t="shared" si="232"/>
        <v>Brooke</v>
      </c>
      <c r="H1869" s="6" t="str">
        <f t="shared" si="233"/>
        <v>Gillingham</v>
      </c>
      <c r="I1869" s="6" t="str">
        <f t="shared" si="234"/>
        <v>Sunbury</v>
      </c>
      <c r="J1869" s="2" t="s">
        <v>230</v>
      </c>
      <c r="K1869" s="7" t="str">
        <f>INDEX('Product Details'!$A$2:$D$169, MATCH('Sales Order '!J1869,'Product Details'!$B$2:$B$169,0),3)</f>
        <v>Office_Supplies</v>
      </c>
      <c r="L1869" s="7" t="str">
        <f>INDEX('Product Details'!$A$2:$D$169, MATCH('Sales Order '!J1869,'Product Details'!$B$2:$B$169,0),4)</f>
        <v>Paper</v>
      </c>
      <c r="M1869" s="7" t="str">
        <f>INDEX('Product Details'!$A$2:$D$169, MATCH('Sales Order '!J1869,'Product Details'!$B$2:$B$169,0),1)</f>
        <v>Xerox 1981</v>
      </c>
      <c r="N1869" s="2">
        <v>206</v>
      </c>
      <c r="O1869" s="2">
        <v>189</v>
      </c>
      <c r="P1869" s="2">
        <v>1</v>
      </c>
      <c r="Q1869" s="8">
        <f t="shared" si="235"/>
        <v>189</v>
      </c>
      <c r="R1869" s="8">
        <f t="shared" si="236"/>
        <v>206</v>
      </c>
      <c r="S1869" s="2">
        <v>30</v>
      </c>
      <c r="T1869" s="9">
        <f t="shared" si="237"/>
        <v>236</v>
      </c>
      <c r="U1869" s="9">
        <f t="shared" si="238"/>
        <v>47</v>
      </c>
      <c r="V1869" s="2" t="s">
        <v>34</v>
      </c>
      <c r="W1869" s="10">
        <f t="shared" si="23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 t="shared" si="232"/>
        <v>Claudia</v>
      </c>
      <c r="H1870" s="6" t="str">
        <f t="shared" si="233"/>
        <v>Bergmann</v>
      </c>
      <c r="I1870" s="6" t="str">
        <f t="shared" si="234"/>
        <v>Aschaffenburg</v>
      </c>
      <c r="J1870" s="2" t="s">
        <v>894</v>
      </c>
      <c r="K1870" s="7" t="str">
        <f>INDEX('Product Details'!$A$2:$D$169, MATCH('Sales Order '!J1870,'Product Details'!$B$2:$B$169,0),3)</f>
        <v>Technology</v>
      </c>
      <c r="L1870" s="7" t="str">
        <f>INDEX('Product Details'!$A$2:$D$169, MATCH('Sales Order '!J1870,'Product Details'!$B$2:$B$169,0),4)</f>
        <v>Machines</v>
      </c>
      <c r="M1870" s="7" t="str">
        <f>INDEX('Product Details'!$A$2:$D$169, MATCH('Sales Order '!J1870,'Product Details'!$B$2:$B$169,0),1)</f>
        <v>Card Printer, Red</v>
      </c>
      <c r="N1870" s="2">
        <v>8617</v>
      </c>
      <c r="O1870" s="2">
        <v>7900</v>
      </c>
      <c r="P1870" s="2">
        <v>2</v>
      </c>
      <c r="Q1870" s="8">
        <f t="shared" si="235"/>
        <v>15800</v>
      </c>
      <c r="R1870" s="8">
        <f t="shared" si="236"/>
        <v>17234</v>
      </c>
      <c r="S1870" s="2">
        <v>64</v>
      </c>
      <c r="T1870" s="9">
        <f t="shared" si="237"/>
        <v>17298</v>
      </c>
      <c r="U1870" s="9">
        <f t="shared" si="238"/>
        <v>1498</v>
      </c>
      <c r="V1870" s="2" t="s">
        <v>31</v>
      </c>
      <c r="W1870" s="10">
        <f t="shared" si="239"/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 t="shared" si="232"/>
        <v>Emily</v>
      </c>
      <c r="H1871" s="6" t="str">
        <f t="shared" si="233"/>
        <v>Burns</v>
      </c>
      <c r="I1871" s="6" t="str">
        <f t="shared" si="234"/>
        <v>Adelaide</v>
      </c>
      <c r="J1871" s="2" t="s">
        <v>151</v>
      </c>
      <c r="K1871" s="7" t="str">
        <f>INDEX('Product Details'!$A$2:$D$169, MATCH('Sales Order '!J1871,'Product Details'!$B$2:$B$169,0),3)</f>
        <v>Office_Supplies</v>
      </c>
      <c r="L1871" s="7" t="str">
        <f>INDEX('Product Details'!$A$2:$D$169, MATCH('Sales Order '!J1871,'Product Details'!$B$2:$B$169,0),4)</f>
        <v>Appliances</v>
      </c>
      <c r="M1871" s="7" t="str">
        <f>INDEX('Product Details'!$A$2:$D$169, MATCH('Sales Order '!J1871,'Product Details'!$B$2:$B$169,0),1)</f>
        <v>KitchenAid Refrigerator, Red</v>
      </c>
      <c r="N1871" s="2">
        <v>827</v>
      </c>
      <c r="O1871" s="2">
        <v>788</v>
      </c>
      <c r="P1871" s="2">
        <v>3</v>
      </c>
      <c r="Q1871" s="8">
        <f t="shared" si="235"/>
        <v>2364</v>
      </c>
      <c r="R1871" s="8">
        <f t="shared" si="236"/>
        <v>2481</v>
      </c>
      <c r="S1871" s="2">
        <v>91</v>
      </c>
      <c r="T1871" s="9">
        <f t="shared" si="237"/>
        <v>2572</v>
      </c>
      <c r="U1871" s="9">
        <f t="shared" si="238"/>
        <v>208</v>
      </c>
      <c r="V1871" s="2" t="s">
        <v>34</v>
      </c>
      <c r="W1871" s="10">
        <f t="shared" si="23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 t="shared" si="232"/>
        <v>Gary</v>
      </c>
      <c r="H1872" s="6" t="str">
        <f t="shared" si="233"/>
        <v>Zandusky</v>
      </c>
      <c r="I1872" s="6" t="str">
        <f t="shared" si="234"/>
        <v>Aligarh</v>
      </c>
      <c r="J1872" s="2" t="s">
        <v>573</v>
      </c>
      <c r="K1872" s="7" t="str">
        <f>INDEX('Product Details'!$A$2:$D$169, MATCH('Sales Order '!J1872,'Product Details'!$B$2:$B$169,0),3)</f>
        <v>Technology</v>
      </c>
      <c r="L1872" s="7" t="str">
        <f>INDEX('Product Details'!$A$2:$D$169, MATCH('Sales Order '!J1872,'Product Details'!$B$2:$B$169,0),4)</f>
        <v>Machines</v>
      </c>
      <c r="M1872" s="7" t="str">
        <f>INDEX('Product Details'!$A$2:$D$169, MATCH('Sales Order '!J1872,'Product Details'!$B$2:$B$169,0),1)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235"/>
        <v>3951</v>
      </c>
      <c r="R1872" s="8">
        <f t="shared" si="236"/>
        <v>4185</v>
      </c>
      <c r="S1872" s="2">
        <v>80</v>
      </c>
      <c r="T1872" s="9">
        <f t="shared" si="237"/>
        <v>4265</v>
      </c>
      <c r="U1872" s="9">
        <f t="shared" si="238"/>
        <v>314</v>
      </c>
      <c r="V1872" s="2" t="s">
        <v>64</v>
      </c>
      <c r="W1872" s="10">
        <f t="shared" si="23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 t="shared" si="232"/>
        <v>Jennifer</v>
      </c>
      <c r="H1873" s="6" t="str">
        <f t="shared" si="233"/>
        <v>Halladay</v>
      </c>
      <c r="I1873" s="6" t="str">
        <f t="shared" si="234"/>
        <v>Krefeld</v>
      </c>
      <c r="J1873" s="2" t="s">
        <v>253</v>
      </c>
      <c r="K1873" s="7" t="str">
        <f>INDEX('Product Details'!$A$2:$D$169, MATCH('Sales Order '!J1873,'Product Details'!$B$2:$B$169,0),3)</f>
        <v>Office_Supplies</v>
      </c>
      <c r="L1873" s="7" t="str">
        <f>INDEX('Product Details'!$A$2:$D$169, MATCH('Sales Order '!J1873,'Product Details'!$B$2:$B$169,0),4)</f>
        <v>Binders</v>
      </c>
      <c r="M1873" s="7" t="str">
        <f>INDEX('Product Details'!$A$2:$D$169, MATCH('Sales Order '!J1873,'Product Details'!$B$2:$B$169,0),1)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235"/>
        <v>8022</v>
      </c>
      <c r="R1873" s="8">
        <f t="shared" si="236"/>
        <v>8424</v>
      </c>
      <c r="S1873" s="2">
        <v>86</v>
      </c>
      <c r="T1873" s="9">
        <f t="shared" si="237"/>
        <v>8510</v>
      </c>
      <c r="U1873" s="9">
        <f t="shared" si="238"/>
        <v>488</v>
      </c>
      <c r="V1873" s="2" t="s">
        <v>31</v>
      </c>
      <c r="W1873" s="10">
        <f t="shared" si="239"/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 t="shared" si="232"/>
        <v>John</v>
      </c>
      <c r="H1874" s="6" t="str">
        <f t="shared" si="233"/>
        <v>Grady</v>
      </c>
      <c r="I1874" s="6" t="str">
        <f t="shared" si="234"/>
        <v>Mianyang</v>
      </c>
      <c r="J1874" s="2" t="s">
        <v>51</v>
      </c>
      <c r="K1874" s="7" t="str">
        <f>INDEX('Product Details'!$A$2:$D$169, MATCH('Sales Order '!J1874,'Product Details'!$B$2:$B$169,0),3)</f>
        <v>Technology</v>
      </c>
      <c r="L1874" s="7" t="str">
        <f>INDEX('Product Details'!$A$2:$D$169, MATCH('Sales Order '!J1874,'Product Details'!$B$2:$B$169,0),4)</f>
        <v>Machines</v>
      </c>
      <c r="M1874" s="7" t="str">
        <f>INDEX('Product Details'!$A$2:$D$169, MATCH('Sales Order '!J1874,'Product Details'!$B$2:$B$169,0),1)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235"/>
        <v>7865</v>
      </c>
      <c r="R1874" s="8">
        <f t="shared" si="236"/>
        <v>8175</v>
      </c>
      <c r="S1874" s="2">
        <v>89</v>
      </c>
      <c r="T1874" s="9">
        <f t="shared" si="237"/>
        <v>8264</v>
      </c>
      <c r="U1874" s="9">
        <f t="shared" si="238"/>
        <v>399</v>
      </c>
      <c r="V1874" s="2" t="s">
        <v>64</v>
      </c>
      <c r="W1874" s="10">
        <f t="shared" si="239"/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 t="shared" si="232"/>
        <v>David</v>
      </c>
      <c r="H1875" s="6" t="str">
        <f t="shared" si="233"/>
        <v>Kendrick</v>
      </c>
      <c r="I1875" s="6" t="str">
        <f t="shared" si="234"/>
        <v>Kunming</v>
      </c>
      <c r="J1875" s="2" t="s">
        <v>504</v>
      </c>
      <c r="K1875" s="7" t="str">
        <f>INDEX('Product Details'!$A$2:$D$169, MATCH('Sales Order '!J1875,'Product Details'!$B$2:$B$169,0),3)</f>
        <v>Technology</v>
      </c>
      <c r="L1875" s="7" t="str">
        <f>INDEX('Product Details'!$A$2:$D$169, MATCH('Sales Order '!J1875,'Product Details'!$B$2:$B$169,0),4)</f>
        <v>Machines</v>
      </c>
      <c r="M1875" s="7" t="str">
        <f>INDEX('Product Details'!$A$2:$D$169, MATCH('Sales Order '!J1875,'Product Details'!$B$2:$B$169,0),1)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235"/>
        <v>3620</v>
      </c>
      <c r="R1875" s="8">
        <f t="shared" si="236"/>
        <v>3802</v>
      </c>
      <c r="S1875" s="2">
        <v>28</v>
      </c>
      <c r="T1875" s="9">
        <f t="shared" si="237"/>
        <v>3830</v>
      </c>
      <c r="U1875" s="9">
        <f t="shared" si="238"/>
        <v>210</v>
      </c>
      <c r="V1875" s="2" t="s">
        <v>34</v>
      </c>
      <c r="W1875" s="10">
        <f t="shared" si="23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 t="shared" si="232"/>
        <v>Meg</v>
      </c>
      <c r="H1876" s="6" t="str">
        <f t="shared" si="233"/>
        <v>Tillman</v>
      </c>
      <c r="I1876" s="6" t="str">
        <f t="shared" si="234"/>
        <v>Melbourne</v>
      </c>
      <c r="J1876" s="2" t="s">
        <v>383</v>
      </c>
      <c r="K1876" s="7" t="str">
        <f>INDEX('Product Details'!$A$2:$D$169, MATCH('Sales Order '!J1876,'Product Details'!$B$2:$B$169,0),3)</f>
        <v>Office_Supplies</v>
      </c>
      <c r="L1876" s="7" t="str">
        <f>INDEX('Product Details'!$A$2:$D$169, MATCH('Sales Order '!J1876,'Product Details'!$B$2:$B$169,0),4)</f>
        <v>Storage</v>
      </c>
      <c r="M1876" s="7" t="str">
        <f>INDEX('Product Details'!$A$2:$D$169, MATCH('Sales Order '!J1876,'Product Details'!$B$2:$B$169,0),1)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235"/>
        <v>52768</v>
      </c>
      <c r="R1876" s="8">
        <f t="shared" si="236"/>
        <v>57044</v>
      </c>
      <c r="S1876" s="2">
        <v>99</v>
      </c>
      <c r="T1876" s="9">
        <f t="shared" si="237"/>
        <v>57143</v>
      </c>
      <c r="U1876" s="9">
        <f t="shared" si="238"/>
        <v>4375</v>
      </c>
      <c r="V1876" s="2" t="s">
        <v>34</v>
      </c>
      <c r="W1876" s="10">
        <f t="shared" si="239"/>
        <v>0.09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 t="shared" si="232"/>
        <v>Roger</v>
      </c>
      <c r="H1877" s="6" t="str">
        <f t="shared" si="233"/>
        <v>Barcio</v>
      </c>
      <c r="I1877" s="6" t="str">
        <f t="shared" si="234"/>
        <v>Celle</v>
      </c>
      <c r="J1877" s="2" t="s">
        <v>793</v>
      </c>
      <c r="K1877" s="7" t="str">
        <f>INDEX('Product Details'!$A$2:$D$169, MATCH('Sales Order '!J1877,'Product Details'!$B$2:$B$169,0),3)</f>
        <v>Office_Supplies</v>
      </c>
      <c r="L1877" s="7" t="str">
        <f>INDEX('Product Details'!$A$2:$D$169, MATCH('Sales Order '!J1877,'Product Details'!$B$2:$B$169,0),4)</f>
        <v>Fasteners</v>
      </c>
      <c r="M1877" s="7" t="str">
        <f>INDEX('Product Details'!$A$2:$D$169, MATCH('Sales Order '!J1877,'Product Details'!$B$2:$B$169,0),1)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235"/>
        <v>1758</v>
      </c>
      <c r="R1877" s="8">
        <f t="shared" si="236"/>
        <v>1846</v>
      </c>
      <c r="S1877" s="2">
        <v>60</v>
      </c>
      <c r="T1877" s="9">
        <f t="shared" si="237"/>
        <v>1906</v>
      </c>
      <c r="U1877" s="9">
        <f t="shared" si="238"/>
        <v>148</v>
      </c>
      <c r="V1877" s="2" t="s">
        <v>64</v>
      </c>
      <c r="W1877" s="10">
        <f t="shared" si="23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 t="shared" si="232"/>
        <v>Philip</v>
      </c>
      <c r="H1878" s="6" t="str">
        <f t="shared" si="233"/>
        <v>Brown</v>
      </c>
      <c r="I1878" s="6" t="str">
        <f t="shared" si="234"/>
        <v>Binjai</v>
      </c>
      <c r="J1878" s="2" t="s">
        <v>103</v>
      </c>
      <c r="K1878" s="7" t="str">
        <f>INDEX('Product Details'!$A$2:$D$169, MATCH('Sales Order '!J1878,'Product Details'!$B$2:$B$169,0),3)</f>
        <v>Technology</v>
      </c>
      <c r="L1878" s="7" t="str">
        <f>INDEX('Product Details'!$A$2:$D$169, MATCH('Sales Order '!J1878,'Product Details'!$B$2:$B$169,0),4)</f>
        <v>Phones</v>
      </c>
      <c r="M1878" s="7" t="str">
        <f>INDEX('Product Details'!$A$2:$D$169, MATCH('Sales Order '!J1878,'Product Details'!$B$2:$B$169,0),1)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235"/>
        <v>4473</v>
      </c>
      <c r="R1878" s="8">
        <f t="shared" si="236"/>
        <v>4737</v>
      </c>
      <c r="S1878" s="2">
        <v>63</v>
      </c>
      <c r="T1878" s="9">
        <f t="shared" si="237"/>
        <v>4800</v>
      </c>
      <c r="U1878" s="9">
        <f t="shared" si="238"/>
        <v>327</v>
      </c>
      <c r="V1878" s="2" t="s">
        <v>34</v>
      </c>
      <c r="W1878" s="10">
        <f t="shared" si="23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 t="shared" si="232"/>
        <v>Dave</v>
      </c>
      <c r="H1879" s="6" t="str">
        <f t="shared" si="233"/>
        <v>Poirier</v>
      </c>
      <c r="I1879" s="6" t="str">
        <f t="shared" si="234"/>
        <v>Suizhou</v>
      </c>
      <c r="J1879" s="2" t="s">
        <v>362</v>
      </c>
      <c r="K1879" s="7" t="str">
        <f>INDEX('Product Details'!$A$2:$D$169, MATCH('Sales Order '!J1879,'Product Details'!$B$2:$B$169,0),3)</f>
        <v>Technology</v>
      </c>
      <c r="L1879" s="7" t="str">
        <f>INDEX('Product Details'!$A$2:$D$169, MATCH('Sales Order '!J1879,'Product Details'!$B$2:$B$169,0),4)</f>
        <v>Machines</v>
      </c>
      <c r="M1879" s="7" t="str">
        <f>INDEX('Product Details'!$A$2:$D$169, MATCH('Sales Order '!J1879,'Product Details'!$B$2:$B$169,0),1)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235"/>
        <v>6630</v>
      </c>
      <c r="R1879" s="8">
        <f t="shared" si="236"/>
        <v>7026</v>
      </c>
      <c r="S1879" s="2">
        <v>34</v>
      </c>
      <c r="T1879" s="9">
        <f t="shared" si="237"/>
        <v>7060</v>
      </c>
      <c r="U1879" s="9">
        <f t="shared" si="238"/>
        <v>430</v>
      </c>
      <c r="V1879" s="2" t="s">
        <v>64</v>
      </c>
      <c r="W1879" s="10">
        <f t="shared" si="239"/>
        <v>0.05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 t="shared" si="232"/>
        <v>Duane</v>
      </c>
      <c r="H1880" s="6" t="str">
        <f t="shared" si="233"/>
        <v>Huffman</v>
      </c>
      <c r="I1880" s="6" t="str">
        <f t="shared" si="234"/>
        <v>Perth</v>
      </c>
      <c r="J1880" s="2" t="s">
        <v>595</v>
      </c>
      <c r="K1880" s="7" t="str">
        <f>INDEX('Product Details'!$A$2:$D$169, MATCH('Sales Order '!J1880,'Product Details'!$B$2:$B$169,0),3)</f>
        <v>Office_Supplies</v>
      </c>
      <c r="L1880" s="7" t="str">
        <f>INDEX('Product Details'!$A$2:$D$169, MATCH('Sales Order '!J1880,'Product Details'!$B$2:$B$169,0),4)</f>
        <v>Art</v>
      </c>
      <c r="M1880" s="7" t="str">
        <f>INDEX('Product Details'!$A$2:$D$169, MATCH('Sales Order '!J1880,'Product Details'!$B$2:$B$169,0),1)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235"/>
        <v>5517</v>
      </c>
      <c r="R1880" s="8">
        <f t="shared" si="236"/>
        <v>6021</v>
      </c>
      <c r="S1880" s="2">
        <v>41</v>
      </c>
      <c r="T1880" s="9">
        <f t="shared" si="237"/>
        <v>6062</v>
      </c>
      <c r="U1880" s="9">
        <f t="shared" si="238"/>
        <v>545</v>
      </c>
      <c r="V1880" s="2" t="s">
        <v>34</v>
      </c>
      <c r="W1880" s="10">
        <f t="shared" si="239"/>
        <v>0.05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 t="shared" si="232"/>
        <v>Daniel</v>
      </c>
      <c r="H1881" s="6" t="str">
        <f t="shared" si="233"/>
        <v>Raglin</v>
      </c>
      <c r="I1881" s="6" t="str">
        <f t="shared" si="234"/>
        <v>Gold Coast</v>
      </c>
      <c r="J1881" s="2" t="s">
        <v>427</v>
      </c>
      <c r="K1881" s="7" t="str">
        <f>INDEX('Product Details'!$A$2:$D$169, MATCH('Sales Order '!J1881,'Product Details'!$B$2:$B$169,0),3)</f>
        <v>Office_Supplies</v>
      </c>
      <c r="L1881" s="7" t="str">
        <f>INDEX('Product Details'!$A$2:$D$169, MATCH('Sales Order '!J1881,'Product Details'!$B$2:$B$169,0),4)</f>
        <v>Storage</v>
      </c>
      <c r="M1881" s="7" t="str">
        <f>INDEX('Product Details'!$A$2:$D$169, MATCH('Sales Order '!J1881,'Product Details'!$B$2:$B$169,0),1)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235"/>
        <v>4656</v>
      </c>
      <c r="R1881" s="8">
        <f t="shared" si="236"/>
        <v>4840</v>
      </c>
      <c r="S1881" s="2">
        <v>41</v>
      </c>
      <c r="T1881" s="9">
        <f t="shared" si="237"/>
        <v>4881</v>
      </c>
      <c r="U1881" s="9">
        <f t="shared" si="238"/>
        <v>225</v>
      </c>
      <c r="V1881" s="2" t="s">
        <v>34</v>
      </c>
      <c r="W1881" s="10">
        <f t="shared" si="23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 t="shared" si="232"/>
        <v>David</v>
      </c>
      <c r="H1882" s="6" t="str">
        <f t="shared" si="233"/>
        <v>Philippe</v>
      </c>
      <c r="I1882" s="6" t="str">
        <f t="shared" si="234"/>
        <v>Hamburg</v>
      </c>
      <c r="J1882" s="2" t="s">
        <v>286</v>
      </c>
      <c r="K1882" s="7" t="str">
        <f>INDEX('Product Details'!$A$2:$D$169, MATCH('Sales Order '!J1882,'Product Details'!$B$2:$B$169,0),3)</f>
        <v>Technology</v>
      </c>
      <c r="L1882" s="7" t="str">
        <f>INDEX('Product Details'!$A$2:$D$169, MATCH('Sales Order '!J1882,'Product Details'!$B$2:$B$169,0),4)</f>
        <v>Phones</v>
      </c>
      <c r="M1882" s="7" t="str">
        <f>INDEX('Product Details'!$A$2:$D$169, MATCH('Sales Order '!J1882,'Product Details'!$B$2:$B$169,0),1)</f>
        <v>Phone 5C</v>
      </c>
      <c r="N1882" s="2">
        <v>666</v>
      </c>
      <c r="O1882" s="2">
        <v>641</v>
      </c>
      <c r="P1882" s="2">
        <v>7</v>
      </c>
      <c r="Q1882" s="8">
        <f t="shared" si="235"/>
        <v>4487</v>
      </c>
      <c r="R1882" s="8">
        <f t="shared" si="236"/>
        <v>4662</v>
      </c>
      <c r="S1882" s="2">
        <v>35</v>
      </c>
      <c r="T1882" s="9">
        <f t="shared" si="237"/>
        <v>4697</v>
      </c>
      <c r="U1882" s="9">
        <f t="shared" si="238"/>
        <v>210</v>
      </c>
      <c r="V1882" s="2" t="s">
        <v>34</v>
      </c>
      <c r="W1882" s="10">
        <f t="shared" si="23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 t="shared" si="232"/>
        <v>Victoria</v>
      </c>
      <c r="H1883" s="6" t="str">
        <f t="shared" si="233"/>
        <v>Brennan</v>
      </c>
      <c r="I1883" s="6" t="str">
        <f t="shared" si="234"/>
        <v>Canberra</v>
      </c>
      <c r="J1883" s="2" t="s">
        <v>329</v>
      </c>
      <c r="K1883" s="7" t="str">
        <f>INDEX('Product Details'!$A$2:$D$169, MATCH('Sales Order '!J1883,'Product Details'!$B$2:$B$169,0),3)</f>
        <v>Office_Supplies</v>
      </c>
      <c r="L1883" s="7" t="str">
        <f>INDEX('Product Details'!$A$2:$D$169, MATCH('Sales Order '!J1883,'Product Details'!$B$2:$B$169,0),4)</f>
        <v>Appliances</v>
      </c>
      <c r="M1883" s="7" t="str">
        <f>INDEX('Product Details'!$A$2:$D$169, MATCH('Sales Order '!J1883,'Product Details'!$B$2:$B$169,0),1)</f>
        <v>KitchenAid Toaster, Black</v>
      </c>
      <c r="N1883" s="2">
        <v>7623</v>
      </c>
      <c r="O1883" s="2">
        <v>7064</v>
      </c>
      <c r="P1883" s="2">
        <v>1</v>
      </c>
      <c r="Q1883" s="8">
        <f t="shared" si="235"/>
        <v>7064</v>
      </c>
      <c r="R1883" s="8">
        <f t="shared" si="236"/>
        <v>7623</v>
      </c>
      <c r="S1883" s="2">
        <v>57</v>
      </c>
      <c r="T1883" s="9">
        <f t="shared" si="237"/>
        <v>7680</v>
      </c>
      <c r="U1883" s="9">
        <f t="shared" si="238"/>
        <v>616</v>
      </c>
      <c r="V1883" s="2" t="s">
        <v>34</v>
      </c>
      <c r="W1883" s="10">
        <f t="shared" si="239"/>
        <v>0.05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 t="shared" si="232"/>
        <v>Toby</v>
      </c>
      <c r="H1884" s="6" t="str">
        <f t="shared" si="233"/>
        <v>Gnade</v>
      </c>
      <c r="I1884" s="6" t="str">
        <f t="shared" si="234"/>
        <v>Wagga Wagga</v>
      </c>
      <c r="J1884" s="2" t="s">
        <v>1013</v>
      </c>
      <c r="K1884" s="7" t="str">
        <f>INDEX('Product Details'!$A$2:$D$169, MATCH('Sales Order '!J1884,'Product Details'!$B$2:$B$169,0),3)</f>
        <v>Office_Supplies</v>
      </c>
      <c r="L1884" s="7" t="str">
        <f>INDEX('Product Details'!$A$2:$D$169, MATCH('Sales Order '!J1884,'Product Details'!$B$2:$B$169,0),4)</f>
        <v>Envelopes</v>
      </c>
      <c r="M1884" s="7" t="str">
        <f>INDEX('Product Details'!$A$2:$D$169, MATCH('Sales Order '!J1884,'Product Details'!$B$2:$B$169,0),1)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235"/>
        <v>13774</v>
      </c>
      <c r="R1884" s="8">
        <f t="shared" si="236"/>
        <v>14722</v>
      </c>
      <c r="S1884" s="2">
        <v>98</v>
      </c>
      <c r="T1884" s="9">
        <f t="shared" si="237"/>
        <v>14820</v>
      </c>
      <c r="U1884" s="9">
        <f t="shared" si="238"/>
        <v>1046</v>
      </c>
      <c r="V1884" s="2" t="s">
        <v>34</v>
      </c>
      <c r="W1884" s="10">
        <f t="shared" si="239"/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 t="shared" si="232"/>
        <v>Liz</v>
      </c>
      <c r="H1885" s="6" t="str">
        <f t="shared" si="233"/>
        <v>Pelletier</v>
      </c>
      <c r="I1885" s="6" t="str">
        <f t="shared" si="234"/>
        <v>Zigong</v>
      </c>
      <c r="J1885" s="2" t="s">
        <v>612</v>
      </c>
      <c r="K1885" s="7" t="str">
        <f>INDEX('Product Details'!$A$2:$D$169, MATCH('Sales Order '!J1885,'Product Details'!$B$2:$B$169,0),3)</f>
        <v>Technology</v>
      </c>
      <c r="L1885" s="7" t="str">
        <f>INDEX('Product Details'!$A$2:$D$169, MATCH('Sales Order '!J1885,'Product Details'!$B$2:$B$169,0),4)</f>
        <v>Phones</v>
      </c>
      <c r="M1885" s="7" t="str">
        <f>INDEX('Product Details'!$A$2:$D$169, MATCH('Sales Order '!J1885,'Product Details'!$B$2:$B$169,0),1)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235"/>
        <v>5270</v>
      </c>
      <c r="R1885" s="8">
        <f t="shared" si="236"/>
        <v>5920</v>
      </c>
      <c r="S1885" s="2">
        <v>82</v>
      </c>
      <c r="T1885" s="9">
        <f t="shared" si="237"/>
        <v>6002</v>
      </c>
      <c r="U1885" s="9">
        <f t="shared" si="238"/>
        <v>732</v>
      </c>
      <c r="V1885" s="2" t="s">
        <v>34</v>
      </c>
      <c r="W1885" s="10">
        <f t="shared" si="239"/>
        <v>0.05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 t="shared" si="232"/>
        <v>Pauline</v>
      </c>
      <c r="H1886" s="6" t="str">
        <f t="shared" si="233"/>
        <v>Chand</v>
      </c>
      <c r="I1886" s="6" t="str">
        <f t="shared" si="234"/>
        <v>Perth</v>
      </c>
      <c r="J1886" s="2" t="s">
        <v>78</v>
      </c>
      <c r="K1886" s="7" t="str">
        <f>INDEX('Product Details'!$A$2:$D$169, MATCH('Sales Order '!J1886,'Product Details'!$B$2:$B$169,0),3)</f>
        <v>Office_Supplies</v>
      </c>
      <c r="L1886" s="7" t="str">
        <f>INDEX('Product Details'!$A$2:$D$169, MATCH('Sales Order '!J1886,'Product Details'!$B$2:$B$169,0),4)</f>
        <v>Supplies</v>
      </c>
      <c r="M1886" s="7" t="str">
        <f>INDEX('Product Details'!$A$2:$D$169, MATCH('Sales Order '!J1886,'Product Details'!$B$2:$B$169,0),1)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235"/>
        <v>11160</v>
      </c>
      <c r="R1886" s="8">
        <f t="shared" si="236"/>
        <v>11825</v>
      </c>
      <c r="S1886" s="2">
        <v>35</v>
      </c>
      <c r="T1886" s="9">
        <f t="shared" si="237"/>
        <v>11860</v>
      </c>
      <c r="U1886" s="9">
        <f t="shared" si="238"/>
        <v>700</v>
      </c>
      <c r="V1886" s="2" t="s">
        <v>34</v>
      </c>
      <c r="W1886" s="10">
        <f t="shared" si="239"/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 t="shared" si="232"/>
        <v>Kelly</v>
      </c>
      <c r="H1887" s="6" t="str">
        <f t="shared" si="233"/>
        <v>Collister</v>
      </c>
      <c r="I1887" s="6" t="str">
        <f t="shared" si="234"/>
        <v>Tangshan</v>
      </c>
      <c r="J1887" s="2" t="s">
        <v>329</v>
      </c>
      <c r="K1887" s="7" t="str">
        <f>INDEX('Product Details'!$A$2:$D$169, MATCH('Sales Order '!J1887,'Product Details'!$B$2:$B$169,0),3)</f>
        <v>Office_Supplies</v>
      </c>
      <c r="L1887" s="7" t="str">
        <f>INDEX('Product Details'!$A$2:$D$169, MATCH('Sales Order '!J1887,'Product Details'!$B$2:$B$169,0),4)</f>
        <v>Appliances</v>
      </c>
      <c r="M1887" s="7" t="str">
        <f>INDEX('Product Details'!$A$2:$D$169, MATCH('Sales Order '!J1887,'Product Details'!$B$2:$B$169,0),1)</f>
        <v>KitchenAid Toaster, Black</v>
      </c>
      <c r="N1887" s="2">
        <v>2250</v>
      </c>
      <c r="O1887" s="2">
        <v>2207</v>
      </c>
      <c r="P1887" s="2">
        <v>3</v>
      </c>
      <c r="Q1887" s="8">
        <f t="shared" si="235"/>
        <v>6621</v>
      </c>
      <c r="R1887" s="8">
        <f t="shared" si="236"/>
        <v>6750</v>
      </c>
      <c r="S1887" s="2">
        <v>91</v>
      </c>
      <c r="T1887" s="9">
        <f t="shared" si="237"/>
        <v>6841</v>
      </c>
      <c r="U1887" s="9">
        <f t="shared" si="238"/>
        <v>220</v>
      </c>
      <c r="V1887" s="2" t="s">
        <v>34</v>
      </c>
      <c r="W1887" s="10">
        <f t="shared" si="239"/>
        <v>0.05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 t="shared" si="232"/>
        <v>Laurel</v>
      </c>
      <c r="H1888" s="6" t="str">
        <f t="shared" si="233"/>
        <v>Beltran</v>
      </c>
      <c r="I1888" s="6" t="str">
        <f t="shared" si="234"/>
        <v>Melbourne</v>
      </c>
      <c r="J1888" s="2" t="s">
        <v>389</v>
      </c>
      <c r="K1888" s="7" t="str">
        <f>INDEX('Product Details'!$A$2:$D$169, MATCH('Sales Order '!J1888,'Product Details'!$B$2:$B$169,0),3)</f>
        <v>Furniture</v>
      </c>
      <c r="L1888" s="7" t="str">
        <f>INDEX('Product Details'!$A$2:$D$169, MATCH('Sales Order '!J1888,'Product Details'!$B$2:$B$169,0),4)</f>
        <v>Tables</v>
      </c>
      <c r="M1888" s="7" t="str">
        <f>INDEX('Product Details'!$A$2:$D$169, MATCH('Sales Order '!J1888,'Product Details'!$B$2:$B$169,0),1)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235"/>
        <v>3062</v>
      </c>
      <c r="R1888" s="8">
        <f t="shared" si="236"/>
        <v>3152</v>
      </c>
      <c r="S1888" s="2">
        <v>63</v>
      </c>
      <c r="T1888" s="9">
        <f t="shared" si="237"/>
        <v>3215</v>
      </c>
      <c r="U1888" s="9">
        <f t="shared" si="238"/>
        <v>153</v>
      </c>
      <c r="V1888" s="2" t="s">
        <v>64</v>
      </c>
      <c r="W1888" s="10">
        <f t="shared" si="23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 t="shared" si="232"/>
        <v>Peter</v>
      </c>
      <c r="H1889" s="6" t="str">
        <f t="shared" si="233"/>
        <v>BŸhler</v>
      </c>
      <c r="I1889" s="6" t="str">
        <f t="shared" si="234"/>
        <v>Wolfsburg</v>
      </c>
      <c r="J1889" s="2" t="s">
        <v>51</v>
      </c>
      <c r="K1889" s="7" t="str">
        <f>INDEX('Product Details'!$A$2:$D$169, MATCH('Sales Order '!J1889,'Product Details'!$B$2:$B$169,0),3)</f>
        <v>Technology</v>
      </c>
      <c r="L1889" s="7" t="str">
        <f>INDEX('Product Details'!$A$2:$D$169, MATCH('Sales Order '!J1889,'Product Details'!$B$2:$B$169,0),4)</f>
        <v>Machines</v>
      </c>
      <c r="M1889" s="7" t="str">
        <f>INDEX('Product Details'!$A$2:$D$169, MATCH('Sales Order '!J1889,'Product Details'!$B$2:$B$169,0),1)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235"/>
        <v>1274</v>
      </c>
      <c r="R1889" s="8">
        <f t="shared" si="236"/>
        <v>1364</v>
      </c>
      <c r="S1889" s="2">
        <v>50</v>
      </c>
      <c r="T1889" s="9">
        <f t="shared" si="237"/>
        <v>1414</v>
      </c>
      <c r="U1889" s="9">
        <f t="shared" si="238"/>
        <v>140</v>
      </c>
      <c r="V1889" s="2" t="s">
        <v>34</v>
      </c>
      <c r="W1889" s="10">
        <f t="shared" si="23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 t="shared" si="232"/>
        <v>Lynn</v>
      </c>
      <c r="H1890" s="6" t="str">
        <f t="shared" si="233"/>
        <v>Smith</v>
      </c>
      <c r="I1890" s="6" t="str">
        <f t="shared" si="234"/>
        <v>Guiping</v>
      </c>
      <c r="J1890" s="2" t="s">
        <v>197</v>
      </c>
      <c r="K1890" s="7" t="str">
        <f>INDEX('Product Details'!$A$2:$D$169, MATCH('Sales Order '!J1890,'Product Details'!$B$2:$B$169,0),3)</f>
        <v>Office_Supplies</v>
      </c>
      <c r="L1890" s="7" t="str">
        <f>INDEX('Product Details'!$A$2:$D$169, MATCH('Sales Order '!J1890,'Product Details'!$B$2:$B$169,0),4)</f>
        <v>Labels</v>
      </c>
      <c r="M1890" s="7" t="str">
        <f>INDEX('Product Details'!$A$2:$D$169, MATCH('Sales Order '!J1890,'Product Details'!$B$2:$B$169,0),1)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235"/>
        <v>11480</v>
      </c>
      <c r="R1890" s="8">
        <f t="shared" si="236"/>
        <v>11924</v>
      </c>
      <c r="S1890" s="2">
        <v>85</v>
      </c>
      <c r="T1890" s="9">
        <f t="shared" si="237"/>
        <v>12009</v>
      </c>
      <c r="U1890" s="9">
        <f t="shared" si="238"/>
        <v>529</v>
      </c>
      <c r="V1890" s="2" t="s">
        <v>34</v>
      </c>
      <c r="W1890" s="10">
        <f t="shared" si="239"/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 t="shared" si="232"/>
        <v>Mike</v>
      </c>
      <c r="H1891" s="6" t="str">
        <f t="shared" si="233"/>
        <v>Vittorini</v>
      </c>
      <c r="I1891" s="6" t="str">
        <f t="shared" si="234"/>
        <v>Naihati</v>
      </c>
      <c r="J1891" s="2" t="s">
        <v>523</v>
      </c>
      <c r="K1891" s="7" t="str">
        <f>INDEX('Product Details'!$A$2:$D$169, MATCH('Sales Order '!J1891,'Product Details'!$B$2:$B$169,0),3)</f>
        <v>Office_Supplies</v>
      </c>
      <c r="L1891" s="7" t="str">
        <f>INDEX('Product Details'!$A$2:$D$169, MATCH('Sales Order '!J1891,'Product Details'!$B$2:$B$169,0),4)</f>
        <v>Appliances</v>
      </c>
      <c r="M1891" s="7" t="str">
        <f>INDEX('Product Details'!$A$2:$D$169, MATCH('Sales Order '!J1891,'Product Details'!$B$2:$B$169,0),1)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235"/>
        <v>15220</v>
      </c>
      <c r="R1891" s="8">
        <f t="shared" si="236"/>
        <v>16280</v>
      </c>
      <c r="S1891" s="2">
        <v>50</v>
      </c>
      <c r="T1891" s="9">
        <f t="shared" si="237"/>
        <v>16330</v>
      </c>
      <c r="U1891" s="9">
        <f t="shared" si="238"/>
        <v>1110</v>
      </c>
      <c r="V1891" s="2" t="s">
        <v>64</v>
      </c>
      <c r="W1891" s="10">
        <f t="shared" si="239"/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 t="shared" si="232"/>
        <v>Stewart</v>
      </c>
      <c r="H1892" s="6" t="str">
        <f t="shared" si="233"/>
        <v>Visinsky</v>
      </c>
      <c r="I1892" s="6" t="str">
        <f t="shared" si="234"/>
        <v>Shenyang</v>
      </c>
      <c r="J1892" s="2" t="s">
        <v>612</v>
      </c>
      <c r="K1892" s="7" t="str">
        <f>INDEX('Product Details'!$A$2:$D$169, MATCH('Sales Order '!J1892,'Product Details'!$B$2:$B$169,0),3)</f>
        <v>Technology</v>
      </c>
      <c r="L1892" s="7" t="str">
        <f>INDEX('Product Details'!$A$2:$D$169, MATCH('Sales Order '!J1892,'Product Details'!$B$2:$B$169,0),4)</f>
        <v>Phones</v>
      </c>
      <c r="M1892" s="7" t="str">
        <f>INDEX('Product Details'!$A$2:$D$169, MATCH('Sales Order '!J1892,'Product Details'!$B$2:$B$169,0),1)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235"/>
        <v>3182</v>
      </c>
      <c r="R1892" s="8">
        <f t="shared" si="236"/>
        <v>3274</v>
      </c>
      <c r="S1892" s="2">
        <v>37</v>
      </c>
      <c r="T1892" s="9">
        <f t="shared" si="237"/>
        <v>3311</v>
      </c>
      <c r="U1892" s="9">
        <f t="shared" si="238"/>
        <v>129</v>
      </c>
      <c r="V1892" s="2" t="s">
        <v>64</v>
      </c>
      <c r="W1892" s="10">
        <f t="shared" si="23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 t="shared" si="232"/>
        <v>Julia</v>
      </c>
      <c r="H1893" s="6" t="str">
        <f t="shared" si="233"/>
        <v>Dunbar</v>
      </c>
      <c r="I1893" s="6" t="str">
        <f t="shared" si="234"/>
        <v>Cologne</v>
      </c>
      <c r="J1893" s="2" t="s">
        <v>695</v>
      </c>
      <c r="K1893" s="7" t="str">
        <f>INDEX('Product Details'!$A$2:$D$169, MATCH('Sales Order '!J1893,'Product Details'!$B$2:$B$169,0),3)</f>
        <v>Office_Supplies</v>
      </c>
      <c r="L1893" s="7" t="str">
        <f>INDEX('Product Details'!$A$2:$D$169, MATCH('Sales Order '!J1893,'Product Details'!$B$2:$B$169,0),4)</f>
        <v>Binders</v>
      </c>
      <c r="M1893" s="7" t="str">
        <f>INDEX('Product Details'!$A$2:$D$169, MATCH('Sales Order '!J1893,'Product Details'!$B$2:$B$169,0),1)</f>
        <v>Io Binding Machine, Clear</v>
      </c>
      <c r="N1893" s="2">
        <v>128</v>
      </c>
      <c r="O1893" s="2">
        <v>115</v>
      </c>
      <c r="P1893" s="2">
        <v>3</v>
      </c>
      <c r="Q1893" s="8">
        <f t="shared" si="235"/>
        <v>345</v>
      </c>
      <c r="R1893" s="8">
        <f t="shared" si="236"/>
        <v>384</v>
      </c>
      <c r="S1893" s="2">
        <v>30</v>
      </c>
      <c r="T1893" s="9">
        <f t="shared" si="237"/>
        <v>414</v>
      </c>
      <c r="U1893" s="9">
        <f t="shared" si="238"/>
        <v>69</v>
      </c>
      <c r="V1893" s="2" t="s">
        <v>34</v>
      </c>
      <c r="W1893" s="10">
        <f t="shared" si="23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 t="shared" si="232"/>
        <v>Lynn</v>
      </c>
      <c r="H1894" s="6" t="str">
        <f t="shared" si="233"/>
        <v>Smith</v>
      </c>
      <c r="I1894" s="6" t="str">
        <f t="shared" si="234"/>
        <v>Kanpur</v>
      </c>
      <c r="J1894" s="2" t="s">
        <v>383</v>
      </c>
      <c r="K1894" s="7" t="str">
        <f>INDEX('Product Details'!$A$2:$D$169, MATCH('Sales Order '!J1894,'Product Details'!$B$2:$B$169,0),3)</f>
        <v>Office_Supplies</v>
      </c>
      <c r="L1894" s="7" t="str">
        <f>INDEX('Product Details'!$A$2:$D$169, MATCH('Sales Order '!J1894,'Product Details'!$B$2:$B$169,0),4)</f>
        <v>Storage</v>
      </c>
      <c r="M1894" s="7" t="str">
        <f>INDEX('Product Details'!$A$2:$D$169, MATCH('Sales Order '!J1894,'Product Details'!$B$2:$B$169,0),1)</f>
        <v>RogeFolders, Single Width</v>
      </c>
      <c r="N1894" s="2">
        <v>177</v>
      </c>
      <c r="O1894" s="2">
        <v>169</v>
      </c>
      <c r="P1894" s="2">
        <v>5</v>
      </c>
      <c r="Q1894" s="8">
        <f t="shared" si="235"/>
        <v>845</v>
      </c>
      <c r="R1894" s="8">
        <f t="shared" si="236"/>
        <v>885</v>
      </c>
      <c r="S1894" s="2">
        <v>30</v>
      </c>
      <c r="T1894" s="9">
        <f t="shared" si="237"/>
        <v>915</v>
      </c>
      <c r="U1894" s="9">
        <f t="shared" si="238"/>
        <v>70</v>
      </c>
      <c r="V1894" s="2" t="s">
        <v>31</v>
      </c>
      <c r="W1894" s="10">
        <f t="shared" si="23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 t="shared" si="232"/>
        <v>Stuart</v>
      </c>
      <c r="H1895" s="6" t="str">
        <f t="shared" si="233"/>
        <v>Calhoun</v>
      </c>
      <c r="I1895" s="6" t="str">
        <f t="shared" si="234"/>
        <v>Nowra</v>
      </c>
      <c r="J1895" s="2" t="s">
        <v>371</v>
      </c>
      <c r="K1895" s="7" t="str">
        <f>INDEX('Product Details'!$A$2:$D$169, MATCH('Sales Order '!J1895,'Product Details'!$B$2:$B$169,0),3)</f>
        <v>Furniture</v>
      </c>
      <c r="L1895" s="7" t="str">
        <f>INDEX('Product Details'!$A$2:$D$169, MATCH('Sales Order '!J1895,'Product Details'!$B$2:$B$169,0),4)</f>
        <v>Bookcases</v>
      </c>
      <c r="M1895" s="7" t="str">
        <f>INDEX('Product Details'!$A$2:$D$169, MATCH('Sales Order '!J1895,'Product Details'!$B$2:$B$169,0),1)</f>
        <v>3-Shelf Cabinet, Traditional</v>
      </c>
      <c r="N1895" s="2">
        <v>151</v>
      </c>
      <c r="O1895" s="2">
        <v>139</v>
      </c>
      <c r="P1895" s="2">
        <v>5</v>
      </c>
      <c r="Q1895" s="8">
        <f t="shared" si="235"/>
        <v>695</v>
      </c>
      <c r="R1895" s="8">
        <f t="shared" si="236"/>
        <v>755</v>
      </c>
      <c r="S1895" s="2">
        <v>30</v>
      </c>
      <c r="T1895" s="9">
        <f t="shared" si="237"/>
        <v>785</v>
      </c>
      <c r="U1895" s="9">
        <f t="shared" si="238"/>
        <v>90</v>
      </c>
      <c r="V1895" s="2" t="s">
        <v>34</v>
      </c>
      <c r="W1895" s="10">
        <f t="shared" si="23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 t="shared" si="232"/>
        <v>Mick</v>
      </c>
      <c r="H1896" s="6" t="str">
        <f t="shared" si="233"/>
        <v>Crebagga</v>
      </c>
      <c r="I1896" s="6" t="str">
        <f t="shared" si="234"/>
        <v>Banjarmasin</v>
      </c>
      <c r="J1896" s="2" t="s">
        <v>573</v>
      </c>
      <c r="K1896" s="7" t="str">
        <f>INDEX('Product Details'!$A$2:$D$169, MATCH('Sales Order '!J1896,'Product Details'!$B$2:$B$169,0),3)</f>
        <v>Technology</v>
      </c>
      <c r="L1896" s="7" t="str">
        <f>INDEX('Product Details'!$A$2:$D$169, MATCH('Sales Order '!J1896,'Product Details'!$B$2:$B$169,0),4)</f>
        <v>Machines</v>
      </c>
      <c r="M1896" s="7" t="str">
        <f>INDEX('Product Details'!$A$2:$D$169, MATCH('Sales Order '!J1896,'Product Details'!$B$2:$B$169,0),1)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235"/>
        <v>258</v>
      </c>
      <c r="R1896" s="8">
        <f t="shared" si="236"/>
        <v>270</v>
      </c>
      <c r="S1896" s="2">
        <v>30</v>
      </c>
      <c r="T1896" s="9">
        <f t="shared" si="237"/>
        <v>300</v>
      </c>
      <c r="U1896" s="9">
        <f t="shared" si="238"/>
        <v>42</v>
      </c>
      <c r="V1896" s="2" t="s">
        <v>72</v>
      </c>
      <c r="W1896" s="10">
        <f t="shared" si="23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 t="shared" si="232"/>
        <v>Thea</v>
      </c>
      <c r="H1897" s="6" t="str">
        <f t="shared" si="233"/>
        <v>Hudgings</v>
      </c>
      <c r="I1897" s="6" t="str">
        <f t="shared" si="234"/>
        <v>Anshan</v>
      </c>
      <c r="J1897" s="2" t="s">
        <v>84</v>
      </c>
      <c r="K1897" s="7" t="str">
        <f>INDEX('Product Details'!$A$2:$D$169, MATCH('Sales Order '!J1897,'Product Details'!$B$2:$B$169,0),3)</f>
        <v>Furniture</v>
      </c>
      <c r="L1897" s="7" t="str">
        <f>INDEX('Product Details'!$A$2:$D$169, MATCH('Sales Order '!J1897,'Product Details'!$B$2:$B$169,0),4)</f>
        <v>Chairs</v>
      </c>
      <c r="M1897" s="7" t="str">
        <f>INDEX('Product Details'!$A$2:$D$169, MATCH('Sales Order '!J1897,'Product Details'!$B$2:$B$169,0),1)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235"/>
        <v>6480</v>
      </c>
      <c r="R1897" s="8">
        <f t="shared" si="236"/>
        <v>6800</v>
      </c>
      <c r="S1897" s="2">
        <v>75</v>
      </c>
      <c r="T1897" s="9">
        <f t="shared" si="237"/>
        <v>6875</v>
      </c>
      <c r="U1897" s="9">
        <f t="shared" si="238"/>
        <v>395</v>
      </c>
      <c r="V1897" s="2" t="s">
        <v>34</v>
      </c>
      <c r="W1897" s="10">
        <f t="shared" si="239"/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 t="shared" si="232"/>
        <v>Ryan</v>
      </c>
      <c r="H1898" s="6" t="str">
        <f t="shared" si="233"/>
        <v>Crowe</v>
      </c>
      <c r="I1898" s="6" t="str">
        <f t="shared" si="234"/>
        <v>Kanpur</v>
      </c>
      <c r="J1898" s="2" t="s">
        <v>796</v>
      </c>
      <c r="K1898" s="7" t="str">
        <f>INDEX('Product Details'!$A$2:$D$169, MATCH('Sales Order '!J1898,'Product Details'!$B$2:$B$169,0),3)</f>
        <v>Office_Supplies</v>
      </c>
      <c r="L1898" s="7" t="str">
        <f>INDEX('Product Details'!$A$2:$D$169, MATCH('Sales Order '!J1898,'Product Details'!$B$2:$B$169,0),4)</f>
        <v>Binders</v>
      </c>
      <c r="M1898" s="7" t="str">
        <f>INDEX('Product Details'!$A$2:$D$169, MATCH('Sales Order '!J1898,'Product Details'!$B$2:$B$169,0),1)</f>
        <v>Heavy-Duty E-Z-D Binders</v>
      </c>
      <c r="N1898" s="2">
        <v>63</v>
      </c>
      <c r="O1898" s="2">
        <v>58</v>
      </c>
      <c r="P1898" s="2">
        <v>3</v>
      </c>
      <c r="Q1898" s="8">
        <f t="shared" si="235"/>
        <v>174</v>
      </c>
      <c r="R1898" s="8">
        <f t="shared" si="236"/>
        <v>189</v>
      </c>
      <c r="S1898" s="2">
        <v>10</v>
      </c>
      <c r="T1898" s="9">
        <f t="shared" si="237"/>
        <v>199</v>
      </c>
      <c r="U1898" s="9">
        <f t="shared" si="238"/>
        <v>25</v>
      </c>
      <c r="V1898" s="2" t="s">
        <v>64</v>
      </c>
      <c r="W1898" s="10">
        <f t="shared" si="23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 t="shared" si="232"/>
        <v>Mark</v>
      </c>
      <c r="H1899" s="6" t="str">
        <f t="shared" si="233"/>
        <v>Packer</v>
      </c>
      <c r="I1899" s="6" t="str">
        <f t="shared" si="234"/>
        <v>Perth</v>
      </c>
      <c r="J1899" s="2" t="s">
        <v>415</v>
      </c>
      <c r="K1899" s="7" t="str">
        <f>INDEX('Product Details'!$A$2:$D$169, MATCH('Sales Order '!J1899,'Product Details'!$B$2:$B$169,0),3)</f>
        <v>Furniture</v>
      </c>
      <c r="L1899" s="7" t="str">
        <f>INDEX('Product Details'!$A$2:$D$169, MATCH('Sales Order '!J1899,'Product Details'!$B$2:$B$169,0),4)</f>
        <v>Furnishings</v>
      </c>
      <c r="M1899" s="7" t="str">
        <f>INDEX('Product Details'!$A$2:$D$169, MATCH('Sales Order '!J1899,'Product Details'!$B$2:$B$169,0),1)</f>
        <v>-O Clock, Black</v>
      </c>
      <c r="N1899" s="2">
        <v>7534</v>
      </c>
      <c r="O1899" s="2">
        <v>7106</v>
      </c>
      <c r="P1899" s="2">
        <v>1</v>
      </c>
      <c r="Q1899" s="8">
        <f t="shared" si="235"/>
        <v>7106</v>
      </c>
      <c r="R1899" s="8">
        <f t="shared" si="236"/>
        <v>7534</v>
      </c>
      <c r="S1899" s="2">
        <v>34</v>
      </c>
      <c r="T1899" s="9">
        <f t="shared" si="237"/>
        <v>7568</v>
      </c>
      <c r="U1899" s="9">
        <f t="shared" si="238"/>
        <v>462</v>
      </c>
      <c r="V1899" s="2" t="s">
        <v>34</v>
      </c>
      <c r="W1899" s="10">
        <f t="shared" si="239"/>
        <v>0.05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 t="shared" si="232"/>
        <v>Sung</v>
      </c>
      <c r="H1900" s="6" t="str">
        <f t="shared" si="233"/>
        <v>Pak</v>
      </c>
      <c r="I1900" s="6" t="str">
        <f t="shared" si="234"/>
        <v>Chaozhou</v>
      </c>
      <c r="J1900" s="2" t="s">
        <v>329</v>
      </c>
      <c r="K1900" s="7" t="str">
        <f>INDEX('Product Details'!$A$2:$D$169, MATCH('Sales Order '!J1900,'Product Details'!$B$2:$B$169,0),3)</f>
        <v>Office_Supplies</v>
      </c>
      <c r="L1900" s="7" t="str">
        <f>INDEX('Product Details'!$A$2:$D$169, MATCH('Sales Order '!J1900,'Product Details'!$B$2:$B$169,0),4)</f>
        <v>Appliances</v>
      </c>
      <c r="M1900" s="7" t="str">
        <f>INDEX('Product Details'!$A$2:$D$169, MATCH('Sales Order '!J1900,'Product Details'!$B$2:$B$169,0),1)</f>
        <v>KitchenAid Toaster, Black</v>
      </c>
      <c r="N1900" s="2">
        <v>179</v>
      </c>
      <c r="O1900" s="2">
        <v>166</v>
      </c>
      <c r="P1900" s="2">
        <v>1</v>
      </c>
      <c r="Q1900" s="8">
        <f t="shared" si="235"/>
        <v>166</v>
      </c>
      <c r="R1900" s="8">
        <f t="shared" si="236"/>
        <v>179</v>
      </c>
      <c r="S1900" s="2">
        <v>30</v>
      </c>
      <c r="T1900" s="9">
        <f t="shared" si="237"/>
        <v>209</v>
      </c>
      <c r="U1900" s="9">
        <f t="shared" si="238"/>
        <v>43</v>
      </c>
      <c r="V1900" s="2" t="s">
        <v>34</v>
      </c>
      <c r="W1900" s="10">
        <f t="shared" si="23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 t="shared" si="232"/>
        <v>Becky</v>
      </c>
      <c r="H1901" s="6" t="str">
        <f t="shared" si="233"/>
        <v>Castell</v>
      </c>
      <c r="I1901" s="6" t="str">
        <f t="shared" si="234"/>
        <v>Berlin</v>
      </c>
      <c r="J1901" s="2" t="s">
        <v>221</v>
      </c>
      <c r="K1901" s="7" t="str">
        <f>INDEX('Product Details'!$A$2:$D$169, MATCH('Sales Order '!J1901,'Product Details'!$B$2:$B$169,0),3)</f>
        <v>Office_Supplies</v>
      </c>
      <c r="L1901" s="7" t="str">
        <f>INDEX('Product Details'!$A$2:$D$169, MATCH('Sales Order '!J1901,'Product Details'!$B$2:$B$169,0),4)</f>
        <v>Storage</v>
      </c>
      <c r="M1901" s="7" t="str">
        <f>INDEX('Product Details'!$A$2:$D$169, MATCH('Sales Order '!J1901,'Product Details'!$B$2:$B$169,0),1)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235"/>
        <v>2080</v>
      </c>
      <c r="R1901" s="8">
        <f t="shared" si="236"/>
        <v>2250</v>
      </c>
      <c r="S1901" s="2">
        <v>71</v>
      </c>
      <c r="T1901" s="9">
        <f t="shared" si="237"/>
        <v>2321</v>
      </c>
      <c r="U1901" s="9">
        <f t="shared" si="238"/>
        <v>241</v>
      </c>
      <c r="V1901" s="2" t="s">
        <v>34</v>
      </c>
      <c r="W1901" s="10">
        <f t="shared" si="23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 t="shared" si="232"/>
        <v>Joy</v>
      </c>
      <c r="H1902" s="6" t="str">
        <f t="shared" si="233"/>
        <v>Daniels</v>
      </c>
      <c r="I1902" s="6" t="str">
        <f t="shared" si="234"/>
        <v>Cairns</v>
      </c>
      <c r="J1902" s="2" t="s">
        <v>515</v>
      </c>
      <c r="K1902" s="7" t="str">
        <f>INDEX('Product Details'!$A$2:$D$169, MATCH('Sales Order '!J1902,'Product Details'!$B$2:$B$169,0),3)</f>
        <v>Technology</v>
      </c>
      <c r="L1902" s="7" t="str">
        <f>INDEX('Product Details'!$A$2:$D$169, MATCH('Sales Order '!J1902,'Product Details'!$B$2:$B$169,0),4)</f>
        <v>Accessories</v>
      </c>
      <c r="M1902" s="7" t="str">
        <f>INDEX('Product Details'!$A$2:$D$169, MATCH('Sales Order '!J1902,'Product Details'!$B$2:$B$169,0),1)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235"/>
        <v>30376</v>
      </c>
      <c r="R1902" s="8">
        <f t="shared" si="236"/>
        <v>32808</v>
      </c>
      <c r="S1902" s="2">
        <v>56</v>
      </c>
      <c r="T1902" s="9">
        <f t="shared" si="237"/>
        <v>32864</v>
      </c>
      <c r="U1902" s="9">
        <f t="shared" si="238"/>
        <v>2488</v>
      </c>
      <c r="V1902" s="2" t="s">
        <v>64</v>
      </c>
      <c r="W1902" s="10">
        <f t="shared" si="239"/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 t="shared" si="232"/>
        <v>Julie</v>
      </c>
      <c r="H1903" s="6" t="str">
        <f t="shared" si="233"/>
        <v>Creighton</v>
      </c>
      <c r="I1903" s="6" t="str">
        <f t="shared" si="234"/>
        <v>Bandung</v>
      </c>
      <c r="J1903" s="2" t="s">
        <v>284</v>
      </c>
      <c r="K1903" s="7" t="str">
        <f>INDEX('Product Details'!$A$2:$D$169, MATCH('Sales Order '!J1903,'Product Details'!$B$2:$B$169,0),3)</f>
        <v>Furniture</v>
      </c>
      <c r="L1903" s="7" t="str">
        <f>INDEX('Product Details'!$A$2:$D$169, MATCH('Sales Order '!J1903,'Product Details'!$B$2:$B$169,0),4)</f>
        <v>Chairs</v>
      </c>
      <c r="M1903" s="7" t="str">
        <f>INDEX('Product Details'!$A$2:$D$169, MATCH('Sales Order '!J1903,'Product Details'!$B$2:$B$169,0),1)</f>
        <v>Chairmat, Black</v>
      </c>
      <c r="N1903" s="2">
        <v>148</v>
      </c>
      <c r="O1903" s="2">
        <v>136</v>
      </c>
      <c r="P1903" s="2">
        <v>4</v>
      </c>
      <c r="Q1903" s="8">
        <f t="shared" si="235"/>
        <v>544</v>
      </c>
      <c r="R1903" s="8">
        <f t="shared" si="236"/>
        <v>592</v>
      </c>
      <c r="S1903" s="2">
        <v>30</v>
      </c>
      <c r="T1903" s="9">
        <f t="shared" si="237"/>
        <v>622</v>
      </c>
      <c r="U1903" s="9">
        <f t="shared" si="238"/>
        <v>78</v>
      </c>
      <c r="V1903" s="2" t="s">
        <v>34</v>
      </c>
      <c r="W1903" s="10">
        <f t="shared" si="23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 t="shared" si="232"/>
        <v>Eugene</v>
      </c>
      <c r="H1904" s="6" t="str">
        <f t="shared" si="233"/>
        <v>Hildebrand</v>
      </c>
      <c r="I1904" s="6" t="str">
        <f t="shared" si="234"/>
        <v>Coffs Harbour</v>
      </c>
      <c r="J1904" s="2" t="s">
        <v>100</v>
      </c>
      <c r="K1904" s="7" t="str">
        <f>INDEX('Product Details'!$A$2:$D$169, MATCH('Sales Order '!J1904,'Product Details'!$B$2:$B$169,0),3)</f>
        <v>Office_Supplies</v>
      </c>
      <c r="L1904" s="7" t="str">
        <f>INDEX('Product Details'!$A$2:$D$169, MATCH('Sales Order '!J1904,'Product Details'!$B$2:$B$169,0),4)</f>
        <v>Art</v>
      </c>
      <c r="M1904" s="7" t="str">
        <f>INDEX('Product Details'!$A$2:$D$169, MATCH('Sales Order '!J1904,'Product Details'!$B$2:$B$169,0),1)</f>
        <v>Newell 34</v>
      </c>
      <c r="N1904" s="2">
        <v>1533</v>
      </c>
      <c r="O1904" s="2">
        <v>1406</v>
      </c>
      <c r="P1904" s="2">
        <v>3</v>
      </c>
      <c r="Q1904" s="8">
        <f t="shared" si="235"/>
        <v>4218</v>
      </c>
      <c r="R1904" s="8">
        <f t="shared" si="236"/>
        <v>4599</v>
      </c>
      <c r="S1904" s="2">
        <v>75</v>
      </c>
      <c r="T1904" s="9">
        <f t="shared" si="237"/>
        <v>4674</v>
      </c>
      <c r="U1904" s="9">
        <f t="shared" si="238"/>
        <v>456</v>
      </c>
      <c r="V1904" s="2" t="s">
        <v>34</v>
      </c>
      <c r="W1904" s="10">
        <f t="shared" si="23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 t="shared" si="232"/>
        <v>Logan</v>
      </c>
      <c r="H1905" s="6" t="str">
        <f t="shared" si="233"/>
        <v>Currie</v>
      </c>
      <c r="I1905" s="6" t="str">
        <f t="shared" si="234"/>
        <v>Anshan</v>
      </c>
      <c r="J1905" s="2" t="s">
        <v>181</v>
      </c>
      <c r="K1905" s="7" t="str">
        <f>INDEX('Product Details'!$A$2:$D$169, MATCH('Sales Order '!J1905,'Product Details'!$B$2:$B$169,0),3)</f>
        <v>Furniture</v>
      </c>
      <c r="L1905" s="7" t="str">
        <f>INDEX('Product Details'!$A$2:$D$169, MATCH('Sales Order '!J1905,'Product Details'!$B$2:$B$169,0),4)</f>
        <v>Tables</v>
      </c>
      <c r="M1905" s="7" t="str">
        <f>INDEX('Product Details'!$A$2:$D$169, MATCH('Sales Order '!J1905,'Product Details'!$B$2:$B$169,0),1)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235"/>
        <v>1308</v>
      </c>
      <c r="R1905" s="8">
        <f t="shared" si="236"/>
        <v>1372</v>
      </c>
      <c r="S1905" s="2">
        <v>21</v>
      </c>
      <c r="T1905" s="9">
        <f t="shared" si="237"/>
        <v>1393</v>
      </c>
      <c r="U1905" s="9">
        <f t="shared" si="238"/>
        <v>85</v>
      </c>
      <c r="V1905" s="2" t="s">
        <v>31</v>
      </c>
      <c r="W1905" s="10">
        <f t="shared" si="23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 t="shared" si="232"/>
        <v>Logan</v>
      </c>
      <c r="H1906" s="6" t="str">
        <f t="shared" si="233"/>
        <v>Haushalter</v>
      </c>
      <c r="I1906" s="6" t="str">
        <f t="shared" si="234"/>
        <v>Canberra</v>
      </c>
      <c r="J1906" s="2" t="s">
        <v>1143</v>
      </c>
      <c r="K1906" s="7" t="str">
        <f>INDEX('Product Details'!$A$2:$D$169, MATCH('Sales Order '!J1906,'Product Details'!$B$2:$B$169,0),3)</f>
        <v>Furniture</v>
      </c>
      <c r="L1906" s="7" t="str">
        <f>INDEX('Product Details'!$A$2:$D$169, MATCH('Sales Order '!J1906,'Product Details'!$B$2:$B$169,0),4)</f>
        <v>Bookcases</v>
      </c>
      <c r="M1906" s="7" t="str">
        <f>INDEX('Product Details'!$A$2:$D$169, MATCH('Sales Order '!J1906,'Product Details'!$B$2:$B$169,0),1)</f>
        <v>Metal Bookcases, Putty</v>
      </c>
      <c r="N1906" s="2">
        <v>27691</v>
      </c>
      <c r="O1906" s="2">
        <v>25616</v>
      </c>
      <c r="P1906" s="2">
        <v>2</v>
      </c>
      <c r="Q1906" s="8">
        <f t="shared" si="235"/>
        <v>51232</v>
      </c>
      <c r="R1906" s="8">
        <f t="shared" si="236"/>
        <v>55382</v>
      </c>
      <c r="S1906" s="2">
        <v>69</v>
      </c>
      <c r="T1906" s="9">
        <f t="shared" si="237"/>
        <v>55451</v>
      </c>
      <c r="U1906" s="9">
        <f t="shared" si="238"/>
        <v>4219</v>
      </c>
      <c r="V1906" s="2" t="s">
        <v>34</v>
      </c>
      <c r="W1906" s="10">
        <f t="shared" si="239"/>
        <v>0.09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 t="shared" si="232"/>
        <v>Thomas</v>
      </c>
      <c r="H1907" s="6" t="str">
        <f t="shared" si="233"/>
        <v>Boland</v>
      </c>
      <c r="I1907" s="6" t="str">
        <f t="shared" si="234"/>
        <v>Newcastle</v>
      </c>
      <c r="J1907" s="2" t="s">
        <v>161</v>
      </c>
      <c r="K1907" s="7" t="str">
        <f>INDEX('Product Details'!$A$2:$D$169, MATCH('Sales Order '!J1907,'Product Details'!$B$2:$B$169,0),3)</f>
        <v>Office_Supplies</v>
      </c>
      <c r="L1907" s="7" t="str">
        <f>INDEX('Product Details'!$A$2:$D$169, MATCH('Sales Order '!J1907,'Product Details'!$B$2:$B$169,0),4)</f>
        <v>Storage</v>
      </c>
      <c r="M1907" s="7" t="str">
        <f>INDEX('Product Details'!$A$2:$D$169, MATCH('Sales Order '!J1907,'Product Details'!$B$2:$B$169,0),1)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235"/>
        <v>8922</v>
      </c>
      <c r="R1907" s="8">
        <f t="shared" si="236"/>
        <v>9630</v>
      </c>
      <c r="S1907" s="2">
        <v>27</v>
      </c>
      <c r="T1907" s="9">
        <f t="shared" si="237"/>
        <v>9657</v>
      </c>
      <c r="U1907" s="9">
        <f t="shared" si="238"/>
        <v>735</v>
      </c>
      <c r="V1907" s="2" t="s">
        <v>64</v>
      </c>
      <c r="W1907" s="10">
        <f t="shared" si="239"/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 t="shared" si="232"/>
        <v>Sara</v>
      </c>
      <c r="H1908" s="6" t="str">
        <f t="shared" si="233"/>
        <v>Luxemburg</v>
      </c>
      <c r="I1908" s="6" t="str">
        <f t="shared" si="234"/>
        <v>Luoyang</v>
      </c>
      <c r="J1908" s="2" t="s">
        <v>253</v>
      </c>
      <c r="K1908" s="7" t="str">
        <f>INDEX('Product Details'!$A$2:$D$169, MATCH('Sales Order '!J1908,'Product Details'!$B$2:$B$169,0),3)</f>
        <v>Office_Supplies</v>
      </c>
      <c r="L1908" s="7" t="str">
        <f>INDEX('Product Details'!$A$2:$D$169, MATCH('Sales Order '!J1908,'Product Details'!$B$2:$B$169,0),4)</f>
        <v>Binders</v>
      </c>
      <c r="M1908" s="7" t="str">
        <f>INDEX('Product Details'!$A$2:$D$169, MATCH('Sales Order '!J1908,'Product Details'!$B$2:$B$169,0),1)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235"/>
        <v>1329</v>
      </c>
      <c r="R1908" s="8">
        <f t="shared" si="236"/>
        <v>1422</v>
      </c>
      <c r="S1908" s="2">
        <v>26</v>
      </c>
      <c r="T1908" s="9">
        <f t="shared" si="237"/>
        <v>1448</v>
      </c>
      <c r="U1908" s="9">
        <f t="shared" si="238"/>
        <v>119</v>
      </c>
      <c r="V1908" s="2" t="s">
        <v>34</v>
      </c>
      <c r="W1908" s="10">
        <f t="shared" si="23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 t="shared" si="232"/>
        <v>Shahid</v>
      </c>
      <c r="H1909" s="6" t="str">
        <f t="shared" si="233"/>
        <v>Collister</v>
      </c>
      <c r="I1909" s="6" t="str">
        <f t="shared" si="234"/>
        <v>Leipzig</v>
      </c>
      <c r="J1909" s="2" t="s">
        <v>479</v>
      </c>
      <c r="K1909" s="7" t="str">
        <f>INDEX('Product Details'!$A$2:$D$169, MATCH('Sales Order '!J1909,'Product Details'!$B$2:$B$169,0),3)</f>
        <v>Furniture</v>
      </c>
      <c r="L1909" s="7" t="str">
        <f>INDEX('Product Details'!$A$2:$D$169, MATCH('Sales Order '!J1909,'Product Details'!$B$2:$B$169,0),4)</f>
        <v>Chairs</v>
      </c>
      <c r="M1909" s="7" t="str">
        <f>INDEX('Product Details'!$A$2:$D$169, MATCH('Sales Order '!J1909,'Product Details'!$B$2:$B$169,0),1)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235"/>
        <v>2528</v>
      </c>
      <c r="R1909" s="8">
        <f t="shared" si="236"/>
        <v>2627</v>
      </c>
      <c r="S1909" s="2">
        <v>95</v>
      </c>
      <c r="T1909" s="9">
        <f t="shared" si="237"/>
        <v>2722</v>
      </c>
      <c r="U1909" s="9">
        <f t="shared" si="238"/>
        <v>194</v>
      </c>
      <c r="V1909" s="2" t="s">
        <v>34</v>
      </c>
      <c r="W1909" s="10">
        <f t="shared" si="23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 t="shared" si="232"/>
        <v>Kristina</v>
      </c>
      <c r="H1910" s="6" t="str">
        <f t="shared" si="233"/>
        <v>Nunn</v>
      </c>
      <c r="I1910" s="6" t="str">
        <f t="shared" si="234"/>
        <v>Sydney</v>
      </c>
      <c r="J1910" s="2" t="s">
        <v>1225</v>
      </c>
      <c r="K1910" s="7" t="str">
        <f>INDEX('Product Details'!$A$2:$D$169, MATCH('Sales Order '!J1910,'Product Details'!$B$2:$B$169,0),3)</f>
        <v>Office_Supplies</v>
      </c>
      <c r="L1910" s="7" t="str">
        <f>INDEX('Product Details'!$A$2:$D$169, MATCH('Sales Order '!J1910,'Product Details'!$B$2:$B$169,0),4)</f>
        <v>Labels</v>
      </c>
      <c r="M1910" s="7" t="str">
        <f>INDEX('Product Details'!$A$2:$D$169, MATCH('Sales Order '!J1910,'Product Details'!$B$2:$B$169,0),1)</f>
        <v>Aver 510</v>
      </c>
      <c r="N1910" s="2">
        <v>1859</v>
      </c>
      <c r="O1910" s="2">
        <v>1755</v>
      </c>
      <c r="P1910" s="2">
        <v>8</v>
      </c>
      <c r="Q1910" s="8">
        <f t="shared" si="235"/>
        <v>14040</v>
      </c>
      <c r="R1910" s="8">
        <f t="shared" si="236"/>
        <v>14872</v>
      </c>
      <c r="S1910" s="2">
        <v>28</v>
      </c>
      <c r="T1910" s="9">
        <f t="shared" si="237"/>
        <v>14900</v>
      </c>
      <c r="U1910" s="9">
        <f t="shared" si="238"/>
        <v>860</v>
      </c>
      <c r="V1910" s="2" t="s">
        <v>34</v>
      </c>
      <c r="W1910" s="10">
        <f t="shared" si="239"/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 t="shared" si="232"/>
        <v>Bruce</v>
      </c>
      <c r="H1911" s="6" t="str">
        <f t="shared" si="233"/>
        <v>Geld</v>
      </c>
      <c r="I1911" s="6" t="str">
        <f t="shared" si="234"/>
        <v>Wollongong</v>
      </c>
      <c r="J1911" s="2" t="s">
        <v>351</v>
      </c>
      <c r="K1911" s="7" t="str">
        <f>INDEX('Product Details'!$A$2:$D$169, MATCH('Sales Order '!J1911,'Product Details'!$B$2:$B$169,0),3)</f>
        <v>Furniture</v>
      </c>
      <c r="L1911" s="7" t="str">
        <f>INDEX('Product Details'!$A$2:$D$169, MATCH('Sales Order '!J1911,'Product Details'!$B$2:$B$169,0),4)</f>
        <v>Tables</v>
      </c>
      <c r="M1911" s="7" t="str">
        <f>INDEX('Product Details'!$A$2:$D$169, MATCH('Sales Order '!J1911,'Product Details'!$B$2:$B$169,0),1)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235"/>
        <v>399</v>
      </c>
      <c r="R1911" s="8">
        <f t="shared" si="236"/>
        <v>417</v>
      </c>
      <c r="S1911" s="2">
        <v>30</v>
      </c>
      <c r="T1911" s="9">
        <f t="shared" si="237"/>
        <v>447</v>
      </c>
      <c r="U1911" s="9">
        <f t="shared" si="238"/>
        <v>48</v>
      </c>
      <c r="V1911" s="2" t="s">
        <v>34</v>
      </c>
      <c r="W1911" s="10">
        <f t="shared" si="23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 t="shared" si="232"/>
        <v>Stefanie</v>
      </c>
      <c r="H1912" s="6" t="str">
        <f t="shared" si="233"/>
        <v>Holloman</v>
      </c>
      <c r="I1912" s="6" t="str">
        <f t="shared" si="234"/>
        <v>Durgapur</v>
      </c>
      <c r="J1912" s="2" t="s">
        <v>281</v>
      </c>
      <c r="K1912" s="7" t="str">
        <f>INDEX('Product Details'!$A$2:$D$169, MATCH('Sales Order '!J1912,'Product Details'!$B$2:$B$169,0),3)</f>
        <v>Furniture</v>
      </c>
      <c r="L1912" s="7" t="str">
        <f>INDEX('Product Details'!$A$2:$D$169, MATCH('Sales Order '!J1912,'Product Details'!$B$2:$B$169,0),4)</f>
        <v>Chairs</v>
      </c>
      <c r="M1912" s="7" t="str">
        <f>INDEX('Product Details'!$A$2:$D$169, MATCH('Sales Order '!J1912,'Product Details'!$B$2:$B$169,0),1)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235"/>
        <v>6824</v>
      </c>
      <c r="R1912" s="8">
        <f t="shared" si="236"/>
        <v>7160</v>
      </c>
      <c r="S1912" s="2">
        <v>94</v>
      </c>
      <c r="T1912" s="9">
        <f t="shared" si="237"/>
        <v>7254</v>
      </c>
      <c r="U1912" s="9">
        <f t="shared" si="238"/>
        <v>430</v>
      </c>
      <c r="V1912" s="2" t="s">
        <v>31</v>
      </c>
      <c r="W1912" s="10">
        <f t="shared" si="239"/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 t="shared" si="232"/>
        <v>Dennis</v>
      </c>
      <c r="H1913" s="6" t="str">
        <f t="shared" si="233"/>
        <v>Pardue</v>
      </c>
      <c r="I1913" s="6" t="str">
        <f t="shared" si="234"/>
        <v>Pekalongan</v>
      </c>
      <c r="J1913" s="2" t="s">
        <v>523</v>
      </c>
      <c r="K1913" s="7" t="str">
        <f>INDEX('Product Details'!$A$2:$D$169, MATCH('Sales Order '!J1913,'Product Details'!$B$2:$B$169,0),3)</f>
        <v>Office_Supplies</v>
      </c>
      <c r="L1913" s="7" t="str">
        <f>INDEX('Product Details'!$A$2:$D$169, MATCH('Sales Order '!J1913,'Product Details'!$B$2:$B$169,0),4)</f>
        <v>Appliances</v>
      </c>
      <c r="M1913" s="7" t="str">
        <f>INDEX('Product Details'!$A$2:$D$169, MATCH('Sales Order '!J1913,'Product Details'!$B$2:$B$169,0),1)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235"/>
        <v>5148</v>
      </c>
      <c r="R1913" s="8">
        <f t="shared" si="236"/>
        <v>5620</v>
      </c>
      <c r="S1913" s="2">
        <v>48</v>
      </c>
      <c r="T1913" s="9">
        <f t="shared" si="237"/>
        <v>5668</v>
      </c>
      <c r="U1913" s="9">
        <f t="shared" si="238"/>
        <v>520</v>
      </c>
      <c r="V1913" s="2" t="s">
        <v>34</v>
      </c>
      <c r="W1913" s="10">
        <f t="shared" si="239"/>
        <v>0.05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 t="shared" si="232"/>
        <v>Matt</v>
      </c>
      <c r="H1914" s="6" t="str">
        <f t="shared" si="233"/>
        <v>Collins</v>
      </c>
      <c r="I1914" s="6" t="str">
        <f t="shared" si="234"/>
        <v>Mumbai</v>
      </c>
      <c r="J1914" s="2" t="s">
        <v>962</v>
      </c>
      <c r="K1914" s="7" t="str">
        <f>INDEX('Product Details'!$A$2:$D$169, MATCH('Sales Order '!J1914,'Product Details'!$B$2:$B$169,0),3)</f>
        <v>Furniture</v>
      </c>
      <c r="L1914" s="7" t="str">
        <f>INDEX('Product Details'!$A$2:$D$169, MATCH('Sales Order '!J1914,'Product Details'!$B$2:$B$169,0),4)</f>
        <v>Bookcases</v>
      </c>
      <c r="M1914" s="7" t="str">
        <f>INDEX('Product Details'!$A$2:$D$169, MATCH('Sales Order '!J1914,'Product Details'!$B$2:$B$169,0),1)</f>
        <v>Classic Bookcase, Pine</v>
      </c>
      <c r="N1914" s="2">
        <v>726</v>
      </c>
      <c r="O1914" s="2">
        <v>646</v>
      </c>
      <c r="P1914" s="2">
        <v>3</v>
      </c>
      <c r="Q1914" s="8">
        <f t="shared" si="235"/>
        <v>1938</v>
      </c>
      <c r="R1914" s="8">
        <f t="shared" si="236"/>
        <v>2178</v>
      </c>
      <c r="S1914" s="2">
        <v>75</v>
      </c>
      <c r="T1914" s="9">
        <f t="shared" si="237"/>
        <v>2253</v>
      </c>
      <c r="U1914" s="9">
        <f t="shared" si="238"/>
        <v>315</v>
      </c>
      <c r="V1914" s="2" t="s">
        <v>34</v>
      </c>
      <c r="W1914" s="10">
        <f t="shared" si="23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 t="shared" si="232"/>
        <v>Toby</v>
      </c>
      <c r="H1915" s="6" t="str">
        <f t="shared" si="233"/>
        <v>Braunhardt</v>
      </c>
      <c r="I1915" s="6" t="str">
        <f t="shared" si="234"/>
        <v>Perth</v>
      </c>
      <c r="J1915" s="2" t="s">
        <v>962</v>
      </c>
      <c r="K1915" s="7" t="str">
        <f>INDEX('Product Details'!$A$2:$D$169, MATCH('Sales Order '!J1915,'Product Details'!$B$2:$B$169,0),3)</f>
        <v>Furniture</v>
      </c>
      <c r="L1915" s="7" t="str">
        <f>INDEX('Product Details'!$A$2:$D$169, MATCH('Sales Order '!J1915,'Product Details'!$B$2:$B$169,0),4)</f>
        <v>Bookcases</v>
      </c>
      <c r="M1915" s="7" t="str">
        <f>INDEX('Product Details'!$A$2:$D$169, MATCH('Sales Order '!J1915,'Product Details'!$B$2:$B$169,0),1)</f>
        <v>Classic Bookcase, Pine</v>
      </c>
      <c r="N1915" s="2">
        <v>2244</v>
      </c>
      <c r="O1915" s="2">
        <v>2143</v>
      </c>
      <c r="P1915" s="2">
        <v>1</v>
      </c>
      <c r="Q1915" s="8">
        <f t="shared" si="235"/>
        <v>2143</v>
      </c>
      <c r="R1915" s="8">
        <f t="shared" si="236"/>
        <v>2244</v>
      </c>
      <c r="S1915" s="2">
        <v>39</v>
      </c>
      <c r="T1915" s="9">
        <f t="shared" si="237"/>
        <v>2283</v>
      </c>
      <c r="U1915" s="9">
        <f t="shared" si="238"/>
        <v>140</v>
      </c>
      <c r="V1915" s="2" t="s">
        <v>64</v>
      </c>
      <c r="W1915" s="10">
        <f t="shared" si="23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 t="shared" si="232"/>
        <v>Tony</v>
      </c>
      <c r="H1916" s="6" t="str">
        <f t="shared" si="233"/>
        <v>Sayre</v>
      </c>
      <c r="I1916" s="6" t="str">
        <f t="shared" si="234"/>
        <v>Wafangdian</v>
      </c>
      <c r="J1916" s="2" t="s">
        <v>256</v>
      </c>
      <c r="K1916" s="7" t="str">
        <f>INDEX('Product Details'!$A$2:$D$169, MATCH('Sales Order '!J1916,'Product Details'!$B$2:$B$169,0),3)</f>
        <v>Office_Supplies</v>
      </c>
      <c r="L1916" s="7" t="str">
        <f>INDEX('Product Details'!$A$2:$D$169, MATCH('Sales Order '!J1916,'Product Details'!$B$2:$B$169,0),4)</f>
        <v>Supplies</v>
      </c>
      <c r="M1916" s="7" t="str">
        <f>INDEX('Product Details'!$A$2:$D$169, MATCH('Sales Order '!J1916,'Product Details'!$B$2:$B$169,0),1)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235"/>
        <v>6737</v>
      </c>
      <c r="R1916" s="8">
        <f t="shared" si="236"/>
        <v>7212</v>
      </c>
      <c r="S1916" s="2">
        <v>24</v>
      </c>
      <c r="T1916" s="9">
        <f t="shared" si="237"/>
        <v>7236</v>
      </c>
      <c r="U1916" s="9">
        <f t="shared" si="238"/>
        <v>499</v>
      </c>
      <c r="V1916" s="2" t="s">
        <v>64</v>
      </c>
      <c r="W1916" s="10">
        <f t="shared" si="239"/>
        <v>0.05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 t="shared" si="232"/>
        <v>Ivan</v>
      </c>
      <c r="H1917" s="6" t="str">
        <f t="shared" si="233"/>
        <v>Gibson</v>
      </c>
      <c r="I1917" s="6" t="str">
        <f t="shared" si="234"/>
        <v>Shanghai</v>
      </c>
      <c r="J1917" s="2" t="s">
        <v>555</v>
      </c>
      <c r="K1917" s="7" t="str">
        <f>INDEX('Product Details'!$A$2:$D$169, MATCH('Sales Order '!J1917,'Product Details'!$B$2:$B$169,0),3)</f>
        <v>Furniture</v>
      </c>
      <c r="L1917" s="7" t="str">
        <f>INDEX('Product Details'!$A$2:$D$169, MATCH('Sales Order '!J1917,'Product Details'!$B$2:$B$169,0),4)</f>
        <v>Furnishings</v>
      </c>
      <c r="M1917" s="7" t="str">
        <f>INDEX('Product Details'!$A$2:$D$169, MATCH('Sales Order '!J1917,'Product Details'!$B$2:$B$169,0),1)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235"/>
        <v>1908</v>
      </c>
      <c r="R1917" s="8">
        <f t="shared" si="236"/>
        <v>2078</v>
      </c>
      <c r="S1917" s="2">
        <v>85</v>
      </c>
      <c r="T1917" s="9">
        <f t="shared" si="237"/>
        <v>2163</v>
      </c>
      <c r="U1917" s="9">
        <f t="shared" si="238"/>
        <v>255</v>
      </c>
      <c r="V1917" s="2" t="s">
        <v>34</v>
      </c>
      <c r="W1917" s="10">
        <f t="shared" si="23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 t="shared" si="232"/>
        <v>Barry</v>
      </c>
      <c r="H1918" s="6" t="str">
        <f t="shared" si="233"/>
        <v>Franzšsisch</v>
      </c>
      <c r="I1918" s="6" t="str">
        <f t="shared" si="234"/>
        <v>Canberra</v>
      </c>
      <c r="J1918" s="2" t="s">
        <v>335</v>
      </c>
      <c r="K1918" s="7" t="str">
        <f>INDEX('Product Details'!$A$2:$D$169, MATCH('Sales Order '!J1918,'Product Details'!$B$2:$B$169,0),3)</f>
        <v>Office_Supplies</v>
      </c>
      <c r="L1918" s="7" t="str">
        <f>INDEX('Product Details'!$A$2:$D$169, MATCH('Sales Order '!J1918,'Product Details'!$B$2:$B$169,0),4)</f>
        <v>Paper</v>
      </c>
      <c r="M1918" s="7" t="str">
        <f>INDEX('Product Details'!$A$2:$D$169, MATCH('Sales Order '!J1918,'Product Details'!$B$2:$B$169,0),1)</f>
        <v>Xerox 22</v>
      </c>
      <c r="N1918" s="2">
        <v>8433</v>
      </c>
      <c r="O1918" s="2">
        <v>7801</v>
      </c>
      <c r="P1918" s="2">
        <v>4</v>
      </c>
      <c r="Q1918" s="8">
        <f t="shared" si="235"/>
        <v>31204</v>
      </c>
      <c r="R1918" s="8">
        <f t="shared" si="236"/>
        <v>33732</v>
      </c>
      <c r="S1918" s="2">
        <v>34</v>
      </c>
      <c r="T1918" s="9">
        <f t="shared" si="237"/>
        <v>33766</v>
      </c>
      <c r="U1918" s="9">
        <f t="shared" si="238"/>
        <v>2562</v>
      </c>
      <c r="V1918" s="2" t="s">
        <v>31</v>
      </c>
      <c r="W1918" s="10">
        <f t="shared" si="239"/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 t="shared" si="232"/>
        <v>Thais</v>
      </c>
      <c r="H1919" s="6" t="str">
        <f t="shared" si="233"/>
        <v>Sissman</v>
      </c>
      <c r="I1919" s="6" t="str">
        <f t="shared" si="234"/>
        <v>Essen</v>
      </c>
      <c r="J1919" s="2" t="s">
        <v>765</v>
      </c>
      <c r="K1919" s="7" t="str">
        <f>INDEX('Product Details'!$A$2:$D$169, MATCH('Sales Order '!J1919,'Product Details'!$B$2:$B$169,0),3)</f>
        <v>Furniture</v>
      </c>
      <c r="L1919" s="7" t="str">
        <f>INDEX('Product Details'!$A$2:$D$169, MATCH('Sales Order '!J1919,'Product Details'!$B$2:$B$169,0),4)</f>
        <v>Tables</v>
      </c>
      <c r="M1919" s="7" t="str">
        <f>INDEX('Product Details'!$A$2:$D$169, MATCH('Sales Order '!J1919,'Product Details'!$B$2:$B$169,0),1)</f>
        <v>Racetrack Conference Tables</v>
      </c>
      <c r="N1919" s="2">
        <v>92</v>
      </c>
      <c r="O1919" s="2">
        <v>82</v>
      </c>
      <c r="P1919" s="2">
        <v>1</v>
      </c>
      <c r="Q1919" s="8">
        <f t="shared" si="235"/>
        <v>82</v>
      </c>
      <c r="R1919" s="8">
        <f t="shared" si="236"/>
        <v>92</v>
      </c>
      <c r="S1919" s="2">
        <v>10</v>
      </c>
      <c r="T1919" s="9">
        <f t="shared" si="237"/>
        <v>102</v>
      </c>
      <c r="U1919" s="9">
        <f t="shared" si="238"/>
        <v>20</v>
      </c>
      <c r="V1919" s="2" t="s">
        <v>64</v>
      </c>
      <c r="W1919" s="10">
        <f t="shared" si="23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 t="shared" si="232"/>
        <v>Lynn</v>
      </c>
      <c r="H1920" s="6" t="str">
        <f t="shared" si="233"/>
        <v>Smith</v>
      </c>
      <c r="I1920" s="6" t="str">
        <f t="shared" si="234"/>
        <v>Kanpur</v>
      </c>
      <c r="J1920" s="2" t="s">
        <v>962</v>
      </c>
      <c r="K1920" s="7" t="str">
        <f>INDEX('Product Details'!$A$2:$D$169, MATCH('Sales Order '!J1920,'Product Details'!$B$2:$B$169,0),3)</f>
        <v>Furniture</v>
      </c>
      <c r="L1920" s="7" t="str">
        <f>INDEX('Product Details'!$A$2:$D$169, MATCH('Sales Order '!J1920,'Product Details'!$B$2:$B$169,0),4)</f>
        <v>Bookcases</v>
      </c>
      <c r="M1920" s="7" t="str">
        <f>INDEX('Product Details'!$A$2:$D$169, MATCH('Sales Order '!J1920,'Product Details'!$B$2:$B$169,0),1)</f>
        <v>Classic Bookcase, Pine</v>
      </c>
      <c r="N1920" s="2">
        <v>224</v>
      </c>
      <c r="O1920" s="2">
        <v>210</v>
      </c>
      <c r="P1920" s="2">
        <v>8</v>
      </c>
      <c r="Q1920" s="8">
        <f t="shared" si="235"/>
        <v>1680</v>
      </c>
      <c r="R1920" s="8">
        <f t="shared" si="236"/>
        <v>1792</v>
      </c>
      <c r="S1920" s="2">
        <v>20</v>
      </c>
      <c r="T1920" s="9">
        <f t="shared" si="237"/>
        <v>1812</v>
      </c>
      <c r="U1920" s="9">
        <f t="shared" si="238"/>
        <v>132</v>
      </c>
      <c r="V1920" s="2" t="s">
        <v>64</v>
      </c>
      <c r="W1920" s="10">
        <f t="shared" si="23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 t="shared" si="232"/>
        <v>Brooke</v>
      </c>
      <c r="H1921" s="6" t="str">
        <f t="shared" si="233"/>
        <v>Gillingham</v>
      </c>
      <c r="I1921" s="6" t="str">
        <f t="shared" si="234"/>
        <v>Geraldton</v>
      </c>
      <c r="J1921" s="2" t="s">
        <v>144</v>
      </c>
      <c r="K1921" s="7" t="str">
        <f>INDEX('Product Details'!$A$2:$D$169, MATCH('Sales Order '!J1921,'Product Details'!$B$2:$B$169,0),3)</f>
        <v>Office_Supplies</v>
      </c>
      <c r="L1921" s="7" t="str">
        <f>INDEX('Product Details'!$A$2:$D$169, MATCH('Sales Order '!J1921,'Product Details'!$B$2:$B$169,0),4)</f>
        <v>Binders</v>
      </c>
      <c r="M1921" s="7" t="str">
        <f>INDEX('Product Details'!$A$2:$D$169, MATCH('Sales Order '!J1921,'Product Details'!$B$2:$B$169,0),1)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235"/>
        <v>2840</v>
      </c>
      <c r="R1921" s="8">
        <f t="shared" si="236"/>
        <v>3128</v>
      </c>
      <c r="S1921" s="2">
        <v>35</v>
      </c>
      <c r="T1921" s="9">
        <f t="shared" si="237"/>
        <v>3163</v>
      </c>
      <c r="U1921" s="9">
        <f t="shared" si="238"/>
        <v>323</v>
      </c>
      <c r="V1921" s="2" t="s">
        <v>34</v>
      </c>
      <c r="W1921" s="10">
        <f t="shared" si="23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 t="shared" si="232"/>
        <v>Thea</v>
      </c>
      <c r="H1922" s="6" t="str">
        <f t="shared" si="233"/>
        <v>Hendricks</v>
      </c>
      <c r="I1922" s="6" t="str">
        <f t="shared" si="234"/>
        <v>Moers</v>
      </c>
      <c r="J1922" s="2" t="s">
        <v>387</v>
      </c>
      <c r="K1922" s="7" t="str">
        <f>INDEX('Product Details'!$A$2:$D$169, MATCH('Sales Order '!J1922,'Product Details'!$B$2:$B$169,0),3)</f>
        <v>Office_Supplies</v>
      </c>
      <c r="L1922" s="7" t="str">
        <f>INDEX('Product Details'!$A$2:$D$169, MATCH('Sales Order '!J1922,'Product Details'!$B$2:$B$169,0),4)</f>
        <v>Fasteners</v>
      </c>
      <c r="M1922" s="7" t="str">
        <f>INDEX('Product Details'!$A$2:$D$169, MATCH('Sales Order '!J1922,'Product Details'!$B$2:$B$169,0),1)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235"/>
        <v>5832</v>
      </c>
      <c r="R1922" s="8">
        <f t="shared" si="236"/>
        <v>6296</v>
      </c>
      <c r="S1922" s="2">
        <v>52</v>
      </c>
      <c r="T1922" s="9">
        <f t="shared" si="237"/>
        <v>6348</v>
      </c>
      <c r="U1922" s="9">
        <f t="shared" si="238"/>
        <v>516</v>
      </c>
      <c r="V1922" s="2" t="s">
        <v>34</v>
      </c>
      <c r="W1922" s="10">
        <f t="shared" si="239"/>
        <v>0.05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 t="shared" si="232"/>
        <v>Sara</v>
      </c>
      <c r="H1923" s="6" t="str">
        <f t="shared" si="233"/>
        <v>Luxemburg</v>
      </c>
      <c r="I1923" s="6" t="str">
        <f t="shared" si="234"/>
        <v>Luoyang</v>
      </c>
      <c r="J1923" s="2" t="s">
        <v>156</v>
      </c>
      <c r="K1923" s="7" t="str">
        <f>INDEX('Product Details'!$A$2:$D$169, MATCH('Sales Order '!J1923,'Product Details'!$B$2:$B$169,0),3)</f>
        <v>Office_Supplies</v>
      </c>
      <c r="L1923" s="7" t="str">
        <f>INDEX('Product Details'!$A$2:$D$169, MATCH('Sales Order '!J1923,'Product Details'!$B$2:$B$169,0),4)</f>
        <v>Envelopes</v>
      </c>
      <c r="M1923" s="7" t="str">
        <f>INDEX('Product Details'!$A$2:$D$169, MATCH('Sales Order '!J1923,'Product Details'!$B$2:$B$169,0),1)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235"/>
        <v>7563</v>
      </c>
      <c r="R1923" s="8">
        <f t="shared" si="236"/>
        <v>7864</v>
      </c>
      <c r="S1923" s="2">
        <v>47</v>
      </c>
      <c r="T1923" s="9">
        <f t="shared" si="237"/>
        <v>7911</v>
      </c>
      <c r="U1923" s="9">
        <f t="shared" si="238"/>
        <v>348</v>
      </c>
      <c r="V1923" s="2" t="s">
        <v>34</v>
      </c>
      <c r="W1923" s="10">
        <f t="shared" si="239"/>
        <v>0.05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 t="shared" si="232"/>
        <v>Darrin</v>
      </c>
      <c r="H1924" s="6" t="str">
        <f t="shared" si="233"/>
        <v>Sayre</v>
      </c>
      <c r="I1924" s="6" t="str">
        <f t="shared" si="234"/>
        <v>Duisburg</v>
      </c>
      <c r="J1924" s="2" t="s">
        <v>417</v>
      </c>
      <c r="K1924" s="7" t="str">
        <f>INDEX('Product Details'!$A$2:$D$169, MATCH('Sales Order '!J1924,'Product Details'!$B$2:$B$169,0),3)</f>
        <v>Technology</v>
      </c>
      <c r="L1924" s="7" t="str">
        <f>INDEX('Product Details'!$A$2:$D$169, MATCH('Sales Order '!J1924,'Product Details'!$B$2:$B$169,0),4)</f>
        <v>Phones</v>
      </c>
      <c r="M1924" s="7" t="str">
        <f>INDEX('Product Details'!$A$2:$D$169, MATCH('Sales Order '!J1924,'Product Details'!$B$2:$B$169,0),1)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235"/>
        <v>105492</v>
      </c>
      <c r="R1924" s="8">
        <f t="shared" si="236"/>
        <v>114984</v>
      </c>
      <c r="S1924" s="2">
        <v>71</v>
      </c>
      <c r="T1924" s="9">
        <f t="shared" si="237"/>
        <v>115055</v>
      </c>
      <c r="U1924" s="9">
        <f t="shared" si="238"/>
        <v>9563</v>
      </c>
      <c r="V1924" s="2" t="s">
        <v>34</v>
      </c>
      <c r="W1924" s="10">
        <f t="shared" si="239"/>
        <v>0.12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 t="shared" si="232"/>
        <v>Alejandro</v>
      </c>
      <c r="H1925" s="6" t="str">
        <f t="shared" si="233"/>
        <v>Ballentine</v>
      </c>
      <c r="I1925" s="6" t="str">
        <f t="shared" si="234"/>
        <v>Mannheim</v>
      </c>
      <c r="J1925" s="2" t="s">
        <v>392</v>
      </c>
      <c r="K1925" s="7" t="str">
        <f>INDEX('Product Details'!$A$2:$D$169, MATCH('Sales Order '!J1925,'Product Details'!$B$2:$B$169,0),3)</f>
        <v>Office_Supplies</v>
      </c>
      <c r="L1925" s="7" t="str">
        <f>INDEX('Product Details'!$A$2:$D$169, MATCH('Sales Order '!J1925,'Product Details'!$B$2:$B$169,0),4)</f>
        <v>Binders</v>
      </c>
      <c r="M1925" s="7" t="str">
        <f>INDEX('Product Details'!$A$2:$D$169, MATCH('Sales Order '!J1925,'Product Details'!$B$2:$B$169,0),1)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235"/>
        <v>1334</v>
      </c>
      <c r="R1925" s="8">
        <f t="shared" si="236"/>
        <v>1413</v>
      </c>
      <c r="S1925" s="2">
        <v>70</v>
      </c>
      <c r="T1925" s="9">
        <f t="shared" si="237"/>
        <v>1483</v>
      </c>
      <c r="U1925" s="9">
        <f t="shared" si="238"/>
        <v>149</v>
      </c>
      <c r="V1925" s="2" t="s">
        <v>64</v>
      </c>
      <c r="W1925" s="10">
        <f t="shared" si="23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 t="shared" si="232"/>
        <v>Deirdre</v>
      </c>
      <c r="H1926" s="6" t="str">
        <f t="shared" si="233"/>
        <v>Greer</v>
      </c>
      <c r="I1926" s="6" t="str">
        <f t="shared" si="234"/>
        <v>Perth</v>
      </c>
      <c r="J1926" s="2" t="s">
        <v>235</v>
      </c>
      <c r="K1926" s="7" t="str">
        <f>INDEX('Product Details'!$A$2:$D$169, MATCH('Sales Order '!J1926,'Product Details'!$B$2:$B$169,0),3)</f>
        <v>Furniture</v>
      </c>
      <c r="L1926" s="7" t="str">
        <f>INDEX('Product Details'!$A$2:$D$169, MATCH('Sales Order '!J1926,'Product Details'!$B$2:$B$169,0),4)</f>
        <v>Chairs</v>
      </c>
      <c r="M1926" s="7" t="str">
        <f>INDEX('Product Details'!$A$2:$D$169, MATCH('Sales Order '!J1926,'Product Details'!$B$2:$B$169,0),1)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235"/>
        <v>11616</v>
      </c>
      <c r="R1926" s="8">
        <f t="shared" si="236"/>
        <v>12174</v>
      </c>
      <c r="S1926" s="2">
        <v>51</v>
      </c>
      <c r="T1926" s="9">
        <f t="shared" si="237"/>
        <v>12225</v>
      </c>
      <c r="U1926" s="9">
        <f t="shared" si="238"/>
        <v>609</v>
      </c>
      <c r="V1926" s="2" t="s">
        <v>31</v>
      </c>
      <c r="W1926" s="10">
        <f t="shared" si="239"/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 t="shared" si="232"/>
        <v>Kristina</v>
      </c>
      <c r="H1927" s="6" t="str">
        <f t="shared" si="233"/>
        <v>Nunn</v>
      </c>
      <c r="I1927" s="6" t="str">
        <f t="shared" si="234"/>
        <v>Sydney</v>
      </c>
      <c r="J1927" s="2" t="s">
        <v>215</v>
      </c>
      <c r="K1927" s="7" t="str">
        <f>INDEX('Product Details'!$A$2:$D$169, MATCH('Sales Order '!J1927,'Product Details'!$B$2:$B$169,0),3)</f>
        <v>Technology</v>
      </c>
      <c r="L1927" s="7" t="str">
        <f>INDEX('Product Details'!$A$2:$D$169, MATCH('Sales Order '!J1927,'Product Details'!$B$2:$B$169,0),4)</f>
        <v>Machines</v>
      </c>
      <c r="M1927" s="7" t="str">
        <f>INDEX('Product Details'!$A$2:$D$169, MATCH('Sales Order '!J1927,'Product Details'!$B$2:$B$169,0),1)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235"/>
        <v>8960</v>
      </c>
      <c r="R1927" s="8">
        <f t="shared" si="236"/>
        <v>9410</v>
      </c>
      <c r="S1927" s="2">
        <v>36</v>
      </c>
      <c r="T1927" s="9">
        <f t="shared" si="237"/>
        <v>9446</v>
      </c>
      <c r="U1927" s="9">
        <f t="shared" si="238"/>
        <v>486</v>
      </c>
      <c r="V1927" s="2" t="s">
        <v>31</v>
      </c>
      <c r="W1927" s="10">
        <f t="shared" si="239"/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 t="shared" si="232"/>
        <v>Logan</v>
      </c>
      <c r="H1928" s="6" t="str">
        <f t="shared" si="233"/>
        <v>Haushalter</v>
      </c>
      <c r="I1928" s="6" t="str">
        <f t="shared" si="234"/>
        <v>Canberra</v>
      </c>
      <c r="J1928" s="2" t="s">
        <v>894</v>
      </c>
      <c r="K1928" s="7" t="str">
        <f>INDEX('Product Details'!$A$2:$D$169, MATCH('Sales Order '!J1928,'Product Details'!$B$2:$B$169,0),3)</f>
        <v>Technology</v>
      </c>
      <c r="L1928" s="7" t="str">
        <f>INDEX('Product Details'!$A$2:$D$169, MATCH('Sales Order '!J1928,'Product Details'!$B$2:$B$169,0),4)</f>
        <v>Machines</v>
      </c>
      <c r="M1928" s="7" t="str">
        <f>INDEX('Product Details'!$A$2:$D$169, MATCH('Sales Order '!J1928,'Product Details'!$B$2:$B$169,0),1)</f>
        <v>Card Printer, Red</v>
      </c>
      <c r="N1928" s="2">
        <v>206</v>
      </c>
      <c r="O1928" s="2">
        <v>189</v>
      </c>
      <c r="P1928" s="2">
        <v>2</v>
      </c>
      <c r="Q1928" s="8">
        <f t="shared" si="235"/>
        <v>378</v>
      </c>
      <c r="R1928" s="8">
        <f t="shared" si="236"/>
        <v>412</v>
      </c>
      <c r="S1928" s="2">
        <v>30</v>
      </c>
      <c r="T1928" s="9">
        <f t="shared" si="237"/>
        <v>442</v>
      </c>
      <c r="U1928" s="9">
        <f t="shared" si="238"/>
        <v>64</v>
      </c>
      <c r="V1928" s="2" t="s">
        <v>34</v>
      </c>
      <c r="W1928" s="10">
        <f t="shared" si="23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 t="shared" si="232"/>
        <v>Olvera</v>
      </c>
      <c r="H1929" s="6" t="str">
        <f t="shared" si="233"/>
        <v>Toch</v>
      </c>
      <c r="I1929" s="6" t="str">
        <f t="shared" si="234"/>
        <v>Wollongong</v>
      </c>
      <c r="J1929" s="2" t="s">
        <v>205</v>
      </c>
      <c r="K1929" s="7" t="str">
        <f>INDEX('Product Details'!$A$2:$D$169, MATCH('Sales Order '!J1929,'Product Details'!$B$2:$B$169,0),3)</f>
        <v>Office_Supplies</v>
      </c>
      <c r="L1929" s="7" t="str">
        <f>INDEX('Product Details'!$A$2:$D$169, MATCH('Sales Order '!J1929,'Product Details'!$B$2:$B$169,0),4)</f>
        <v>Labels</v>
      </c>
      <c r="M1929" s="7" t="str">
        <f>INDEX('Product Details'!$A$2:$D$169, MATCH('Sales Order '!J1929,'Product Details'!$B$2:$B$169,0),1)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235"/>
        <v>444</v>
      </c>
      <c r="R1929" s="8">
        <f t="shared" si="236"/>
        <v>486</v>
      </c>
      <c r="S1929" s="2">
        <v>30</v>
      </c>
      <c r="T1929" s="9">
        <f t="shared" si="237"/>
        <v>516</v>
      </c>
      <c r="U1929" s="9">
        <f t="shared" si="238"/>
        <v>72</v>
      </c>
      <c r="V1929" s="2" t="s">
        <v>34</v>
      </c>
      <c r="W1929" s="10">
        <f t="shared" si="23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 t="shared" ref="G1930:G1993" si="240">VLOOKUP(F1930, Customer,2,0)</f>
        <v>Julie</v>
      </c>
      <c r="H1930" s="6" t="str">
        <f t="shared" ref="H1930:H1993" si="241">VLOOKUP(F1930,Customer,3,0)</f>
        <v>Creighton</v>
      </c>
      <c r="I1930" s="6" t="str">
        <f t="shared" ref="I1930:I1993" si="242">VLOOKUP(F1930,Customer,5,0)</f>
        <v>Bandung</v>
      </c>
      <c r="J1930" s="2" t="s">
        <v>817</v>
      </c>
      <c r="K1930" s="7" t="str">
        <f>INDEX('Product Details'!$A$2:$D$169, MATCH('Sales Order '!J1930,'Product Details'!$B$2:$B$169,0),3)</f>
        <v>Office_Supplies</v>
      </c>
      <c r="L1930" s="7" t="str">
        <f>INDEX('Product Details'!$A$2:$D$169, MATCH('Sales Order '!J1930,'Product Details'!$B$2:$B$169,0),4)</f>
        <v>Labels</v>
      </c>
      <c r="M1930" s="7" t="str">
        <f>INDEX('Product Details'!$A$2:$D$169, MATCH('Sales Order '!J1930,'Product Details'!$B$2:$B$169,0),1)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235"/>
        <v>8148</v>
      </c>
      <c r="R1930" s="8">
        <f t="shared" si="236"/>
        <v>8470</v>
      </c>
      <c r="S1930" s="2">
        <v>25</v>
      </c>
      <c r="T1930" s="9">
        <f t="shared" si="237"/>
        <v>8495</v>
      </c>
      <c r="U1930" s="9">
        <f t="shared" si="238"/>
        <v>347</v>
      </c>
      <c r="V1930" s="2" t="s">
        <v>34</v>
      </c>
      <c r="W1930" s="10">
        <f t="shared" si="239"/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 t="shared" si="240"/>
        <v>Michelle</v>
      </c>
      <c r="H1931" s="6" t="str">
        <f t="shared" si="241"/>
        <v>Arnett</v>
      </c>
      <c r="I1931" s="6" t="str">
        <f t="shared" si="242"/>
        <v>Yancheng</v>
      </c>
      <c r="J1931" s="2" t="s">
        <v>117</v>
      </c>
      <c r="K1931" s="7" t="str">
        <f>INDEX('Product Details'!$A$2:$D$169, MATCH('Sales Order '!J1931,'Product Details'!$B$2:$B$169,0),3)</f>
        <v>Furniture</v>
      </c>
      <c r="L1931" s="7" t="str">
        <f>INDEX('Product Details'!$A$2:$D$169, MATCH('Sales Order '!J1931,'Product Details'!$B$2:$B$169,0),4)</f>
        <v>Tables</v>
      </c>
      <c r="M1931" s="7" t="str">
        <f>INDEX('Product Details'!$A$2:$D$169, MATCH('Sales Order '!J1931,'Product Details'!$B$2:$B$169,0),1)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243">O1931*P1931</f>
        <v>824</v>
      </c>
      <c r="R1931" s="8">
        <f t="shared" ref="R1931:R1994" si="244">N1931*P1931</f>
        <v>880</v>
      </c>
      <c r="S1931" s="2">
        <v>41</v>
      </c>
      <c r="T1931" s="9">
        <f t="shared" ref="T1931:T1994" si="245">R1931+S1931</f>
        <v>921</v>
      </c>
      <c r="U1931" s="9">
        <f t="shared" ref="U1931:U1994" si="246">T1931-Q1931</f>
        <v>97</v>
      </c>
      <c r="V1931" s="2" t="s">
        <v>34</v>
      </c>
      <c r="W1931" s="10">
        <f t="shared" ref="W1931:W1994" si="247">VLOOKUP(T1931,$X$1:$Y$7,2,1)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 t="shared" si="240"/>
        <v>Kunst</v>
      </c>
      <c r="H1932" s="6" t="str">
        <f t="shared" si="241"/>
        <v>Miller</v>
      </c>
      <c r="I1932" s="6" t="str">
        <f t="shared" si="242"/>
        <v>Jakarta</v>
      </c>
      <c r="J1932" s="2" t="s">
        <v>173</v>
      </c>
      <c r="K1932" s="7" t="str">
        <f>INDEX('Product Details'!$A$2:$D$169, MATCH('Sales Order '!J1932,'Product Details'!$B$2:$B$169,0),3)</f>
        <v>Office_Supplies</v>
      </c>
      <c r="L1932" s="7" t="str">
        <f>INDEX('Product Details'!$A$2:$D$169, MATCH('Sales Order '!J1932,'Product Details'!$B$2:$B$169,0),4)</f>
        <v>Fasteners</v>
      </c>
      <c r="M1932" s="7" t="str">
        <f>INDEX('Product Details'!$A$2:$D$169, MATCH('Sales Order '!J1932,'Product Details'!$B$2:$B$169,0),1)</f>
        <v>OIC Push Pins, Metal</v>
      </c>
      <c r="N1932" s="2">
        <v>474</v>
      </c>
      <c r="O1932" s="2">
        <v>443</v>
      </c>
      <c r="P1932" s="2">
        <v>3</v>
      </c>
      <c r="Q1932" s="8">
        <f t="shared" si="243"/>
        <v>1329</v>
      </c>
      <c r="R1932" s="8">
        <f t="shared" si="244"/>
        <v>1422</v>
      </c>
      <c r="S1932" s="2">
        <v>72</v>
      </c>
      <c r="T1932" s="9">
        <f t="shared" si="245"/>
        <v>1494</v>
      </c>
      <c r="U1932" s="9">
        <f t="shared" si="246"/>
        <v>165</v>
      </c>
      <c r="V1932" s="2" t="s">
        <v>34</v>
      </c>
      <c r="W1932" s="10">
        <f t="shared" si="247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 t="shared" si="240"/>
        <v>Dana</v>
      </c>
      <c r="H1933" s="6" t="str">
        <f t="shared" si="241"/>
        <v>Kaydos</v>
      </c>
      <c r="I1933" s="6" t="str">
        <f t="shared" si="242"/>
        <v>Nagercoil</v>
      </c>
      <c r="J1933" s="2" t="s">
        <v>913</v>
      </c>
      <c r="K1933" s="7" t="str">
        <f>INDEX('Product Details'!$A$2:$D$169, MATCH('Sales Order '!J1933,'Product Details'!$B$2:$B$169,0),3)</f>
        <v>Office_Supplies</v>
      </c>
      <c r="L1933" s="7" t="str">
        <f>INDEX('Product Details'!$A$2:$D$169, MATCH('Sales Order '!J1933,'Product Details'!$B$2:$B$169,0),4)</f>
        <v>Appliances</v>
      </c>
      <c r="M1933" s="7" t="str">
        <f>INDEX('Product Details'!$A$2:$D$169, MATCH('Sales Order '!J1933,'Product Details'!$B$2:$B$169,0),1)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243"/>
        <v>4150</v>
      </c>
      <c r="R1933" s="8">
        <f t="shared" si="244"/>
        <v>4484</v>
      </c>
      <c r="S1933" s="2">
        <v>88</v>
      </c>
      <c r="T1933" s="9">
        <f t="shared" si="245"/>
        <v>4572</v>
      </c>
      <c r="U1933" s="9">
        <f t="shared" si="246"/>
        <v>422</v>
      </c>
      <c r="V1933" s="2" t="s">
        <v>31</v>
      </c>
      <c r="W1933" s="10">
        <f t="shared" si="247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 t="shared" si="240"/>
        <v>Stefania</v>
      </c>
      <c r="H1934" s="6" t="str">
        <f t="shared" si="241"/>
        <v>Perrino</v>
      </c>
      <c r="I1934" s="6" t="str">
        <f t="shared" si="242"/>
        <v>Albury</v>
      </c>
      <c r="J1934" s="2" t="s">
        <v>256</v>
      </c>
      <c r="K1934" s="7" t="str">
        <f>INDEX('Product Details'!$A$2:$D$169, MATCH('Sales Order '!J1934,'Product Details'!$B$2:$B$169,0),3)</f>
        <v>Office_Supplies</v>
      </c>
      <c r="L1934" s="7" t="str">
        <f>INDEX('Product Details'!$A$2:$D$169, MATCH('Sales Order '!J1934,'Product Details'!$B$2:$B$169,0),4)</f>
        <v>Supplies</v>
      </c>
      <c r="M1934" s="7" t="str">
        <f>INDEX('Product Details'!$A$2:$D$169, MATCH('Sales Order '!J1934,'Product Details'!$B$2:$B$169,0),1)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243"/>
        <v>68056</v>
      </c>
      <c r="R1934" s="8">
        <f t="shared" si="244"/>
        <v>72114</v>
      </c>
      <c r="S1934" s="2">
        <v>68</v>
      </c>
      <c r="T1934" s="9">
        <f t="shared" si="245"/>
        <v>72182</v>
      </c>
      <c r="U1934" s="9">
        <f t="shared" si="246"/>
        <v>4126</v>
      </c>
      <c r="V1934" s="2" t="s">
        <v>64</v>
      </c>
      <c r="W1934" s="10">
        <f t="shared" si="247"/>
        <v>0.09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 t="shared" si="240"/>
        <v>Ann</v>
      </c>
      <c r="H1935" s="6" t="str">
        <f t="shared" si="241"/>
        <v>Chong</v>
      </c>
      <c r="I1935" s="6" t="str">
        <f t="shared" si="242"/>
        <v>Sydney</v>
      </c>
      <c r="J1935" s="2" t="s">
        <v>573</v>
      </c>
      <c r="K1935" s="7" t="str">
        <f>INDEX('Product Details'!$A$2:$D$169, MATCH('Sales Order '!J1935,'Product Details'!$B$2:$B$169,0),3)</f>
        <v>Technology</v>
      </c>
      <c r="L1935" s="7" t="str">
        <f>INDEX('Product Details'!$A$2:$D$169, MATCH('Sales Order '!J1935,'Product Details'!$B$2:$B$169,0),4)</f>
        <v>Machines</v>
      </c>
      <c r="M1935" s="7" t="str">
        <f>INDEX('Product Details'!$A$2:$D$169, MATCH('Sales Order '!J1935,'Product Details'!$B$2:$B$169,0),1)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243"/>
        <v>2545</v>
      </c>
      <c r="R1935" s="8">
        <f t="shared" si="244"/>
        <v>2747</v>
      </c>
      <c r="S1935" s="2">
        <v>38</v>
      </c>
      <c r="T1935" s="9">
        <f t="shared" si="245"/>
        <v>2785</v>
      </c>
      <c r="U1935" s="9">
        <f t="shared" si="246"/>
        <v>240</v>
      </c>
      <c r="V1935" s="2" t="s">
        <v>34</v>
      </c>
      <c r="W1935" s="10">
        <f t="shared" si="247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 t="shared" si="240"/>
        <v>Nick</v>
      </c>
      <c r="H1936" s="6" t="str">
        <f t="shared" si="241"/>
        <v>Radford</v>
      </c>
      <c r="I1936" s="6" t="str">
        <f t="shared" si="242"/>
        <v>Lucknow</v>
      </c>
      <c r="J1936" s="2" t="s">
        <v>78</v>
      </c>
      <c r="K1936" s="7" t="str">
        <f>INDEX('Product Details'!$A$2:$D$169, MATCH('Sales Order '!J1936,'Product Details'!$B$2:$B$169,0),3)</f>
        <v>Office_Supplies</v>
      </c>
      <c r="L1936" s="7" t="str">
        <f>INDEX('Product Details'!$A$2:$D$169, MATCH('Sales Order '!J1936,'Product Details'!$B$2:$B$169,0),4)</f>
        <v>Supplies</v>
      </c>
      <c r="M1936" s="7" t="str">
        <f>INDEX('Product Details'!$A$2:$D$169, MATCH('Sales Order '!J1936,'Product Details'!$B$2:$B$169,0),1)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243"/>
        <v>465</v>
      </c>
      <c r="R1936" s="8">
        <f t="shared" si="244"/>
        <v>501</v>
      </c>
      <c r="S1936" s="2">
        <v>30</v>
      </c>
      <c r="T1936" s="9">
        <f t="shared" si="245"/>
        <v>531</v>
      </c>
      <c r="U1936" s="9">
        <f t="shared" si="246"/>
        <v>66</v>
      </c>
      <c r="V1936" s="2" t="s">
        <v>34</v>
      </c>
      <c r="W1936" s="10">
        <f t="shared" si="247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 t="shared" si="240"/>
        <v>Kristina</v>
      </c>
      <c r="H1937" s="6" t="str">
        <f t="shared" si="241"/>
        <v>Nunn</v>
      </c>
      <c r="I1937" s="6" t="str">
        <f t="shared" si="242"/>
        <v>Sydney</v>
      </c>
      <c r="J1937" s="2" t="s">
        <v>100</v>
      </c>
      <c r="K1937" s="7" t="str">
        <f>INDEX('Product Details'!$A$2:$D$169, MATCH('Sales Order '!J1937,'Product Details'!$B$2:$B$169,0),3)</f>
        <v>Office_Supplies</v>
      </c>
      <c r="L1937" s="7" t="str">
        <f>INDEX('Product Details'!$A$2:$D$169, MATCH('Sales Order '!J1937,'Product Details'!$B$2:$B$169,0),4)</f>
        <v>Art</v>
      </c>
      <c r="M1937" s="7" t="str">
        <f>INDEX('Product Details'!$A$2:$D$169, MATCH('Sales Order '!J1937,'Product Details'!$B$2:$B$169,0),1)</f>
        <v>Newell 34</v>
      </c>
      <c r="N1937" s="2">
        <v>7021</v>
      </c>
      <c r="O1937" s="2">
        <v>6686</v>
      </c>
      <c r="P1937" s="2">
        <v>3</v>
      </c>
      <c r="Q1937" s="8">
        <f t="shared" si="243"/>
        <v>20058</v>
      </c>
      <c r="R1937" s="8">
        <f t="shared" si="244"/>
        <v>21063</v>
      </c>
      <c r="S1937" s="2">
        <v>36</v>
      </c>
      <c r="T1937" s="9">
        <f t="shared" si="245"/>
        <v>21099</v>
      </c>
      <c r="U1937" s="9">
        <f t="shared" si="246"/>
        <v>1041</v>
      </c>
      <c r="V1937" s="2" t="s">
        <v>64</v>
      </c>
      <c r="W1937" s="10">
        <f t="shared" si="247"/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 t="shared" si="240"/>
        <v>Ted</v>
      </c>
      <c r="H1938" s="6" t="str">
        <f t="shared" si="241"/>
        <v>Trevino</v>
      </c>
      <c r="I1938" s="6" t="str">
        <f t="shared" si="242"/>
        <v>Gold Coast</v>
      </c>
      <c r="J1938" s="2" t="s">
        <v>46</v>
      </c>
      <c r="K1938" s="7" t="str">
        <f>INDEX('Product Details'!$A$2:$D$169, MATCH('Sales Order '!J1938,'Product Details'!$B$2:$B$169,0),3)</f>
        <v>Technology</v>
      </c>
      <c r="L1938" s="7" t="str">
        <f>INDEX('Product Details'!$A$2:$D$169, MATCH('Sales Order '!J1938,'Product Details'!$B$2:$B$169,0),4)</f>
        <v>Machines</v>
      </c>
      <c r="M1938" s="7" t="str">
        <f>INDEX('Product Details'!$A$2:$D$169, MATCH('Sales Order '!J1938,'Product Details'!$B$2:$B$169,0),1)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243"/>
        <v>1329</v>
      </c>
      <c r="R1938" s="8">
        <f t="shared" si="244"/>
        <v>1422</v>
      </c>
      <c r="S1938" s="2">
        <v>35</v>
      </c>
      <c r="T1938" s="9">
        <f t="shared" si="245"/>
        <v>1457</v>
      </c>
      <c r="U1938" s="9">
        <f t="shared" si="246"/>
        <v>128</v>
      </c>
      <c r="V1938" s="2" t="s">
        <v>34</v>
      </c>
      <c r="W1938" s="10">
        <f t="shared" si="247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 t="shared" si="240"/>
        <v>Evan</v>
      </c>
      <c r="H1939" s="6" t="str">
        <f t="shared" si="241"/>
        <v>Bailliet</v>
      </c>
      <c r="I1939" s="6" t="str">
        <f t="shared" si="242"/>
        <v>Sydney</v>
      </c>
      <c r="J1939" s="2" t="s">
        <v>633</v>
      </c>
      <c r="K1939" s="7" t="str">
        <f>INDEX('Product Details'!$A$2:$D$169, MATCH('Sales Order '!J1939,'Product Details'!$B$2:$B$169,0),3)</f>
        <v>Office_Supplies</v>
      </c>
      <c r="L1939" s="7" t="str">
        <f>INDEX('Product Details'!$A$2:$D$169, MATCH('Sales Order '!J1939,'Product Details'!$B$2:$B$169,0),4)</f>
        <v>Appliances</v>
      </c>
      <c r="M1939" s="7" t="str">
        <f>INDEX('Product Details'!$A$2:$D$169, MATCH('Sales Order '!J1939,'Product Details'!$B$2:$B$169,0),1)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243"/>
        <v>25616</v>
      </c>
      <c r="R1939" s="8">
        <f t="shared" si="244"/>
        <v>27691</v>
      </c>
      <c r="S1939" s="2">
        <v>80</v>
      </c>
      <c r="T1939" s="9">
        <f t="shared" si="245"/>
        <v>27771</v>
      </c>
      <c r="U1939" s="9">
        <f t="shared" si="246"/>
        <v>2155</v>
      </c>
      <c r="V1939" s="2" t="s">
        <v>34</v>
      </c>
      <c r="W1939" s="10">
        <f t="shared" si="247"/>
        <v>7.0000000000000007E-2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 t="shared" si="240"/>
        <v>Sarah</v>
      </c>
      <c r="H1940" s="6" t="str">
        <f t="shared" si="241"/>
        <v>Foster</v>
      </c>
      <c r="I1940" s="6" t="str">
        <f t="shared" si="242"/>
        <v>Xianning</v>
      </c>
      <c r="J1940" s="2" t="s">
        <v>294</v>
      </c>
      <c r="K1940" s="7" t="str">
        <f>INDEX('Product Details'!$A$2:$D$169, MATCH('Sales Order '!J1940,'Product Details'!$B$2:$B$169,0),3)</f>
        <v>Furniture</v>
      </c>
      <c r="L1940" s="7" t="str">
        <f>INDEX('Product Details'!$A$2:$D$169, MATCH('Sales Order '!J1940,'Product Details'!$B$2:$B$169,0),4)</f>
        <v>Bookcases</v>
      </c>
      <c r="M1940" s="7" t="str">
        <f>INDEX('Product Details'!$A$2:$D$169, MATCH('Sales Order '!J1940,'Product Details'!$B$2:$B$169,0),1)</f>
        <v>Floating Shelf Set, Mobile</v>
      </c>
      <c r="N1940" s="2">
        <v>9033</v>
      </c>
      <c r="O1940" s="2">
        <v>8132</v>
      </c>
      <c r="P1940" s="2">
        <v>3</v>
      </c>
      <c r="Q1940" s="8">
        <f t="shared" si="243"/>
        <v>24396</v>
      </c>
      <c r="R1940" s="8">
        <f t="shared" si="244"/>
        <v>27099</v>
      </c>
      <c r="S1940" s="2">
        <v>43</v>
      </c>
      <c r="T1940" s="9">
        <f t="shared" si="245"/>
        <v>27142</v>
      </c>
      <c r="U1940" s="9">
        <f t="shared" si="246"/>
        <v>2746</v>
      </c>
      <c r="V1940" s="2" t="s">
        <v>34</v>
      </c>
      <c r="W1940" s="10">
        <f t="shared" si="247"/>
        <v>7.0000000000000007E-2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 t="shared" si="240"/>
        <v>Emily</v>
      </c>
      <c r="H1941" s="6" t="str">
        <f t="shared" si="241"/>
        <v>Burns</v>
      </c>
      <c r="I1941" s="6" t="str">
        <f t="shared" si="242"/>
        <v>Chennai</v>
      </c>
      <c r="J1941" s="2" t="s">
        <v>329</v>
      </c>
      <c r="K1941" s="7" t="str">
        <f>INDEX('Product Details'!$A$2:$D$169, MATCH('Sales Order '!J1941,'Product Details'!$B$2:$B$169,0),3)</f>
        <v>Office_Supplies</v>
      </c>
      <c r="L1941" s="7" t="str">
        <f>INDEX('Product Details'!$A$2:$D$169, MATCH('Sales Order '!J1941,'Product Details'!$B$2:$B$169,0),4)</f>
        <v>Appliances</v>
      </c>
      <c r="M1941" s="7" t="str">
        <f>INDEX('Product Details'!$A$2:$D$169, MATCH('Sales Order '!J1941,'Product Details'!$B$2:$B$169,0),1)</f>
        <v>KitchenAid Toaster, Black</v>
      </c>
      <c r="N1941" s="2">
        <v>2551</v>
      </c>
      <c r="O1941" s="2">
        <v>2456</v>
      </c>
      <c r="P1941" s="2">
        <v>4</v>
      </c>
      <c r="Q1941" s="8">
        <f t="shared" si="243"/>
        <v>9824</v>
      </c>
      <c r="R1941" s="8">
        <f t="shared" si="244"/>
        <v>10204</v>
      </c>
      <c r="S1941" s="2">
        <v>52</v>
      </c>
      <c r="T1941" s="9">
        <f t="shared" si="245"/>
        <v>10256</v>
      </c>
      <c r="U1941" s="9">
        <f t="shared" si="246"/>
        <v>432</v>
      </c>
      <c r="V1941" s="2" t="s">
        <v>34</v>
      </c>
      <c r="W1941" s="10">
        <f t="shared" si="247"/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 t="shared" si="240"/>
        <v>Cyra</v>
      </c>
      <c r="H1942" s="6" t="str">
        <f t="shared" si="241"/>
        <v>Reiten</v>
      </c>
      <c r="I1942" s="6" t="str">
        <f t="shared" si="242"/>
        <v>Samarinda</v>
      </c>
      <c r="J1942" s="2" t="s">
        <v>329</v>
      </c>
      <c r="K1942" s="7" t="str">
        <f>INDEX('Product Details'!$A$2:$D$169, MATCH('Sales Order '!J1942,'Product Details'!$B$2:$B$169,0),3)</f>
        <v>Office_Supplies</v>
      </c>
      <c r="L1942" s="7" t="str">
        <f>INDEX('Product Details'!$A$2:$D$169, MATCH('Sales Order '!J1942,'Product Details'!$B$2:$B$169,0),4)</f>
        <v>Appliances</v>
      </c>
      <c r="M1942" s="7" t="str">
        <f>INDEX('Product Details'!$A$2:$D$169, MATCH('Sales Order '!J1942,'Product Details'!$B$2:$B$169,0),1)</f>
        <v>KitchenAid Toaster, Black</v>
      </c>
      <c r="N1942" s="2">
        <v>135</v>
      </c>
      <c r="O1942" s="2">
        <v>129</v>
      </c>
      <c r="P1942" s="2">
        <v>3</v>
      </c>
      <c r="Q1942" s="8">
        <f t="shared" si="243"/>
        <v>387</v>
      </c>
      <c r="R1942" s="8">
        <f t="shared" si="244"/>
        <v>405</v>
      </c>
      <c r="S1942" s="2">
        <v>30</v>
      </c>
      <c r="T1942" s="9">
        <f t="shared" si="245"/>
        <v>435</v>
      </c>
      <c r="U1942" s="9">
        <f t="shared" si="246"/>
        <v>48</v>
      </c>
      <c r="V1942" s="2" t="s">
        <v>64</v>
      </c>
      <c r="W1942" s="10">
        <f t="shared" si="247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 t="shared" si="240"/>
        <v>Brooke</v>
      </c>
      <c r="H1943" s="6" t="str">
        <f t="shared" si="241"/>
        <v>Gillingham</v>
      </c>
      <c r="I1943" s="6" t="str">
        <f t="shared" si="242"/>
        <v>Geraldton</v>
      </c>
      <c r="J1943" s="2" t="s">
        <v>539</v>
      </c>
      <c r="K1943" s="7" t="str">
        <f>INDEX('Product Details'!$A$2:$D$169, MATCH('Sales Order '!J1943,'Product Details'!$B$2:$B$169,0),3)</f>
        <v>Technology</v>
      </c>
      <c r="L1943" s="7" t="str">
        <f>INDEX('Product Details'!$A$2:$D$169, MATCH('Sales Order '!J1943,'Product Details'!$B$2:$B$169,0),4)</f>
        <v>Copiers</v>
      </c>
      <c r="M1943" s="7" t="str">
        <f>INDEX('Product Details'!$A$2:$D$169, MATCH('Sales Order '!J1943,'Product Details'!$B$2:$B$169,0),1)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243"/>
        <v>8295</v>
      </c>
      <c r="R1943" s="8">
        <f t="shared" si="244"/>
        <v>9214</v>
      </c>
      <c r="S1943" s="2">
        <v>78</v>
      </c>
      <c r="T1943" s="9">
        <f t="shared" si="245"/>
        <v>9292</v>
      </c>
      <c r="U1943" s="9">
        <f t="shared" si="246"/>
        <v>997</v>
      </c>
      <c r="V1943" s="2" t="s">
        <v>64</v>
      </c>
      <c r="W1943" s="10">
        <f t="shared" si="247"/>
        <v>0.05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 t="shared" si="240"/>
        <v>Shirley</v>
      </c>
      <c r="H1944" s="6" t="str">
        <f t="shared" si="241"/>
        <v>Schmidt</v>
      </c>
      <c r="I1944" s="6" t="str">
        <f t="shared" si="242"/>
        <v>Bijapur</v>
      </c>
      <c r="J1944" s="2" t="s">
        <v>669</v>
      </c>
      <c r="K1944" s="7" t="str">
        <f>INDEX('Product Details'!$A$2:$D$169, MATCH('Sales Order '!J1944,'Product Details'!$B$2:$B$169,0),3)</f>
        <v>Technology</v>
      </c>
      <c r="L1944" s="7" t="str">
        <f>INDEX('Product Details'!$A$2:$D$169, MATCH('Sales Order '!J1944,'Product Details'!$B$2:$B$169,0),4)</f>
        <v>Phones</v>
      </c>
      <c r="M1944" s="7" t="str">
        <f>INDEX('Product Details'!$A$2:$D$169, MATCH('Sales Order '!J1944,'Product Details'!$B$2:$B$169,0),1)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243"/>
        <v>650</v>
      </c>
      <c r="R1944" s="8">
        <f t="shared" si="244"/>
        <v>725</v>
      </c>
      <c r="S1944" s="2">
        <v>30</v>
      </c>
      <c r="T1944" s="9">
        <f t="shared" si="245"/>
        <v>755</v>
      </c>
      <c r="U1944" s="9">
        <f t="shared" si="246"/>
        <v>105</v>
      </c>
      <c r="V1944" s="2" t="s">
        <v>72</v>
      </c>
      <c r="W1944" s="10">
        <f t="shared" si="247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 t="shared" si="240"/>
        <v>Rachel</v>
      </c>
      <c r="H1945" s="6" t="str">
        <f t="shared" si="241"/>
        <v>Payne</v>
      </c>
      <c r="I1945" s="6" t="str">
        <f t="shared" si="242"/>
        <v>Raipur</v>
      </c>
      <c r="J1945" s="2" t="s">
        <v>274</v>
      </c>
      <c r="K1945" s="7" t="str">
        <f>INDEX('Product Details'!$A$2:$D$169, MATCH('Sales Order '!J1945,'Product Details'!$B$2:$B$169,0),3)</f>
        <v>Furniture</v>
      </c>
      <c r="L1945" s="7" t="str">
        <f>INDEX('Product Details'!$A$2:$D$169, MATCH('Sales Order '!J1945,'Product Details'!$B$2:$B$169,0),4)</f>
        <v>Tables</v>
      </c>
      <c r="M1945" s="7" t="str">
        <f>INDEX('Product Details'!$A$2:$D$169, MATCH('Sales Order '!J1945,'Product Details'!$B$2:$B$169,0),1)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243"/>
        <v>748</v>
      </c>
      <c r="R1945" s="8">
        <f t="shared" si="244"/>
        <v>832</v>
      </c>
      <c r="S1945" s="2">
        <v>72</v>
      </c>
      <c r="T1945" s="9">
        <f t="shared" si="245"/>
        <v>904</v>
      </c>
      <c r="U1945" s="9">
        <f t="shared" si="246"/>
        <v>156</v>
      </c>
      <c r="V1945" s="2" t="s">
        <v>34</v>
      </c>
      <c r="W1945" s="10">
        <f t="shared" si="247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 t="shared" si="240"/>
        <v>Nick</v>
      </c>
      <c r="H1946" s="6" t="str">
        <f t="shared" si="241"/>
        <v>Radford</v>
      </c>
      <c r="I1946" s="6" t="str">
        <f t="shared" si="242"/>
        <v>Lucknow</v>
      </c>
      <c r="J1946" s="2" t="s">
        <v>612</v>
      </c>
      <c r="K1946" s="7" t="str">
        <f>INDEX('Product Details'!$A$2:$D$169, MATCH('Sales Order '!J1946,'Product Details'!$B$2:$B$169,0),3)</f>
        <v>Technology</v>
      </c>
      <c r="L1946" s="7" t="str">
        <f>INDEX('Product Details'!$A$2:$D$169, MATCH('Sales Order '!J1946,'Product Details'!$B$2:$B$169,0),4)</f>
        <v>Phones</v>
      </c>
      <c r="M1946" s="7" t="str">
        <f>INDEX('Product Details'!$A$2:$D$169, MATCH('Sales Order '!J1946,'Product Details'!$B$2:$B$169,0),1)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243"/>
        <v>4916</v>
      </c>
      <c r="R1946" s="8">
        <f t="shared" si="244"/>
        <v>5362</v>
      </c>
      <c r="S1946" s="2">
        <v>60</v>
      </c>
      <c r="T1946" s="9">
        <f t="shared" si="245"/>
        <v>5422</v>
      </c>
      <c r="U1946" s="9">
        <f t="shared" si="246"/>
        <v>506</v>
      </c>
      <c r="V1946" s="2" t="s">
        <v>64</v>
      </c>
      <c r="W1946" s="10">
        <f t="shared" si="247"/>
        <v>0.05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 t="shared" si="240"/>
        <v>Thomas</v>
      </c>
      <c r="H1947" s="6" t="str">
        <f t="shared" si="241"/>
        <v>Brumley</v>
      </c>
      <c r="I1947" s="6" t="str">
        <f t="shared" si="242"/>
        <v>Jinan</v>
      </c>
      <c r="J1947" s="2" t="s">
        <v>1143</v>
      </c>
      <c r="K1947" s="7" t="str">
        <f>INDEX('Product Details'!$A$2:$D$169, MATCH('Sales Order '!J1947,'Product Details'!$B$2:$B$169,0),3)</f>
        <v>Furniture</v>
      </c>
      <c r="L1947" s="7" t="str">
        <f>INDEX('Product Details'!$A$2:$D$169, MATCH('Sales Order '!J1947,'Product Details'!$B$2:$B$169,0),4)</f>
        <v>Bookcases</v>
      </c>
      <c r="M1947" s="7" t="str">
        <f>INDEX('Product Details'!$A$2:$D$169, MATCH('Sales Order '!J1947,'Product Details'!$B$2:$B$169,0),1)</f>
        <v>Metal Bookcases, Putty</v>
      </c>
      <c r="N1947" s="2">
        <v>1772</v>
      </c>
      <c r="O1947" s="2">
        <v>1656</v>
      </c>
      <c r="P1947" s="2">
        <v>3</v>
      </c>
      <c r="Q1947" s="8">
        <f t="shared" si="243"/>
        <v>4968</v>
      </c>
      <c r="R1947" s="8">
        <f t="shared" si="244"/>
        <v>5316</v>
      </c>
      <c r="S1947" s="2">
        <v>25</v>
      </c>
      <c r="T1947" s="9">
        <f t="shared" si="245"/>
        <v>5341</v>
      </c>
      <c r="U1947" s="9">
        <f t="shared" si="246"/>
        <v>373</v>
      </c>
      <c r="V1947" s="2" t="s">
        <v>64</v>
      </c>
      <c r="W1947" s="10">
        <f t="shared" si="247"/>
        <v>0.05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 t="shared" si="240"/>
        <v>Evan</v>
      </c>
      <c r="H1948" s="6" t="str">
        <f t="shared" si="241"/>
        <v>Bailliet</v>
      </c>
      <c r="I1948" s="6" t="str">
        <f t="shared" si="242"/>
        <v>Sydney</v>
      </c>
      <c r="J1948" s="2" t="s">
        <v>51</v>
      </c>
      <c r="K1948" s="7" t="str">
        <f>INDEX('Product Details'!$A$2:$D$169, MATCH('Sales Order '!J1948,'Product Details'!$B$2:$B$169,0),3)</f>
        <v>Technology</v>
      </c>
      <c r="L1948" s="7" t="str">
        <f>INDEX('Product Details'!$A$2:$D$169, MATCH('Sales Order '!J1948,'Product Details'!$B$2:$B$169,0),4)</f>
        <v>Machines</v>
      </c>
      <c r="M1948" s="7" t="str">
        <f>INDEX('Product Details'!$A$2:$D$169, MATCH('Sales Order '!J1948,'Product Details'!$B$2:$B$169,0),1)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243"/>
        <v>8000</v>
      </c>
      <c r="R1948" s="8">
        <f t="shared" si="244"/>
        <v>8972</v>
      </c>
      <c r="S1948" s="2">
        <v>40</v>
      </c>
      <c r="T1948" s="9">
        <f t="shared" si="245"/>
        <v>9012</v>
      </c>
      <c r="U1948" s="9">
        <f t="shared" si="246"/>
        <v>1012</v>
      </c>
      <c r="V1948" s="2" t="s">
        <v>72</v>
      </c>
      <c r="W1948" s="10">
        <f t="shared" si="247"/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 t="shared" si="240"/>
        <v>Cyra</v>
      </c>
      <c r="H1949" s="6" t="str">
        <f t="shared" si="241"/>
        <v>Reiten</v>
      </c>
      <c r="I1949" s="6" t="str">
        <f t="shared" si="242"/>
        <v>Samarinda</v>
      </c>
      <c r="J1949" s="2" t="s">
        <v>117</v>
      </c>
      <c r="K1949" s="7" t="str">
        <f>INDEX('Product Details'!$A$2:$D$169, MATCH('Sales Order '!J1949,'Product Details'!$B$2:$B$169,0),3)</f>
        <v>Furniture</v>
      </c>
      <c r="L1949" s="7" t="str">
        <f>INDEX('Product Details'!$A$2:$D$169, MATCH('Sales Order '!J1949,'Product Details'!$B$2:$B$169,0),4)</f>
        <v>Tables</v>
      </c>
      <c r="M1949" s="7" t="str">
        <f>INDEX('Product Details'!$A$2:$D$169, MATCH('Sales Order '!J1949,'Product Details'!$B$2:$B$169,0),1)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243"/>
        <v>954</v>
      </c>
      <c r="R1949" s="8">
        <f t="shared" si="244"/>
        <v>1022</v>
      </c>
      <c r="S1949" s="2">
        <v>70</v>
      </c>
      <c r="T1949" s="9">
        <f t="shared" si="245"/>
        <v>1092</v>
      </c>
      <c r="U1949" s="9">
        <f t="shared" si="246"/>
        <v>138</v>
      </c>
      <c r="V1949" s="2" t="s">
        <v>34</v>
      </c>
      <c r="W1949" s="10">
        <f t="shared" si="247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 t="shared" si="240"/>
        <v>Dave</v>
      </c>
      <c r="H1950" s="6" t="str">
        <f t="shared" si="241"/>
        <v>Hallsten</v>
      </c>
      <c r="I1950" s="6" t="str">
        <f t="shared" si="242"/>
        <v>Melbourne</v>
      </c>
      <c r="J1950" s="2" t="s">
        <v>595</v>
      </c>
      <c r="K1950" s="7" t="str">
        <f>INDEX('Product Details'!$A$2:$D$169, MATCH('Sales Order '!J1950,'Product Details'!$B$2:$B$169,0),3)</f>
        <v>Office_Supplies</v>
      </c>
      <c r="L1950" s="7" t="str">
        <f>INDEX('Product Details'!$A$2:$D$169, MATCH('Sales Order '!J1950,'Product Details'!$B$2:$B$169,0),4)</f>
        <v>Art</v>
      </c>
      <c r="M1950" s="7" t="str">
        <f>INDEX('Product Details'!$A$2:$D$169, MATCH('Sales Order '!J1950,'Product Details'!$B$2:$B$169,0),1)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243"/>
        <v>2310</v>
      </c>
      <c r="R1950" s="8">
        <f t="shared" si="244"/>
        <v>2427</v>
      </c>
      <c r="S1950" s="2">
        <v>74</v>
      </c>
      <c r="T1950" s="9">
        <f t="shared" si="245"/>
        <v>2501</v>
      </c>
      <c r="U1950" s="9">
        <f t="shared" si="246"/>
        <v>191</v>
      </c>
      <c r="V1950" s="2" t="s">
        <v>34</v>
      </c>
      <c r="W1950" s="10">
        <f t="shared" si="247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 t="shared" si="240"/>
        <v>Alejandro</v>
      </c>
      <c r="H1951" s="6" t="str">
        <f t="shared" si="241"/>
        <v>Ballentine</v>
      </c>
      <c r="I1951" s="6" t="str">
        <f t="shared" si="242"/>
        <v>Mannheim</v>
      </c>
      <c r="J1951" s="2" t="s">
        <v>523</v>
      </c>
      <c r="K1951" s="7" t="str">
        <f>INDEX('Product Details'!$A$2:$D$169, MATCH('Sales Order '!J1951,'Product Details'!$B$2:$B$169,0),3)</f>
        <v>Office_Supplies</v>
      </c>
      <c r="L1951" s="7" t="str">
        <f>INDEX('Product Details'!$A$2:$D$169, MATCH('Sales Order '!J1951,'Product Details'!$B$2:$B$169,0),4)</f>
        <v>Appliances</v>
      </c>
      <c r="M1951" s="7" t="str">
        <f>INDEX('Product Details'!$A$2:$D$169, MATCH('Sales Order '!J1951,'Product Details'!$B$2:$B$169,0),1)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243"/>
        <v>7828</v>
      </c>
      <c r="R1951" s="8">
        <f t="shared" si="244"/>
        <v>8781</v>
      </c>
      <c r="S1951" s="2">
        <v>61</v>
      </c>
      <c r="T1951" s="9">
        <f t="shared" si="245"/>
        <v>8842</v>
      </c>
      <c r="U1951" s="9">
        <f t="shared" si="246"/>
        <v>1014</v>
      </c>
      <c r="V1951" s="2" t="s">
        <v>34</v>
      </c>
      <c r="W1951" s="10">
        <f t="shared" si="247"/>
        <v>0.05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 t="shared" si="240"/>
        <v>Fred</v>
      </c>
      <c r="H1952" s="6" t="str">
        <f t="shared" si="241"/>
        <v>Hopkins</v>
      </c>
      <c r="I1952" s="6" t="str">
        <f t="shared" si="242"/>
        <v>Sydney</v>
      </c>
      <c r="J1952" s="2" t="s">
        <v>112</v>
      </c>
      <c r="K1952" s="7" t="str">
        <f>INDEX('Product Details'!$A$2:$D$169, MATCH('Sales Order '!J1952,'Product Details'!$B$2:$B$169,0),3)</f>
        <v>Office_Supplies</v>
      </c>
      <c r="L1952" s="7" t="str">
        <f>INDEX('Product Details'!$A$2:$D$169, MATCH('Sales Order '!J1952,'Product Details'!$B$2:$B$169,0),4)</f>
        <v>Storage</v>
      </c>
      <c r="M1952" s="7" t="str">
        <f>INDEX('Product Details'!$A$2:$D$169, MATCH('Sales Order '!J1952,'Product Details'!$B$2:$B$169,0),1)</f>
        <v>Pizazz Global Quick File</v>
      </c>
      <c r="N1952" s="2">
        <v>179</v>
      </c>
      <c r="O1952" s="2">
        <v>166</v>
      </c>
      <c r="P1952" s="2">
        <v>2</v>
      </c>
      <c r="Q1952" s="8">
        <f t="shared" si="243"/>
        <v>332</v>
      </c>
      <c r="R1952" s="8">
        <f t="shared" si="244"/>
        <v>358</v>
      </c>
      <c r="S1952" s="2">
        <v>30</v>
      </c>
      <c r="T1952" s="9">
        <f t="shared" si="245"/>
        <v>388</v>
      </c>
      <c r="U1952" s="9">
        <f t="shared" si="246"/>
        <v>56</v>
      </c>
      <c r="V1952" s="2" t="s">
        <v>64</v>
      </c>
      <c r="W1952" s="10">
        <f t="shared" si="247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 t="shared" si="240"/>
        <v>Sanjit</v>
      </c>
      <c r="H1953" s="6" t="str">
        <f t="shared" si="241"/>
        <v>Jacobs</v>
      </c>
      <c r="I1953" s="6" t="str">
        <f t="shared" si="242"/>
        <v>Munich</v>
      </c>
      <c r="J1953" s="2" t="s">
        <v>208</v>
      </c>
      <c r="K1953" s="7" t="str">
        <f>INDEX('Product Details'!$A$2:$D$169, MATCH('Sales Order '!J1953,'Product Details'!$B$2:$B$169,0),3)</f>
        <v>Office_Supplies</v>
      </c>
      <c r="L1953" s="7" t="str">
        <f>INDEX('Product Details'!$A$2:$D$169, MATCH('Sales Order '!J1953,'Product Details'!$B$2:$B$169,0),4)</f>
        <v>Labels</v>
      </c>
      <c r="M1953" s="7" t="str">
        <f>INDEX('Product Details'!$A$2:$D$169, MATCH('Sales Order '!J1953,'Product Details'!$B$2:$B$169,0),1)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243"/>
        <v>6753</v>
      </c>
      <c r="R1953" s="8">
        <f t="shared" si="244"/>
        <v>7232</v>
      </c>
      <c r="S1953" s="2">
        <v>54</v>
      </c>
      <c r="T1953" s="9">
        <f t="shared" si="245"/>
        <v>7286</v>
      </c>
      <c r="U1953" s="9">
        <f t="shared" si="246"/>
        <v>533</v>
      </c>
      <c r="V1953" s="2" t="s">
        <v>34</v>
      </c>
      <c r="W1953" s="10">
        <f t="shared" si="247"/>
        <v>0.05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 t="shared" si="240"/>
        <v>Dana</v>
      </c>
      <c r="H1954" s="6" t="str">
        <f t="shared" si="241"/>
        <v>Kaydos</v>
      </c>
      <c r="I1954" s="6" t="str">
        <f t="shared" si="242"/>
        <v>Nagercoil</v>
      </c>
      <c r="J1954" s="2" t="s">
        <v>256</v>
      </c>
      <c r="K1954" s="7" t="str">
        <f>INDEX('Product Details'!$A$2:$D$169, MATCH('Sales Order '!J1954,'Product Details'!$B$2:$B$169,0),3)</f>
        <v>Office_Supplies</v>
      </c>
      <c r="L1954" s="7" t="str">
        <f>INDEX('Product Details'!$A$2:$D$169, MATCH('Sales Order '!J1954,'Product Details'!$B$2:$B$169,0),4)</f>
        <v>Supplies</v>
      </c>
      <c r="M1954" s="7" t="str">
        <f>INDEX('Product Details'!$A$2:$D$169, MATCH('Sales Order '!J1954,'Product Details'!$B$2:$B$169,0),1)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243"/>
        <v>13082</v>
      </c>
      <c r="R1954" s="8">
        <f t="shared" si="244"/>
        <v>14282</v>
      </c>
      <c r="S1954" s="2">
        <v>58</v>
      </c>
      <c r="T1954" s="9">
        <f t="shared" si="245"/>
        <v>14340</v>
      </c>
      <c r="U1954" s="9">
        <f t="shared" si="246"/>
        <v>1258</v>
      </c>
      <c r="V1954" s="2" t="s">
        <v>72</v>
      </c>
      <c r="W1954" s="10">
        <f t="shared" si="247"/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 t="shared" si="240"/>
        <v>Dave</v>
      </c>
      <c r="H1955" s="6" t="str">
        <f t="shared" si="241"/>
        <v>Poirier</v>
      </c>
      <c r="I1955" s="6" t="str">
        <f t="shared" si="242"/>
        <v>Changchun</v>
      </c>
      <c r="J1955" s="2" t="s">
        <v>42</v>
      </c>
      <c r="K1955" s="7" t="str">
        <f>INDEX('Product Details'!$A$2:$D$169, MATCH('Sales Order '!J1955,'Product Details'!$B$2:$B$169,0),3)</f>
        <v>Office_Supplies</v>
      </c>
      <c r="L1955" s="7" t="str">
        <f>INDEX('Product Details'!$A$2:$D$169, MATCH('Sales Order '!J1955,'Product Details'!$B$2:$B$169,0),4)</f>
        <v>Supplies</v>
      </c>
      <c r="M1955" s="7" t="str">
        <f>INDEX('Product Details'!$A$2:$D$169, MATCH('Sales Order '!J1955,'Product Details'!$B$2:$B$169,0),1)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243"/>
        <v>1755</v>
      </c>
      <c r="R1955" s="8">
        <f t="shared" si="244"/>
        <v>1859</v>
      </c>
      <c r="S1955" s="2">
        <v>75</v>
      </c>
      <c r="T1955" s="9">
        <f t="shared" si="245"/>
        <v>1934</v>
      </c>
      <c r="U1955" s="9">
        <f t="shared" si="246"/>
        <v>179</v>
      </c>
      <c r="V1955" s="2" t="s">
        <v>64</v>
      </c>
      <c r="W1955" s="10">
        <f t="shared" si="247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 t="shared" si="240"/>
        <v>Jason</v>
      </c>
      <c r="H1956" s="6" t="str">
        <f t="shared" si="241"/>
        <v>Gross</v>
      </c>
      <c r="I1956" s="6" t="str">
        <f t="shared" si="242"/>
        <v>Sydney</v>
      </c>
      <c r="J1956" s="2" t="s">
        <v>449</v>
      </c>
      <c r="K1956" s="7" t="str">
        <f>INDEX('Product Details'!$A$2:$D$169, MATCH('Sales Order '!J1956,'Product Details'!$B$2:$B$169,0),3)</f>
        <v>Office_Supplies</v>
      </c>
      <c r="L1956" s="7" t="str">
        <f>INDEX('Product Details'!$A$2:$D$169, MATCH('Sales Order '!J1956,'Product Details'!$B$2:$B$169,0),4)</f>
        <v>Envelopes</v>
      </c>
      <c r="M1956" s="7" t="str">
        <f>INDEX('Product Details'!$A$2:$D$169, MATCH('Sales Order '!J1956,'Product Details'!$B$2:$B$169,0),1)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243"/>
        <v>7644</v>
      </c>
      <c r="R1956" s="8">
        <f t="shared" si="244"/>
        <v>8184</v>
      </c>
      <c r="S1956" s="2">
        <v>96</v>
      </c>
      <c r="T1956" s="9">
        <f t="shared" si="245"/>
        <v>8280</v>
      </c>
      <c r="U1956" s="9">
        <f t="shared" si="246"/>
        <v>636</v>
      </c>
      <c r="V1956" s="2" t="s">
        <v>34</v>
      </c>
      <c r="W1956" s="10">
        <f t="shared" si="247"/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 t="shared" si="240"/>
        <v>Alex</v>
      </c>
      <c r="H1957" s="6" t="str">
        <f t="shared" si="241"/>
        <v>Avila</v>
      </c>
      <c r="I1957" s="6" t="str">
        <f t="shared" si="242"/>
        <v>Agra</v>
      </c>
      <c r="J1957" s="2" t="s">
        <v>521</v>
      </c>
      <c r="K1957" s="7" t="str">
        <f>INDEX('Product Details'!$A$2:$D$169, MATCH('Sales Order '!J1957,'Product Details'!$B$2:$B$169,0),3)</f>
        <v>Office_Supplies</v>
      </c>
      <c r="L1957" s="7" t="str">
        <f>INDEX('Product Details'!$A$2:$D$169, MATCH('Sales Order '!J1957,'Product Details'!$B$2:$B$169,0),4)</f>
        <v>Fasteners</v>
      </c>
      <c r="M1957" s="7" t="str">
        <f>INDEX('Product Details'!$A$2:$D$169, MATCH('Sales Order '!J1957,'Product Details'!$B$2:$B$169,0),1)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243"/>
        <v>3352</v>
      </c>
      <c r="R1957" s="8">
        <f t="shared" si="244"/>
        <v>3728</v>
      </c>
      <c r="S1957" s="2">
        <v>75</v>
      </c>
      <c r="T1957" s="9">
        <f t="shared" si="245"/>
        <v>3803</v>
      </c>
      <c r="U1957" s="9">
        <f t="shared" si="246"/>
        <v>451</v>
      </c>
      <c r="V1957" s="2" t="s">
        <v>64</v>
      </c>
      <c r="W1957" s="10">
        <f t="shared" si="247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 t="shared" si="240"/>
        <v>Hunter</v>
      </c>
      <c r="H1958" s="6" t="str">
        <f t="shared" si="241"/>
        <v>Lopez</v>
      </c>
      <c r="I1958" s="6" t="str">
        <f t="shared" si="242"/>
        <v>Wollongong</v>
      </c>
      <c r="J1958" s="2" t="s">
        <v>793</v>
      </c>
      <c r="K1958" s="7" t="str">
        <f>INDEX('Product Details'!$A$2:$D$169, MATCH('Sales Order '!J1958,'Product Details'!$B$2:$B$169,0),3)</f>
        <v>Office_Supplies</v>
      </c>
      <c r="L1958" s="7" t="str">
        <f>INDEX('Product Details'!$A$2:$D$169, MATCH('Sales Order '!J1958,'Product Details'!$B$2:$B$169,0),4)</f>
        <v>Fasteners</v>
      </c>
      <c r="M1958" s="7" t="str">
        <f>INDEX('Product Details'!$A$2:$D$169, MATCH('Sales Order '!J1958,'Product Details'!$B$2:$B$169,0),1)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243"/>
        <v>4518</v>
      </c>
      <c r="R1958" s="8">
        <f t="shared" si="244"/>
        <v>4784</v>
      </c>
      <c r="S1958" s="2">
        <v>64</v>
      </c>
      <c r="T1958" s="9">
        <f t="shared" si="245"/>
        <v>4848</v>
      </c>
      <c r="U1958" s="9">
        <f t="shared" si="246"/>
        <v>330</v>
      </c>
      <c r="V1958" s="2" t="s">
        <v>64</v>
      </c>
      <c r="W1958" s="10">
        <f t="shared" si="247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 t="shared" si="240"/>
        <v>Lynn</v>
      </c>
      <c r="H1959" s="6" t="str">
        <f t="shared" si="241"/>
        <v>Smith</v>
      </c>
      <c r="I1959" s="6" t="str">
        <f t="shared" si="242"/>
        <v>Guiping</v>
      </c>
      <c r="J1959" s="2" t="s">
        <v>1406</v>
      </c>
      <c r="K1959" s="7" t="str">
        <f>INDEX('Product Details'!$A$2:$D$169, MATCH('Sales Order '!J1959,'Product Details'!$B$2:$B$169,0),3)</f>
        <v>Office_Supplies</v>
      </c>
      <c r="L1959" s="7" t="str">
        <f>INDEX('Product Details'!$A$2:$D$169, MATCH('Sales Order '!J1959,'Product Details'!$B$2:$B$169,0),4)</f>
        <v>Art</v>
      </c>
      <c r="M1959" s="7" t="str">
        <f>INDEX('Product Details'!$A$2:$D$169, MATCH('Sales Order '!J1959,'Product Details'!$B$2:$B$169,0),1)</f>
        <v>Colorific Watercolor Pencils</v>
      </c>
      <c r="N1959" s="2">
        <v>68</v>
      </c>
      <c r="O1959" s="2">
        <v>63</v>
      </c>
      <c r="P1959" s="2">
        <v>2</v>
      </c>
      <c r="Q1959" s="8">
        <f t="shared" si="243"/>
        <v>126</v>
      </c>
      <c r="R1959" s="8">
        <f t="shared" si="244"/>
        <v>136</v>
      </c>
      <c r="S1959" s="2">
        <v>10</v>
      </c>
      <c r="T1959" s="9">
        <f t="shared" si="245"/>
        <v>146</v>
      </c>
      <c r="U1959" s="9">
        <f t="shared" si="246"/>
        <v>20</v>
      </c>
      <c r="V1959" s="2" t="s">
        <v>34</v>
      </c>
      <c r="W1959" s="10">
        <f t="shared" si="247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 t="shared" si="240"/>
        <v>Toby</v>
      </c>
      <c r="H1960" s="6" t="str">
        <f t="shared" si="241"/>
        <v>Braunhardt</v>
      </c>
      <c r="I1960" s="6" t="str">
        <f t="shared" si="242"/>
        <v>Jiangyan</v>
      </c>
      <c r="J1960" s="2" t="s">
        <v>595</v>
      </c>
      <c r="K1960" s="7" t="str">
        <f>INDEX('Product Details'!$A$2:$D$169, MATCH('Sales Order '!J1960,'Product Details'!$B$2:$B$169,0),3)</f>
        <v>Office_Supplies</v>
      </c>
      <c r="L1960" s="7" t="str">
        <f>INDEX('Product Details'!$A$2:$D$169, MATCH('Sales Order '!J1960,'Product Details'!$B$2:$B$169,0),4)</f>
        <v>Art</v>
      </c>
      <c r="M1960" s="7" t="str">
        <f>INDEX('Product Details'!$A$2:$D$169, MATCH('Sales Order '!J1960,'Product Details'!$B$2:$B$169,0),1)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243"/>
        <v>172</v>
      </c>
      <c r="R1960" s="8">
        <f t="shared" si="244"/>
        <v>186</v>
      </c>
      <c r="S1960" s="2">
        <v>10</v>
      </c>
      <c r="T1960" s="9">
        <f t="shared" si="245"/>
        <v>196</v>
      </c>
      <c r="U1960" s="9">
        <f t="shared" si="246"/>
        <v>24</v>
      </c>
      <c r="V1960" s="2" t="s">
        <v>64</v>
      </c>
      <c r="W1960" s="10">
        <f t="shared" si="247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 t="shared" si="240"/>
        <v>Liz</v>
      </c>
      <c r="H1961" s="6" t="str">
        <f t="shared" si="241"/>
        <v>Carlisle</v>
      </c>
      <c r="I1961" s="6" t="str">
        <f t="shared" si="242"/>
        <v>Luoyang</v>
      </c>
      <c r="J1961" s="2" t="s">
        <v>253</v>
      </c>
      <c r="K1961" s="7" t="str">
        <f>INDEX('Product Details'!$A$2:$D$169, MATCH('Sales Order '!J1961,'Product Details'!$B$2:$B$169,0),3)</f>
        <v>Office_Supplies</v>
      </c>
      <c r="L1961" s="7" t="str">
        <f>INDEX('Product Details'!$A$2:$D$169, MATCH('Sales Order '!J1961,'Product Details'!$B$2:$B$169,0),4)</f>
        <v>Binders</v>
      </c>
      <c r="M1961" s="7" t="str">
        <f>INDEX('Product Details'!$A$2:$D$169, MATCH('Sales Order '!J1961,'Product Details'!$B$2:$B$169,0),1)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243"/>
        <v>1486</v>
      </c>
      <c r="R1961" s="8">
        <f t="shared" si="244"/>
        <v>1545</v>
      </c>
      <c r="S1961" s="2">
        <v>96</v>
      </c>
      <c r="T1961" s="9">
        <f t="shared" si="245"/>
        <v>1641</v>
      </c>
      <c r="U1961" s="9">
        <f t="shared" si="246"/>
        <v>155</v>
      </c>
      <c r="V1961" s="2" t="s">
        <v>34</v>
      </c>
      <c r="W1961" s="10">
        <f t="shared" si="247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 t="shared" si="240"/>
        <v>Darren</v>
      </c>
      <c r="H1962" s="6" t="str">
        <f t="shared" si="241"/>
        <v>Budd</v>
      </c>
      <c r="I1962" s="6" t="str">
        <f t="shared" si="242"/>
        <v>Perth</v>
      </c>
      <c r="J1962" s="2" t="s">
        <v>351</v>
      </c>
      <c r="K1962" s="7" t="str">
        <f>INDEX('Product Details'!$A$2:$D$169, MATCH('Sales Order '!J1962,'Product Details'!$B$2:$B$169,0),3)</f>
        <v>Furniture</v>
      </c>
      <c r="L1962" s="7" t="str">
        <f>INDEX('Product Details'!$A$2:$D$169, MATCH('Sales Order '!J1962,'Product Details'!$B$2:$B$169,0),4)</f>
        <v>Tables</v>
      </c>
      <c r="M1962" s="7" t="str">
        <f>INDEX('Product Details'!$A$2:$D$169, MATCH('Sales Order '!J1962,'Product Details'!$B$2:$B$169,0),1)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243"/>
        <v>3555</v>
      </c>
      <c r="R1962" s="8">
        <f t="shared" si="244"/>
        <v>3876</v>
      </c>
      <c r="S1962" s="2">
        <v>61</v>
      </c>
      <c r="T1962" s="9">
        <f t="shared" si="245"/>
        <v>3937</v>
      </c>
      <c r="U1962" s="9">
        <f t="shared" si="246"/>
        <v>382</v>
      </c>
      <c r="V1962" s="2" t="s">
        <v>64</v>
      </c>
      <c r="W1962" s="10">
        <f t="shared" si="247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 t="shared" si="240"/>
        <v>Matt</v>
      </c>
      <c r="H1963" s="6" t="str">
        <f t="shared" si="241"/>
        <v>Collins</v>
      </c>
      <c r="I1963" s="6" t="str">
        <f t="shared" si="242"/>
        <v>Mumbai</v>
      </c>
      <c r="J1963" s="2" t="s">
        <v>467</v>
      </c>
      <c r="K1963" s="7" t="str">
        <f>INDEX('Product Details'!$A$2:$D$169, MATCH('Sales Order '!J1963,'Product Details'!$B$2:$B$169,0),3)</f>
        <v>Technology</v>
      </c>
      <c r="L1963" s="7" t="str">
        <f>INDEX('Product Details'!$A$2:$D$169, MATCH('Sales Order '!J1963,'Product Details'!$B$2:$B$169,0),4)</f>
        <v>Phones</v>
      </c>
      <c r="M1963" s="7" t="str">
        <f>INDEX('Product Details'!$A$2:$D$169, MATCH('Sales Order '!J1963,'Product Details'!$B$2:$B$169,0),1)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243"/>
        <v>34944</v>
      </c>
      <c r="R1963" s="8">
        <f t="shared" si="244"/>
        <v>38088</v>
      </c>
      <c r="S1963" s="2">
        <v>32</v>
      </c>
      <c r="T1963" s="9">
        <f t="shared" si="245"/>
        <v>38120</v>
      </c>
      <c r="U1963" s="9">
        <f t="shared" si="246"/>
        <v>3176</v>
      </c>
      <c r="V1963" s="2" t="s">
        <v>64</v>
      </c>
      <c r="W1963" s="10">
        <f t="shared" si="247"/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 t="shared" si="240"/>
        <v>Toby</v>
      </c>
      <c r="H1964" s="6" t="str">
        <f t="shared" si="241"/>
        <v>Braunhardt</v>
      </c>
      <c r="I1964" s="6" t="str">
        <f t="shared" si="242"/>
        <v>Jiangyan</v>
      </c>
      <c r="J1964" s="2" t="s">
        <v>695</v>
      </c>
      <c r="K1964" s="7" t="str">
        <f>INDEX('Product Details'!$A$2:$D$169, MATCH('Sales Order '!J1964,'Product Details'!$B$2:$B$169,0),3)</f>
        <v>Office_Supplies</v>
      </c>
      <c r="L1964" s="7" t="str">
        <f>INDEX('Product Details'!$A$2:$D$169, MATCH('Sales Order '!J1964,'Product Details'!$B$2:$B$169,0),4)</f>
        <v>Binders</v>
      </c>
      <c r="M1964" s="7" t="str">
        <f>INDEX('Product Details'!$A$2:$D$169, MATCH('Sales Order '!J1964,'Product Details'!$B$2:$B$169,0),1)</f>
        <v>Io Binding Machine, Clear</v>
      </c>
      <c r="N1964" s="2">
        <v>8651</v>
      </c>
      <c r="O1964" s="2">
        <v>8081</v>
      </c>
      <c r="P1964" s="2">
        <v>4</v>
      </c>
      <c r="Q1964" s="8">
        <f t="shared" si="243"/>
        <v>32324</v>
      </c>
      <c r="R1964" s="8">
        <f t="shared" si="244"/>
        <v>34604</v>
      </c>
      <c r="S1964" s="2">
        <v>89</v>
      </c>
      <c r="T1964" s="9">
        <f t="shared" si="245"/>
        <v>34693</v>
      </c>
      <c r="U1964" s="9">
        <f t="shared" si="246"/>
        <v>2369</v>
      </c>
      <c r="V1964" s="2" t="s">
        <v>64</v>
      </c>
      <c r="W1964" s="10">
        <f t="shared" si="247"/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 t="shared" si="240"/>
        <v>Mick</v>
      </c>
      <c r="H1965" s="6" t="str">
        <f t="shared" si="241"/>
        <v>Brown</v>
      </c>
      <c r="I1965" s="6" t="str">
        <f t="shared" si="242"/>
        <v>Shenzhen</v>
      </c>
      <c r="J1965" s="2" t="s">
        <v>817</v>
      </c>
      <c r="K1965" s="7" t="str">
        <f>INDEX('Product Details'!$A$2:$D$169, MATCH('Sales Order '!J1965,'Product Details'!$B$2:$B$169,0),3)</f>
        <v>Office_Supplies</v>
      </c>
      <c r="L1965" s="7" t="str">
        <f>INDEX('Product Details'!$A$2:$D$169, MATCH('Sales Order '!J1965,'Product Details'!$B$2:$B$169,0),4)</f>
        <v>Labels</v>
      </c>
      <c r="M1965" s="7" t="str">
        <f>INDEX('Product Details'!$A$2:$D$169, MATCH('Sales Order '!J1965,'Product Details'!$B$2:$B$169,0),1)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243"/>
        <v>2573</v>
      </c>
      <c r="R1965" s="8">
        <f t="shared" si="244"/>
        <v>2778</v>
      </c>
      <c r="S1965" s="2">
        <v>34</v>
      </c>
      <c r="T1965" s="9">
        <f t="shared" si="245"/>
        <v>2812</v>
      </c>
      <c r="U1965" s="9">
        <f t="shared" si="246"/>
        <v>239</v>
      </c>
      <c r="V1965" s="2" t="s">
        <v>64</v>
      </c>
      <c r="W1965" s="10">
        <f t="shared" si="247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 t="shared" si="240"/>
        <v>Hunter</v>
      </c>
      <c r="H1966" s="6" t="str">
        <f t="shared" si="241"/>
        <v>Lopez</v>
      </c>
      <c r="I1966" s="6" t="str">
        <f t="shared" si="242"/>
        <v>Cuttack</v>
      </c>
      <c r="J1966" s="2" t="s">
        <v>762</v>
      </c>
      <c r="K1966" s="7" t="str">
        <f>INDEX('Product Details'!$A$2:$D$169, MATCH('Sales Order '!J1966,'Product Details'!$B$2:$B$169,0),3)</f>
        <v>Technology</v>
      </c>
      <c r="L1966" s="7" t="str">
        <f>INDEX('Product Details'!$A$2:$D$169, MATCH('Sales Order '!J1966,'Product Details'!$B$2:$B$169,0),4)</f>
        <v>Machines</v>
      </c>
      <c r="M1966" s="7" t="str">
        <f>INDEX('Product Details'!$A$2:$D$169, MATCH('Sales Order '!J1966,'Product Details'!$B$2:$B$169,0),1)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243"/>
        <v>8132</v>
      </c>
      <c r="R1966" s="8">
        <f t="shared" si="244"/>
        <v>9033</v>
      </c>
      <c r="S1966" s="2">
        <v>82</v>
      </c>
      <c r="T1966" s="9">
        <f t="shared" si="245"/>
        <v>9115</v>
      </c>
      <c r="U1966" s="9">
        <f t="shared" si="246"/>
        <v>983</v>
      </c>
      <c r="V1966" s="2" t="s">
        <v>64</v>
      </c>
      <c r="W1966" s="10">
        <f t="shared" si="247"/>
        <v>0.05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 t="shared" si="240"/>
        <v>Cynthia</v>
      </c>
      <c r="H1967" s="6" t="str">
        <f t="shared" si="241"/>
        <v>Delaney</v>
      </c>
      <c r="I1967" s="6" t="str">
        <f t="shared" si="242"/>
        <v>Wodonga</v>
      </c>
      <c r="J1967" s="2" t="s">
        <v>612</v>
      </c>
      <c r="K1967" s="7" t="str">
        <f>INDEX('Product Details'!$A$2:$D$169, MATCH('Sales Order '!J1967,'Product Details'!$B$2:$B$169,0),3)</f>
        <v>Technology</v>
      </c>
      <c r="L1967" s="7" t="str">
        <f>INDEX('Product Details'!$A$2:$D$169, MATCH('Sales Order '!J1967,'Product Details'!$B$2:$B$169,0),4)</f>
        <v>Phones</v>
      </c>
      <c r="M1967" s="7" t="str">
        <f>INDEX('Product Details'!$A$2:$D$169, MATCH('Sales Order '!J1967,'Product Details'!$B$2:$B$169,0),1)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243"/>
        <v>1668</v>
      </c>
      <c r="R1967" s="8">
        <f t="shared" si="244"/>
        <v>1800</v>
      </c>
      <c r="S1967" s="2">
        <v>62</v>
      </c>
      <c r="T1967" s="9">
        <f t="shared" si="245"/>
        <v>1862</v>
      </c>
      <c r="U1967" s="9">
        <f t="shared" si="246"/>
        <v>194</v>
      </c>
      <c r="V1967" s="2" t="s">
        <v>64</v>
      </c>
      <c r="W1967" s="10">
        <f t="shared" si="247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 t="shared" si="240"/>
        <v>Laurel</v>
      </c>
      <c r="H1968" s="6" t="str">
        <f t="shared" si="241"/>
        <v>Beltran</v>
      </c>
      <c r="I1968" s="6" t="str">
        <f t="shared" si="242"/>
        <v>Wuppertal</v>
      </c>
      <c r="J1968" s="2" t="s">
        <v>442</v>
      </c>
      <c r="K1968" s="7" t="str">
        <f>INDEX('Product Details'!$A$2:$D$169, MATCH('Sales Order '!J1968,'Product Details'!$B$2:$B$169,0),3)</f>
        <v>Technology</v>
      </c>
      <c r="L1968" s="7" t="str">
        <f>INDEX('Product Details'!$A$2:$D$169, MATCH('Sales Order '!J1968,'Product Details'!$B$2:$B$169,0),4)</f>
        <v>Phones</v>
      </c>
      <c r="M1968" s="7" t="str">
        <f>INDEX('Product Details'!$A$2:$D$169, MATCH('Sales Order '!J1968,'Product Details'!$B$2:$B$169,0),1)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243"/>
        <v>7026</v>
      </c>
      <c r="R1968" s="8">
        <f t="shared" si="244"/>
        <v>7658</v>
      </c>
      <c r="S1968" s="2">
        <v>76</v>
      </c>
      <c r="T1968" s="9">
        <f t="shared" si="245"/>
        <v>7734</v>
      </c>
      <c r="U1968" s="9">
        <f t="shared" si="246"/>
        <v>708</v>
      </c>
      <c r="V1968" s="2" t="s">
        <v>64</v>
      </c>
      <c r="W1968" s="10">
        <f t="shared" si="247"/>
        <v>0.05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 t="shared" si="240"/>
        <v>Sally</v>
      </c>
      <c r="H1969" s="6" t="str">
        <f t="shared" si="241"/>
        <v>Knutson</v>
      </c>
      <c r="I1969" s="6" t="str">
        <f t="shared" si="242"/>
        <v>CastropRauxel</v>
      </c>
      <c r="J1969" s="2" t="s">
        <v>90</v>
      </c>
      <c r="K1969" s="7" t="str">
        <f>INDEX('Product Details'!$A$2:$D$169, MATCH('Sales Order '!J1969,'Product Details'!$B$2:$B$169,0),3)</f>
        <v>Office_Supplies</v>
      </c>
      <c r="L1969" s="7" t="str">
        <f>INDEX('Product Details'!$A$2:$D$169, MATCH('Sales Order '!J1969,'Product Details'!$B$2:$B$169,0),4)</f>
        <v>Paper</v>
      </c>
      <c r="M1969" s="7" t="str">
        <f>INDEX('Product Details'!$A$2:$D$169, MATCH('Sales Order '!J1969,'Product Details'!$B$2:$B$169,0),1)</f>
        <v>Xerox 1974</v>
      </c>
      <c r="N1969" s="2">
        <v>1968</v>
      </c>
      <c r="O1969" s="2">
        <v>1821</v>
      </c>
      <c r="P1969" s="2">
        <v>5</v>
      </c>
      <c r="Q1969" s="8">
        <f t="shared" si="243"/>
        <v>9105</v>
      </c>
      <c r="R1969" s="8">
        <f t="shared" si="244"/>
        <v>9840</v>
      </c>
      <c r="S1969" s="2">
        <v>49</v>
      </c>
      <c r="T1969" s="9">
        <f t="shared" si="245"/>
        <v>9889</v>
      </c>
      <c r="U1969" s="9">
        <f t="shared" si="246"/>
        <v>784</v>
      </c>
      <c r="V1969" s="2" t="s">
        <v>34</v>
      </c>
      <c r="W1969" s="10">
        <f t="shared" si="247"/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 t="shared" si="240"/>
        <v>Darren</v>
      </c>
      <c r="H1970" s="6" t="str">
        <f t="shared" si="241"/>
        <v>Budd</v>
      </c>
      <c r="I1970" s="6" t="str">
        <f t="shared" si="242"/>
        <v>Perth</v>
      </c>
      <c r="J1970" s="2" t="s">
        <v>246</v>
      </c>
      <c r="K1970" s="7" t="str">
        <f>INDEX('Product Details'!$A$2:$D$169, MATCH('Sales Order '!J1970,'Product Details'!$B$2:$B$169,0),3)</f>
        <v>Office_Supplies</v>
      </c>
      <c r="L1970" s="7" t="str">
        <f>INDEX('Product Details'!$A$2:$D$169, MATCH('Sales Order '!J1970,'Product Details'!$B$2:$B$169,0),4)</f>
        <v>Envelopes</v>
      </c>
      <c r="M1970" s="7" t="str">
        <f>INDEX('Product Details'!$A$2:$D$169, MATCH('Sales Order '!J1970,'Product Details'!$B$2:$B$169,0),1)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243"/>
        <v>7030</v>
      </c>
      <c r="R1970" s="8">
        <f t="shared" si="244"/>
        <v>7665</v>
      </c>
      <c r="S1970" s="2">
        <v>52</v>
      </c>
      <c r="T1970" s="9">
        <f t="shared" si="245"/>
        <v>7717</v>
      </c>
      <c r="U1970" s="9">
        <f t="shared" si="246"/>
        <v>687</v>
      </c>
      <c r="V1970" s="2" t="s">
        <v>64</v>
      </c>
      <c r="W1970" s="10">
        <f t="shared" si="247"/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 t="shared" si="240"/>
        <v>Sarah</v>
      </c>
      <c r="H1971" s="6" t="str">
        <f t="shared" si="241"/>
        <v>Foster</v>
      </c>
      <c r="I1971" s="6" t="str">
        <f t="shared" si="242"/>
        <v>Harbin</v>
      </c>
      <c r="J1971" s="2" t="s">
        <v>335</v>
      </c>
      <c r="K1971" s="7" t="str">
        <f>INDEX('Product Details'!$A$2:$D$169, MATCH('Sales Order '!J1971,'Product Details'!$B$2:$B$169,0),3)</f>
        <v>Office_Supplies</v>
      </c>
      <c r="L1971" s="7" t="str">
        <f>INDEX('Product Details'!$A$2:$D$169, MATCH('Sales Order '!J1971,'Product Details'!$B$2:$B$169,0),4)</f>
        <v>Paper</v>
      </c>
      <c r="M1971" s="7" t="str">
        <f>INDEX('Product Details'!$A$2:$D$169, MATCH('Sales Order '!J1971,'Product Details'!$B$2:$B$169,0),1)</f>
        <v>Xerox 22</v>
      </c>
      <c r="N1971" s="2">
        <v>2244</v>
      </c>
      <c r="O1971" s="2">
        <v>2143</v>
      </c>
      <c r="P1971" s="2">
        <v>1</v>
      </c>
      <c r="Q1971" s="8">
        <f t="shared" si="243"/>
        <v>2143</v>
      </c>
      <c r="R1971" s="8">
        <f t="shared" si="244"/>
        <v>2244</v>
      </c>
      <c r="S1971" s="2">
        <v>35</v>
      </c>
      <c r="T1971" s="9">
        <f t="shared" si="245"/>
        <v>2279</v>
      </c>
      <c r="U1971" s="9">
        <f t="shared" si="246"/>
        <v>136</v>
      </c>
      <c r="V1971" s="2" t="s">
        <v>34</v>
      </c>
      <c r="W1971" s="10">
        <f t="shared" si="247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 t="shared" si="240"/>
        <v>Craig</v>
      </c>
      <c r="H1972" s="6" t="str">
        <f t="shared" si="241"/>
        <v>Carroll</v>
      </c>
      <c r="I1972" s="6" t="str">
        <f t="shared" si="242"/>
        <v>Suzhou</v>
      </c>
      <c r="J1972" s="2" t="s">
        <v>314</v>
      </c>
      <c r="K1972" s="7" t="str">
        <f>INDEX('Product Details'!$A$2:$D$169, MATCH('Sales Order '!J1972,'Product Details'!$B$2:$B$169,0),3)</f>
        <v>Technology</v>
      </c>
      <c r="L1972" s="7" t="str">
        <f>INDEX('Product Details'!$A$2:$D$169, MATCH('Sales Order '!J1972,'Product Details'!$B$2:$B$169,0),4)</f>
        <v>Copiers</v>
      </c>
      <c r="M1972" s="7" t="str">
        <f>INDEX('Product Details'!$A$2:$D$169, MATCH('Sales Order '!J1972,'Product Details'!$B$2:$B$169,0),1)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243"/>
        <v>1802</v>
      </c>
      <c r="R1972" s="8">
        <f t="shared" si="244"/>
        <v>1908</v>
      </c>
      <c r="S1972" s="2">
        <v>62</v>
      </c>
      <c r="T1972" s="9">
        <f t="shared" si="245"/>
        <v>1970</v>
      </c>
      <c r="U1972" s="9">
        <f t="shared" si="246"/>
        <v>168</v>
      </c>
      <c r="V1972" s="2" t="s">
        <v>34</v>
      </c>
      <c r="W1972" s="10">
        <f t="shared" si="247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 t="shared" si="240"/>
        <v>Heather</v>
      </c>
      <c r="H1973" s="6" t="str">
        <f t="shared" si="241"/>
        <v>Kirkland</v>
      </c>
      <c r="I1973" s="6" t="str">
        <f t="shared" si="242"/>
        <v>Luoyang</v>
      </c>
      <c r="J1973" s="2" t="s">
        <v>359</v>
      </c>
      <c r="K1973" s="7" t="str">
        <f>INDEX('Product Details'!$A$2:$D$169, MATCH('Sales Order '!J1973,'Product Details'!$B$2:$B$169,0),3)</f>
        <v>Office_Supplies</v>
      </c>
      <c r="L1973" s="7" t="str">
        <f>INDEX('Product Details'!$A$2:$D$169, MATCH('Sales Order '!J1973,'Product Details'!$B$2:$B$169,0),4)</f>
        <v>Binders</v>
      </c>
      <c r="M1973" s="7" t="str">
        <f>INDEX('Product Details'!$A$2:$D$169, MATCH('Sales Order '!J1973,'Product Details'!$B$2:$B$169,0),1)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243"/>
        <v>548</v>
      </c>
      <c r="R1973" s="8">
        <f t="shared" si="244"/>
        <v>560</v>
      </c>
      <c r="S1973" s="2">
        <v>30</v>
      </c>
      <c r="T1973" s="9">
        <f t="shared" si="245"/>
        <v>590</v>
      </c>
      <c r="U1973" s="9">
        <f t="shared" si="246"/>
        <v>42</v>
      </c>
      <c r="V1973" s="2" t="s">
        <v>34</v>
      </c>
      <c r="W1973" s="10">
        <f t="shared" si="247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 t="shared" si="240"/>
        <v>Alan</v>
      </c>
      <c r="H1974" s="6" t="str">
        <f t="shared" si="241"/>
        <v>Schoenberger</v>
      </c>
      <c r="I1974" s="6" t="str">
        <f t="shared" si="242"/>
        <v>Anshan</v>
      </c>
      <c r="J1974" s="2" t="s">
        <v>449</v>
      </c>
      <c r="K1974" s="7" t="str">
        <f>INDEX('Product Details'!$A$2:$D$169, MATCH('Sales Order '!J1974,'Product Details'!$B$2:$B$169,0),3)</f>
        <v>Office_Supplies</v>
      </c>
      <c r="L1974" s="7" t="str">
        <f>INDEX('Product Details'!$A$2:$D$169, MATCH('Sales Order '!J1974,'Product Details'!$B$2:$B$169,0),4)</f>
        <v>Envelopes</v>
      </c>
      <c r="M1974" s="7" t="str">
        <f>INDEX('Product Details'!$A$2:$D$169, MATCH('Sales Order '!J1974,'Product Details'!$B$2:$B$169,0),1)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243"/>
        <v>805</v>
      </c>
      <c r="R1974" s="8">
        <f t="shared" si="244"/>
        <v>896</v>
      </c>
      <c r="S1974" s="2">
        <v>30</v>
      </c>
      <c r="T1974" s="9">
        <f t="shared" si="245"/>
        <v>926</v>
      </c>
      <c r="U1974" s="9">
        <f t="shared" si="246"/>
        <v>121</v>
      </c>
      <c r="V1974" s="2" t="s">
        <v>34</v>
      </c>
      <c r="W1974" s="10">
        <f t="shared" si="247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 t="shared" si="240"/>
        <v>Neoma</v>
      </c>
      <c r="H1975" s="6" t="str">
        <f t="shared" si="241"/>
        <v>Murray</v>
      </c>
      <c r="I1975" s="6" t="str">
        <f t="shared" si="242"/>
        <v>Guwahati</v>
      </c>
      <c r="J1975" s="2" t="s">
        <v>84</v>
      </c>
      <c r="K1975" s="7" t="str">
        <f>INDEX('Product Details'!$A$2:$D$169, MATCH('Sales Order '!J1975,'Product Details'!$B$2:$B$169,0),3)</f>
        <v>Furniture</v>
      </c>
      <c r="L1975" s="7" t="str">
        <f>INDEX('Product Details'!$A$2:$D$169, MATCH('Sales Order '!J1975,'Product Details'!$B$2:$B$169,0),4)</f>
        <v>Chairs</v>
      </c>
      <c r="M1975" s="7" t="str">
        <f>INDEX('Product Details'!$A$2:$D$169, MATCH('Sales Order '!J1975,'Product Details'!$B$2:$B$169,0),1)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243"/>
        <v>76848</v>
      </c>
      <c r="R1975" s="8">
        <f t="shared" si="244"/>
        <v>83073</v>
      </c>
      <c r="S1975" s="2">
        <v>75</v>
      </c>
      <c r="T1975" s="9">
        <f t="shared" si="245"/>
        <v>83148</v>
      </c>
      <c r="U1975" s="9">
        <f t="shared" si="246"/>
        <v>6300</v>
      </c>
      <c r="V1975" s="2" t="s">
        <v>34</v>
      </c>
      <c r="W1975" s="10">
        <f t="shared" si="247"/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 t="shared" si="240"/>
        <v>Resi</v>
      </c>
      <c r="H1976" s="6" t="str">
        <f t="shared" si="241"/>
        <v>Pšlking</v>
      </c>
      <c r="I1976" s="6" t="str">
        <f t="shared" si="242"/>
        <v>Gelsenkirchen</v>
      </c>
      <c r="J1976" s="2" t="s">
        <v>455</v>
      </c>
      <c r="K1976" s="7" t="str">
        <f>INDEX('Product Details'!$A$2:$D$169, MATCH('Sales Order '!J1976,'Product Details'!$B$2:$B$169,0),3)</f>
        <v>Office_Supplies</v>
      </c>
      <c r="L1976" s="7" t="str">
        <f>INDEX('Product Details'!$A$2:$D$169, MATCH('Sales Order '!J1976,'Product Details'!$B$2:$B$169,0),4)</f>
        <v>Paper</v>
      </c>
      <c r="M1976" s="7" t="str">
        <f>INDEX('Product Details'!$A$2:$D$169, MATCH('Sales Order '!J1976,'Product Details'!$B$2:$B$169,0),1)</f>
        <v>Xerox 1910</v>
      </c>
      <c r="N1976" s="2">
        <v>1246</v>
      </c>
      <c r="O1976" s="2">
        <v>1164</v>
      </c>
      <c r="P1976" s="2">
        <v>1</v>
      </c>
      <c r="Q1976" s="8">
        <f t="shared" si="243"/>
        <v>1164</v>
      </c>
      <c r="R1976" s="8">
        <f t="shared" si="244"/>
        <v>1246</v>
      </c>
      <c r="S1976" s="2">
        <v>58</v>
      </c>
      <c r="T1976" s="9">
        <f t="shared" si="245"/>
        <v>1304</v>
      </c>
      <c r="U1976" s="9">
        <f t="shared" si="246"/>
        <v>140</v>
      </c>
      <c r="V1976" s="2" t="s">
        <v>64</v>
      </c>
      <c r="W1976" s="10">
        <f t="shared" si="247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 t="shared" si="240"/>
        <v>Toby</v>
      </c>
      <c r="H1977" s="6" t="str">
        <f t="shared" si="241"/>
        <v>Swindell</v>
      </c>
      <c r="I1977" s="6" t="str">
        <f t="shared" si="242"/>
        <v>Ninghai</v>
      </c>
      <c r="J1977" s="2" t="s">
        <v>595</v>
      </c>
      <c r="K1977" s="7" t="str">
        <f>INDEX('Product Details'!$A$2:$D$169, MATCH('Sales Order '!J1977,'Product Details'!$B$2:$B$169,0),3)</f>
        <v>Office_Supplies</v>
      </c>
      <c r="L1977" s="7" t="str">
        <f>INDEX('Product Details'!$A$2:$D$169, MATCH('Sales Order '!J1977,'Product Details'!$B$2:$B$169,0),4)</f>
        <v>Art</v>
      </c>
      <c r="M1977" s="7" t="str">
        <f>INDEX('Product Details'!$A$2:$D$169, MATCH('Sales Order '!J1977,'Product Details'!$B$2:$B$169,0),1)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243"/>
        <v>4968</v>
      </c>
      <c r="R1977" s="8">
        <f t="shared" si="244"/>
        <v>5316</v>
      </c>
      <c r="S1977" s="2">
        <v>67</v>
      </c>
      <c r="T1977" s="9">
        <f t="shared" si="245"/>
        <v>5383</v>
      </c>
      <c r="U1977" s="9">
        <f t="shared" si="246"/>
        <v>415</v>
      </c>
      <c r="V1977" s="2" t="s">
        <v>34</v>
      </c>
      <c r="W1977" s="10">
        <f t="shared" si="247"/>
        <v>0.05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 t="shared" si="240"/>
        <v>Heather</v>
      </c>
      <c r="H1978" s="6" t="str">
        <f t="shared" si="241"/>
        <v>Kirkland</v>
      </c>
      <c r="I1978" s="6" t="str">
        <f t="shared" si="242"/>
        <v>Townsville</v>
      </c>
      <c r="J1978" s="2" t="s">
        <v>434</v>
      </c>
      <c r="K1978" s="7" t="str">
        <f>INDEX('Product Details'!$A$2:$D$169, MATCH('Sales Order '!J1978,'Product Details'!$B$2:$B$169,0),3)</f>
        <v>Office_Supplies</v>
      </c>
      <c r="L1978" s="7" t="str">
        <f>INDEX('Product Details'!$A$2:$D$169, MATCH('Sales Order '!J1978,'Product Details'!$B$2:$B$169,0),4)</f>
        <v>Binders</v>
      </c>
      <c r="M1978" s="7" t="str">
        <f>INDEX('Product Details'!$A$2:$D$169, MATCH('Sales Order '!J1978,'Product Details'!$B$2:$B$169,0),1)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243"/>
        <v>1068</v>
      </c>
      <c r="R1978" s="8">
        <f t="shared" si="244"/>
        <v>1176</v>
      </c>
      <c r="S1978" s="2">
        <v>58</v>
      </c>
      <c r="T1978" s="9">
        <f t="shared" si="245"/>
        <v>1234</v>
      </c>
      <c r="U1978" s="9">
        <f t="shared" si="246"/>
        <v>166</v>
      </c>
      <c r="V1978" s="2" t="s">
        <v>64</v>
      </c>
      <c r="W1978" s="10">
        <f t="shared" si="247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 t="shared" si="240"/>
        <v>Christy</v>
      </c>
      <c r="H1979" s="6" t="str">
        <f t="shared" si="241"/>
        <v>Brittain</v>
      </c>
      <c r="I1979" s="6" t="str">
        <f t="shared" si="242"/>
        <v>Depok</v>
      </c>
      <c r="J1979" s="2" t="s">
        <v>311</v>
      </c>
      <c r="K1979" s="7" t="str">
        <f>INDEX('Product Details'!$A$2:$D$169, MATCH('Sales Order '!J1979,'Product Details'!$B$2:$B$169,0),3)</f>
        <v>Technology</v>
      </c>
      <c r="L1979" s="7" t="str">
        <f>INDEX('Product Details'!$A$2:$D$169, MATCH('Sales Order '!J1979,'Product Details'!$B$2:$B$169,0),4)</f>
        <v>Copiers</v>
      </c>
      <c r="M1979" s="7" t="str">
        <f>INDEX('Product Details'!$A$2:$D$169, MATCH('Sales Order '!J1979,'Product Details'!$B$2:$B$169,0),1)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243"/>
        <v>26180</v>
      </c>
      <c r="R1979" s="8">
        <f t="shared" si="244"/>
        <v>28260</v>
      </c>
      <c r="S1979" s="2">
        <v>63</v>
      </c>
      <c r="T1979" s="9">
        <f t="shared" si="245"/>
        <v>28323</v>
      </c>
      <c r="U1979" s="9">
        <f t="shared" si="246"/>
        <v>2143</v>
      </c>
      <c r="V1979" s="2" t="s">
        <v>72</v>
      </c>
      <c r="W1979" s="10">
        <f t="shared" si="247"/>
        <v>7.0000000000000007E-2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 t="shared" si="240"/>
        <v>Cari</v>
      </c>
      <c r="H1980" s="6" t="str">
        <f t="shared" si="241"/>
        <v>MacIntyre</v>
      </c>
      <c r="I1980" s="6" t="str">
        <f t="shared" si="242"/>
        <v>Freiburg</v>
      </c>
      <c r="J1980" s="2" t="s">
        <v>551</v>
      </c>
      <c r="K1980" s="7" t="str">
        <f>INDEX('Product Details'!$A$2:$D$169, MATCH('Sales Order '!J1980,'Product Details'!$B$2:$B$169,0),3)</f>
        <v>Office_Supplies</v>
      </c>
      <c r="L1980" s="7" t="str">
        <f>INDEX('Product Details'!$A$2:$D$169, MATCH('Sales Order '!J1980,'Product Details'!$B$2:$B$169,0),4)</f>
        <v>Art</v>
      </c>
      <c r="M1980" s="7" t="str">
        <f>INDEX('Product Details'!$A$2:$D$169, MATCH('Sales Order '!J1980,'Product Details'!$B$2:$B$169,0),1)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243"/>
        <v>310</v>
      </c>
      <c r="R1980" s="8">
        <f t="shared" si="244"/>
        <v>334</v>
      </c>
      <c r="S1980" s="2">
        <v>30</v>
      </c>
      <c r="T1980" s="9">
        <f t="shared" si="245"/>
        <v>364</v>
      </c>
      <c r="U1980" s="9">
        <f t="shared" si="246"/>
        <v>54</v>
      </c>
      <c r="V1980" s="2" t="s">
        <v>34</v>
      </c>
      <c r="W1980" s="10">
        <f t="shared" si="247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 t="shared" si="240"/>
        <v>Ryan</v>
      </c>
      <c r="H1981" s="6" t="str">
        <f t="shared" si="241"/>
        <v>Crowe</v>
      </c>
      <c r="I1981" s="6" t="str">
        <f t="shared" si="242"/>
        <v>Kanpur</v>
      </c>
      <c r="J1981" s="2" t="s">
        <v>184</v>
      </c>
      <c r="K1981" s="7" t="str">
        <f>INDEX('Product Details'!$A$2:$D$169, MATCH('Sales Order '!J1981,'Product Details'!$B$2:$B$169,0),3)</f>
        <v>Furniture</v>
      </c>
      <c r="L1981" s="7" t="str">
        <f>INDEX('Product Details'!$A$2:$D$169, MATCH('Sales Order '!J1981,'Product Details'!$B$2:$B$169,0),4)</f>
        <v>Tables</v>
      </c>
      <c r="M1981" s="7" t="str">
        <f>INDEX('Product Details'!$A$2:$D$169, MATCH('Sales Order '!J1981,'Product Details'!$B$2:$B$169,0),1)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243"/>
        <v>7885</v>
      </c>
      <c r="R1981" s="8">
        <f t="shared" si="244"/>
        <v>8270</v>
      </c>
      <c r="S1981" s="2">
        <v>21</v>
      </c>
      <c r="T1981" s="9">
        <f t="shared" si="245"/>
        <v>8291</v>
      </c>
      <c r="U1981" s="9">
        <f t="shared" si="246"/>
        <v>406</v>
      </c>
      <c r="V1981" s="2" t="s">
        <v>31</v>
      </c>
      <c r="W1981" s="10">
        <f t="shared" si="247"/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 t="shared" si="240"/>
        <v>Harry</v>
      </c>
      <c r="H1982" s="6" t="str">
        <f t="shared" si="241"/>
        <v>Marie</v>
      </c>
      <c r="I1982" s="6" t="str">
        <f t="shared" si="242"/>
        <v>Dortmund</v>
      </c>
      <c r="J1982" s="2" t="s">
        <v>181</v>
      </c>
      <c r="K1982" s="7" t="str">
        <f>INDEX('Product Details'!$A$2:$D$169, MATCH('Sales Order '!J1982,'Product Details'!$B$2:$B$169,0),3)</f>
        <v>Furniture</v>
      </c>
      <c r="L1982" s="7" t="str">
        <f>INDEX('Product Details'!$A$2:$D$169, MATCH('Sales Order '!J1982,'Product Details'!$B$2:$B$169,0),4)</f>
        <v>Tables</v>
      </c>
      <c r="M1982" s="7" t="str">
        <f>INDEX('Product Details'!$A$2:$D$169, MATCH('Sales Order '!J1982,'Product Details'!$B$2:$B$169,0),1)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243"/>
        <v>9992</v>
      </c>
      <c r="R1982" s="8">
        <f t="shared" si="244"/>
        <v>10788</v>
      </c>
      <c r="S1982" s="2">
        <v>90</v>
      </c>
      <c r="T1982" s="9">
        <f t="shared" si="245"/>
        <v>10878</v>
      </c>
      <c r="U1982" s="9">
        <f t="shared" si="246"/>
        <v>886</v>
      </c>
      <c r="V1982" s="2" t="s">
        <v>72</v>
      </c>
      <c r="W1982" s="10">
        <f t="shared" si="247"/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 t="shared" si="240"/>
        <v>Claudia</v>
      </c>
      <c r="H1983" s="6" t="str">
        <f t="shared" si="241"/>
        <v>Bergmann</v>
      </c>
      <c r="I1983" s="6" t="str">
        <f t="shared" si="242"/>
        <v>Aschaffenburg</v>
      </c>
      <c r="J1983" s="2" t="s">
        <v>270</v>
      </c>
      <c r="K1983" s="7" t="str">
        <f>INDEX('Product Details'!$A$2:$D$169, MATCH('Sales Order '!J1983,'Product Details'!$B$2:$B$169,0),3)</f>
        <v>Furniture</v>
      </c>
      <c r="L1983" s="7" t="str">
        <f>INDEX('Product Details'!$A$2:$D$169, MATCH('Sales Order '!J1983,'Product Details'!$B$2:$B$169,0),4)</f>
        <v>Furnishings</v>
      </c>
      <c r="M1983" s="7" t="str">
        <f>INDEX('Product Details'!$A$2:$D$169, MATCH('Sales Order '!J1983,'Product Details'!$B$2:$B$169,0),1)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243"/>
        <v>2622</v>
      </c>
      <c r="R1983" s="8">
        <f t="shared" si="244"/>
        <v>2857</v>
      </c>
      <c r="S1983" s="2">
        <v>85</v>
      </c>
      <c r="T1983" s="9">
        <f t="shared" si="245"/>
        <v>2942</v>
      </c>
      <c r="U1983" s="9">
        <f t="shared" si="246"/>
        <v>320</v>
      </c>
      <c r="V1983" s="2" t="s">
        <v>34</v>
      </c>
      <c r="W1983" s="10">
        <f t="shared" si="247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 t="shared" si="240"/>
        <v>Lisa</v>
      </c>
      <c r="H1984" s="6" t="str">
        <f t="shared" si="241"/>
        <v>DeCherney</v>
      </c>
      <c r="I1984" s="6" t="str">
        <f t="shared" si="242"/>
        <v>Sydney</v>
      </c>
      <c r="J1984" s="2" t="s">
        <v>63</v>
      </c>
      <c r="K1984" s="7" t="str">
        <f>INDEX('Product Details'!$A$2:$D$169, MATCH('Sales Order '!J1984,'Product Details'!$B$2:$B$169,0),3)</f>
        <v>Office_Supplies</v>
      </c>
      <c r="L1984" s="7" t="str">
        <f>INDEX('Product Details'!$A$2:$D$169, MATCH('Sales Order '!J1984,'Product Details'!$B$2:$B$169,0),4)</f>
        <v>Envelopes</v>
      </c>
      <c r="M1984" s="7" t="str">
        <f>INDEX('Product Details'!$A$2:$D$169, MATCH('Sales Order '!J1984,'Product Details'!$B$2:$B$169,0),1)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243"/>
        <v>6981</v>
      </c>
      <c r="R1984" s="8">
        <f t="shared" si="244"/>
        <v>7398</v>
      </c>
      <c r="S1984" s="2">
        <v>99</v>
      </c>
      <c r="T1984" s="9">
        <f t="shared" si="245"/>
        <v>7497</v>
      </c>
      <c r="U1984" s="9">
        <f t="shared" si="246"/>
        <v>516</v>
      </c>
      <c r="V1984" s="2" t="s">
        <v>34</v>
      </c>
      <c r="W1984" s="10">
        <f t="shared" si="247"/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 t="shared" si="240"/>
        <v>Fred</v>
      </c>
      <c r="H1985" s="6" t="str">
        <f t="shared" si="241"/>
        <v>Wasserman</v>
      </c>
      <c r="I1985" s="6" t="str">
        <f t="shared" si="242"/>
        <v>Willich</v>
      </c>
      <c r="J1985" s="2" t="s">
        <v>161</v>
      </c>
      <c r="K1985" s="7" t="str">
        <f>INDEX('Product Details'!$A$2:$D$169, MATCH('Sales Order '!J1985,'Product Details'!$B$2:$B$169,0),3)</f>
        <v>Office_Supplies</v>
      </c>
      <c r="L1985" s="7" t="str">
        <f>INDEX('Product Details'!$A$2:$D$169, MATCH('Sales Order '!J1985,'Product Details'!$B$2:$B$169,0),4)</f>
        <v>Storage</v>
      </c>
      <c r="M1985" s="7" t="str">
        <f>INDEX('Product Details'!$A$2:$D$169, MATCH('Sales Order '!J1985,'Product Details'!$B$2:$B$169,0),1)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243"/>
        <v>11556</v>
      </c>
      <c r="R1985" s="8">
        <f t="shared" si="244"/>
        <v>12364</v>
      </c>
      <c r="S1985" s="2">
        <v>64</v>
      </c>
      <c r="T1985" s="9">
        <f t="shared" si="245"/>
        <v>12428</v>
      </c>
      <c r="U1985" s="9">
        <f t="shared" si="246"/>
        <v>872</v>
      </c>
      <c r="V1985" s="2" t="s">
        <v>64</v>
      </c>
      <c r="W1985" s="10">
        <f t="shared" si="247"/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 t="shared" si="240"/>
        <v>Tom</v>
      </c>
      <c r="H1986" s="6" t="str">
        <f t="shared" si="241"/>
        <v>Stivers</v>
      </c>
      <c r="I1986" s="6" t="str">
        <f t="shared" si="242"/>
        <v>Guangzhou</v>
      </c>
      <c r="J1986" s="2" t="s">
        <v>156</v>
      </c>
      <c r="K1986" s="7" t="str">
        <f>INDEX('Product Details'!$A$2:$D$169, MATCH('Sales Order '!J1986,'Product Details'!$B$2:$B$169,0),3)</f>
        <v>Office_Supplies</v>
      </c>
      <c r="L1986" s="7" t="str">
        <f>INDEX('Product Details'!$A$2:$D$169, MATCH('Sales Order '!J1986,'Product Details'!$B$2:$B$169,0),4)</f>
        <v>Envelopes</v>
      </c>
      <c r="M1986" s="7" t="str">
        <f>INDEX('Product Details'!$A$2:$D$169, MATCH('Sales Order '!J1986,'Product Details'!$B$2:$B$169,0),1)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243"/>
        <v>2397</v>
      </c>
      <c r="R1986" s="8">
        <f t="shared" si="244"/>
        <v>2540</v>
      </c>
      <c r="S1986" s="2">
        <v>37</v>
      </c>
      <c r="T1986" s="9">
        <f t="shared" si="245"/>
        <v>2577</v>
      </c>
      <c r="U1986" s="9">
        <f t="shared" si="246"/>
        <v>180</v>
      </c>
      <c r="V1986" s="2" t="s">
        <v>34</v>
      </c>
      <c r="W1986" s="10">
        <f t="shared" si="247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 t="shared" si="240"/>
        <v>Stefanie</v>
      </c>
      <c r="H1987" s="6" t="str">
        <f t="shared" si="241"/>
        <v>Holloman</v>
      </c>
      <c r="I1987" s="6" t="str">
        <f t="shared" si="242"/>
        <v>Durgapur</v>
      </c>
      <c r="J1987" s="2" t="s">
        <v>122</v>
      </c>
      <c r="K1987" s="7" t="str">
        <f>INDEX('Product Details'!$A$2:$D$169, MATCH('Sales Order '!J1987,'Product Details'!$B$2:$B$169,0),3)</f>
        <v>Furniture</v>
      </c>
      <c r="L1987" s="7" t="str">
        <f>INDEX('Product Details'!$A$2:$D$169, MATCH('Sales Order '!J1987,'Product Details'!$B$2:$B$169,0),4)</f>
        <v>Furnishings</v>
      </c>
      <c r="M1987" s="7" t="str">
        <f>INDEX('Product Details'!$A$2:$D$169, MATCH('Sales Order '!J1987,'Product Details'!$B$2:$B$169,0),1)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243"/>
        <v>6687</v>
      </c>
      <c r="R1987" s="8">
        <f t="shared" si="244"/>
        <v>6819</v>
      </c>
      <c r="S1987" s="2">
        <v>49</v>
      </c>
      <c r="T1987" s="9">
        <f t="shared" si="245"/>
        <v>6868</v>
      </c>
      <c r="U1987" s="9">
        <f t="shared" si="246"/>
        <v>181</v>
      </c>
      <c r="V1987" s="2" t="s">
        <v>64</v>
      </c>
      <c r="W1987" s="10">
        <f t="shared" si="247"/>
        <v>0.05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 t="shared" si="240"/>
        <v>Tracy</v>
      </c>
      <c r="H1988" s="6" t="str">
        <f t="shared" si="241"/>
        <v>Blumstein</v>
      </c>
      <c r="I1988" s="6" t="str">
        <f t="shared" si="242"/>
        <v>Guangzhou</v>
      </c>
      <c r="J1988" s="2" t="s">
        <v>1051</v>
      </c>
      <c r="K1988" s="7" t="str">
        <f>INDEX('Product Details'!$A$2:$D$169, MATCH('Sales Order '!J1988,'Product Details'!$B$2:$B$169,0),3)</f>
        <v>Technology</v>
      </c>
      <c r="L1988" s="7" t="str">
        <f>INDEX('Product Details'!$A$2:$D$169, MATCH('Sales Order '!J1988,'Product Details'!$B$2:$B$169,0),4)</f>
        <v>Copiers</v>
      </c>
      <c r="M1988" s="7" t="str">
        <f>INDEX('Product Details'!$A$2:$D$169, MATCH('Sales Order '!J1988,'Product Details'!$B$2:$B$169,0),1)</f>
        <v>Canon Ink, Digital</v>
      </c>
      <c r="N1988" s="2">
        <v>142</v>
      </c>
      <c r="O1988" s="2">
        <v>134</v>
      </c>
      <c r="P1988" s="2">
        <v>3</v>
      </c>
      <c r="Q1988" s="8">
        <f t="shared" si="243"/>
        <v>402</v>
      </c>
      <c r="R1988" s="8">
        <f t="shared" si="244"/>
        <v>426</v>
      </c>
      <c r="S1988" s="2">
        <v>30</v>
      </c>
      <c r="T1988" s="9">
        <f t="shared" si="245"/>
        <v>456</v>
      </c>
      <c r="U1988" s="9">
        <f t="shared" si="246"/>
        <v>54</v>
      </c>
      <c r="V1988" s="2" t="s">
        <v>34</v>
      </c>
      <c r="W1988" s="10">
        <f t="shared" si="247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 t="shared" si="240"/>
        <v>Bradley</v>
      </c>
      <c r="H1989" s="6" t="str">
        <f t="shared" si="241"/>
        <v>Nguyen</v>
      </c>
      <c r="I1989" s="6" t="str">
        <f t="shared" si="242"/>
        <v>Shenzhen</v>
      </c>
      <c r="J1989" s="2" t="s">
        <v>458</v>
      </c>
      <c r="K1989" s="7" t="str">
        <f>INDEX('Product Details'!$A$2:$D$169, MATCH('Sales Order '!J1989,'Product Details'!$B$2:$B$169,0),3)</f>
        <v>Office_Supplies</v>
      </c>
      <c r="L1989" s="7" t="str">
        <f>INDEX('Product Details'!$A$2:$D$169, MATCH('Sales Order '!J1989,'Product Details'!$B$2:$B$169,0),4)</f>
        <v>Fasteners</v>
      </c>
      <c r="M1989" s="7" t="str">
        <f>INDEX('Product Details'!$A$2:$D$169, MATCH('Sales Order '!J1989,'Product Details'!$B$2:$B$169,0),1)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243"/>
        <v>7673</v>
      </c>
      <c r="R1989" s="8">
        <f t="shared" si="244"/>
        <v>8281</v>
      </c>
      <c r="S1989" s="2">
        <v>51</v>
      </c>
      <c r="T1989" s="9">
        <f t="shared" si="245"/>
        <v>8332</v>
      </c>
      <c r="U1989" s="9">
        <f t="shared" si="246"/>
        <v>659</v>
      </c>
      <c r="V1989" s="2" t="s">
        <v>34</v>
      </c>
      <c r="W1989" s="10">
        <f t="shared" si="247"/>
        <v>0.05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 t="shared" si="240"/>
        <v>Darren</v>
      </c>
      <c r="H1990" s="6" t="str">
        <f t="shared" si="241"/>
        <v>Budd</v>
      </c>
      <c r="I1990" s="6" t="str">
        <f t="shared" si="242"/>
        <v>Regensburg</v>
      </c>
      <c r="J1990" s="2" t="s">
        <v>436</v>
      </c>
      <c r="K1990" s="7" t="str">
        <f>INDEX('Product Details'!$A$2:$D$169, MATCH('Sales Order '!J1990,'Product Details'!$B$2:$B$169,0),3)</f>
        <v>Technology</v>
      </c>
      <c r="L1990" s="7" t="str">
        <f>INDEX('Product Details'!$A$2:$D$169, MATCH('Sales Order '!J1990,'Product Details'!$B$2:$B$169,0),4)</f>
        <v>Accessories</v>
      </c>
      <c r="M1990" s="7" t="str">
        <f>INDEX('Product Details'!$A$2:$D$169, MATCH('Sales Order '!J1990,'Product Details'!$B$2:$B$169,0),1)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243"/>
        <v>4002</v>
      </c>
      <c r="R1990" s="8">
        <f t="shared" si="244"/>
        <v>4239</v>
      </c>
      <c r="S1990" s="2">
        <v>42</v>
      </c>
      <c r="T1990" s="9">
        <f t="shared" si="245"/>
        <v>4281</v>
      </c>
      <c r="U1990" s="9">
        <f t="shared" si="246"/>
        <v>279</v>
      </c>
      <c r="V1990" s="2" t="s">
        <v>34</v>
      </c>
      <c r="W1990" s="10">
        <f t="shared" si="247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 t="shared" si="240"/>
        <v>Claire</v>
      </c>
      <c r="H1991" s="6" t="str">
        <f t="shared" si="241"/>
        <v>Gute</v>
      </c>
      <c r="I1991" s="6" t="str">
        <f t="shared" si="242"/>
        <v>Worms</v>
      </c>
      <c r="J1991" s="2" t="s">
        <v>129</v>
      </c>
      <c r="K1991" s="7" t="str">
        <f>INDEX('Product Details'!$A$2:$D$169, MATCH('Sales Order '!J1991,'Product Details'!$B$2:$B$169,0),3)</f>
        <v>Furniture</v>
      </c>
      <c r="L1991" s="7" t="str">
        <f>INDEX('Product Details'!$A$2:$D$169, MATCH('Sales Order '!J1991,'Product Details'!$B$2:$B$169,0),4)</f>
        <v>Tables</v>
      </c>
      <c r="M1991" s="7" t="str">
        <f>INDEX('Product Details'!$A$2:$D$169, MATCH('Sales Order '!J1991,'Product Details'!$B$2:$B$169,0),1)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243"/>
        <v>6022</v>
      </c>
      <c r="R1991" s="8">
        <f t="shared" si="244"/>
        <v>6384</v>
      </c>
      <c r="S1991" s="2">
        <v>97</v>
      </c>
      <c r="T1991" s="9">
        <f t="shared" si="245"/>
        <v>6481</v>
      </c>
      <c r="U1991" s="9">
        <f t="shared" si="246"/>
        <v>459</v>
      </c>
      <c r="V1991" s="2" t="s">
        <v>34</v>
      </c>
      <c r="W1991" s="10">
        <f t="shared" si="247"/>
        <v>0.05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 t="shared" si="240"/>
        <v>Anna</v>
      </c>
      <c r="H1992" s="6" t="str">
        <f t="shared" si="241"/>
        <v>Gayman</v>
      </c>
      <c r="I1992" s="6" t="str">
        <f t="shared" si="242"/>
        <v>Surat</v>
      </c>
      <c r="J1992" s="2" t="s">
        <v>326</v>
      </c>
      <c r="K1992" s="7" t="str">
        <f>INDEX('Product Details'!$A$2:$D$169, MATCH('Sales Order '!J1992,'Product Details'!$B$2:$B$169,0),3)</f>
        <v>Technology</v>
      </c>
      <c r="L1992" s="7" t="str">
        <f>INDEX('Product Details'!$A$2:$D$169, MATCH('Sales Order '!J1992,'Product Details'!$B$2:$B$169,0),4)</f>
        <v>Copiers</v>
      </c>
      <c r="M1992" s="7" t="str">
        <f>INDEX('Product Details'!$A$2:$D$169, MATCH('Sales Order '!J1992,'Product Details'!$B$2:$B$169,0),1)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243"/>
        <v>5256</v>
      </c>
      <c r="R1992" s="8">
        <f t="shared" si="244"/>
        <v>5518</v>
      </c>
      <c r="S1992" s="2">
        <v>26</v>
      </c>
      <c r="T1992" s="9">
        <f t="shared" si="245"/>
        <v>5544</v>
      </c>
      <c r="U1992" s="9">
        <f t="shared" si="246"/>
        <v>288</v>
      </c>
      <c r="V1992" s="2" t="s">
        <v>34</v>
      </c>
      <c r="W1992" s="10">
        <f t="shared" si="247"/>
        <v>0.05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 t="shared" si="240"/>
        <v>Anthony</v>
      </c>
      <c r="H1993" s="6" t="str">
        <f t="shared" si="241"/>
        <v>O'Donnell</v>
      </c>
      <c r="I1993" s="6" t="str">
        <f t="shared" si="242"/>
        <v>Perth</v>
      </c>
      <c r="J1993" s="2" t="s">
        <v>580</v>
      </c>
      <c r="K1993" s="7" t="str">
        <f>INDEX('Product Details'!$A$2:$D$169, MATCH('Sales Order '!J1993,'Product Details'!$B$2:$B$169,0),3)</f>
        <v>Office_Supplies</v>
      </c>
      <c r="L1993" s="7" t="str">
        <f>INDEX('Product Details'!$A$2:$D$169, MATCH('Sales Order '!J1993,'Product Details'!$B$2:$B$169,0),4)</f>
        <v>Storage</v>
      </c>
      <c r="M1993" s="7" t="str">
        <f>INDEX('Product Details'!$A$2:$D$169, MATCH('Sales Order '!J1993,'Product Details'!$B$2:$B$169,0),1)</f>
        <v>Hanging Personal Folder File</v>
      </c>
      <c r="N1993" s="2">
        <v>90</v>
      </c>
      <c r="O1993" s="2">
        <v>81</v>
      </c>
      <c r="P1993" s="2">
        <v>1</v>
      </c>
      <c r="Q1993" s="8">
        <f t="shared" si="243"/>
        <v>81</v>
      </c>
      <c r="R1993" s="8">
        <f t="shared" si="244"/>
        <v>90</v>
      </c>
      <c r="S1993" s="2">
        <v>10</v>
      </c>
      <c r="T1993" s="9">
        <f t="shared" si="245"/>
        <v>100</v>
      </c>
      <c r="U1993" s="9">
        <f t="shared" si="246"/>
        <v>19</v>
      </c>
      <c r="V1993" s="2" t="s">
        <v>34</v>
      </c>
      <c r="W1993" s="10">
        <f t="shared" si="247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 t="shared" ref="G1994:G2057" si="248">VLOOKUP(F1994, Customer,2,0)</f>
        <v>Dean</v>
      </c>
      <c r="H1994" s="6" t="str">
        <f t="shared" ref="H1994:H2057" si="249">VLOOKUP(F1994,Customer,3,0)</f>
        <v>Katz</v>
      </c>
      <c r="I1994" s="6" t="str">
        <f t="shared" ref="I1994:I2057" si="250">VLOOKUP(F1994,Customer,5,0)</f>
        <v>Changzhou</v>
      </c>
      <c r="J1994" s="2" t="s">
        <v>81</v>
      </c>
      <c r="K1994" s="7" t="str">
        <f>INDEX('Product Details'!$A$2:$D$169, MATCH('Sales Order '!J1994,'Product Details'!$B$2:$B$169,0),3)</f>
        <v>Technology</v>
      </c>
      <c r="L1994" s="7" t="str">
        <f>INDEX('Product Details'!$A$2:$D$169, MATCH('Sales Order '!J1994,'Product Details'!$B$2:$B$169,0),4)</f>
        <v>Phones</v>
      </c>
      <c r="M1994" s="7" t="str">
        <f>INDEX('Product Details'!$A$2:$D$169, MATCH('Sales Order '!J1994,'Product Details'!$B$2:$B$169,0),1)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243"/>
        <v>64</v>
      </c>
      <c r="R1994" s="8">
        <f t="shared" si="244"/>
        <v>69</v>
      </c>
      <c r="S1994" s="2">
        <v>10</v>
      </c>
      <c r="T1994" s="9">
        <f t="shared" si="245"/>
        <v>79</v>
      </c>
      <c r="U1994" s="9">
        <f t="shared" si="246"/>
        <v>15</v>
      </c>
      <c r="V1994" s="2" t="s">
        <v>34</v>
      </c>
      <c r="W1994" s="10">
        <f t="shared" si="247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 t="shared" si="248"/>
        <v>Tamara</v>
      </c>
      <c r="H1995" s="6" t="str">
        <f t="shared" si="249"/>
        <v>Chand</v>
      </c>
      <c r="I1995" s="6" t="str">
        <f t="shared" si="250"/>
        <v>Yogyakarta</v>
      </c>
      <c r="J1995" s="2" t="s">
        <v>555</v>
      </c>
      <c r="K1995" s="7" t="str">
        <f>INDEX('Product Details'!$A$2:$D$169, MATCH('Sales Order '!J1995,'Product Details'!$B$2:$B$169,0),3)</f>
        <v>Furniture</v>
      </c>
      <c r="L1995" s="7" t="str">
        <f>INDEX('Product Details'!$A$2:$D$169, MATCH('Sales Order '!J1995,'Product Details'!$B$2:$B$169,0),4)</f>
        <v>Furnishings</v>
      </c>
      <c r="M1995" s="7" t="str">
        <f>INDEX('Product Details'!$A$2:$D$169, MATCH('Sales Order '!J1995,'Product Details'!$B$2:$B$169,0),1)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251">O1995*P1995</f>
        <v>34816</v>
      </c>
      <c r="R1995" s="8">
        <f t="shared" ref="R1995:R2058" si="252">N1995*P1995</f>
        <v>37949</v>
      </c>
      <c r="S1995" s="2">
        <v>25</v>
      </c>
      <c r="T1995" s="9">
        <f t="shared" ref="T1995:T2058" si="253">R1995+S1995</f>
        <v>37974</v>
      </c>
      <c r="U1995" s="9">
        <f t="shared" ref="U1995:U2058" si="254">T1995-Q1995</f>
        <v>3158</v>
      </c>
      <c r="V1995" s="2" t="s">
        <v>34</v>
      </c>
      <c r="W1995" s="10">
        <f t="shared" ref="W1995:W2058" si="255">VLOOKUP(T1995,$X$1:$Y$7,2,1)</f>
        <v>7.0000000000000007E-2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 t="shared" si="248"/>
        <v>Brooke</v>
      </c>
      <c r="H1996" s="6" t="str">
        <f t="shared" si="249"/>
        <v>Gillingham</v>
      </c>
      <c r="I1996" s="6" t="str">
        <f t="shared" si="250"/>
        <v>Geraldton</v>
      </c>
      <c r="J1996" s="2" t="s">
        <v>197</v>
      </c>
      <c r="K1996" s="7" t="str">
        <f>INDEX('Product Details'!$A$2:$D$169, MATCH('Sales Order '!J1996,'Product Details'!$B$2:$B$169,0),3)</f>
        <v>Office_Supplies</v>
      </c>
      <c r="L1996" s="7" t="str">
        <f>INDEX('Product Details'!$A$2:$D$169, MATCH('Sales Order '!J1996,'Product Details'!$B$2:$B$169,0),4)</f>
        <v>Labels</v>
      </c>
      <c r="M1996" s="7" t="str">
        <f>INDEX('Product Details'!$A$2:$D$169, MATCH('Sales Order '!J1996,'Product Details'!$B$2:$B$169,0),1)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251"/>
        <v>9940</v>
      </c>
      <c r="R1996" s="8">
        <f t="shared" si="252"/>
        <v>10948</v>
      </c>
      <c r="S1996" s="2">
        <v>95</v>
      </c>
      <c r="T1996" s="9">
        <f t="shared" si="253"/>
        <v>11043</v>
      </c>
      <c r="U1996" s="9">
        <f t="shared" si="254"/>
        <v>1103</v>
      </c>
      <c r="V1996" s="2" t="s">
        <v>34</v>
      </c>
      <c r="W1996" s="10">
        <f t="shared" si="255"/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 t="shared" si="248"/>
        <v>Brendan</v>
      </c>
      <c r="H1997" s="6" t="str">
        <f t="shared" si="249"/>
        <v>Dodson</v>
      </c>
      <c r="I1997" s="6" t="str">
        <f t="shared" si="250"/>
        <v>Adelaide</v>
      </c>
      <c r="J1997" s="2" t="s">
        <v>458</v>
      </c>
      <c r="K1997" s="7" t="str">
        <f>INDEX('Product Details'!$A$2:$D$169, MATCH('Sales Order '!J1997,'Product Details'!$B$2:$B$169,0),3)</f>
        <v>Office_Supplies</v>
      </c>
      <c r="L1997" s="7" t="str">
        <f>INDEX('Product Details'!$A$2:$D$169, MATCH('Sales Order '!J1997,'Product Details'!$B$2:$B$169,0),4)</f>
        <v>Fasteners</v>
      </c>
      <c r="M1997" s="7" t="str">
        <f>INDEX('Product Details'!$A$2:$D$169, MATCH('Sales Order '!J1997,'Product Details'!$B$2:$B$169,0),1)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251"/>
        <v>1802</v>
      </c>
      <c r="R1997" s="8">
        <f t="shared" si="252"/>
        <v>1908</v>
      </c>
      <c r="S1997" s="2">
        <v>62</v>
      </c>
      <c r="T1997" s="9">
        <f t="shared" si="253"/>
        <v>1970</v>
      </c>
      <c r="U1997" s="9">
        <f t="shared" si="254"/>
        <v>168</v>
      </c>
      <c r="V1997" s="2" t="s">
        <v>72</v>
      </c>
      <c r="W1997" s="10">
        <f t="shared" si="255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 t="shared" si="248"/>
        <v>Ivan</v>
      </c>
      <c r="H1998" s="6" t="str">
        <f t="shared" si="249"/>
        <v>Gibson</v>
      </c>
      <c r="I1998" s="6" t="str">
        <f t="shared" si="250"/>
        <v>Perth</v>
      </c>
      <c r="J1998" s="2" t="s">
        <v>420</v>
      </c>
      <c r="K1998" s="7" t="str">
        <f>INDEX('Product Details'!$A$2:$D$169, MATCH('Sales Order '!J1998,'Product Details'!$B$2:$B$169,0),3)</f>
        <v>Office_Supplies</v>
      </c>
      <c r="L1998" s="7" t="str">
        <f>INDEX('Product Details'!$A$2:$D$169, MATCH('Sales Order '!J1998,'Product Details'!$B$2:$B$169,0),4)</f>
        <v>Labels</v>
      </c>
      <c r="M1998" s="7" t="str">
        <f>INDEX('Product Details'!$A$2:$D$169, MATCH('Sales Order '!J1998,'Product Details'!$B$2:$B$169,0),1)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251"/>
        <v>3861</v>
      </c>
      <c r="R1998" s="8">
        <f t="shared" si="252"/>
        <v>4215</v>
      </c>
      <c r="S1998" s="2">
        <v>25</v>
      </c>
      <c r="T1998" s="9">
        <f t="shared" si="253"/>
        <v>4240</v>
      </c>
      <c r="U1998" s="9">
        <f t="shared" si="254"/>
        <v>379</v>
      </c>
      <c r="V1998" s="2" t="s">
        <v>34</v>
      </c>
      <c r="W1998" s="10">
        <f t="shared" si="255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 t="shared" si="248"/>
        <v>Brad</v>
      </c>
      <c r="H1999" s="6" t="str">
        <f t="shared" si="249"/>
        <v>Thomas</v>
      </c>
      <c r="I1999" s="6" t="str">
        <f t="shared" si="250"/>
        <v>Bochum</v>
      </c>
      <c r="J1999" s="2" t="s">
        <v>523</v>
      </c>
      <c r="K1999" s="7" t="str">
        <f>INDEX('Product Details'!$A$2:$D$169, MATCH('Sales Order '!J1999,'Product Details'!$B$2:$B$169,0),3)</f>
        <v>Office_Supplies</v>
      </c>
      <c r="L1999" s="7" t="str">
        <f>INDEX('Product Details'!$A$2:$D$169, MATCH('Sales Order '!J1999,'Product Details'!$B$2:$B$169,0),4)</f>
        <v>Appliances</v>
      </c>
      <c r="M1999" s="7" t="str">
        <f>INDEX('Product Details'!$A$2:$D$169, MATCH('Sales Order '!J1999,'Product Details'!$B$2:$B$169,0),1)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251"/>
        <v>597</v>
      </c>
      <c r="R1999" s="8">
        <f t="shared" si="252"/>
        <v>642</v>
      </c>
      <c r="S1999" s="2">
        <v>99</v>
      </c>
      <c r="T1999" s="9">
        <f t="shared" si="253"/>
        <v>741</v>
      </c>
      <c r="U1999" s="9">
        <f t="shared" si="254"/>
        <v>144</v>
      </c>
      <c r="V1999" s="2" t="s">
        <v>64</v>
      </c>
      <c r="W1999" s="10">
        <f t="shared" si="255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 t="shared" si="248"/>
        <v>Mitch</v>
      </c>
      <c r="H2000" s="6" t="str">
        <f t="shared" si="249"/>
        <v>Willingham</v>
      </c>
      <c r="I2000" s="6" t="str">
        <f t="shared" si="250"/>
        <v>Surakarta</v>
      </c>
      <c r="J2000" s="2" t="s">
        <v>345</v>
      </c>
      <c r="K2000" s="7" t="str">
        <f>INDEX('Product Details'!$A$2:$D$169, MATCH('Sales Order '!J2000,'Product Details'!$B$2:$B$169,0),3)</f>
        <v>Furniture</v>
      </c>
      <c r="L2000" s="7" t="str">
        <f>INDEX('Product Details'!$A$2:$D$169, MATCH('Sales Order '!J2000,'Product Details'!$B$2:$B$169,0),4)</f>
        <v>Chairs</v>
      </c>
      <c r="M2000" s="7" t="str">
        <f>INDEX('Product Details'!$A$2:$D$169, MATCH('Sales Order '!J2000,'Product Details'!$B$2:$B$169,0),1)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251"/>
        <v>5336</v>
      </c>
      <c r="R2000" s="8">
        <f t="shared" si="252"/>
        <v>5544</v>
      </c>
      <c r="S2000" s="2">
        <v>95</v>
      </c>
      <c r="T2000" s="9">
        <f t="shared" si="253"/>
        <v>5639</v>
      </c>
      <c r="U2000" s="9">
        <f t="shared" si="254"/>
        <v>303</v>
      </c>
      <c r="V2000" s="2" t="s">
        <v>34</v>
      </c>
      <c r="W2000" s="10">
        <f t="shared" si="255"/>
        <v>0.05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 t="shared" si="248"/>
        <v>Patrick</v>
      </c>
      <c r="H2001" s="6" t="str">
        <f t="shared" si="249"/>
        <v>Bzostek</v>
      </c>
      <c r="I2001" s="6" t="str">
        <f t="shared" si="250"/>
        <v>Krefeld</v>
      </c>
      <c r="J2001" s="2" t="s">
        <v>135</v>
      </c>
      <c r="K2001" s="7" t="e">
        <f>INDEX('Product Details'!$A$2:$D$169, MATCH('Sales Order '!J2001,'Product Details'!$B$2:$B$169,0),3)</f>
        <v>#N/A</v>
      </c>
      <c r="L2001" s="7" t="e">
        <f>INDEX('Product Details'!$A$2:$D$169, MATCH('Sales Order '!J2001,'Product Details'!$B$2:$B$169,0),4)</f>
        <v>#N/A</v>
      </c>
      <c r="M2001" s="7" t="e">
        <f>INDEX('Product Details'!$A$2:$D$169, MATCH('Sales Order '!J2001,'Product Details'!$B$2:$B$169,0),1)</f>
        <v>#N/A</v>
      </c>
      <c r="N2001" s="2">
        <v>7534</v>
      </c>
      <c r="O2001" s="2">
        <v>7106</v>
      </c>
      <c r="P2001" s="2">
        <v>7</v>
      </c>
      <c r="Q2001" s="8">
        <f t="shared" si="251"/>
        <v>49742</v>
      </c>
      <c r="R2001" s="8">
        <f t="shared" si="252"/>
        <v>52738</v>
      </c>
      <c r="S2001" s="2">
        <v>37</v>
      </c>
      <c r="T2001" s="9">
        <f t="shared" si="253"/>
        <v>52775</v>
      </c>
      <c r="U2001" s="9">
        <f t="shared" si="254"/>
        <v>3033</v>
      </c>
      <c r="V2001" s="2" t="s">
        <v>34</v>
      </c>
      <c r="W2001" s="10">
        <f t="shared" si="255"/>
        <v>0.09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 t="shared" si="248"/>
        <v>Michael</v>
      </c>
      <c r="H2002" s="6" t="str">
        <f t="shared" si="249"/>
        <v>Moore</v>
      </c>
      <c r="I2002" s="6" t="str">
        <f t="shared" si="250"/>
        <v>Geelong</v>
      </c>
      <c r="J2002" s="2" t="s">
        <v>171</v>
      </c>
      <c r="K2002" s="7" t="str">
        <f>INDEX('Product Details'!$A$2:$D$169, MATCH('Sales Order '!J2002,'Product Details'!$B$2:$B$169,0),3)</f>
        <v>Office_Supplies</v>
      </c>
      <c r="L2002" s="7" t="str">
        <f>INDEX('Product Details'!$A$2:$D$169, MATCH('Sales Order '!J2002,'Product Details'!$B$2:$B$169,0),4)</f>
        <v>Labels</v>
      </c>
      <c r="M2002" s="7" t="str">
        <f>INDEX('Product Details'!$A$2:$D$169, MATCH('Sales Order '!J2002,'Product Details'!$B$2:$B$169,0),1)</f>
        <v>Aver 517</v>
      </c>
      <c r="N2002" s="2">
        <v>208</v>
      </c>
      <c r="O2002" s="2">
        <v>187</v>
      </c>
      <c r="P2002" s="2">
        <v>2</v>
      </c>
      <c r="Q2002" s="8">
        <f t="shared" si="251"/>
        <v>374</v>
      </c>
      <c r="R2002" s="8">
        <f t="shared" si="252"/>
        <v>416</v>
      </c>
      <c r="S2002" s="2">
        <v>90</v>
      </c>
      <c r="T2002" s="9">
        <f t="shared" si="253"/>
        <v>506</v>
      </c>
      <c r="U2002" s="9">
        <f t="shared" si="254"/>
        <v>132</v>
      </c>
      <c r="V2002" s="2" t="s">
        <v>34</v>
      </c>
      <c r="W2002" s="10">
        <f t="shared" si="255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 t="shared" si="248"/>
        <v>Carol</v>
      </c>
      <c r="H2003" s="6" t="str">
        <f t="shared" si="249"/>
        <v>Triggs</v>
      </c>
      <c r="I2003" s="6" t="str">
        <f t="shared" si="250"/>
        <v>Durgapur</v>
      </c>
      <c r="J2003" s="2" t="s">
        <v>256</v>
      </c>
      <c r="K2003" s="7" t="str">
        <f>INDEX('Product Details'!$A$2:$D$169, MATCH('Sales Order '!J2003,'Product Details'!$B$2:$B$169,0),3)</f>
        <v>Office_Supplies</v>
      </c>
      <c r="L2003" s="7" t="str">
        <f>INDEX('Product Details'!$A$2:$D$169, MATCH('Sales Order '!J2003,'Product Details'!$B$2:$B$169,0),4)</f>
        <v>Supplies</v>
      </c>
      <c r="M2003" s="7" t="str">
        <f>INDEX('Product Details'!$A$2:$D$169, MATCH('Sales Order '!J2003,'Product Details'!$B$2:$B$169,0),1)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251"/>
        <v>340</v>
      </c>
      <c r="R2003" s="8">
        <f t="shared" si="252"/>
        <v>382</v>
      </c>
      <c r="S2003" s="2">
        <v>30</v>
      </c>
      <c r="T2003" s="9">
        <f t="shared" si="253"/>
        <v>412</v>
      </c>
      <c r="U2003" s="9">
        <f t="shared" si="254"/>
        <v>72</v>
      </c>
      <c r="V2003" s="2" t="s">
        <v>34</v>
      </c>
      <c r="W2003" s="10">
        <f t="shared" si="255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 t="shared" si="248"/>
        <v>Stuart</v>
      </c>
      <c r="H2004" s="6" t="str">
        <f t="shared" si="249"/>
        <v>Calhoun</v>
      </c>
      <c r="I2004" s="6" t="str">
        <f t="shared" si="250"/>
        <v>Bochum</v>
      </c>
      <c r="J2004" s="2" t="s">
        <v>707</v>
      </c>
      <c r="K2004" s="7" t="str">
        <f>INDEX('Product Details'!$A$2:$D$169, MATCH('Sales Order '!J2004,'Product Details'!$B$2:$B$169,0),3)</f>
        <v>Office_Supplies</v>
      </c>
      <c r="L2004" s="7" t="str">
        <f>INDEX('Product Details'!$A$2:$D$169, MATCH('Sales Order '!J2004,'Product Details'!$B$2:$B$169,0),4)</f>
        <v>Supplies</v>
      </c>
      <c r="M2004" s="7" t="str">
        <f>INDEX('Product Details'!$A$2:$D$169, MATCH('Sales Order '!J2004,'Product Details'!$B$2:$B$169,0),1)</f>
        <v>Stiletto Ruler, High Speed</v>
      </c>
      <c r="N2004" s="2">
        <v>4577</v>
      </c>
      <c r="O2004" s="2">
        <v>4280</v>
      </c>
      <c r="P2004" s="2">
        <v>7</v>
      </c>
      <c r="Q2004" s="8">
        <f t="shared" si="251"/>
        <v>29960</v>
      </c>
      <c r="R2004" s="8">
        <f t="shared" si="252"/>
        <v>32039</v>
      </c>
      <c r="S2004" s="2">
        <v>66</v>
      </c>
      <c r="T2004" s="9">
        <f t="shared" si="253"/>
        <v>32105</v>
      </c>
      <c r="U2004" s="9">
        <f t="shared" si="254"/>
        <v>2145</v>
      </c>
      <c r="V2004" s="2" t="s">
        <v>64</v>
      </c>
      <c r="W2004" s="10">
        <f t="shared" si="255"/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 t="shared" si="248"/>
        <v>Ruben</v>
      </c>
      <c r="H2005" s="6" t="str">
        <f t="shared" si="249"/>
        <v>Ausman</v>
      </c>
      <c r="I2005" s="6" t="str">
        <f t="shared" si="250"/>
        <v>Sonneberg</v>
      </c>
      <c r="J2005" s="2" t="s">
        <v>913</v>
      </c>
      <c r="K2005" s="7" t="str">
        <f>INDEX('Product Details'!$A$2:$D$169, MATCH('Sales Order '!J2005,'Product Details'!$B$2:$B$169,0),3)</f>
        <v>Office_Supplies</v>
      </c>
      <c r="L2005" s="7" t="str">
        <f>INDEX('Product Details'!$A$2:$D$169, MATCH('Sales Order '!J2005,'Product Details'!$B$2:$B$169,0),4)</f>
        <v>Appliances</v>
      </c>
      <c r="M2005" s="7" t="str">
        <f>INDEX('Product Details'!$A$2:$D$169, MATCH('Sales Order '!J2005,'Product Details'!$B$2:$B$169,0),1)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251"/>
        <v>5388</v>
      </c>
      <c r="R2005" s="8">
        <f t="shared" si="252"/>
        <v>5930</v>
      </c>
      <c r="S2005" s="2">
        <v>30</v>
      </c>
      <c r="T2005" s="9">
        <f t="shared" si="253"/>
        <v>5960</v>
      </c>
      <c r="U2005" s="9">
        <f t="shared" si="254"/>
        <v>572</v>
      </c>
      <c r="V2005" s="2" t="s">
        <v>64</v>
      </c>
      <c r="W2005" s="10">
        <f t="shared" si="255"/>
        <v>0.05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 t="shared" si="248"/>
        <v>Michelle</v>
      </c>
      <c r="H2006" s="6" t="str">
        <f t="shared" si="249"/>
        <v>Tran</v>
      </c>
      <c r="I2006" s="6" t="str">
        <f t="shared" si="250"/>
        <v>Mount Gambier</v>
      </c>
      <c r="J2006" s="2" t="s">
        <v>504</v>
      </c>
      <c r="K2006" s="7" t="str">
        <f>INDEX('Product Details'!$A$2:$D$169, MATCH('Sales Order '!J2006,'Product Details'!$B$2:$B$169,0),3)</f>
        <v>Technology</v>
      </c>
      <c r="L2006" s="7" t="str">
        <f>INDEX('Product Details'!$A$2:$D$169, MATCH('Sales Order '!J2006,'Product Details'!$B$2:$B$169,0),4)</f>
        <v>Machines</v>
      </c>
      <c r="M2006" s="7" t="str">
        <f>INDEX('Product Details'!$A$2:$D$169, MATCH('Sales Order '!J2006,'Product Details'!$B$2:$B$169,0),1)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251"/>
        <v>116</v>
      </c>
      <c r="R2006" s="8">
        <f t="shared" si="252"/>
        <v>124</v>
      </c>
      <c r="S2006" s="2">
        <v>10</v>
      </c>
      <c r="T2006" s="9">
        <f t="shared" si="253"/>
        <v>134</v>
      </c>
      <c r="U2006" s="9">
        <f t="shared" si="254"/>
        <v>18</v>
      </c>
      <c r="V2006" s="2" t="s">
        <v>34</v>
      </c>
      <c r="W2006" s="10">
        <f t="shared" si="255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 t="shared" si="248"/>
        <v>Toby</v>
      </c>
      <c r="H2007" s="6" t="str">
        <f t="shared" si="249"/>
        <v>Braunhardt</v>
      </c>
      <c r="I2007" s="6" t="str">
        <f t="shared" si="250"/>
        <v>Jiangyan</v>
      </c>
      <c r="J2007" s="2" t="s">
        <v>42</v>
      </c>
      <c r="K2007" s="7" t="str">
        <f>INDEX('Product Details'!$A$2:$D$169, MATCH('Sales Order '!J2007,'Product Details'!$B$2:$B$169,0),3)</f>
        <v>Office_Supplies</v>
      </c>
      <c r="L2007" s="7" t="str">
        <f>INDEX('Product Details'!$A$2:$D$169, MATCH('Sales Order '!J2007,'Product Details'!$B$2:$B$169,0),4)</f>
        <v>Supplies</v>
      </c>
      <c r="M2007" s="7" t="str">
        <f>INDEX('Product Details'!$A$2:$D$169, MATCH('Sales Order '!J2007,'Product Details'!$B$2:$B$169,0),1)</f>
        <v>Stiletto Box Cutter, Easy Grip</v>
      </c>
      <c r="N2007" s="2">
        <v>67</v>
      </c>
      <c r="O2007" s="2">
        <v>62</v>
      </c>
      <c r="P2007" s="2">
        <v>1</v>
      </c>
      <c r="Q2007" s="8">
        <f t="shared" si="251"/>
        <v>62</v>
      </c>
      <c r="R2007" s="8">
        <f t="shared" si="252"/>
        <v>67</v>
      </c>
      <c r="S2007" s="2">
        <v>10</v>
      </c>
      <c r="T2007" s="9">
        <f t="shared" si="253"/>
        <v>77</v>
      </c>
      <c r="U2007" s="9">
        <f t="shared" si="254"/>
        <v>15</v>
      </c>
      <c r="V2007" s="2" t="s">
        <v>34</v>
      </c>
      <c r="W2007" s="10">
        <f t="shared" si="255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 t="shared" si="248"/>
        <v>Kelly</v>
      </c>
      <c r="H2008" s="6" t="str">
        <f t="shared" si="249"/>
        <v>Collister</v>
      </c>
      <c r="I2008" s="6" t="str">
        <f t="shared" si="250"/>
        <v>Tangshan</v>
      </c>
      <c r="J2008" s="2" t="s">
        <v>371</v>
      </c>
      <c r="K2008" s="7" t="str">
        <f>INDEX('Product Details'!$A$2:$D$169, MATCH('Sales Order '!J2008,'Product Details'!$B$2:$B$169,0),3)</f>
        <v>Furniture</v>
      </c>
      <c r="L2008" s="7" t="str">
        <f>INDEX('Product Details'!$A$2:$D$169, MATCH('Sales Order '!J2008,'Product Details'!$B$2:$B$169,0),4)</f>
        <v>Bookcases</v>
      </c>
      <c r="M2008" s="7" t="str">
        <f>INDEX('Product Details'!$A$2:$D$169, MATCH('Sales Order '!J2008,'Product Details'!$B$2:$B$169,0),1)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251"/>
        <v>13554</v>
      </c>
      <c r="R2008" s="8">
        <f t="shared" si="252"/>
        <v>14352</v>
      </c>
      <c r="S2008" s="2">
        <v>91</v>
      </c>
      <c r="T2008" s="9">
        <f t="shared" si="253"/>
        <v>14443</v>
      </c>
      <c r="U2008" s="9">
        <f t="shared" si="254"/>
        <v>889</v>
      </c>
      <c r="V2008" s="2" t="s">
        <v>31</v>
      </c>
      <c r="W2008" s="10">
        <f t="shared" si="255"/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 t="shared" si="248"/>
        <v>Jas</v>
      </c>
      <c r="H2009" s="6" t="str">
        <f t="shared" si="249"/>
        <v>O'Carroll</v>
      </c>
      <c r="I2009" s="6" t="str">
        <f t="shared" si="250"/>
        <v>Essen</v>
      </c>
      <c r="J2009" s="2" t="s">
        <v>467</v>
      </c>
      <c r="K2009" s="7" t="str">
        <f>INDEX('Product Details'!$A$2:$D$169, MATCH('Sales Order '!J2009,'Product Details'!$B$2:$B$169,0),3)</f>
        <v>Technology</v>
      </c>
      <c r="L2009" s="7" t="str">
        <f>INDEX('Product Details'!$A$2:$D$169, MATCH('Sales Order '!J2009,'Product Details'!$B$2:$B$169,0),4)</f>
        <v>Phones</v>
      </c>
      <c r="M2009" s="7" t="str">
        <f>INDEX('Product Details'!$A$2:$D$169, MATCH('Sales Order '!J2009,'Product Details'!$B$2:$B$169,0),1)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251"/>
        <v>4758</v>
      </c>
      <c r="R2009" s="8">
        <f t="shared" si="252"/>
        <v>4950</v>
      </c>
      <c r="S2009" s="2">
        <v>48</v>
      </c>
      <c r="T2009" s="9">
        <f t="shared" si="253"/>
        <v>4998</v>
      </c>
      <c r="U2009" s="9">
        <f t="shared" si="254"/>
        <v>240</v>
      </c>
      <c r="V2009" s="2" t="s">
        <v>31</v>
      </c>
      <c r="W2009" s="10">
        <f t="shared" si="255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 t="shared" si="248"/>
        <v>Thomas</v>
      </c>
      <c r="H2010" s="6" t="str">
        <f t="shared" si="249"/>
        <v>Seio</v>
      </c>
      <c r="I2010" s="6" t="str">
        <f t="shared" si="250"/>
        <v>Melbourne</v>
      </c>
      <c r="J2010" s="2" t="s">
        <v>205</v>
      </c>
      <c r="K2010" s="7" t="str">
        <f>INDEX('Product Details'!$A$2:$D$169, MATCH('Sales Order '!J2010,'Product Details'!$B$2:$B$169,0),3)</f>
        <v>Office_Supplies</v>
      </c>
      <c r="L2010" s="7" t="str">
        <f>INDEX('Product Details'!$A$2:$D$169, MATCH('Sales Order '!J2010,'Product Details'!$B$2:$B$169,0),4)</f>
        <v>Labels</v>
      </c>
      <c r="M2010" s="7" t="str">
        <f>INDEX('Product Details'!$A$2:$D$169, MATCH('Sales Order '!J2010,'Product Details'!$B$2:$B$169,0),1)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251"/>
        <v>7008</v>
      </c>
      <c r="R2010" s="8">
        <f t="shared" si="252"/>
        <v>7359</v>
      </c>
      <c r="S2010" s="2">
        <v>89</v>
      </c>
      <c r="T2010" s="9">
        <f t="shared" si="253"/>
        <v>7448</v>
      </c>
      <c r="U2010" s="9">
        <f t="shared" si="254"/>
        <v>440</v>
      </c>
      <c r="V2010" s="2" t="s">
        <v>34</v>
      </c>
      <c r="W2010" s="10">
        <f t="shared" si="255"/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 t="shared" si="248"/>
        <v>Anthony</v>
      </c>
      <c r="H2011" s="6" t="str">
        <f t="shared" si="249"/>
        <v>O'Donnell</v>
      </c>
      <c r="I2011" s="6" t="str">
        <f t="shared" si="250"/>
        <v>Perth</v>
      </c>
      <c r="J2011" s="2" t="s">
        <v>455</v>
      </c>
      <c r="K2011" s="7" t="str">
        <f>INDEX('Product Details'!$A$2:$D$169, MATCH('Sales Order '!J2011,'Product Details'!$B$2:$B$169,0),3)</f>
        <v>Office_Supplies</v>
      </c>
      <c r="L2011" s="7" t="str">
        <f>INDEX('Product Details'!$A$2:$D$169, MATCH('Sales Order '!J2011,'Product Details'!$B$2:$B$169,0),4)</f>
        <v>Paper</v>
      </c>
      <c r="M2011" s="7" t="str">
        <f>INDEX('Product Details'!$A$2:$D$169, MATCH('Sales Order '!J2011,'Product Details'!$B$2:$B$169,0),1)</f>
        <v>Xerox 1910</v>
      </c>
      <c r="N2011" s="2">
        <v>1770</v>
      </c>
      <c r="O2011" s="2">
        <v>1592</v>
      </c>
      <c r="P2011" s="2">
        <v>1</v>
      </c>
      <c r="Q2011" s="8">
        <f t="shared" si="251"/>
        <v>1592</v>
      </c>
      <c r="R2011" s="8">
        <f t="shared" si="252"/>
        <v>1770</v>
      </c>
      <c r="S2011" s="2">
        <v>76</v>
      </c>
      <c r="T2011" s="9">
        <f t="shared" si="253"/>
        <v>1846</v>
      </c>
      <c r="U2011" s="9">
        <f t="shared" si="254"/>
        <v>254</v>
      </c>
      <c r="V2011" s="2" t="s">
        <v>64</v>
      </c>
      <c r="W2011" s="10">
        <f t="shared" si="255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 t="shared" si="248"/>
        <v>Stuart</v>
      </c>
      <c r="H2012" s="6" t="str">
        <f t="shared" si="249"/>
        <v>Van</v>
      </c>
      <c r="I2012" s="6" t="str">
        <f t="shared" si="250"/>
        <v>Hobart</v>
      </c>
      <c r="J2012" s="2" t="s">
        <v>270</v>
      </c>
      <c r="K2012" s="7" t="str">
        <f>INDEX('Product Details'!$A$2:$D$169, MATCH('Sales Order '!J2012,'Product Details'!$B$2:$B$169,0),3)</f>
        <v>Furniture</v>
      </c>
      <c r="L2012" s="7" t="str">
        <f>INDEX('Product Details'!$A$2:$D$169, MATCH('Sales Order '!J2012,'Product Details'!$B$2:$B$169,0),4)</f>
        <v>Furnishings</v>
      </c>
      <c r="M2012" s="7" t="str">
        <f>INDEX('Product Details'!$A$2:$D$169, MATCH('Sales Order '!J2012,'Product Details'!$B$2:$B$169,0),1)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251"/>
        <v>70328</v>
      </c>
      <c r="R2012" s="8">
        <f t="shared" si="252"/>
        <v>76656</v>
      </c>
      <c r="S2012" s="2">
        <v>23</v>
      </c>
      <c r="T2012" s="9">
        <f t="shared" si="253"/>
        <v>76679</v>
      </c>
      <c r="U2012" s="9">
        <f t="shared" si="254"/>
        <v>6351</v>
      </c>
      <c r="V2012" s="2" t="s">
        <v>64</v>
      </c>
      <c r="W2012" s="10">
        <f t="shared" si="255"/>
        <v>0.09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 t="shared" si="248"/>
        <v>Dianna</v>
      </c>
      <c r="H2013" s="6" t="str">
        <f t="shared" si="249"/>
        <v>Vittorini</v>
      </c>
      <c r="I2013" s="6" t="str">
        <f t="shared" si="250"/>
        <v>Gold Coast</v>
      </c>
      <c r="J2013" s="2" t="s">
        <v>1168</v>
      </c>
      <c r="K2013" s="7" t="str">
        <f>INDEX('Product Details'!$A$2:$D$169, MATCH('Sales Order '!J2013,'Product Details'!$B$2:$B$169,0),3)</f>
        <v>Office_Supplies</v>
      </c>
      <c r="L2013" s="7" t="str">
        <f>INDEX('Product Details'!$A$2:$D$169, MATCH('Sales Order '!J2013,'Product Details'!$B$2:$B$169,0),4)</f>
        <v>Supplies</v>
      </c>
      <c r="M2013" s="7" t="str">
        <f>INDEX('Product Details'!$A$2:$D$169, MATCH('Sales Order '!J2013,'Product Details'!$B$2:$B$169,0),1)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251"/>
        <v>2331</v>
      </c>
      <c r="R2013" s="8">
        <f t="shared" si="252"/>
        <v>2565</v>
      </c>
      <c r="S2013" s="2">
        <v>60</v>
      </c>
      <c r="T2013" s="9">
        <f t="shared" si="253"/>
        <v>2625</v>
      </c>
      <c r="U2013" s="9">
        <f t="shared" si="254"/>
        <v>294</v>
      </c>
      <c r="V2013" s="2" t="s">
        <v>64</v>
      </c>
      <c r="W2013" s="10">
        <f t="shared" si="255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 t="shared" si="248"/>
        <v>Bruce</v>
      </c>
      <c r="H2014" s="6" t="str">
        <f t="shared" si="249"/>
        <v>Geld</v>
      </c>
      <c r="I2014" s="6" t="str">
        <f t="shared" si="250"/>
        <v>Wollongong</v>
      </c>
      <c r="J2014" s="2" t="s">
        <v>335</v>
      </c>
      <c r="K2014" s="7" t="str">
        <f>INDEX('Product Details'!$A$2:$D$169, MATCH('Sales Order '!J2014,'Product Details'!$B$2:$B$169,0),3)</f>
        <v>Office_Supplies</v>
      </c>
      <c r="L2014" s="7" t="str">
        <f>INDEX('Product Details'!$A$2:$D$169, MATCH('Sales Order '!J2014,'Product Details'!$B$2:$B$169,0),4)</f>
        <v>Paper</v>
      </c>
      <c r="M2014" s="7" t="str">
        <f>INDEX('Product Details'!$A$2:$D$169, MATCH('Sales Order '!J2014,'Product Details'!$B$2:$B$169,0),1)</f>
        <v>Xerox 22</v>
      </c>
      <c r="N2014" s="2">
        <v>1364</v>
      </c>
      <c r="O2014" s="2">
        <v>1274</v>
      </c>
      <c r="P2014" s="2">
        <v>8</v>
      </c>
      <c r="Q2014" s="8">
        <f t="shared" si="251"/>
        <v>10192</v>
      </c>
      <c r="R2014" s="8">
        <f t="shared" si="252"/>
        <v>10912</v>
      </c>
      <c r="S2014" s="2">
        <v>37</v>
      </c>
      <c r="T2014" s="9">
        <f t="shared" si="253"/>
        <v>10949</v>
      </c>
      <c r="U2014" s="9">
        <f t="shared" si="254"/>
        <v>757</v>
      </c>
      <c r="V2014" s="2" t="s">
        <v>34</v>
      </c>
      <c r="W2014" s="10">
        <f t="shared" si="255"/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 t="shared" si="248"/>
        <v>Jack</v>
      </c>
      <c r="H2015" s="6" t="str">
        <f t="shared" si="249"/>
        <v>Garza</v>
      </c>
      <c r="I2015" s="6" t="str">
        <f t="shared" si="250"/>
        <v>Oldenburg</v>
      </c>
      <c r="J2015" s="2" t="s">
        <v>51</v>
      </c>
      <c r="K2015" s="7" t="str">
        <f>INDEX('Product Details'!$A$2:$D$169, MATCH('Sales Order '!J2015,'Product Details'!$B$2:$B$169,0),3)</f>
        <v>Technology</v>
      </c>
      <c r="L2015" s="7" t="str">
        <f>INDEX('Product Details'!$A$2:$D$169, MATCH('Sales Order '!J2015,'Product Details'!$B$2:$B$169,0),4)</f>
        <v>Machines</v>
      </c>
      <c r="M2015" s="7" t="str">
        <f>INDEX('Product Details'!$A$2:$D$169, MATCH('Sales Order '!J2015,'Product Details'!$B$2:$B$169,0),1)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251"/>
        <v>406</v>
      </c>
      <c r="R2015" s="8">
        <f t="shared" si="252"/>
        <v>441</v>
      </c>
      <c r="S2015" s="2">
        <v>10</v>
      </c>
      <c r="T2015" s="9">
        <f t="shared" si="253"/>
        <v>451</v>
      </c>
      <c r="U2015" s="9">
        <f t="shared" si="254"/>
        <v>45</v>
      </c>
      <c r="V2015" s="2" t="s">
        <v>34</v>
      </c>
      <c r="W2015" s="10">
        <f t="shared" si="255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 t="shared" si="248"/>
        <v>Tamara</v>
      </c>
      <c r="H2016" s="6" t="str">
        <f t="shared" si="249"/>
        <v>Chand</v>
      </c>
      <c r="I2016" s="6" t="str">
        <f t="shared" si="250"/>
        <v>Yogyakarta</v>
      </c>
      <c r="J2016" s="2" t="s">
        <v>122</v>
      </c>
      <c r="K2016" s="7" t="str">
        <f>INDEX('Product Details'!$A$2:$D$169, MATCH('Sales Order '!J2016,'Product Details'!$B$2:$B$169,0),3)</f>
        <v>Furniture</v>
      </c>
      <c r="L2016" s="7" t="str">
        <f>INDEX('Product Details'!$A$2:$D$169, MATCH('Sales Order '!J2016,'Product Details'!$B$2:$B$169,0),4)</f>
        <v>Furnishings</v>
      </c>
      <c r="M2016" s="7" t="str">
        <f>INDEX('Product Details'!$A$2:$D$169, MATCH('Sales Order '!J2016,'Product Details'!$B$2:$B$169,0),1)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251"/>
        <v>2812</v>
      </c>
      <c r="R2016" s="8">
        <f t="shared" si="252"/>
        <v>3066</v>
      </c>
      <c r="S2016" s="2">
        <v>66</v>
      </c>
      <c r="T2016" s="9">
        <f t="shared" si="253"/>
        <v>3132</v>
      </c>
      <c r="U2016" s="9">
        <f t="shared" si="254"/>
        <v>320</v>
      </c>
      <c r="V2016" s="2" t="s">
        <v>31</v>
      </c>
      <c r="W2016" s="10">
        <f t="shared" si="255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 t="shared" si="248"/>
        <v>Erica</v>
      </c>
      <c r="H2017" s="6" t="str">
        <f t="shared" si="249"/>
        <v>Hackney</v>
      </c>
      <c r="I2017" s="6" t="str">
        <f t="shared" si="250"/>
        <v>Adelaide</v>
      </c>
      <c r="J2017" s="2" t="s">
        <v>151</v>
      </c>
      <c r="K2017" s="7" t="str">
        <f>INDEX('Product Details'!$A$2:$D$169, MATCH('Sales Order '!J2017,'Product Details'!$B$2:$B$169,0),3)</f>
        <v>Office_Supplies</v>
      </c>
      <c r="L2017" s="7" t="str">
        <f>INDEX('Product Details'!$A$2:$D$169, MATCH('Sales Order '!J2017,'Product Details'!$B$2:$B$169,0),4)</f>
        <v>Appliances</v>
      </c>
      <c r="M2017" s="7" t="str">
        <f>INDEX('Product Details'!$A$2:$D$169, MATCH('Sales Order '!J2017,'Product Details'!$B$2:$B$169,0),1)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251"/>
        <v>4726</v>
      </c>
      <c r="R2017" s="8">
        <f t="shared" si="252"/>
        <v>5204</v>
      </c>
      <c r="S2017" s="2">
        <v>78</v>
      </c>
      <c r="T2017" s="9">
        <f t="shared" si="253"/>
        <v>5282</v>
      </c>
      <c r="U2017" s="9">
        <f t="shared" si="254"/>
        <v>556</v>
      </c>
      <c r="V2017" s="2" t="s">
        <v>64</v>
      </c>
      <c r="W2017" s="10">
        <f t="shared" si="255"/>
        <v>0.05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 t="shared" si="248"/>
        <v>Adam</v>
      </c>
      <c r="H2018" s="6" t="str">
        <f t="shared" si="249"/>
        <v>Bellavance</v>
      </c>
      <c r="I2018" s="6" t="str">
        <f t="shared" si="250"/>
        <v>Medan</v>
      </c>
      <c r="J2018" s="2" t="s">
        <v>194</v>
      </c>
      <c r="K2018" s="7" t="str">
        <f>INDEX('Product Details'!$A$2:$D$169, MATCH('Sales Order '!J2018,'Product Details'!$B$2:$B$169,0),3)</f>
        <v>Office_Supplies</v>
      </c>
      <c r="L2018" s="7" t="str">
        <f>INDEX('Product Details'!$A$2:$D$169, MATCH('Sales Order '!J2018,'Product Details'!$B$2:$B$169,0),4)</f>
        <v>Art</v>
      </c>
      <c r="M2018" s="7" t="str">
        <f>INDEX('Product Details'!$A$2:$D$169, MATCH('Sales Order '!J2018,'Product Details'!$B$2:$B$169,0),1)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251"/>
        <v>2067</v>
      </c>
      <c r="R2018" s="8">
        <f t="shared" si="252"/>
        <v>2187</v>
      </c>
      <c r="S2018" s="2">
        <v>49</v>
      </c>
      <c r="T2018" s="9">
        <f t="shared" si="253"/>
        <v>2236</v>
      </c>
      <c r="U2018" s="9">
        <f t="shared" si="254"/>
        <v>169</v>
      </c>
      <c r="V2018" s="2" t="s">
        <v>64</v>
      </c>
      <c r="W2018" s="10">
        <f t="shared" si="255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 t="shared" si="248"/>
        <v>Jeremy</v>
      </c>
      <c r="H2019" s="6" t="str">
        <f t="shared" si="249"/>
        <v>Ellison</v>
      </c>
      <c r="I2019" s="6" t="str">
        <f t="shared" si="250"/>
        <v>Jammu</v>
      </c>
      <c r="J2019" s="2" t="s">
        <v>442</v>
      </c>
      <c r="K2019" s="7" t="str">
        <f>INDEX('Product Details'!$A$2:$D$169, MATCH('Sales Order '!J2019,'Product Details'!$B$2:$B$169,0),3)</f>
        <v>Technology</v>
      </c>
      <c r="L2019" s="7" t="str">
        <f>INDEX('Product Details'!$A$2:$D$169, MATCH('Sales Order '!J2019,'Product Details'!$B$2:$B$169,0),4)</f>
        <v>Phones</v>
      </c>
      <c r="M2019" s="7" t="str">
        <f>INDEX('Product Details'!$A$2:$D$169, MATCH('Sales Order '!J2019,'Product Details'!$B$2:$B$169,0),1)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251"/>
        <v>18354</v>
      </c>
      <c r="R2019" s="8">
        <f t="shared" si="252"/>
        <v>19999</v>
      </c>
      <c r="S2019" s="2">
        <v>78</v>
      </c>
      <c r="T2019" s="9">
        <f t="shared" si="253"/>
        <v>20077</v>
      </c>
      <c r="U2019" s="9">
        <f t="shared" si="254"/>
        <v>1723</v>
      </c>
      <c r="V2019" s="2" t="s">
        <v>34</v>
      </c>
      <c r="W2019" s="10">
        <f t="shared" si="255"/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 t="shared" si="248"/>
        <v>Cari</v>
      </c>
      <c r="H2020" s="6" t="str">
        <f t="shared" si="249"/>
        <v>MacIntyre</v>
      </c>
      <c r="I2020" s="6" t="str">
        <f t="shared" si="250"/>
        <v>Freiburg</v>
      </c>
      <c r="J2020" s="2" t="s">
        <v>1174</v>
      </c>
      <c r="K2020" s="7" t="str">
        <f>INDEX('Product Details'!$A$2:$D$169, MATCH('Sales Order '!J2020,'Product Details'!$B$2:$B$169,0),3)</f>
        <v>Office_Supplies</v>
      </c>
      <c r="L2020" s="7" t="str">
        <f>INDEX('Product Details'!$A$2:$D$169, MATCH('Sales Order '!J2020,'Product Details'!$B$2:$B$169,0),4)</f>
        <v>Storage</v>
      </c>
      <c r="M2020" s="7" t="str">
        <f>INDEX('Product Details'!$A$2:$D$169, MATCH('Sales Order '!J2020,'Product Details'!$B$2:$B$169,0),1)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251"/>
        <v>8998</v>
      </c>
      <c r="R2020" s="8">
        <f t="shared" si="252"/>
        <v>9808</v>
      </c>
      <c r="S2020" s="2">
        <v>24</v>
      </c>
      <c r="T2020" s="9">
        <f t="shared" si="253"/>
        <v>9832</v>
      </c>
      <c r="U2020" s="9">
        <f t="shared" si="254"/>
        <v>834</v>
      </c>
      <c r="V2020" s="2" t="s">
        <v>64</v>
      </c>
      <c r="W2020" s="10">
        <f t="shared" si="255"/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 t="shared" si="248"/>
        <v>Ivan</v>
      </c>
      <c r="H2021" s="6" t="str">
        <f t="shared" si="249"/>
        <v>Gibson</v>
      </c>
      <c r="I2021" s="6" t="str">
        <f t="shared" si="250"/>
        <v>Perth</v>
      </c>
      <c r="J2021" s="2" t="s">
        <v>408</v>
      </c>
      <c r="K2021" s="7" t="str">
        <f>INDEX('Product Details'!$A$2:$D$169, MATCH('Sales Order '!J2021,'Product Details'!$B$2:$B$169,0),3)</f>
        <v>Furniture</v>
      </c>
      <c r="L2021" s="7" t="str">
        <f>INDEX('Product Details'!$A$2:$D$169, MATCH('Sales Order '!J2021,'Product Details'!$B$2:$B$169,0),4)</f>
        <v>Furnishings</v>
      </c>
      <c r="M2021" s="7" t="str">
        <f>INDEX('Product Details'!$A$2:$D$169, MATCH('Sales Order '!J2021,'Product Details'!$B$2:$B$169,0),1)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251"/>
        <v>3041</v>
      </c>
      <c r="R2021" s="8">
        <f t="shared" si="252"/>
        <v>3288</v>
      </c>
      <c r="S2021" s="2">
        <v>46</v>
      </c>
      <c r="T2021" s="9">
        <f t="shared" si="253"/>
        <v>3334</v>
      </c>
      <c r="U2021" s="9">
        <f t="shared" si="254"/>
        <v>293</v>
      </c>
      <c r="V2021" s="2" t="s">
        <v>34</v>
      </c>
      <c r="W2021" s="10">
        <f t="shared" si="255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 t="shared" si="248"/>
        <v>Max</v>
      </c>
      <c r="H2022" s="6" t="str">
        <f t="shared" si="249"/>
        <v>Ludwig</v>
      </c>
      <c r="I2022" s="6" t="str">
        <f t="shared" si="250"/>
        <v>Cirebon</v>
      </c>
      <c r="J2022" s="2" t="s">
        <v>436</v>
      </c>
      <c r="K2022" s="7" t="str">
        <f>INDEX('Product Details'!$A$2:$D$169, MATCH('Sales Order '!J2022,'Product Details'!$B$2:$B$169,0),3)</f>
        <v>Technology</v>
      </c>
      <c r="L2022" s="7" t="str">
        <f>INDEX('Product Details'!$A$2:$D$169, MATCH('Sales Order '!J2022,'Product Details'!$B$2:$B$169,0),4)</f>
        <v>Accessories</v>
      </c>
      <c r="M2022" s="7" t="str">
        <f>INDEX('Product Details'!$A$2:$D$169, MATCH('Sales Order '!J2022,'Product Details'!$B$2:$B$169,0),1)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251"/>
        <v>1642</v>
      </c>
      <c r="R2022" s="8">
        <f t="shared" si="252"/>
        <v>1774</v>
      </c>
      <c r="S2022" s="2">
        <v>70</v>
      </c>
      <c r="T2022" s="9">
        <f t="shared" si="253"/>
        <v>1844</v>
      </c>
      <c r="U2022" s="9">
        <f t="shared" si="254"/>
        <v>202</v>
      </c>
      <c r="V2022" s="2" t="s">
        <v>31</v>
      </c>
      <c r="W2022" s="10">
        <f t="shared" si="255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 t="shared" si="248"/>
        <v>Lynn</v>
      </c>
      <c r="H2023" s="6" t="str">
        <f t="shared" si="249"/>
        <v>Smith</v>
      </c>
      <c r="I2023" s="6" t="str">
        <f t="shared" si="250"/>
        <v>Kanpur</v>
      </c>
      <c r="J2023" s="2" t="s">
        <v>479</v>
      </c>
      <c r="K2023" s="7" t="str">
        <f>INDEX('Product Details'!$A$2:$D$169, MATCH('Sales Order '!J2023,'Product Details'!$B$2:$B$169,0),3)</f>
        <v>Furniture</v>
      </c>
      <c r="L2023" s="7" t="str">
        <f>INDEX('Product Details'!$A$2:$D$169, MATCH('Sales Order '!J2023,'Product Details'!$B$2:$B$169,0),4)</f>
        <v>Chairs</v>
      </c>
      <c r="M2023" s="7" t="str">
        <f>INDEX('Product Details'!$A$2:$D$169, MATCH('Sales Order '!J2023,'Product Details'!$B$2:$B$169,0),1)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251"/>
        <v>4499</v>
      </c>
      <c r="R2023" s="8">
        <f t="shared" si="252"/>
        <v>4904</v>
      </c>
      <c r="S2023" s="2">
        <v>36</v>
      </c>
      <c r="T2023" s="9">
        <f t="shared" si="253"/>
        <v>4940</v>
      </c>
      <c r="U2023" s="9">
        <f t="shared" si="254"/>
        <v>441</v>
      </c>
      <c r="V2023" s="2" t="s">
        <v>64</v>
      </c>
      <c r="W2023" s="10">
        <f t="shared" si="255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 t="shared" si="248"/>
        <v>Annie</v>
      </c>
      <c r="H2024" s="6" t="str">
        <f t="shared" si="249"/>
        <v>Zypern</v>
      </c>
      <c r="I2024" s="6" t="str">
        <f t="shared" si="250"/>
        <v>Brisbane</v>
      </c>
      <c r="J2024" s="2" t="s">
        <v>349</v>
      </c>
      <c r="K2024" s="7" t="str">
        <f>INDEX('Product Details'!$A$2:$D$169, MATCH('Sales Order '!J2024,'Product Details'!$B$2:$B$169,0),3)</f>
        <v>Furniture</v>
      </c>
      <c r="L2024" s="7" t="str">
        <f>INDEX('Product Details'!$A$2:$D$169, MATCH('Sales Order '!J2024,'Product Details'!$B$2:$B$169,0),4)</f>
        <v>Furnishings</v>
      </c>
      <c r="M2024" s="7" t="str">
        <f>INDEX('Product Details'!$A$2:$D$169, MATCH('Sales Order '!J2024,'Product Details'!$B$2:$B$169,0),1)</f>
        <v>Tenex Door Stop, Durable</v>
      </c>
      <c r="N2024" s="2">
        <v>8878</v>
      </c>
      <c r="O2024" s="2">
        <v>7914</v>
      </c>
      <c r="P2024" s="2">
        <v>6</v>
      </c>
      <c r="Q2024" s="8">
        <f t="shared" si="251"/>
        <v>47484</v>
      </c>
      <c r="R2024" s="8">
        <f t="shared" si="252"/>
        <v>53268</v>
      </c>
      <c r="S2024" s="2">
        <v>35</v>
      </c>
      <c r="T2024" s="9">
        <f t="shared" si="253"/>
        <v>53303</v>
      </c>
      <c r="U2024" s="9">
        <f t="shared" si="254"/>
        <v>5819</v>
      </c>
      <c r="V2024" s="2" t="s">
        <v>31</v>
      </c>
      <c r="W2024" s="10">
        <f t="shared" si="255"/>
        <v>0.09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 t="shared" si="248"/>
        <v>Kelly</v>
      </c>
      <c r="H2025" s="6" t="str">
        <f t="shared" si="249"/>
        <v>Collister</v>
      </c>
      <c r="I2025" s="6" t="str">
        <f t="shared" si="250"/>
        <v>Tangshan</v>
      </c>
      <c r="J2025" s="2" t="s">
        <v>94</v>
      </c>
      <c r="K2025" s="7" t="str">
        <f>INDEX('Product Details'!$A$2:$D$169, MATCH('Sales Order '!J2025,'Product Details'!$B$2:$B$169,0),3)</f>
        <v>Furniture</v>
      </c>
      <c r="L2025" s="7" t="str">
        <f>INDEX('Product Details'!$A$2:$D$169, MATCH('Sales Order '!J2025,'Product Details'!$B$2:$B$169,0),4)</f>
        <v>Bookcases</v>
      </c>
      <c r="M2025" s="7" t="str">
        <f>INDEX('Product Details'!$A$2:$D$169, MATCH('Sales Order '!J2025,'Product Details'!$B$2:$B$169,0),1)</f>
        <v>3-Shelf Cabinet, Mobile</v>
      </c>
      <c r="N2025" s="2">
        <v>69</v>
      </c>
      <c r="O2025" s="2">
        <v>64</v>
      </c>
      <c r="P2025" s="2">
        <v>1</v>
      </c>
      <c r="Q2025" s="8">
        <f t="shared" si="251"/>
        <v>64</v>
      </c>
      <c r="R2025" s="8">
        <f t="shared" si="252"/>
        <v>69</v>
      </c>
      <c r="S2025" s="2">
        <v>10</v>
      </c>
      <c r="T2025" s="9">
        <f t="shared" si="253"/>
        <v>79</v>
      </c>
      <c r="U2025" s="9">
        <f t="shared" si="254"/>
        <v>15</v>
      </c>
      <c r="V2025" s="2" t="s">
        <v>34</v>
      </c>
      <c r="W2025" s="10">
        <f t="shared" si="255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 t="shared" si="248"/>
        <v>Deanra</v>
      </c>
      <c r="H2026" s="6" t="str">
        <f t="shared" si="249"/>
        <v>Eno</v>
      </c>
      <c r="I2026" s="6" t="str">
        <f t="shared" si="250"/>
        <v>Langen</v>
      </c>
      <c r="J2026" s="2" t="s">
        <v>181</v>
      </c>
      <c r="K2026" s="7" t="str">
        <f>INDEX('Product Details'!$A$2:$D$169, MATCH('Sales Order '!J2026,'Product Details'!$B$2:$B$169,0),3)</f>
        <v>Furniture</v>
      </c>
      <c r="L2026" s="7" t="str">
        <f>INDEX('Product Details'!$A$2:$D$169, MATCH('Sales Order '!J2026,'Product Details'!$B$2:$B$169,0),4)</f>
        <v>Tables</v>
      </c>
      <c r="M2026" s="7" t="str">
        <f>INDEX('Product Details'!$A$2:$D$169, MATCH('Sales Order '!J2026,'Product Details'!$B$2:$B$169,0),1)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251"/>
        <v>166</v>
      </c>
      <c r="R2026" s="8">
        <f t="shared" si="252"/>
        <v>179</v>
      </c>
      <c r="S2026" s="2">
        <v>30</v>
      </c>
      <c r="T2026" s="9">
        <f t="shared" si="253"/>
        <v>209</v>
      </c>
      <c r="U2026" s="9">
        <f t="shared" si="254"/>
        <v>43</v>
      </c>
      <c r="V2026" s="2" t="s">
        <v>72</v>
      </c>
      <c r="W2026" s="10">
        <f t="shared" si="255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 t="shared" si="248"/>
        <v>Steve</v>
      </c>
      <c r="H2027" s="6" t="str">
        <f t="shared" si="249"/>
        <v>Carroll</v>
      </c>
      <c r="I2027" s="6" t="str">
        <f t="shared" si="250"/>
        <v>Qingdao</v>
      </c>
      <c r="J2027" s="2" t="s">
        <v>246</v>
      </c>
      <c r="K2027" s="7" t="str">
        <f>INDEX('Product Details'!$A$2:$D$169, MATCH('Sales Order '!J2027,'Product Details'!$B$2:$B$169,0),3)</f>
        <v>Office_Supplies</v>
      </c>
      <c r="L2027" s="7" t="str">
        <f>INDEX('Product Details'!$A$2:$D$169, MATCH('Sales Order '!J2027,'Product Details'!$B$2:$B$169,0),4)</f>
        <v>Envelopes</v>
      </c>
      <c r="M2027" s="7" t="str">
        <f>INDEX('Product Details'!$A$2:$D$169, MATCH('Sales Order '!J2027,'Product Details'!$B$2:$B$169,0),1)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251"/>
        <v>9632</v>
      </c>
      <c r="R2027" s="8">
        <f t="shared" si="252"/>
        <v>10104</v>
      </c>
      <c r="S2027" s="2">
        <v>36</v>
      </c>
      <c r="T2027" s="9">
        <f t="shared" si="253"/>
        <v>10140</v>
      </c>
      <c r="U2027" s="9">
        <f t="shared" si="254"/>
        <v>508</v>
      </c>
      <c r="V2027" s="2" t="s">
        <v>72</v>
      </c>
      <c r="W2027" s="10">
        <f t="shared" si="255"/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 t="shared" si="248"/>
        <v>Bruce</v>
      </c>
      <c r="H2028" s="6" t="str">
        <f t="shared" si="249"/>
        <v>Geld</v>
      </c>
      <c r="I2028" s="6" t="str">
        <f t="shared" si="250"/>
        <v>Wollongong</v>
      </c>
      <c r="J2028" s="2" t="s">
        <v>700</v>
      </c>
      <c r="K2028" s="7" t="str">
        <f>INDEX('Product Details'!$A$2:$D$169, MATCH('Sales Order '!J2028,'Product Details'!$B$2:$B$169,0),3)</f>
        <v>Technology</v>
      </c>
      <c r="L2028" s="7" t="str">
        <f>INDEX('Product Details'!$A$2:$D$169, MATCH('Sales Order '!J2028,'Product Details'!$B$2:$B$169,0),4)</f>
        <v>Accessories</v>
      </c>
      <c r="M2028" s="7" t="str">
        <f>INDEX('Product Details'!$A$2:$D$169, MATCH('Sales Order '!J2028,'Product Details'!$B$2:$B$169,0),1)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251"/>
        <v>2703</v>
      </c>
      <c r="R2028" s="8">
        <f t="shared" si="252"/>
        <v>2862</v>
      </c>
      <c r="S2028" s="2">
        <v>95</v>
      </c>
      <c r="T2028" s="9">
        <f t="shared" si="253"/>
        <v>2957</v>
      </c>
      <c r="U2028" s="9">
        <f t="shared" si="254"/>
        <v>254</v>
      </c>
      <c r="V2028" s="2" t="s">
        <v>34</v>
      </c>
      <c r="W2028" s="10">
        <f t="shared" si="255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 t="shared" si="248"/>
        <v>Ralph</v>
      </c>
      <c r="H2029" s="6" t="str">
        <f t="shared" si="249"/>
        <v>Arnett</v>
      </c>
      <c r="I2029" s="6" t="str">
        <f t="shared" si="250"/>
        <v>Shenyang</v>
      </c>
      <c r="J2029" s="2" t="s">
        <v>63</v>
      </c>
      <c r="K2029" s="7" t="str">
        <f>INDEX('Product Details'!$A$2:$D$169, MATCH('Sales Order '!J2029,'Product Details'!$B$2:$B$169,0),3)</f>
        <v>Office_Supplies</v>
      </c>
      <c r="L2029" s="7" t="str">
        <f>INDEX('Product Details'!$A$2:$D$169, MATCH('Sales Order '!J2029,'Product Details'!$B$2:$B$169,0),4)</f>
        <v>Envelopes</v>
      </c>
      <c r="M2029" s="7" t="str">
        <f>INDEX('Product Details'!$A$2:$D$169, MATCH('Sales Order '!J2029,'Product Details'!$B$2:$B$169,0),1)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251"/>
        <v>9824</v>
      </c>
      <c r="R2029" s="8">
        <f t="shared" si="252"/>
        <v>10204</v>
      </c>
      <c r="S2029" s="2">
        <v>86</v>
      </c>
      <c r="T2029" s="9">
        <f t="shared" si="253"/>
        <v>10290</v>
      </c>
      <c r="U2029" s="9">
        <f t="shared" si="254"/>
        <v>466</v>
      </c>
      <c r="V2029" s="2" t="s">
        <v>34</v>
      </c>
      <c r="W2029" s="10">
        <f t="shared" si="255"/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 t="shared" si="248"/>
        <v>Lindsay</v>
      </c>
      <c r="H2030" s="6" t="str">
        <f t="shared" si="249"/>
        <v>Castell</v>
      </c>
      <c r="I2030" s="6" t="str">
        <f t="shared" si="250"/>
        <v>Depok</v>
      </c>
      <c r="J2030" s="2" t="s">
        <v>329</v>
      </c>
      <c r="K2030" s="7" t="str">
        <f>INDEX('Product Details'!$A$2:$D$169, MATCH('Sales Order '!J2030,'Product Details'!$B$2:$B$169,0),3)</f>
        <v>Office_Supplies</v>
      </c>
      <c r="L2030" s="7" t="str">
        <f>INDEX('Product Details'!$A$2:$D$169, MATCH('Sales Order '!J2030,'Product Details'!$B$2:$B$169,0),4)</f>
        <v>Appliances</v>
      </c>
      <c r="M2030" s="7" t="str">
        <f>INDEX('Product Details'!$A$2:$D$169, MATCH('Sales Order '!J2030,'Product Details'!$B$2:$B$169,0),1)</f>
        <v>KitchenAid Toaster, Black</v>
      </c>
      <c r="N2030" s="2">
        <v>2515</v>
      </c>
      <c r="O2030" s="2">
        <v>2397</v>
      </c>
      <c r="P2030" s="2">
        <v>6</v>
      </c>
      <c r="Q2030" s="8">
        <f t="shared" si="251"/>
        <v>14382</v>
      </c>
      <c r="R2030" s="8">
        <f t="shared" si="252"/>
        <v>15090</v>
      </c>
      <c r="S2030" s="2">
        <v>26</v>
      </c>
      <c r="T2030" s="9">
        <f t="shared" si="253"/>
        <v>15116</v>
      </c>
      <c r="U2030" s="9">
        <f t="shared" si="254"/>
        <v>734</v>
      </c>
      <c r="V2030" s="2" t="s">
        <v>31</v>
      </c>
      <c r="W2030" s="10">
        <f t="shared" si="255"/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 t="shared" si="248"/>
        <v>Bill</v>
      </c>
      <c r="H2031" s="6" t="str">
        <f t="shared" si="249"/>
        <v>Stewart</v>
      </c>
      <c r="I2031" s="6" t="str">
        <f t="shared" si="250"/>
        <v>Wenling</v>
      </c>
      <c r="J2031" s="2" t="s">
        <v>765</v>
      </c>
      <c r="K2031" s="7" t="str">
        <f>INDEX('Product Details'!$A$2:$D$169, MATCH('Sales Order '!J2031,'Product Details'!$B$2:$B$169,0),3)</f>
        <v>Furniture</v>
      </c>
      <c r="L2031" s="7" t="str">
        <f>INDEX('Product Details'!$A$2:$D$169, MATCH('Sales Order '!J2031,'Product Details'!$B$2:$B$169,0),4)</f>
        <v>Tables</v>
      </c>
      <c r="M2031" s="7" t="str">
        <f>INDEX('Product Details'!$A$2:$D$169, MATCH('Sales Order '!J2031,'Product Details'!$B$2:$B$169,0),1)</f>
        <v>Racetrack Conference Tables</v>
      </c>
      <c r="N2031" s="2">
        <v>222</v>
      </c>
      <c r="O2031" s="2">
        <v>204</v>
      </c>
      <c r="P2031" s="2">
        <v>2</v>
      </c>
      <c r="Q2031" s="8">
        <f t="shared" si="251"/>
        <v>408</v>
      </c>
      <c r="R2031" s="8">
        <f t="shared" si="252"/>
        <v>444</v>
      </c>
      <c r="S2031" s="2">
        <v>43</v>
      </c>
      <c r="T2031" s="9">
        <f t="shared" si="253"/>
        <v>487</v>
      </c>
      <c r="U2031" s="9">
        <f t="shared" si="254"/>
        <v>79</v>
      </c>
      <c r="V2031" s="2" t="s">
        <v>34</v>
      </c>
      <c r="W2031" s="10">
        <f t="shared" si="255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 t="shared" si="248"/>
        <v>Dennis</v>
      </c>
      <c r="H2032" s="6" t="str">
        <f t="shared" si="249"/>
        <v>Pardue</v>
      </c>
      <c r="I2032" s="6" t="str">
        <f t="shared" si="250"/>
        <v>Townsville</v>
      </c>
      <c r="J2032" s="2" t="s">
        <v>387</v>
      </c>
      <c r="K2032" s="7" t="str">
        <f>INDEX('Product Details'!$A$2:$D$169, MATCH('Sales Order '!J2032,'Product Details'!$B$2:$B$169,0),3)</f>
        <v>Office_Supplies</v>
      </c>
      <c r="L2032" s="7" t="str">
        <f>INDEX('Product Details'!$A$2:$D$169, MATCH('Sales Order '!J2032,'Product Details'!$B$2:$B$169,0),4)</f>
        <v>Fasteners</v>
      </c>
      <c r="M2032" s="7" t="str">
        <f>INDEX('Product Details'!$A$2:$D$169, MATCH('Sales Order '!J2032,'Product Details'!$B$2:$B$169,0),1)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251"/>
        <v>5528</v>
      </c>
      <c r="R2032" s="8">
        <f t="shared" si="252"/>
        <v>5909</v>
      </c>
      <c r="S2032" s="2">
        <v>83</v>
      </c>
      <c r="T2032" s="9">
        <f t="shared" si="253"/>
        <v>5992</v>
      </c>
      <c r="U2032" s="9">
        <f t="shared" si="254"/>
        <v>464</v>
      </c>
      <c r="V2032" s="2" t="s">
        <v>34</v>
      </c>
      <c r="W2032" s="10">
        <f t="shared" si="255"/>
        <v>0.05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 t="shared" si="248"/>
        <v>Shui</v>
      </c>
      <c r="H2033" s="6" t="str">
        <f t="shared" si="249"/>
        <v>Tom</v>
      </c>
      <c r="I2033" s="6" t="str">
        <f t="shared" si="250"/>
        <v>Jakarta</v>
      </c>
      <c r="J2033" s="2" t="s">
        <v>320</v>
      </c>
      <c r="K2033" s="7" t="str">
        <f>INDEX('Product Details'!$A$2:$D$169, MATCH('Sales Order '!J2033,'Product Details'!$B$2:$B$169,0),3)</f>
        <v>Technology</v>
      </c>
      <c r="L2033" s="7" t="str">
        <f>INDEX('Product Details'!$A$2:$D$169, MATCH('Sales Order '!J2033,'Product Details'!$B$2:$B$169,0),4)</f>
        <v>Accessories</v>
      </c>
      <c r="M2033" s="7" t="str">
        <f>INDEX('Product Details'!$A$2:$D$169, MATCH('Sales Order '!J2033,'Product Details'!$B$2:$B$169,0),1)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251"/>
        <v>32528</v>
      </c>
      <c r="R2033" s="8">
        <f t="shared" si="252"/>
        <v>36132</v>
      </c>
      <c r="S2033" s="2">
        <v>36</v>
      </c>
      <c r="T2033" s="9">
        <f t="shared" si="253"/>
        <v>36168</v>
      </c>
      <c r="U2033" s="9">
        <f t="shared" si="254"/>
        <v>3640</v>
      </c>
      <c r="V2033" s="2" t="s">
        <v>34</v>
      </c>
      <c r="W2033" s="10">
        <f t="shared" si="255"/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 t="shared" si="248"/>
        <v>Damala</v>
      </c>
      <c r="H2034" s="6" t="str">
        <f t="shared" si="249"/>
        <v>Kotsonis</v>
      </c>
      <c r="I2034" s="6" t="str">
        <f t="shared" si="250"/>
        <v>Berlin</v>
      </c>
      <c r="J2034" s="2" t="s">
        <v>256</v>
      </c>
      <c r="K2034" s="7" t="str">
        <f>INDEX('Product Details'!$A$2:$D$169, MATCH('Sales Order '!J2034,'Product Details'!$B$2:$B$169,0),3)</f>
        <v>Office_Supplies</v>
      </c>
      <c r="L2034" s="7" t="str">
        <f>INDEX('Product Details'!$A$2:$D$169, MATCH('Sales Order '!J2034,'Product Details'!$B$2:$B$169,0),4)</f>
        <v>Supplies</v>
      </c>
      <c r="M2034" s="7" t="str">
        <f>INDEX('Product Details'!$A$2:$D$169, MATCH('Sales Order '!J2034,'Product Details'!$B$2:$B$169,0),1)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251"/>
        <v>9306</v>
      </c>
      <c r="R2034" s="8">
        <f t="shared" si="252"/>
        <v>10062</v>
      </c>
      <c r="S2034" s="2">
        <v>48</v>
      </c>
      <c r="T2034" s="9">
        <f t="shared" si="253"/>
        <v>10110</v>
      </c>
      <c r="U2034" s="9">
        <f t="shared" si="254"/>
        <v>804</v>
      </c>
      <c r="V2034" s="2" t="s">
        <v>64</v>
      </c>
      <c r="W2034" s="10">
        <f t="shared" si="255"/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 t="shared" si="248"/>
        <v>Bryan</v>
      </c>
      <c r="H2035" s="6" t="str">
        <f t="shared" si="249"/>
        <v>Davis</v>
      </c>
      <c r="I2035" s="6" t="str">
        <f t="shared" si="250"/>
        <v>Delhi</v>
      </c>
      <c r="J2035" s="2" t="s">
        <v>533</v>
      </c>
      <c r="K2035" s="7" t="str">
        <f>INDEX('Product Details'!$A$2:$D$169, MATCH('Sales Order '!J2035,'Product Details'!$B$2:$B$169,0),3)</f>
        <v>Office_Supplies</v>
      </c>
      <c r="L2035" s="7" t="str">
        <f>INDEX('Product Details'!$A$2:$D$169, MATCH('Sales Order '!J2035,'Product Details'!$B$2:$B$169,0),4)</f>
        <v>Supplies</v>
      </c>
      <c r="M2035" s="7" t="str">
        <f>INDEX('Product Details'!$A$2:$D$169, MATCH('Sales Order '!J2035,'Product Details'!$B$2:$B$169,0),1)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251"/>
        <v>1834</v>
      </c>
      <c r="R2035" s="8">
        <f t="shared" si="252"/>
        <v>2017</v>
      </c>
      <c r="S2035" s="2">
        <v>44</v>
      </c>
      <c r="T2035" s="9">
        <f t="shared" si="253"/>
        <v>2061</v>
      </c>
      <c r="U2035" s="9">
        <f t="shared" si="254"/>
        <v>227</v>
      </c>
      <c r="V2035" s="2" t="s">
        <v>64</v>
      </c>
      <c r="W2035" s="10">
        <f t="shared" si="255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 t="shared" si="248"/>
        <v>Evan</v>
      </c>
      <c r="H2036" s="6" t="str">
        <f t="shared" si="249"/>
        <v>Bailliet</v>
      </c>
      <c r="I2036" s="6" t="str">
        <f t="shared" si="250"/>
        <v>Brisbane</v>
      </c>
      <c r="J2036" s="2" t="s">
        <v>612</v>
      </c>
      <c r="K2036" s="7" t="str">
        <f>INDEX('Product Details'!$A$2:$D$169, MATCH('Sales Order '!J2036,'Product Details'!$B$2:$B$169,0),3)</f>
        <v>Technology</v>
      </c>
      <c r="L2036" s="7" t="str">
        <f>INDEX('Product Details'!$A$2:$D$169, MATCH('Sales Order '!J2036,'Product Details'!$B$2:$B$169,0),4)</f>
        <v>Phones</v>
      </c>
      <c r="M2036" s="7" t="str">
        <f>INDEX('Product Details'!$A$2:$D$169, MATCH('Sales Order '!J2036,'Product Details'!$B$2:$B$169,0),1)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251"/>
        <v>8295</v>
      </c>
      <c r="R2036" s="8">
        <f t="shared" si="252"/>
        <v>9214</v>
      </c>
      <c r="S2036" s="2">
        <v>84</v>
      </c>
      <c r="T2036" s="9">
        <f t="shared" si="253"/>
        <v>9298</v>
      </c>
      <c r="U2036" s="9">
        <f t="shared" si="254"/>
        <v>1003</v>
      </c>
      <c r="V2036" s="2" t="s">
        <v>64</v>
      </c>
      <c r="W2036" s="10">
        <f t="shared" si="255"/>
        <v>0.05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 t="shared" si="248"/>
        <v>Laura</v>
      </c>
      <c r="H2037" s="6" t="str">
        <f t="shared" si="249"/>
        <v>Armstrong</v>
      </c>
      <c r="I2037" s="6" t="str">
        <f t="shared" si="250"/>
        <v>Torquay</v>
      </c>
      <c r="J2037" s="2" t="s">
        <v>63</v>
      </c>
      <c r="K2037" s="7" t="str">
        <f>INDEX('Product Details'!$A$2:$D$169, MATCH('Sales Order '!J2037,'Product Details'!$B$2:$B$169,0),3)</f>
        <v>Office_Supplies</v>
      </c>
      <c r="L2037" s="7" t="str">
        <f>INDEX('Product Details'!$A$2:$D$169, MATCH('Sales Order '!J2037,'Product Details'!$B$2:$B$169,0),4)</f>
        <v>Envelopes</v>
      </c>
      <c r="M2037" s="7" t="str">
        <f>INDEX('Product Details'!$A$2:$D$169, MATCH('Sales Order '!J2037,'Product Details'!$B$2:$B$169,0),1)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251"/>
        <v>688</v>
      </c>
      <c r="R2037" s="8">
        <f t="shared" si="252"/>
        <v>744</v>
      </c>
      <c r="S2037" s="2">
        <v>10</v>
      </c>
      <c r="T2037" s="9">
        <f t="shared" si="253"/>
        <v>754</v>
      </c>
      <c r="U2037" s="9">
        <f t="shared" si="254"/>
        <v>66</v>
      </c>
      <c r="V2037" s="2" t="s">
        <v>64</v>
      </c>
      <c r="W2037" s="10">
        <f t="shared" si="255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 t="shared" si="248"/>
        <v>Candace</v>
      </c>
      <c r="H2038" s="6" t="str">
        <f t="shared" si="249"/>
        <v>McMahon</v>
      </c>
      <c r="I2038" s="6" t="str">
        <f t="shared" si="250"/>
        <v>Canberra</v>
      </c>
      <c r="J2038" s="2" t="s">
        <v>765</v>
      </c>
      <c r="K2038" s="7" t="str">
        <f>INDEX('Product Details'!$A$2:$D$169, MATCH('Sales Order '!J2038,'Product Details'!$B$2:$B$169,0),3)</f>
        <v>Furniture</v>
      </c>
      <c r="L2038" s="7" t="str">
        <f>INDEX('Product Details'!$A$2:$D$169, MATCH('Sales Order '!J2038,'Product Details'!$B$2:$B$169,0),4)</f>
        <v>Tables</v>
      </c>
      <c r="M2038" s="7" t="str">
        <f>INDEX('Product Details'!$A$2:$D$169, MATCH('Sales Order '!J2038,'Product Details'!$B$2:$B$169,0),1)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251"/>
        <v>2061</v>
      </c>
      <c r="R2038" s="8">
        <f t="shared" si="252"/>
        <v>2205</v>
      </c>
      <c r="S2038" s="2">
        <v>65</v>
      </c>
      <c r="T2038" s="9">
        <f t="shared" si="253"/>
        <v>2270</v>
      </c>
      <c r="U2038" s="9">
        <f t="shared" si="254"/>
        <v>209</v>
      </c>
      <c r="V2038" s="2" t="s">
        <v>34</v>
      </c>
      <c r="W2038" s="10">
        <f t="shared" si="255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 t="shared" si="248"/>
        <v>Jack</v>
      </c>
      <c r="H2039" s="6" t="str">
        <f t="shared" si="249"/>
        <v>Garza</v>
      </c>
      <c r="I2039" s="6" t="str">
        <f t="shared" si="250"/>
        <v>Oldenburg</v>
      </c>
      <c r="J2039" s="2" t="s">
        <v>119</v>
      </c>
      <c r="K2039" s="7" t="str">
        <f>INDEX('Product Details'!$A$2:$D$169, MATCH('Sales Order '!J2039,'Product Details'!$B$2:$B$169,0),3)</f>
        <v>Furniture</v>
      </c>
      <c r="L2039" s="7" t="str">
        <f>INDEX('Product Details'!$A$2:$D$169, MATCH('Sales Order '!J2039,'Product Details'!$B$2:$B$169,0),4)</f>
        <v>Furnishings</v>
      </c>
      <c r="M2039" s="7" t="str">
        <f>INDEX('Product Details'!$A$2:$D$169, MATCH('Sales Order '!J2039,'Product Details'!$B$2:$B$169,0),1)</f>
        <v>Advantus Door Stop, Black</v>
      </c>
      <c r="N2039" s="2">
        <v>1364</v>
      </c>
      <c r="O2039" s="2">
        <v>1274</v>
      </c>
      <c r="P2039" s="2">
        <v>2</v>
      </c>
      <c r="Q2039" s="8">
        <f t="shared" si="251"/>
        <v>2548</v>
      </c>
      <c r="R2039" s="8">
        <f t="shared" si="252"/>
        <v>2728</v>
      </c>
      <c r="S2039" s="2">
        <v>85</v>
      </c>
      <c r="T2039" s="9">
        <f t="shared" si="253"/>
        <v>2813</v>
      </c>
      <c r="U2039" s="9">
        <f t="shared" si="254"/>
        <v>265</v>
      </c>
      <c r="V2039" s="2" t="s">
        <v>34</v>
      </c>
      <c r="W2039" s="10">
        <f t="shared" si="255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 t="shared" si="248"/>
        <v>Adrian</v>
      </c>
      <c r="H2040" s="6" t="str">
        <f t="shared" si="249"/>
        <v>Barton</v>
      </c>
      <c r="I2040" s="6" t="str">
        <f t="shared" si="250"/>
        <v>Zigong</v>
      </c>
      <c r="J2040" s="2" t="s">
        <v>224</v>
      </c>
      <c r="K2040" s="7" t="str">
        <f>INDEX('Product Details'!$A$2:$D$169, MATCH('Sales Order '!J2040,'Product Details'!$B$2:$B$169,0),3)</f>
        <v>Office_Supplies</v>
      </c>
      <c r="L2040" s="7" t="str">
        <f>INDEX('Product Details'!$A$2:$D$169, MATCH('Sales Order '!J2040,'Product Details'!$B$2:$B$169,0),4)</f>
        <v>Supplies</v>
      </c>
      <c r="M2040" s="7" t="str">
        <f>INDEX('Product Details'!$A$2:$D$169, MATCH('Sales Order '!J2040,'Product Details'!$B$2:$B$169,0),1)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251"/>
        <v>3120</v>
      </c>
      <c r="R2040" s="8">
        <f t="shared" si="252"/>
        <v>3375</v>
      </c>
      <c r="S2040" s="2">
        <v>45</v>
      </c>
      <c r="T2040" s="9">
        <f t="shared" si="253"/>
        <v>3420</v>
      </c>
      <c r="U2040" s="9">
        <f t="shared" si="254"/>
        <v>300</v>
      </c>
      <c r="V2040" s="2" t="s">
        <v>64</v>
      </c>
      <c r="W2040" s="10">
        <f t="shared" si="255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 t="shared" si="248"/>
        <v>Troy</v>
      </c>
      <c r="H2041" s="6" t="str">
        <f t="shared" si="249"/>
        <v>Blackwell</v>
      </c>
      <c r="I2041" s="6" t="str">
        <f t="shared" si="250"/>
        <v>Akola</v>
      </c>
      <c r="J2041" s="2" t="s">
        <v>387</v>
      </c>
      <c r="K2041" s="7" t="str">
        <f>INDEX('Product Details'!$A$2:$D$169, MATCH('Sales Order '!J2041,'Product Details'!$B$2:$B$169,0),3)</f>
        <v>Office_Supplies</v>
      </c>
      <c r="L2041" s="7" t="str">
        <f>INDEX('Product Details'!$A$2:$D$169, MATCH('Sales Order '!J2041,'Product Details'!$B$2:$B$169,0),4)</f>
        <v>Fasteners</v>
      </c>
      <c r="M2041" s="7" t="str">
        <f>INDEX('Product Details'!$A$2:$D$169, MATCH('Sales Order '!J2041,'Product Details'!$B$2:$B$169,0),1)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251"/>
        <v>1816</v>
      </c>
      <c r="R2041" s="8">
        <f t="shared" si="252"/>
        <v>1997</v>
      </c>
      <c r="S2041" s="2">
        <v>54</v>
      </c>
      <c r="T2041" s="9">
        <f t="shared" si="253"/>
        <v>2051</v>
      </c>
      <c r="U2041" s="9">
        <f t="shared" si="254"/>
        <v>235</v>
      </c>
      <c r="V2041" s="2" t="s">
        <v>34</v>
      </c>
      <c r="W2041" s="10">
        <f t="shared" si="255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 t="shared" si="248"/>
        <v>Michelle</v>
      </c>
      <c r="H2042" s="6" t="str">
        <f t="shared" si="249"/>
        <v>Tran</v>
      </c>
      <c r="I2042" s="6" t="str">
        <f t="shared" si="250"/>
        <v>Mount Gambier</v>
      </c>
      <c r="J2042" s="2" t="s">
        <v>455</v>
      </c>
      <c r="K2042" s="7" t="str">
        <f>INDEX('Product Details'!$A$2:$D$169, MATCH('Sales Order '!J2042,'Product Details'!$B$2:$B$169,0),3)</f>
        <v>Office_Supplies</v>
      </c>
      <c r="L2042" s="7" t="str">
        <f>INDEX('Product Details'!$A$2:$D$169, MATCH('Sales Order '!J2042,'Product Details'!$B$2:$B$169,0),4)</f>
        <v>Paper</v>
      </c>
      <c r="M2042" s="7" t="str">
        <f>INDEX('Product Details'!$A$2:$D$169, MATCH('Sales Order '!J2042,'Product Details'!$B$2:$B$169,0),1)</f>
        <v>Xerox 1910</v>
      </c>
      <c r="N2042" s="2">
        <v>135</v>
      </c>
      <c r="O2042" s="2">
        <v>126</v>
      </c>
      <c r="P2042" s="2">
        <v>6</v>
      </c>
      <c r="Q2042" s="8">
        <f t="shared" si="251"/>
        <v>756</v>
      </c>
      <c r="R2042" s="8">
        <f t="shared" si="252"/>
        <v>810</v>
      </c>
      <c r="S2042" s="2">
        <v>30</v>
      </c>
      <c r="T2042" s="9">
        <f t="shared" si="253"/>
        <v>840</v>
      </c>
      <c r="U2042" s="9">
        <f t="shared" si="254"/>
        <v>84</v>
      </c>
      <c r="V2042" s="2" t="s">
        <v>34</v>
      </c>
      <c r="W2042" s="10">
        <f t="shared" si="255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 t="shared" si="248"/>
        <v>Marc</v>
      </c>
      <c r="H2043" s="6" t="str">
        <f t="shared" si="249"/>
        <v>Harrigan</v>
      </c>
      <c r="I2043" s="6" t="str">
        <f t="shared" si="250"/>
        <v>Bogor</v>
      </c>
      <c r="J2043" s="2" t="s">
        <v>1225</v>
      </c>
      <c r="K2043" s="7" t="str">
        <f>INDEX('Product Details'!$A$2:$D$169, MATCH('Sales Order '!J2043,'Product Details'!$B$2:$B$169,0),3)</f>
        <v>Office_Supplies</v>
      </c>
      <c r="L2043" s="7" t="str">
        <f>INDEX('Product Details'!$A$2:$D$169, MATCH('Sales Order '!J2043,'Product Details'!$B$2:$B$169,0),4)</f>
        <v>Labels</v>
      </c>
      <c r="M2043" s="7" t="str">
        <f>INDEX('Product Details'!$A$2:$D$169, MATCH('Sales Order '!J2043,'Product Details'!$B$2:$B$169,0),1)</f>
        <v>Aver 510</v>
      </c>
      <c r="N2043" s="2">
        <v>1798</v>
      </c>
      <c r="O2043" s="2">
        <v>1650</v>
      </c>
      <c r="P2043" s="2">
        <v>2</v>
      </c>
      <c r="Q2043" s="8">
        <f t="shared" si="251"/>
        <v>3300</v>
      </c>
      <c r="R2043" s="8">
        <f t="shared" si="252"/>
        <v>3596</v>
      </c>
      <c r="S2043" s="2">
        <v>73</v>
      </c>
      <c r="T2043" s="9">
        <f t="shared" si="253"/>
        <v>3669</v>
      </c>
      <c r="U2043" s="9">
        <f t="shared" si="254"/>
        <v>369</v>
      </c>
      <c r="V2043" s="2" t="s">
        <v>34</v>
      </c>
      <c r="W2043" s="10">
        <f t="shared" si="255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 t="shared" si="248"/>
        <v>Jim</v>
      </c>
      <c r="H2044" s="6" t="str">
        <f t="shared" si="249"/>
        <v>Karlsson</v>
      </c>
      <c r="I2044" s="6" t="str">
        <f t="shared" si="250"/>
        <v>Geelong</v>
      </c>
      <c r="J2044" s="2" t="s">
        <v>623</v>
      </c>
      <c r="K2044" s="7" t="str">
        <f>INDEX('Product Details'!$A$2:$D$169, MATCH('Sales Order '!J2044,'Product Details'!$B$2:$B$169,0),3)</f>
        <v>Office_Supplies</v>
      </c>
      <c r="L2044" s="7" t="str">
        <f>INDEX('Product Details'!$A$2:$D$169, MATCH('Sales Order '!J2044,'Product Details'!$B$2:$B$169,0),4)</f>
        <v>Storage</v>
      </c>
      <c r="M2044" s="7" t="str">
        <f>INDEX('Product Details'!$A$2:$D$169, MATCH('Sales Order '!J2044,'Product Details'!$B$2:$B$169,0),1)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251"/>
        <v>2144</v>
      </c>
      <c r="R2044" s="8">
        <f t="shared" si="252"/>
        <v>2338</v>
      </c>
      <c r="S2044" s="2">
        <v>69</v>
      </c>
      <c r="T2044" s="9">
        <f t="shared" si="253"/>
        <v>2407</v>
      </c>
      <c r="U2044" s="9">
        <f t="shared" si="254"/>
        <v>263</v>
      </c>
      <c r="V2044" s="2" t="s">
        <v>34</v>
      </c>
      <c r="W2044" s="10">
        <f t="shared" si="255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 t="shared" si="248"/>
        <v>Carlos</v>
      </c>
      <c r="H2045" s="6" t="str">
        <f t="shared" si="249"/>
        <v>Soltero</v>
      </c>
      <c r="I2045" s="6" t="str">
        <f t="shared" si="250"/>
        <v>Wodonga</v>
      </c>
      <c r="J2045" s="2" t="s">
        <v>497</v>
      </c>
      <c r="K2045" s="7" t="str">
        <f>INDEX('Product Details'!$A$2:$D$169, MATCH('Sales Order '!J2045,'Product Details'!$B$2:$B$169,0),3)</f>
        <v>Furniture</v>
      </c>
      <c r="L2045" s="7" t="str">
        <f>INDEX('Product Details'!$A$2:$D$169, MATCH('Sales Order '!J2045,'Product Details'!$B$2:$B$169,0),4)</f>
        <v>Tables</v>
      </c>
      <c r="M2045" s="7" t="str">
        <f>INDEX('Product Details'!$A$2:$D$169, MATCH('Sales Order '!J2045,'Product Details'!$B$2:$B$169,0),1)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251"/>
        <v>10440</v>
      </c>
      <c r="R2045" s="8">
        <f t="shared" si="252"/>
        <v>10848</v>
      </c>
      <c r="S2045" s="2">
        <v>84</v>
      </c>
      <c r="T2045" s="9">
        <f t="shared" si="253"/>
        <v>10932</v>
      </c>
      <c r="U2045" s="9">
        <f t="shared" si="254"/>
        <v>492</v>
      </c>
      <c r="V2045" s="2" t="s">
        <v>34</v>
      </c>
      <c r="W2045" s="10">
        <f t="shared" si="255"/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 t="shared" si="248"/>
        <v>Michelle</v>
      </c>
      <c r="H2046" s="6" t="str">
        <f t="shared" si="249"/>
        <v>Arnett</v>
      </c>
      <c r="I2046" s="6" t="str">
        <f t="shared" si="250"/>
        <v>Palembang</v>
      </c>
      <c r="J2046" s="2" t="s">
        <v>573</v>
      </c>
      <c r="K2046" s="7" t="str">
        <f>INDEX('Product Details'!$A$2:$D$169, MATCH('Sales Order '!J2046,'Product Details'!$B$2:$B$169,0),3)</f>
        <v>Technology</v>
      </c>
      <c r="L2046" s="7" t="str">
        <f>INDEX('Product Details'!$A$2:$D$169, MATCH('Sales Order '!J2046,'Product Details'!$B$2:$B$169,0),4)</f>
        <v>Machines</v>
      </c>
      <c r="M2046" s="7" t="str">
        <f>INDEX('Product Details'!$A$2:$D$169, MATCH('Sales Order '!J2046,'Product Details'!$B$2:$B$169,0),1)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251"/>
        <v>4794</v>
      </c>
      <c r="R2046" s="8">
        <f t="shared" si="252"/>
        <v>5030</v>
      </c>
      <c r="S2046" s="2">
        <v>89</v>
      </c>
      <c r="T2046" s="9">
        <f t="shared" si="253"/>
        <v>5119</v>
      </c>
      <c r="U2046" s="9">
        <f t="shared" si="254"/>
        <v>325</v>
      </c>
      <c r="V2046" s="2" t="s">
        <v>34</v>
      </c>
      <c r="W2046" s="10">
        <f t="shared" si="255"/>
        <v>0.05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 t="shared" si="248"/>
        <v>Patrick</v>
      </c>
      <c r="H2047" s="6" t="str">
        <f t="shared" si="249"/>
        <v>O'Donnell</v>
      </c>
      <c r="I2047" s="6" t="str">
        <f t="shared" si="250"/>
        <v>Sydney</v>
      </c>
      <c r="J2047" s="2" t="s">
        <v>578</v>
      </c>
      <c r="K2047" s="7" t="str">
        <f>INDEX('Product Details'!$A$2:$D$169, MATCH('Sales Order '!J2047,'Product Details'!$B$2:$B$169,0),3)</f>
        <v>Office_Supplies</v>
      </c>
      <c r="L2047" s="7" t="str">
        <f>INDEX('Product Details'!$A$2:$D$169, MATCH('Sales Order '!J2047,'Product Details'!$B$2:$B$169,0),4)</f>
        <v>Envelopes</v>
      </c>
      <c r="M2047" s="7" t="str">
        <f>INDEX('Product Details'!$A$2:$D$169, MATCH('Sales Order '!J2047,'Product Details'!$B$2:$B$169,0),1)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251"/>
        <v>4728</v>
      </c>
      <c r="R2047" s="8">
        <f t="shared" si="252"/>
        <v>5256</v>
      </c>
      <c r="S2047" s="2">
        <v>88</v>
      </c>
      <c r="T2047" s="9">
        <f t="shared" si="253"/>
        <v>5344</v>
      </c>
      <c r="U2047" s="9">
        <f t="shared" si="254"/>
        <v>616</v>
      </c>
      <c r="V2047" s="2" t="s">
        <v>34</v>
      </c>
      <c r="W2047" s="10">
        <f t="shared" si="255"/>
        <v>0.05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 t="shared" si="248"/>
        <v>Kristina</v>
      </c>
      <c r="H2048" s="6" t="str">
        <f t="shared" si="249"/>
        <v>Nunn</v>
      </c>
      <c r="I2048" s="6" t="str">
        <f t="shared" si="250"/>
        <v>Sydney</v>
      </c>
      <c r="J2048" s="2" t="s">
        <v>181</v>
      </c>
      <c r="K2048" s="7" t="str">
        <f>INDEX('Product Details'!$A$2:$D$169, MATCH('Sales Order '!J2048,'Product Details'!$B$2:$B$169,0),3)</f>
        <v>Furniture</v>
      </c>
      <c r="L2048" s="7" t="str">
        <f>INDEX('Product Details'!$A$2:$D$169, MATCH('Sales Order '!J2048,'Product Details'!$B$2:$B$169,0),4)</f>
        <v>Tables</v>
      </c>
      <c r="M2048" s="7" t="str">
        <f>INDEX('Product Details'!$A$2:$D$169, MATCH('Sales Order '!J2048,'Product Details'!$B$2:$B$169,0),1)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251"/>
        <v>855</v>
      </c>
      <c r="R2048" s="8">
        <f t="shared" si="252"/>
        <v>895</v>
      </c>
      <c r="S2048" s="2">
        <v>30</v>
      </c>
      <c r="T2048" s="9">
        <f t="shared" si="253"/>
        <v>925</v>
      </c>
      <c r="U2048" s="9">
        <f t="shared" si="254"/>
        <v>70</v>
      </c>
      <c r="V2048" s="2" t="s">
        <v>64</v>
      </c>
      <c r="W2048" s="10">
        <f t="shared" si="255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 t="shared" si="248"/>
        <v>Roland</v>
      </c>
      <c r="H2049" s="6" t="str">
        <f t="shared" si="249"/>
        <v>Murray</v>
      </c>
      <c r="I2049" s="6" t="str">
        <f t="shared" si="250"/>
        <v>Frankfurt</v>
      </c>
      <c r="J2049" s="2" t="s">
        <v>669</v>
      </c>
      <c r="K2049" s="7" t="str">
        <f>INDEX('Product Details'!$A$2:$D$169, MATCH('Sales Order '!J2049,'Product Details'!$B$2:$B$169,0),3)</f>
        <v>Technology</v>
      </c>
      <c r="L2049" s="7" t="str">
        <f>INDEX('Product Details'!$A$2:$D$169, MATCH('Sales Order '!J2049,'Product Details'!$B$2:$B$169,0),4)</f>
        <v>Phones</v>
      </c>
      <c r="M2049" s="7" t="str">
        <f>INDEX('Product Details'!$A$2:$D$169, MATCH('Sales Order '!J2049,'Product Details'!$B$2:$B$169,0),1)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251"/>
        <v>4374</v>
      </c>
      <c r="R2049" s="8">
        <f t="shared" si="252"/>
        <v>4722</v>
      </c>
      <c r="S2049" s="2">
        <v>59</v>
      </c>
      <c r="T2049" s="9">
        <f t="shared" si="253"/>
        <v>4781</v>
      </c>
      <c r="U2049" s="9">
        <f t="shared" si="254"/>
        <v>407</v>
      </c>
      <c r="V2049" s="2" t="s">
        <v>64</v>
      </c>
      <c r="W2049" s="10">
        <f t="shared" si="255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 t="shared" si="248"/>
        <v>Jonathan</v>
      </c>
      <c r="H2050" s="6" t="str">
        <f t="shared" si="249"/>
        <v>Howell</v>
      </c>
      <c r="I2050" s="6" t="str">
        <f t="shared" si="250"/>
        <v>Guangshui</v>
      </c>
      <c r="J2050" s="2" t="s">
        <v>1391</v>
      </c>
      <c r="K2050" s="7" t="str">
        <f>INDEX('Product Details'!$A$2:$D$169, MATCH('Sales Order '!J2050,'Product Details'!$B$2:$B$169,0),3)</f>
        <v>Furniture</v>
      </c>
      <c r="L2050" s="7" t="str">
        <f>INDEX('Product Details'!$A$2:$D$169, MATCH('Sales Order '!J2050,'Product Details'!$B$2:$B$169,0),4)</f>
        <v>Furnishings</v>
      </c>
      <c r="M2050" s="7" t="str">
        <f>INDEX('Product Details'!$A$2:$D$169, MATCH('Sales Order '!J2050,'Product Details'!$B$2:$B$169,0),1)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251"/>
        <v>3152</v>
      </c>
      <c r="R2050" s="8">
        <f t="shared" si="252"/>
        <v>3504</v>
      </c>
      <c r="S2050" s="2">
        <v>30</v>
      </c>
      <c r="T2050" s="9">
        <f t="shared" si="253"/>
        <v>3534</v>
      </c>
      <c r="U2050" s="9">
        <f t="shared" si="254"/>
        <v>382</v>
      </c>
      <c r="V2050" s="2" t="s">
        <v>34</v>
      </c>
      <c r="W2050" s="10">
        <f t="shared" si="255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 t="shared" si="248"/>
        <v>Tracy</v>
      </c>
      <c r="H2051" s="6" t="str">
        <f t="shared" si="249"/>
        <v>Blumstein</v>
      </c>
      <c r="I2051" s="6" t="str">
        <f t="shared" si="250"/>
        <v>Guangzhou</v>
      </c>
      <c r="J2051" s="2" t="s">
        <v>103</v>
      </c>
      <c r="K2051" s="7" t="str">
        <f>INDEX('Product Details'!$A$2:$D$169, MATCH('Sales Order '!J2051,'Product Details'!$B$2:$B$169,0),3)</f>
        <v>Technology</v>
      </c>
      <c r="L2051" s="7" t="str">
        <f>INDEX('Product Details'!$A$2:$D$169, MATCH('Sales Order '!J2051,'Product Details'!$B$2:$B$169,0),4)</f>
        <v>Phones</v>
      </c>
      <c r="M2051" s="7" t="str">
        <f>INDEX('Product Details'!$A$2:$D$169, MATCH('Sales Order '!J2051,'Product Details'!$B$2:$B$169,0),1)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251"/>
        <v>6000</v>
      </c>
      <c r="R2051" s="8">
        <f t="shared" si="252"/>
        <v>6729</v>
      </c>
      <c r="S2051" s="2">
        <v>58</v>
      </c>
      <c r="T2051" s="9">
        <f t="shared" si="253"/>
        <v>6787</v>
      </c>
      <c r="U2051" s="9">
        <f t="shared" si="254"/>
        <v>787</v>
      </c>
      <c r="V2051" s="2" t="s">
        <v>64</v>
      </c>
      <c r="W2051" s="10">
        <f t="shared" si="255"/>
        <v>0.05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 t="shared" si="248"/>
        <v>Victoria</v>
      </c>
      <c r="H2052" s="6" t="str">
        <f t="shared" si="249"/>
        <v>Wilson</v>
      </c>
      <c r="I2052" s="6" t="str">
        <f t="shared" si="250"/>
        <v>Berlin</v>
      </c>
      <c r="J2052" s="2" t="s">
        <v>427</v>
      </c>
      <c r="K2052" s="7" t="str">
        <f>INDEX('Product Details'!$A$2:$D$169, MATCH('Sales Order '!J2052,'Product Details'!$B$2:$B$169,0),3)</f>
        <v>Office_Supplies</v>
      </c>
      <c r="L2052" s="7" t="str">
        <f>INDEX('Product Details'!$A$2:$D$169, MATCH('Sales Order '!J2052,'Product Details'!$B$2:$B$169,0),4)</f>
        <v>Storage</v>
      </c>
      <c r="M2052" s="7" t="str">
        <f>INDEX('Product Details'!$A$2:$D$169, MATCH('Sales Order '!J2052,'Product Details'!$B$2:$B$169,0),1)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251"/>
        <v>7790</v>
      </c>
      <c r="R2052" s="8">
        <f t="shared" si="252"/>
        <v>7943</v>
      </c>
      <c r="S2052" s="2">
        <v>81</v>
      </c>
      <c r="T2052" s="9">
        <f t="shared" si="253"/>
        <v>8024</v>
      </c>
      <c r="U2052" s="9">
        <f t="shared" si="254"/>
        <v>234</v>
      </c>
      <c r="V2052" s="2" t="s">
        <v>34</v>
      </c>
      <c r="W2052" s="10">
        <f t="shared" si="255"/>
        <v>0.05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 t="shared" si="248"/>
        <v>Thomas</v>
      </c>
      <c r="H2053" s="6" t="str">
        <f t="shared" si="249"/>
        <v>Brumley</v>
      </c>
      <c r="I2053" s="6" t="str">
        <f t="shared" si="250"/>
        <v>Jinan</v>
      </c>
      <c r="J2053" s="2" t="s">
        <v>100</v>
      </c>
      <c r="K2053" s="7" t="str">
        <f>INDEX('Product Details'!$A$2:$D$169, MATCH('Sales Order '!J2053,'Product Details'!$B$2:$B$169,0),3)</f>
        <v>Office_Supplies</v>
      </c>
      <c r="L2053" s="7" t="str">
        <f>INDEX('Product Details'!$A$2:$D$169, MATCH('Sales Order '!J2053,'Product Details'!$B$2:$B$169,0),4)</f>
        <v>Art</v>
      </c>
      <c r="M2053" s="7" t="str">
        <f>INDEX('Product Details'!$A$2:$D$169, MATCH('Sales Order '!J2053,'Product Details'!$B$2:$B$169,0),1)</f>
        <v>Newell 34</v>
      </c>
      <c r="N2053" s="2">
        <v>2759</v>
      </c>
      <c r="O2053" s="2">
        <v>2628</v>
      </c>
      <c r="P2053" s="2">
        <v>3</v>
      </c>
      <c r="Q2053" s="8">
        <f t="shared" si="251"/>
        <v>7884</v>
      </c>
      <c r="R2053" s="8">
        <f t="shared" si="252"/>
        <v>8277</v>
      </c>
      <c r="S2053" s="2">
        <v>56</v>
      </c>
      <c r="T2053" s="9">
        <f t="shared" si="253"/>
        <v>8333</v>
      </c>
      <c r="U2053" s="9">
        <f t="shared" si="254"/>
        <v>449</v>
      </c>
      <c r="V2053" s="2" t="s">
        <v>34</v>
      </c>
      <c r="W2053" s="10">
        <f t="shared" si="255"/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 t="shared" si="248"/>
        <v>Michelle</v>
      </c>
      <c r="H2054" s="6" t="str">
        <f t="shared" si="249"/>
        <v>Tran</v>
      </c>
      <c r="I2054" s="6" t="str">
        <f t="shared" si="250"/>
        <v>Mount Gambier</v>
      </c>
      <c r="J2054" s="2" t="s">
        <v>521</v>
      </c>
      <c r="K2054" s="7" t="str">
        <f>INDEX('Product Details'!$A$2:$D$169, MATCH('Sales Order '!J2054,'Product Details'!$B$2:$B$169,0),3)</f>
        <v>Office_Supplies</v>
      </c>
      <c r="L2054" s="7" t="str">
        <f>INDEX('Product Details'!$A$2:$D$169, MATCH('Sales Order '!J2054,'Product Details'!$B$2:$B$169,0),4)</f>
        <v>Fasteners</v>
      </c>
      <c r="M2054" s="7" t="str">
        <f>INDEX('Product Details'!$A$2:$D$169, MATCH('Sales Order '!J2054,'Product Details'!$B$2:$B$169,0),1)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251"/>
        <v>8035</v>
      </c>
      <c r="R2054" s="8">
        <f t="shared" si="252"/>
        <v>8686</v>
      </c>
      <c r="S2054" s="2">
        <v>54</v>
      </c>
      <c r="T2054" s="9">
        <f t="shared" si="253"/>
        <v>8740</v>
      </c>
      <c r="U2054" s="9">
        <f t="shared" si="254"/>
        <v>705</v>
      </c>
      <c r="V2054" s="2" t="s">
        <v>34</v>
      </c>
      <c r="W2054" s="10">
        <f t="shared" si="255"/>
        <v>0.05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 t="shared" si="248"/>
        <v>Larry</v>
      </c>
      <c r="H2055" s="6" t="str">
        <f t="shared" si="249"/>
        <v>Blacks</v>
      </c>
      <c r="I2055" s="6" t="str">
        <f t="shared" si="250"/>
        <v>Shangyu</v>
      </c>
      <c r="J2055" s="2" t="s">
        <v>479</v>
      </c>
      <c r="K2055" s="7" t="str">
        <f>INDEX('Product Details'!$A$2:$D$169, MATCH('Sales Order '!J2055,'Product Details'!$B$2:$B$169,0),3)</f>
        <v>Furniture</v>
      </c>
      <c r="L2055" s="7" t="str">
        <f>INDEX('Product Details'!$A$2:$D$169, MATCH('Sales Order '!J2055,'Product Details'!$B$2:$B$169,0),4)</f>
        <v>Chairs</v>
      </c>
      <c r="M2055" s="7" t="str">
        <f>INDEX('Product Details'!$A$2:$D$169, MATCH('Sales Order '!J2055,'Product Details'!$B$2:$B$169,0),1)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251"/>
        <v>324</v>
      </c>
      <c r="R2055" s="8">
        <f t="shared" si="252"/>
        <v>360</v>
      </c>
      <c r="S2055" s="2">
        <v>10</v>
      </c>
      <c r="T2055" s="9">
        <f t="shared" si="253"/>
        <v>370</v>
      </c>
      <c r="U2055" s="9">
        <f t="shared" si="254"/>
        <v>46</v>
      </c>
      <c r="V2055" s="2" t="s">
        <v>34</v>
      </c>
      <c r="W2055" s="10">
        <f t="shared" si="255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 t="shared" si="248"/>
        <v>Dave</v>
      </c>
      <c r="H2056" s="6" t="str">
        <f t="shared" si="249"/>
        <v>Poirier</v>
      </c>
      <c r="I2056" s="6" t="str">
        <f t="shared" si="250"/>
        <v>Changchun</v>
      </c>
      <c r="J2056" s="2" t="s">
        <v>81</v>
      </c>
      <c r="K2056" s="7" t="str">
        <f>INDEX('Product Details'!$A$2:$D$169, MATCH('Sales Order '!J2056,'Product Details'!$B$2:$B$169,0),3)</f>
        <v>Technology</v>
      </c>
      <c r="L2056" s="7" t="str">
        <f>INDEX('Product Details'!$A$2:$D$169, MATCH('Sales Order '!J2056,'Product Details'!$B$2:$B$169,0),4)</f>
        <v>Phones</v>
      </c>
      <c r="M2056" s="7" t="str">
        <f>INDEX('Product Details'!$A$2:$D$169, MATCH('Sales Order '!J2056,'Product Details'!$B$2:$B$169,0),1)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251"/>
        <v>8461</v>
      </c>
      <c r="R2056" s="8">
        <f t="shared" si="252"/>
        <v>9306</v>
      </c>
      <c r="S2056" s="2">
        <v>37</v>
      </c>
      <c r="T2056" s="9">
        <f t="shared" si="253"/>
        <v>9343</v>
      </c>
      <c r="U2056" s="9">
        <f t="shared" si="254"/>
        <v>882</v>
      </c>
      <c r="V2056" s="2" t="s">
        <v>34</v>
      </c>
      <c r="W2056" s="10">
        <f t="shared" si="255"/>
        <v>0.05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 t="shared" si="248"/>
        <v>Claire</v>
      </c>
      <c r="H2057" s="6" t="str">
        <f t="shared" si="249"/>
        <v>Gute</v>
      </c>
      <c r="I2057" s="6" t="str">
        <f t="shared" si="250"/>
        <v>Shenzhen</v>
      </c>
      <c r="J2057" s="2" t="s">
        <v>817</v>
      </c>
      <c r="K2057" s="7" t="str">
        <f>INDEX('Product Details'!$A$2:$D$169, MATCH('Sales Order '!J2057,'Product Details'!$B$2:$B$169,0),3)</f>
        <v>Office_Supplies</v>
      </c>
      <c r="L2057" s="7" t="str">
        <f>INDEX('Product Details'!$A$2:$D$169, MATCH('Sales Order '!J2057,'Product Details'!$B$2:$B$169,0),4)</f>
        <v>Labels</v>
      </c>
      <c r="M2057" s="7" t="str">
        <f>INDEX('Product Details'!$A$2:$D$169, MATCH('Sales Order '!J2057,'Product Details'!$B$2:$B$169,0),1)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251"/>
        <v>1676</v>
      </c>
      <c r="R2057" s="8">
        <f t="shared" si="252"/>
        <v>1864</v>
      </c>
      <c r="S2057" s="2">
        <v>25</v>
      </c>
      <c r="T2057" s="9">
        <f t="shared" si="253"/>
        <v>1889</v>
      </c>
      <c r="U2057" s="9">
        <f t="shared" si="254"/>
        <v>213</v>
      </c>
      <c r="V2057" s="2" t="s">
        <v>72</v>
      </c>
      <c r="W2057" s="10">
        <f t="shared" si="255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 t="shared" ref="G2058:G2121" si="256">VLOOKUP(F2058, Customer,2,0)</f>
        <v>Michael</v>
      </c>
      <c r="H2058" s="6" t="str">
        <f t="shared" ref="H2058:H2121" si="257">VLOOKUP(F2058,Customer,3,0)</f>
        <v>Moore</v>
      </c>
      <c r="I2058" s="6" t="str">
        <f t="shared" ref="I2058:I2121" si="258">VLOOKUP(F2058,Customer,5,0)</f>
        <v>Medan</v>
      </c>
      <c r="J2058" s="2" t="s">
        <v>84</v>
      </c>
      <c r="K2058" s="7" t="str">
        <f>INDEX('Product Details'!$A$2:$D$169, MATCH('Sales Order '!J2058,'Product Details'!$B$2:$B$169,0),3)</f>
        <v>Furniture</v>
      </c>
      <c r="L2058" s="7" t="str">
        <f>INDEX('Product Details'!$A$2:$D$169, MATCH('Sales Order '!J2058,'Product Details'!$B$2:$B$169,0),4)</f>
        <v>Chairs</v>
      </c>
      <c r="M2058" s="7" t="str">
        <f>INDEX('Product Details'!$A$2:$D$169, MATCH('Sales Order '!J2058,'Product Details'!$B$2:$B$169,0),1)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251"/>
        <v>387</v>
      </c>
      <c r="R2058" s="8">
        <f t="shared" si="252"/>
        <v>405</v>
      </c>
      <c r="S2058" s="2">
        <v>30</v>
      </c>
      <c r="T2058" s="9">
        <f t="shared" si="253"/>
        <v>435</v>
      </c>
      <c r="U2058" s="9">
        <f t="shared" si="254"/>
        <v>48</v>
      </c>
      <c r="V2058" s="2" t="s">
        <v>72</v>
      </c>
      <c r="W2058" s="10">
        <f t="shared" si="255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 t="shared" si="256"/>
        <v>Dave</v>
      </c>
      <c r="H2059" s="6" t="str">
        <f t="shared" si="257"/>
        <v>Poirier</v>
      </c>
      <c r="I2059" s="6" t="str">
        <f t="shared" si="258"/>
        <v>Changchun</v>
      </c>
      <c r="J2059" s="2" t="s">
        <v>184</v>
      </c>
      <c r="K2059" s="7" t="str">
        <f>INDEX('Product Details'!$A$2:$D$169, MATCH('Sales Order '!J2059,'Product Details'!$B$2:$B$169,0),3)</f>
        <v>Furniture</v>
      </c>
      <c r="L2059" s="7" t="str">
        <f>INDEX('Product Details'!$A$2:$D$169, MATCH('Sales Order '!J2059,'Product Details'!$B$2:$B$169,0),4)</f>
        <v>Tables</v>
      </c>
      <c r="M2059" s="7" t="str">
        <f>INDEX('Product Details'!$A$2:$D$169, MATCH('Sales Order '!J2059,'Product Details'!$B$2:$B$169,0),1)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259">O2059*P2059</f>
        <v>870</v>
      </c>
      <c r="R2059" s="8">
        <f t="shared" ref="R2059:R2122" si="260">N2059*P2059</f>
        <v>925</v>
      </c>
      <c r="S2059" s="2">
        <v>30</v>
      </c>
      <c r="T2059" s="9">
        <f t="shared" ref="T2059:T2122" si="261">R2059+S2059</f>
        <v>955</v>
      </c>
      <c r="U2059" s="9">
        <f t="shared" ref="U2059:U2122" si="262">T2059-Q2059</f>
        <v>85</v>
      </c>
      <c r="V2059" s="2" t="s">
        <v>34</v>
      </c>
      <c r="W2059" s="10">
        <f t="shared" ref="W2059:W2122" si="263">VLOOKUP(T2059,$X$1:$Y$7,2,1)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 t="shared" si="256"/>
        <v>Roy</v>
      </c>
      <c r="H2060" s="6" t="str">
        <f t="shared" si="257"/>
        <v>Phan</v>
      </c>
      <c r="I2060" s="6" t="str">
        <f t="shared" si="258"/>
        <v>Melbourne</v>
      </c>
      <c r="J2060" s="2" t="s">
        <v>748</v>
      </c>
      <c r="K2060" s="7" t="str">
        <f>INDEX('Product Details'!$A$2:$D$169, MATCH('Sales Order '!J2060,'Product Details'!$B$2:$B$169,0),3)</f>
        <v>Office_Supplies</v>
      </c>
      <c r="L2060" s="7" t="str">
        <f>INDEX('Product Details'!$A$2:$D$169, MATCH('Sales Order '!J2060,'Product Details'!$B$2:$B$169,0),4)</f>
        <v>Storage</v>
      </c>
      <c r="M2060" s="7" t="str">
        <f>INDEX('Product Details'!$A$2:$D$169, MATCH('Sales Order '!J2060,'Product Details'!$B$2:$B$169,0),1)</f>
        <v>Smead Trays, Wire Frame</v>
      </c>
      <c r="N2060" s="2">
        <v>3192</v>
      </c>
      <c r="O2060" s="2">
        <v>3011</v>
      </c>
      <c r="P2060" s="2">
        <v>3</v>
      </c>
      <c r="Q2060" s="8">
        <f t="shared" si="259"/>
        <v>9033</v>
      </c>
      <c r="R2060" s="8">
        <f t="shared" si="260"/>
        <v>9576</v>
      </c>
      <c r="S2060" s="2">
        <v>51</v>
      </c>
      <c r="T2060" s="9">
        <f t="shared" si="261"/>
        <v>9627</v>
      </c>
      <c r="U2060" s="9">
        <f t="shared" si="262"/>
        <v>594</v>
      </c>
      <c r="V2060" s="2" t="s">
        <v>34</v>
      </c>
      <c r="W2060" s="10">
        <f t="shared" si="263"/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 t="shared" si="256"/>
        <v>Ben</v>
      </c>
      <c r="H2061" s="6" t="str">
        <f t="shared" si="257"/>
        <v>Peterman</v>
      </c>
      <c r="I2061" s="6" t="str">
        <f t="shared" si="258"/>
        <v>Bielefeld</v>
      </c>
      <c r="J2061" s="2" t="s">
        <v>573</v>
      </c>
      <c r="K2061" s="7" t="str">
        <f>INDEX('Product Details'!$A$2:$D$169, MATCH('Sales Order '!J2061,'Product Details'!$B$2:$B$169,0),3)</f>
        <v>Technology</v>
      </c>
      <c r="L2061" s="7" t="str">
        <f>INDEX('Product Details'!$A$2:$D$169, MATCH('Sales Order '!J2061,'Product Details'!$B$2:$B$169,0),4)</f>
        <v>Machines</v>
      </c>
      <c r="M2061" s="7" t="str">
        <f>INDEX('Product Details'!$A$2:$D$169, MATCH('Sales Order '!J2061,'Product Details'!$B$2:$B$169,0),1)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259"/>
        <v>3116</v>
      </c>
      <c r="R2061" s="8">
        <f t="shared" si="260"/>
        <v>3176</v>
      </c>
      <c r="S2061" s="2">
        <v>90</v>
      </c>
      <c r="T2061" s="9">
        <f t="shared" si="261"/>
        <v>3266</v>
      </c>
      <c r="U2061" s="9">
        <f t="shared" si="262"/>
        <v>150</v>
      </c>
      <c r="V2061" s="2" t="s">
        <v>72</v>
      </c>
      <c r="W2061" s="10">
        <f t="shared" si="263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 t="shared" si="256"/>
        <v>Susan</v>
      </c>
      <c r="H2062" s="6" t="str">
        <f t="shared" si="257"/>
        <v>Pistek</v>
      </c>
      <c r="I2062" s="6" t="str">
        <f t="shared" si="258"/>
        <v>Padang</v>
      </c>
      <c r="J2062" s="2" t="s">
        <v>106</v>
      </c>
      <c r="K2062" s="7" t="str">
        <f>INDEX('Product Details'!$A$2:$D$169, MATCH('Sales Order '!J2062,'Product Details'!$B$2:$B$169,0),3)</f>
        <v>Office_Supplies</v>
      </c>
      <c r="L2062" s="7" t="str">
        <f>INDEX('Product Details'!$A$2:$D$169, MATCH('Sales Order '!J2062,'Product Details'!$B$2:$B$169,0),4)</f>
        <v>Appliances</v>
      </c>
      <c r="M2062" s="7" t="str">
        <f>INDEX('Product Details'!$A$2:$D$169, MATCH('Sales Order '!J2062,'Product Details'!$B$2:$B$169,0),1)</f>
        <v>Hoover Microwave, Silver</v>
      </c>
      <c r="N2062" s="2">
        <v>169</v>
      </c>
      <c r="O2062" s="2">
        <v>160</v>
      </c>
      <c r="P2062" s="2">
        <v>5</v>
      </c>
      <c r="Q2062" s="8">
        <f t="shared" si="259"/>
        <v>800</v>
      </c>
      <c r="R2062" s="8">
        <f t="shared" si="260"/>
        <v>845</v>
      </c>
      <c r="S2062" s="2">
        <v>30</v>
      </c>
      <c r="T2062" s="9">
        <f t="shared" si="261"/>
        <v>875</v>
      </c>
      <c r="U2062" s="9">
        <f t="shared" si="262"/>
        <v>75</v>
      </c>
      <c r="V2062" s="2" t="s">
        <v>31</v>
      </c>
      <c r="W2062" s="10">
        <f t="shared" si="263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 t="shared" si="256"/>
        <v>Emily</v>
      </c>
      <c r="H2063" s="6" t="str">
        <f t="shared" si="257"/>
        <v>Burns</v>
      </c>
      <c r="I2063" s="6" t="str">
        <f t="shared" si="258"/>
        <v>Nasik</v>
      </c>
      <c r="J2063" s="2" t="s">
        <v>595</v>
      </c>
      <c r="K2063" s="7" t="str">
        <f>INDEX('Product Details'!$A$2:$D$169, MATCH('Sales Order '!J2063,'Product Details'!$B$2:$B$169,0),3)</f>
        <v>Office_Supplies</v>
      </c>
      <c r="L2063" s="7" t="str">
        <f>INDEX('Product Details'!$A$2:$D$169, MATCH('Sales Order '!J2063,'Product Details'!$B$2:$B$169,0),4)</f>
        <v>Art</v>
      </c>
      <c r="M2063" s="7" t="str">
        <f>INDEX('Product Details'!$A$2:$D$169, MATCH('Sales Order '!J2063,'Product Details'!$B$2:$B$169,0),1)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259"/>
        <v>1056</v>
      </c>
      <c r="R2063" s="8">
        <f t="shared" si="260"/>
        <v>1122</v>
      </c>
      <c r="S2063" s="2">
        <v>30</v>
      </c>
      <c r="T2063" s="9">
        <f t="shared" si="261"/>
        <v>1152</v>
      </c>
      <c r="U2063" s="9">
        <f t="shared" si="262"/>
        <v>96</v>
      </c>
      <c r="V2063" s="2" t="s">
        <v>34</v>
      </c>
      <c r="W2063" s="10">
        <f t="shared" si="263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 t="shared" si="256"/>
        <v>Alex</v>
      </c>
      <c r="H2064" s="6" t="str">
        <f t="shared" si="257"/>
        <v>Avila</v>
      </c>
      <c r="I2064" s="6" t="str">
        <f t="shared" si="258"/>
        <v>Newcastle</v>
      </c>
      <c r="J2064" s="2" t="s">
        <v>329</v>
      </c>
      <c r="K2064" s="7" t="str">
        <f>INDEX('Product Details'!$A$2:$D$169, MATCH('Sales Order '!J2064,'Product Details'!$B$2:$B$169,0),3)</f>
        <v>Office_Supplies</v>
      </c>
      <c r="L2064" s="7" t="str">
        <f>INDEX('Product Details'!$A$2:$D$169, MATCH('Sales Order '!J2064,'Product Details'!$B$2:$B$169,0),4)</f>
        <v>Appliances</v>
      </c>
      <c r="M2064" s="7" t="str">
        <f>INDEX('Product Details'!$A$2:$D$169, MATCH('Sales Order '!J2064,'Product Details'!$B$2:$B$169,0),1)</f>
        <v>KitchenAid Toaster, Black</v>
      </c>
      <c r="N2064" s="2">
        <v>445</v>
      </c>
      <c r="O2064" s="2">
        <v>415</v>
      </c>
      <c r="P2064" s="2">
        <v>2</v>
      </c>
      <c r="Q2064" s="8">
        <f t="shared" si="259"/>
        <v>830</v>
      </c>
      <c r="R2064" s="8">
        <f t="shared" si="260"/>
        <v>890</v>
      </c>
      <c r="S2064" s="2">
        <v>36</v>
      </c>
      <c r="T2064" s="9">
        <f t="shared" si="261"/>
        <v>926</v>
      </c>
      <c r="U2064" s="9">
        <f t="shared" si="262"/>
        <v>96</v>
      </c>
      <c r="V2064" s="2" t="s">
        <v>64</v>
      </c>
      <c r="W2064" s="10">
        <f t="shared" si="263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 t="shared" si="256"/>
        <v>Larry</v>
      </c>
      <c r="H2065" s="6" t="str">
        <f t="shared" si="257"/>
        <v>Blacks</v>
      </c>
      <c r="I2065" s="6" t="str">
        <f t="shared" si="258"/>
        <v>Shangyu</v>
      </c>
      <c r="J2065" s="2" t="s">
        <v>42</v>
      </c>
      <c r="K2065" s="7" t="str">
        <f>INDEX('Product Details'!$A$2:$D$169, MATCH('Sales Order '!J2065,'Product Details'!$B$2:$B$169,0),3)</f>
        <v>Office_Supplies</v>
      </c>
      <c r="L2065" s="7" t="str">
        <f>INDEX('Product Details'!$A$2:$D$169, MATCH('Sales Order '!J2065,'Product Details'!$B$2:$B$169,0),4)</f>
        <v>Supplies</v>
      </c>
      <c r="M2065" s="7" t="str">
        <f>INDEX('Product Details'!$A$2:$D$169, MATCH('Sales Order '!J2065,'Product Details'!$B$2:$B$169,0),1)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259"/>
        <v>14750</v>
      </c>
      <c r="R2065" s="8">
        <f t="shared" si="260"/>
        <v>15920</v>
      </c>
      <c r="S2065" s="2">
        <v>28</v>
      </c>
      <c r="T2065" s="9">
        <f t="shared" si="261"/>
        <v>15948</v>
      </c>
      <c r="U2065" s="9">
        <f t="shared" si="262"/>
        <v>1198</v>
      </c>
      <c r="V2065" s="2" t="s">
        <v>34</v>
      </c>
      <c r="W2065" s="10">
        <f t="shared" si="263"/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 t="shared" si="256"/>
        <v>Daniel</v>
      </c>
      <c r="H2066" s="6" t="str">
        <f t="shared" si="257"/>
        <v>Raglin</v>
      </c>
      <c r="I2066" s="6" t="str">
        <f t="shared" si="258"/>
        <v>Gold Coast</v>
      </c>
      <c r="J2066" s="2" t="s">
        <v>253</v>
      </c>
      <c r="K2066" s="7" t="str">
        <f>INDEX('Product Details'!$A$2:$D$169, MATCH('Sales Order '!J2066,'Product Details'!$B$2:$B$169,0),3)</f>
        <v>Office_Supplies</v>
      </c>
      <c r="L2066" s="7" t="str">
        <f>INDEX('Product Details'!$A$2:$D$169, MATCH('Sales Order '!J2066,'Product Details'!$B$2:$B$169,0),4)</f>
        <v>Binders</v>
      </c>
      <c r="M2066" s="7" t="str">
        <f>INDEX('Product Details'!$A$2:$D$169, MATCH('Sales Order '!J2066,'Product Details'!$B$2:$B$169,0),1)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259"/>
        <v>464</v>
      </c>
      <c r="R2066" s="8">
        <f t="shared" si="260"/>
        <v>508</v>
      </c>
      <c r="S2066" s="2">
        <v>30</v>
      </c>
      <c r="T2066" s="9">
        <f t="shared" si="261"/>
        <v>538</v>
      </c>
      <c r="U2066" s="9">
        <f t="shared" si="262"/>
        <v>74</v>
      </c>
      <c r="V2066" s="2" t="s">
        <v>34</v>
      </c>
      <c r="W2066" s="10">
        <f t="shared" si="263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 t="shared" si="256"/>
        <v>Lindsay</v>
      </c>
      <c r="H2067" s="6" t="str">
        <f t="shared" si="257"/>
        <v>Shagiari</v>
      </c>
      <c r="I2067" s="6" t="str">
        <f t="shared" si="258"/>
        <v>Canberra</v>
      </c>
      <c r="J2067" s="2" t="s">
        <v>383</v>
      </c>
      <c r="K2067" s="7" t="str">
        <f>INDEX('Product Details'!$A$2:$D$169, MATCH('Sales Order '!J2067,'Product Details'!$B$2:$B$169,0),3)</f>
        <v>Office_Supplies</v>
      </c>
      <c r="L2067" s="7" t="str">
        <f>INDEX('Product Details'!$A$2:$D$169, MATCH('Sales Order '!J2067,'Product Details'!$B$2:$B$169,0),4)</f>
        <v>Storage</v>
      </c>
      <c r="M2067" s="7" t="str">
        <f>INDEX('Product Details'!$A$2:$D$169, MATCH('Sales Order '!J2067,'Product Details'!$B$2:$B$169,0),1)</f>
        <v>RogeFolders, Single Width</v>
      </c>
      <c r="N2067" s="2">
        <v>3256</v>
      </c>
      <c r="O2067" s="2">
        <v>2959</v>
      </c>
      <c r="P2067" s="2">
        <v>4</v>
      </c>
      <c r="Q2067" s="8">
        <f t="shared" si="259"/>
        <v>11836</v>
      </c>
      <c r="R2067" s="8">
        <f t="shared" si="260"/>
        <v>13024</v>
      </c>
      <c r="S2067" s="2">
        <v>61</v>
      </c>
      <c r="T2067" s="9">
        <f t="shared" si="261"/>
        <v>13085</v>
      </c>
      <c r="U2067" s="9">
        <f t="shared" si="262"/>
        <v>1249</v>
      </c>
      <c r="V2067" s="2" t="s">
        <v>34</v>
      </c>
      <c r="W2067" s="10">
        <f t="shared" si="263"/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 t="shared" si="256"/>
        <v>Corinna</v>
      </c>
      <c r="H2068" s="6" t="str">
        <f t="shared" si="257"/>
        <v>Mitchell</v>
      </c>
      <c r="I2068" s="6" t="str">
        <f t="shared" si="258"/>
        <v>Augsburg</v>
      </c>
      <c r="J2068" s="2" t="s">
        <v>515</v>
      </c>
      <c r="K2068" s="7" t="str">
        <f>INDEX('Product Details'!$A$2:$D$169, MATCH('Sales Order '!J2068,'Product Details'!$B$2:$B$169,0),3)</f>
        <v>Technology</v>
      </c>
      <c r="L2068" s="7" t="str">
        <f>INDEX('Product Details'!$A$2:$D$169, MATCH('Sales Order '!J2068,'Product Details'!$B$2:$B$169,0),4)</f>
        <v>Accessories</v>
      </c>
      <c r="M2068" s="7" t="str">
        <f>INDEX('Product Details'!$A$2:$D$169, MATCH('Sales Order '!J2068,'Product Details'!$B$2:$B$169,0),1)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259"/>
        <v>7275</v>
      </c>
      <c r="R2068" s="8">
        <f t="shared" si="260"/>
        <v>7932</v>
      </c>
      <c r="S2068" s="2">
        <v>95</v>
      </c>
      <c r="T2068" s="9">
        <f t="shared" si="261"/>
        <v>8027</v>
      </c>
      <c r="U2068" s="9">
        <f t="shared" si="262"/>
        <v>752</v>
      </c>
      <c r="V2068" s="2" t="s">
        <v>34</v>
      </c>
      <c r="W2068" s="10">
        <f t="shared" si="263"/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 t="shared" si="256"/>
        <v>Brian</v>
      </c>
      <c r="H2069" s="6" t="str">
        <f t="shared" si="257"/>
        <v>Stugart</v>
      </c>
      <c r="I2069" s="6" t="str">
        <f t="shared" si="258"/>
        <v>Jakarta</v>
      </c>
      <c r="J2069" s="2" t="s">
        <v>54</v>
      </c>
      <c r="K2069" s="7" t="str">
        <f>INDEX('Product Details'!$A$2:$D$169, MATCH('Sales Order '!J2069,'Product Details'!$B$2:$B$169,0),3)</f>
        <v>Furniture</v>
      </c>
      <c r="L2069" s="7" t="str">
        <f>INDEX('Product Details'!$A$2:$D$169, MATCH('Sales Order '!J2069,'Product Details'!$B$2:$B$169,0),4)</f>
        <v>Tables</v>
      </c>
      <c r="M2069" s="7" t="str">
        <f>INDEX('Product Details'!$A$2:$D$169, MATCH('Sales Order '!J2069,'Product Details'!$B$2:$B$169,0),1)</f>
        <v>Wood Table, Rectangular</v>
      </c>
      <c r="N2069" s="2">
        <v>144</v>
      </c>
      <c r="O2069" s="2">
        <v>133</v>
      </c>
      <c r="P2069" s="2">
        <v>4</v>
      </c>
      <c r="Q2069" s="8">
        <f t="shared" si="259"/>
        <v>532</v>
      </c>
      <c r="R2069" s="8">
        <f t="shared" si="260"/>
        <v>576</v>
      </c>
      <c r="S2069" s="2">
        <v>30</v>
      </c>
      <c r="T2069" s="9">
        <f t="shared" si="261"/>
        <v>606</v>
      </c>
      <c r="U2069" s="9">
        <f t="shared" si="262"/>
        <v>74</v>
      </c>
      <c r="V2069" s="2" t="s">
        <v>64</v>
      </c>
      <c r="W2069" s="10">
        <f t="shared" si="263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 t="shared" si="256"/>
        <v>Heather</v>
      </c>
      <c r="H2070" s="6" t="str">
        <f t="shared" si="257"/>
        <v>Kirkland</v>
      </c>
      <c r="I2070" s="6" t="str">
        <f t="shared" si="258"/>
        <v>Townsville</v>
      </c>
      <c r="J2070" s="2" t="s">
        <v>294</v>
      </c>
      <c r="K2070" s="7" t="str">
        <f>INDEX('Product Details'!$A$2:$D$169, MATCH('Sales Order '!J2070,'Product Details'!$B$2:$B$169,0),3)</f>
        <v>Furniture</v>
      </c>
      <c r="L2070" s="7" t="str">
        <f>INDEX('Product Details'!$A$2:$D$169, MATCH('Sales Order '!J2070,'Product Details'!$B$2:$B$169,0),4)</f>
        <v>Bookcases</v>
      </c>
      <c r="M2070" s="7" t="str">
        <f>INDEX('Product Details'!$A$2:$D$169, MATCH('Sales Order '!J2070,'Product Details'!$B$2:$B$169,0),1)</f>
        <v>Floating Shelf Set, Mobile</v>
      </c>
      <c r="N2070" s="2">
        <v>1186</v>
      </c>
      <c r="O2070" s="2">
        <v>1141</v>
      </c>
      <c r="P2070" s="2">
        <v>2</v>
      </c>
      <c r="Q2070" s="8">
        <f t="shared" si="259"/>
        <v>2282</v>
      </c>
      <c r="R2070" s="8">
        <f t="shared" si="260"/>
        <v>2372</v>
      </c>
      <c r="S2070" s="2">
        <v>100</v>
      </c>
      <c r="T2070" s="9">
        <f t="shared" si="261"/>
        <v>2472</v>
      </c>
      <c r="U2070" s="9">
        <f t="shared" si="262"/>
        <v>190</v>
      </c>
      <c r="V2070" s="2" t="s">
        <v>34</v>
      </c>
      <c r="W2070" s="10">
        <f t="shared" si="263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 t="shared" si="256"/>
        <v>Rob</v>
      </c>
      <c r="H2071" s="6" t="str">
        <f t="shared" si="257"/>
        <v>Haberlin</v>
      </c>
      <c r="I2071" s="6" t="str">
        <f t="shared" si="258"/>
        <v>Harbin</v>
      </c>
      <c r="J2071" s="2" t="s">
        <v>359</v>
      </c>
      <c r="K2071" s="7" t="str">
        <f>INDEX('Product Details'!$A$2:$D$169, MATCH('Sales Order '!J2071,'Product Details'!$B$2:$B$169,0),3)</f>
        <v>Office_Supplies</v>
      </c>
      <c r="L2071" s="7" t="str">
        <f>INDEX('Product Details'!$A$2:$D$169, MATCH('Sales Order '!J2071,'Product Details'!$B$2:$B$169,0),4)</f>
        <v>Binders</v>
      </c>
      <c r="M2071" s="7" t="str">
        <f>INDEX('Product Details'!$A$2:$D$169, MATCH('Sales Order '!J2071,'Product Details'!$B$2:$B$169,0),1)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259"/>
        <v>26901</v>
      </c>
      <c r="R2071" s="8">
        <f t="shared" si="260"/>
        <v>29889</v>
      </c>
      <c r="S2071" s="2">
        <v>59</v>
      </c>
      <c r="T2071" s="9">
        <f t="shared" si="261"/>
        <v>29948</v>
      </c>
      <c r="U2071" s="9">
        <f t="shared" si="262"/>
        <v>3047</v>
      </c>
      <c r="V2071" s="2" t="s">
        <v>34</v>
      </c>
      <c r="W2071" s="10">
        <f t="shared" si="263"/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 t="shared" si="256"/>
        <v>Dianna</v>
      </c>
      <c r="H2072" s="6" t="str">
        <f t="shared" si="257"/>
        <v>Vittorini</v>
      </c>
      <c r="I2072" s="6" t="str">
        <f t="shared" si="258"/>
        <v>Gold Coast</v>
      </c>
      <c r="J2072" s="2" t="s">
        <v>533</v>
      </c>
      <c r="K2072" s="7" t="str">
        <f>INDEX('Product Details'!$A$2:$D$169, MATCH('Sales Order '!J2072,'Product Details'!$B$2:$B$169,0),3)</f>
        <v>Office_Supplies</v>
      </c>
      <c r="L2072" s="7" t="str">
        <f>INDEX('Product Details'!$A$2:$D$169, MATCH('Sales Order '!J2072,'Product Details'!$B$2:$B$169,0),4)</f>
        <v>Supplies</v>
      </c>
      <c r="M2072" s="7" t="str">
        <f>INDEX('Product Details'!$A$2:$D$169, MATCH('Sales Order '!J2072,'Product Details'!$B$2:$B$169,0),1)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259"/>
        <v>7906</v>
      </c>
      <c r="R2072" s="8">
        <f t="shared" si="260"/>
        <v>8869</v>
      </c>
      <c r="S2072" s="2">
        <v>33</v>
      </c>
      <c r="T2072" s="9">
        <f t="shared" si="261"/>
        <v>8902</v>
      </c>
      <c r="U2072" s="9">
        <f t="shared" si="262"/>
        <v>996</v>
      </c>
      <c r="V2072" s="2" t="s">
        <v>64</v>
      </c>
      <c r="W2072" s="10">
        <f t="shared" si="263"/>
        <v>0.05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 t="shared" si="256"/>
        <v>Hunter</v>
      </c>
      <c r="H2073" s="6" t="str">
        <f t="shared" si="257"/>
        <v>Glantz</v>
      </c>
      <c r="I2073" s="6" t="str">
        <f t="shared" si="258"/>
        <v>Panihati</v>
      </c>
      <c r="J2073" s="2" t="s">
        <v>320</v>
      </c>
      <c r="K2073" s="7" t="str">
        <f>INDEX('Product Details'!$A$2:$D$169, MATCH('Sales Order '!J2073,'Product Details'!$B$2:$B$169,0),3)</f>
        <v>Technology</v>
      </c>
      <c r="L2073" s="7" t="str">
        <f>INDEX('Product Details'!$A$2:$D$169, MATCH('Sales Order '!J2073,'Product Details'!$B$2:$B$169,0),4)</f>
        <v>Accessories</v>
      </c>
      <c r="M2073" s="7" t="str">
        <f>INDEX('Product Details'!$A$2:$D$169, MATCH('Sales Order '!J2073,'Product Details'!$B$2:$B$169,0),1)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259"/>
        <v>22600</v>
      </c>
      <c r="R2073" s="8">
        <f t="shared" si="260"/>
        <v>24136</v>
      </c>
      <c r="S2073" s="2">
        <v>90</v>
      </c>
      <c r="T2073" s="9">
        <f t="shared" si="261"/>
        <v>24226</v>
      </c>
      <c r="U2073" s="9">
        <f t="shared" si="262"/>
        <v>1626</v>
      </c>
      <c r="V2073" s="2" t="s">
        <v>34</v>
      </c>
      <c r="W2073" s="10">
        <f t="shared" si="263"/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 t="shared" si="256"/>
        <v>Irene</v>
      </c>
      <c r="H2074" s="6" t="str">
        <f t="shared" si="257"/>
        <v>Maddox</v>
      </c>
      <c r="I2074" s="6" t="str">
        <f t="shared" si="258"/>
        <v>Bhavnagar</v>
      </c>
      <c r="J2074" s="2" t="s">
        <v>894</v>
      </c>
      <c r="K2074" s="7" t="str">
        <f>INDEX('Product Details'!$A$2:$D$169, MATCH('Sales Order '!J2074,'Product Details'!$B$2:$B$169,0),3)</f>
        <v>Technology</v>
      </c>
      <c r="L2074" s="7" t="str">
        <f>INDEX('Product Details'!$A$2:$D$169, MATCH('Sales Order '!J2074,'Product Details'!$B$2:$B$169,0),4)</f>
        <v>Machines</v>
      </c>
      <c r="M2074" s="7" t="str">
        <f>INDEX('Product Details'!$A$2:$D$169, MATCH('Sales Order '!J2074,'Product Details'!$B$2:$B$169,0),1)</f>
        <v>Card Printer, Red</v>
      </c>
      <c r="N2074" s="2">
        <v>1717</v>
      </c>
      <c r="O2074" s="2">
        <v>1652</v>
      </c>
      <c r="P2074" s="2">
        <v>3</v>
      </c>
      <c r="Q2074" s="8">
        <f t="shared" si="259"/>
        <v>4956</v>
      </c>
      <c r="R2074" s="8">
        <f t="shared" si="260"/>
        <v>5151</v>
      </c>
      <c r="S2074" s="2">
        <v>24</v>
      </c>
      <c r="T2074" s="9">
        <f t="shared" si="261"/>
        <v>5175</v>
      </c>
      <c r="U2074" s="9">
        <f t="shared" si="262"/>
        <v>219</v>
      </c>
      <c r="V2074" s="2" t="s">
        <v>34</v>
      </c>
      <c r="W2074" s="10">
        <f t="shared" si="263"/>
        <v>0.05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 t="shared" si="256"/>
        <v>Denise</v>
      </c>
      <c r="H2075" s="6" t="str">
        <f t="shared" si="257"/>
        <v>Leinenbach</v>
      </c>
      <c r="I2075" s="6" t="str">
        <f t="shared" si="258"/>
        <v>Bhiwandi</v>
      </c>
      <c r="J2075" s="2" t="s">
        <v>39</v>
      </c>
      <c r="K2075" s="7" t="str">
        <f>INDEX('Product Details'!$A$2:$D$169, MATCH('Sales Order '!J2075,'Product Details'!$B$2:$B$169,0),3)</f>
        <v>Office_Supplies</v>
      </c>
      <c r="L2075" s="7" t="str">
        <f>INDEX('Product Details'!$A$2:$D$169, MATCH('Sales Order '!J2075,'Product Details'!$B$2:$B$169,0),4)</f>
        <v>Binders</v>
      </c>
      <c r="M2075" s="7" t="str">
        <f>INDEX('Product Details'!$A$2:$D$169, MATCH('Sales Order '!J2075,'Product Details'!$B$2:$B$169,0),1)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259"/>
        <v>1584</v>
      </c>
      <c r="R2075" s="8">
        <f t="shared" si="260"/>
        <v>1728</v>
      </c>
      <c r="S2075" s="2">
        <v>34</v>
      </c>
      <c r="T2075" s="9">
        <f t="shared" si="261"/>
        <v>1762</v>
      </c>
      <c r="U2075" s="9">
        <f t="shared" si="262"/>
        <v>178</v>
      </c>
      <c r="V2075" s="2" t="s">
        <v>72</v>
      </c>
      <c r="W2075" s="10">
        <f t="shared" si="263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 t="shared" si="256"/>
        <v>Ivan</v>
      </c>
      <c r="H2076" s="6" t="str">
        <f t="shared" si="257"/>
        <v>Gibson</v>
      </c>
      <c r="I2076" s="6" t="str">
        <f t="shared" si="258"/>
        <v>Shanghai</v>
      </c>
      <c r="J2076" s="2" t="s">
        <v>119</v>
      </c>
      <c r="K2076" s="7" t="str">
        <f>INDEX('Product Details'!$A$2:$D$169, MATCH('Sales Order '!J2076,'Product Details'!$B$2:$B$169,0),3)</f>
        <v>Furniture</v>
      </c>
      <c r="L2076" s="7" t="str">
        <f>INDEX('Product Details'!$A$2:$D$169, MATCH('Sales Order '!J2076,'Product Details'!$B$2:$B$169,0),4)</f>
        <v>Furnishings</v>
      </c>
      <c r="M2076" s="7" t="str">
        <f>INDEX('Product Details'!$A$2:$D$169, MATCH('Sales Order '!J2076,'Product Details'!$B$2:$B$169,0),1)</f>
        <v>Advantus Door Stop, Black</v>
      </c>
      <c r="N2076" s="2">
        <v>130</v>
      </c>
      <c r="O2076" s="2">
        <v>122</v>
      </c>
      <c r="P2076" s="2">
        <v>4</v>
      </c>
      <c r="Q2076" s="8">
        <f t="shared" si="259"/>
        <v>488</v>
      </c>
      <c r="R2076" s="8">
        <f t="shared" si="260"/>
        <v>520</v>
      </c>
      <c r="S2076" s="2">
        <v>30</v>
      </c>
      <c r="T2076" s="9">
        <f t="shared" si="261"/>
        <v>550</v>
      </c>
      <c r="U2076" s="9">
        <f t="shared" si="262"/>
        <v>62</v>
      </c>
      <c r="V2076" s="2" t="s">
        <v>31</v>
      </c>
      <c r="W2076" s="10">
        <f t="shared" si="263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 t="shared" si="256"/>
        <v>Aaron</v>
      </c>
      <c r="H2077" s="6" t="str">
        <f t="shared" si="257"/>
        <v>Hawkins</v>
      </c>
      <c r="I2077" s="6" t="str">
        <f t="shared" si="258"/>
        <v>Minden</v>
      </c>
      <c r="J2077" s="2" t="s">
        <v>444</v>
      </c>
      <c r="K2077" s="7" t="str">
        <f>INDEX('Product Details'!$A$2:$D$169, MATCH('Sales Order '!J2077,'Product Details'!$B$2:$B$169,0),3)</f>
        <v>Office_Supplies</v>
      </c>
      <c r="L2077" s="7" t="str">
        <f>INDEX('Product Details'!$A$2:$D$169, MATCH('Sales Order '!J2077,'Product Details'!$B$2:$B$169,0),4)</f>
        <v>Envelopes</v>
      </c>
      <c r="M2077" s="7" t="str">
        <f>INDEX('Product Details'!$A$2:$D$169, MATCH('Sales Order '!J2077,'Product Details'!$B$2:$B$169,0),1)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259"/>
        <v>2812</v>
      </c>
      <c r="R2077" s="8">
        <f t="shared" si="260"/>
        <v>3066</v>
      </c>
      <c r="S2077" s="2">
        <v>89</v>
      </c>
      <c r="T2077" s="9">
        <f t="shared" si="261"/>
        <v>3155</v>
      </c>
      <c r="U2077" s="9">
        <f t="shared" si="262"/>
        <v>343</v>
      </c>
      <c r="V2077" s="2" t="s">
        <v>34</v>
      </c>
      <c r="W2077" s="10">
        <f t="shared" si="263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 t="shared" si="256"/>
        <v>Darren</v>
      </c>
      <c r="H2078" s="6" t="str">
        <f t="shared" si="257"/>
        <v>Budd</v>
      </c>
      <c r="I2078" s="6" t="str">
        <f t="shared" si="258"/>
        <v>Jakarta</v>
      </c>
      <c r="J2078" s="2" t="s">
        <v>171</v>
      </c>
      <c r="K2078" s="7" t="str">
        <f>INDEX('Product Details'!$A$2:$D$169, MATCH('Sales Order '!J2078,'Product Details'!$B$2:$B$169,0),3)</f>
        <v>Office_Supplies</v>
      </c>
      <c r="L2078" s="7" t="str">
        <f>INDEX('Product Details'!$A$2:$D$169, MATCH('Sales Order '!J2078,'Product Details'!$B$2:$B$169,0),4)</f>
        <v>Labels</v>
      </c>
      <c r="M2078" s="7" t="str">
        <f>INDEX('Product Details'!$A$2:$D$169, MATCH('Sales Order '!J2078,'Product Details'!$B$2:$B$169,0),1)</f>
        <v>Aver 517</v>
      </c>
      <c r="N2078" s="2">
        <v>671</v>
      </c>
      <c r="O2078" s="2">
        <v>627</v>
      </c>
      <c r="P2078" s="2">
        <v>1</v>
      </c>
      <c r="Q2078" s="8">
        <f t="shared" si="259"/>
        <v>627</v>
      </c>
      <c r="R2078" s="8">
        <f t="shared" si="260"/>
        <v>671</v>
      </c>
      <c r="S2078" s="2">
        <v>31</v>
      </c>
      <c r="T2078" s="9">
        <f t="shared" si="261"/>
        <v>702</v>
      </c>
      <c r="U2078" s="9">
        <f t="shared" si="262"/>
        <v>75</v>
      </c>
      <c r="V2078" s="2" t="s">
        <v>31</v>
      </c>
      <c r="W2078" s="10">
        <f t="shared" si="263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 t="shared" si="256"/>
        <v>Trudy</v>
      </c>
      <c r="H2079" s="6" t="str">
        <f t="shared" si="257"/>
        <v>Glocke</v>
      </c>
      <c r="I2079" s="6" t="str">
        <f t="shared" si="258"/>
        <v>Huaiyin</v>
      </c>
      <c r="J2079" s="2" t="s">
        <v>698</v>
      </c>
      <c r="K2079" s="7" t="str">
        <f>INDEX('Product Details'!$A$2:$D$169, MATCH('Sales Order '!J2079,'Product Details'!$B$2:$B$169,0),3)</f>
        <v>Furniture</v>
      </c>
      <c r="L2079" s="7" t="str">
        <f>INDEX('Product Details'!$A$2:$D$169, MATCH('Sales Order '!J2079,'Product Details'!$B$2:$B$169,0),4)</f>
        <v>Chairs</v>
      </c>
      <c r="M2079" s="7" t="str">
        <f>INDEX('Product Details'!$A$2:$D$169, MATCH('Sales Order '!J2079,'Product Details'!$B$2:$B$169,0),1)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259"/>
        <v>320</v>
      </c>
      <c r="R2079" s="8">
        <f t="shared" si="260"/>
        <v>338</v>
      </c>
      <c r="S2079" s="2">
        <v>30</v>
      </c>
      <c r="T2079" s="9">
        <f t="shared" si="261"/>
        <v>368</v>
      </c>
      <c r="U2079" s="9">
        <f t="shared" si="262"/>
        <v>48</v>
      </c>
      <c r="V2079" s="2" t="s">
        <v>72</v>
      </c>
      <c r="W2079" s="10">
        <f t="shared" si="263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 t="shared" si="256"/>
        <v>Vivek</v>
      </c>
      <c r="H2080" s="6" t="str">
        <f t="shared" si="257"/>
        <v>Gonzalez</v>
      </c>
      <c r="I2080" s="6" t="str">
        <f t="shared" si="258"/>
        <v>Nanyang</v>
      </c>
      <c r="J2080" s="2" t="s">
        <v>867</v>
      </c>
      <c r="K2080" s="7" t="str">
        <f>INDEX('Product Details'!$A$2:$D$169, MATCH('Sales Order '!J2080,'Product Details'!$B$2:$B$169,0),3)</f>
        <v>Furniture</v>
      </c>
      <c r="L2080" s="7" t="str">
        <f>INDEX('Product Details'!$A$2:$D$169, MATCH('Sales Order '!J2080,'Product Details'!$B$2:$B$169,0),4)</f>
        <v>Chairs</v>
      </c>
      <c r="M2080" s="7" t="str">
        <f>INDEX('Product Details'!$A$2:$D$169, MATCH('Sales Order '!J2080,'Product Details'!$B$2:$B$169,0),1)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259"/>
        <v>2786</v>
      </c>
      <c r="R2080" s="8">
        <f t="shared" si="260"/>
        <v>2951</v>
      </c>
      <c r="S2080" s="2">
        <v>90</v>
      </c>
      <c r="T2080" s="9">
        <f t="shared" si="261"/>
        <v>3041</v>
      </c>
      <c r="U2080" s="9">
        <f t="shared" si="262"/>
        <v>255</v>
      </c>
      <c r="V2080" s="2" t="s">
        <v>72</v>
      </c>
      <c r="W2080" s="10">
        <f t="shared" si="263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 t="shared" si="256"/>
        <v>Philisse</v>
      </c>
      <c r="H2081" s="6" t="str">
        <f t="shared" si="257"/>
        <v>Overcash</v>
      </c>
      <c r="I2081" s="6" t="str">
        <f t="shared" si="258"/>
        <v>Potsdam</v>
      </c>
      <c r="J2081" s="2" t="s">
        <v>442</v>
      </c>
      <c r="K2081" s="7" t="str">
        <f>INDEX('Product Details'!$A$2:$D$169, MATCH('Sales Order '!J2081,'Product Details'!$B$2:$B$169,0),3)</f>
        <v>Technology</v>
      </c>
      <c r="L2081" s="7" t="str">
        <f>INDEX('Product Details'!$A$2:$D$169, MATCH('Sales Order '!J2081,'Product Details'!$B$2:$B$169,0),4)</f>
        <v>Phones</v>
      </c>
      <c r="M2081" s="7" t="str">
        <f>INDEX('Product Details'!$A$2:$D$169, MATCH('Sales Order '!J2081,'Product Details'!$B$2:$B$169,0),1)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259"/>
        <v>336</v>
      </c>
      <c r="R2081" s="8">
        <f t="shared" si="260"/>
        <v>366</v>
      </c>
      <c r="S2081" s="2">
        <v>30</v>
      </c>
      <c r="T2081" s="9">
        <f t="shared" si="261"/>
        <v>396</v>
      </c>
      <c r="U2081" s="9">
        <f t="shared" si="262"/>
        <v>60</v>
      </c>
      <c r="V2081" s="2" t="s">
        <v>34</v>
      </c>
      <c r="W2081" s="10">
        <f t="shared" si="263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 t="shared" si="256"/>
        <v>Meg</v>
      </c>
      <c r="H2082" s="6" t="str">
        <f t="shared" si="257"/>
        <v>Tillman</v>
      </c>
      <c r="I2082" s="6" t="str">
        <f t="shared" si="258"/>
        <v>Bangalore</v>
      </c>
      <c r="J2082" s="2" t="s">
        <v>63</v>
      </c>
      <c r="K2082" s="7" t="str">
        <f>INDEX('Product Details'!$A$2:$D$169, MATCH('Sales Order '!J2082,'Product Details'!$B$2:$B$169,0),3)</f>
        <v>Office_Supplies</v>
      </c>
      <c r="L2082" s="7" t="str">
        <f>INDEX('Product Details'!$A$2:$D$169, MATCH('Sales Order '!J2082,'Product Details'!$B$2:$B$169,0),4)</f>
        <v>Envelopes</v>
      </c>
      <c r="M2082" s="7" t="str">
        <f>INDEX('Product Details'!$A$2:$D$169, MATCH('Sales Order '!J2082,'Product Details'!$B$2:$B$169,0),1)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259"/>
        <v>11654</v>
      </c>
      <c r="R2082" s="8">
        <f t="shared" si="260"/>
        <v>11882</v>
      </c>
      <c r="S2082" s="2">
        <v>88</v>
      </c>
      <c r="T2082" s="9">
        <f t="shared" si="261"/>
        <v>11970</v>
      </c>
      <c r="U2082" s="9">
        <f t="shared" si="262"/>
        <v>316</v>
      </c>
      <c r="V2082" s="2" t="s">
        <v>34</v>
      </c>
      <c r="W2082" s="10">
        <f t="shared" si="263"/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 t="shared" si="256"/>
        <v>Harry</v>
      </c>
      <c r="H2083" s="6" t="str">
        <f t="shared" si="257"/>
        <v>Marie</v>
      </c>
      <c r="I2083" s="6" t="str">
        <f t="shared" si="258"/>
        <v>Dortmund</v>
      </c>
      <c r="J2083" s="2" t="s">
        <v>894</v>
      </c>
      <c r="K2083" s="7" t="str">
        <f>INDEX('Product Details'!$A$2:$D$169, MATCH('Sales Order '!J2083,'Product Details'!$B$2:$B$169,0),3)</f>
        <v>Technology</v>
      </c>
      <c r="L2083" s="7" t="str">
        <f>INDEX('Product Details'!$A$2:$D$169, MATCH('Sales Order '!J2083,'Product Details'!$B$2:$B$169,0),4)</f>
        <v>Machines</v>
      </c>
      <c r="M2083" s="7" t="str">
        <f>INDEX('Product Details'!$A$2:$D$169, MATCH('Sales Order '!J2083,'Product Details'!$B$2:$B$169,0),1)</f>
        <v>Card Printer, Red</v>
      </c>
      <c r="N2083" s="2">
        <v>954</v>
      </c>
      <c r="O2083" s="2">
        <v>901</v>
      </c>
      <c r="P2083" s="2">
        <v>5</v>
      </c>
      <c r="Q2083" s="8">
        <f t="shared" si="259"/>
        <v>4505</v>
      </c>
      <c r="R2083" s="8">
        <f t="shared" si="260"/>
        <v>4770</v>
      </c>
      <c r="S2083" s="2">
        <v>43</v>
      </c>
      <c r="T2083" s="9">
        <f t="shared" si="261"/>
        <v>4813</v>
      </c>
      <c r="U2083" s="9">
        <f t="shared" si="262"/>
        <v>308</v>
      </c>
      <c r="V2083" s="2" t="s">
        <v>64</v>
      </c>
      <c r="W2083" s="10">
        <f t="shared" si="263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 t="shared" si="256"/>
        <v>Debra</v>
      </c>
      <c r="H2084" s="6" t="str">
        <f t="shared" si="257"/>
        <v>Catini</v>
      </c>
      <c r="I2084" s="6" t="str">
        <f t="shared" si="258"/>
        <v>Zhengzhou</v>
      </c>
      <c r="J2084" s="2" t="s">
        <v>962</v>
      </c>
      <c r="K2084" s="7" t="str">
        <f>INDEX('Product Details'!$A$2:$D$169, MATCH('Sales Order '!J2084,'Product Details'!$B$2:$B$169,0),3)</f>
        <v>Furniture</v>
      </c>
      <c r="L2084" s="7" t="str">
        <f>INDEX('Product Details'!$A$2:$D$169, MATCH('Sales Order '!J2084,'Product Details'!$B$2:$B$169,0),4)</f>
        <v>Bookcases</v>
      </c>
      <c r="M2084" s="7" t="str">
        <f>INDEX('Product Details'!$A$2:$D$169, MATCH('Sales Order '!J2084,'Product Details'!$B$2:$B$169,0),1)</f>
        <v>Classic Bookcase, Pine</v>
      </c>
      <c r="N2084" s="2">
        <v>978</v>
      </c>
      <c r="O2084" s="2">
        <v>922</v>
      </c>
      <c r="P2084" s="2">
        <v>3</v>
      </c>
      <c r="Q2084" s="8">
        <f t="shared" si="259"/>
        <v>2766</v>
      </c>
      <c r="R2084" s="8">
        <f t="shared" si="260"/>
        <v>2934</v>
      </c>
      <c r="S2084" s="2">
        <v>45</v>
      </c>
      <c r="T2084" s="9">
        <f t="shared" si="261"/>
        <v>2979</v>
      </c>
      <c r="U2084" s="9">
        <f t="shared" si="262"/>
        <v>213</v>
      </c>
      <c r="V2084" s="2" t="s">
        <v>34</v>
      </c>
      <c r="W2084" s="10">
        <f t="shared" si="263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 t="shared" si="256"/>
        <v>Greg</v>
      </c>
      <c r="H2085" s="6" t="str">
        <f t="shared" si="257"/>
        <v>Hansen</v>
      </c>
      <c r="I2085" s="6" t="str">
        <f t="shared" si="258"/>
        <v>Canberra</v>
      </c>
      <c r="J2085" s="2" t="s">
        <v>71</v>
      </c>
      <c r="K2085" s="7" t="str">
        <f>INDEX('Product Details'!$A$2:$D$169, MATCH('Sales Order '!J2085,'Product Details'!$B$2:$B$169,0),3)</f>
        <v>Furniture</v>
      </c>
      <c r="L2085" s="7" t="str">
        <f>INDEX('Product Details'!$A$2:$D$169, MATCH('Sales Order '!J2085,'Product Details'!$B$2:$B$169,0),4)</f>
        <v>Furnishings</v>
      </c>
      <c r="M2085" s="7" t="str">
        <f>INDEX('Product Details'!$A$2:$D$169, MATCH('Sales Order '!J2085,'Product Details'!$B$2:$B$169,0),1)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259"/>
        <v>2080</v>
      </c>
      <c r="R2085" s="8">
        <f t="shared" si="260"/>
        <v>2250</v>
      </c>
      <c r="S2085" s="2">
        <v>40</v>
      </c>
      <c r="T2085" s="9">
        <f t="shared" si="261"/>
        <v>2290</v>
      </c>
      <c r="U2085" s="9">
        <f t="shared" si="262"/>
        <v>210</v>
      </c>
      <c r="V2085" s="2" t="s">
        <v>34</v>
      </c>
      <c r="W2085" s="10">
        <f t="shared" si="263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 t="shared" si="256"/>
        <v>Yana</v>
      </c>
      <c r="H2086" s="6" t="str">
        <f t="shared" si="257"/>
        <v>Sorensen</v>
      </c>
      <c r="I2086" s="6" t="str">
        <f t="shared" si="258"/>
        <v>Hangzhou</v>
      </c>
      <c r="J2086" s="2" t="s">
        <v>129</v>
      </c>
      <c r="K2086" s="7" t="str">
        <f>INDEX('Product Details'!$A$2:$D$169, MATCH('Sales Order '!J2086,'Product Details'!$B$2:$B$169,0),3)</f>
        <v>Furniture</v>
      </c>
      <c r="L2086" s="7" t="str">
        <f>INDEX('Product Details'!$A$2:$D$169, MATCH('Sales Order '!J2086,'Product Details'!$B$2:$B$169,0),4)</f>
        <v>Tables</v>
      </c>
      <c r="M2086" s="7" t="str">
        <f>INDEX('Product Details'!$A$2:$D$169, MATCH('Sales Order '!J2086,'Product Details'!$B$2:$B$169,0),1)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259"/>
        <v>2067</v>
      </c>
      <c r="R2086" s="8">
        <f t="shared" si="260"/>
        <v>2187</v>
      </c>
      <c r="S2086" s="2">
        <v>71</v>
      </c>
      <c r="T2086" s="9">
        <f t="shared" si="261"/>
        <v>2258</v>
      </c>
      <c r="U2086" s="9">
        <f t="shared" si="262"/>
        <v>191</v>
      </c>
      <c r="V2086" s="2" t="s">
        <v>34</v>
      </c>
      <c r="W2086" s="10">
        <f t="shared" si="263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 t="shared" si="256"/>
        <v>Nancy</v>
      </c>
      <c r="H2087" s="6" t="str">
        <f t="shared" si="257"/>
        <v>Lomonaco</v>
      </c>
      <c r="I2087" s="6" t="str">
        <f t="shared" si="258"/>
        <v>Tengzhou</v>
      </c>
      <c r="J2087" s="2" t="s">
        <v>230</v>
      </c>
      <c r="K2087" s="7" t="str">
        <f>INDEX('Product Details'!$A$2:$D$169, MATCH('Sales Order '!J2087,'Product Details'!$B$2:$B$169,0),3)</f>
        <v>Office_Supplies</v>
      </c>
      <c r="L2087" s="7" t="str">
        <f>INDEX('Product Details'!$A$2:$D$169, MATCH('Sales Order '!J2087,'Product Details'!$B$2:$B$169,0),4)</f>
        <v>Paper</v>
      </c>
      <c r="M2087" s="7" t="str">
        <f>INDEX('Product Details'!$A$2:$D$169, MATCH('Sales Order '!J2087,'Product Details'!$B$2:$B$169,0),1)</f>
        <v>Xerox 1981</v>
      </c>
      <c r="N2087" s="2">
        <v>4784</v>
      </c>
      <c r="O2087" s="2">
        <v>4518</v>
      </c>
      <c r="P2087" s="2">
        <v>4</v>
      </c>
      <c r="Q2087" s="8">
        <f t="shared" si="259"/>
        <v>18072</v>
      </c>
      <c r="R2087" s="8">
        <f t="shared" si="260"/>
        <v>19136</v>
      </c>
      <c r="S2087" s="2">
        <v>63</v>
      </c>
      <c r="T2087" s="9">
        <f t="shared" si="261"/>
        <v>19199</v>
      </c>
      <c r="U2087" s="9">
        <f t="shared" si="262"/>
        <v>1127</v>
      </c>
      <c r="V2087" s="2" t="s">
        <v>34</v>
      </c>
      <c r="W2087" s="10">
        <f t="shared" si="263"/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 t="shared" si="256"/>
        <v>Rob</v>
      </c>
      <c r="H2088" s="6" t="str">
        <f t="shared" si="257"/>
        <v>Williams</v>
      </c>
      <c r="I2088" s="6" t="str">
        <f t="shared" si="258"/>
        <v>Wodonga</v>
      </c>
      <c r="J2088" s="2" t="s">
        <v>1225</v>
      </c>
      <c r="K2088" s="7" t="str">
        <f>INDEX('Product Details'!$A$2:$D$169, MATCH('Sales Order '!J2088,'Product Details'!$B$2:$B$169,0),3)</f>
        <v>Office_Supplies</v>
      </c>
      <c r="L2088" s="7" t="str">
        <f>INDEX('Product Details'!$A$2:$D$169, MATCH('Sales Order '!J2088,'Product Details'!$B$2:$B$169,0),4)</f>
        <v>Labels</v>
      </c>
      <c r="M2088" s="7" t="str">
        <f>INDEX('Product Details'!$A$2:$D$169, MATCH('Sales Order '!J2088,'Product Details'!$B$2:$B$169,0),1)</f>
        <v>Aver 510</v>
      </c>
      <c r="N2088" s="2">
        <v>2747</v>
      </c>
      <c r="O2088" s="2">
        <v>2545</v>
      </c>
      <c r="P2088" s="2">
        <v>4</v>
      </c>
      <c r="Q2088" s="8">
        <f t="shared" si="259"/>
        <v>10180</v>
      </c>
      <c r="R2088" s="8">
        <f t="shared" si="260"/>
        <v>10988</v>
      </c>
      <c r="S2088" s="2">
        <v>42</v>
      </c>
      <c r="T2088" s="9">
        <f t="shared" si="261"/>
        <v>11030</v>
      </c>
      <c r="U2088" s="9">
        <f t="shared" si="262"/>
        <v>850</v>
      </c>
      <c r="V2088" s="2" t="s">
        <v>64</v>
      </c>
      <c r="W2088" s="10">
        <f t="shared" si="263"/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 t="shared" si="256"/>
        <v>Nancy</v>
      </c>
      <c r="H2089" s="6" t="str">
        <f t="shared" si="257"/>
        <v>Lomonaco</v>
      </c>
      <c r="I2089" s="6" t="str">
        <f t="shared" si="258"/>
        <v>Tengzhou</v>
      </c>
      <c r="J2089" s="2" t="s">
        <v>317</v>
      </c>
      <c r="K2089" s="7" t="str">
        <f>INDEX('Product Details'!$A$2:$D$169, MATCH('Sales Order '!J2089,'Product Details'!$B$2:$B$169,0),3)</f>
        <v>Technology</v>
      </c>
      <c r="L2089" s="7" t="str">
        <f>INDEX('Product Details'!$A$2:$D$169, MATCH('Sales Order '!J2089,'Product Details'!$B$2:$B$169,0),4)</f>
        <v>Accessories</v>
      </c>
      <c r="M2089" s="7" t="str">
        <f>INDEX('Product Details'!$A$2:$D$169, MATCH('Sales Order '!J2089,'Product Details'!$B$2:$B$169,0),1)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259"/>
        <v>3400</v>
      </c>
      <c r="R2089" s="8">
        <f t="shared" si="260"/>
        <v>3632</v>
      </c>
      <c r="S2089" s="2">
        <v>67</v>
      </c>
      <c r="T2089" s="9">
        <f t="shared" si="261"/>
        <v>3699</v>
      </c>
      <c r="U2089" s="9">
        <f t="shared" si="262"/>
        <v>299</v>
      </c>
      <c r="V2089" s="2" t="s">
        <v>64</v>
      </c>
      <c r="W2089" s="10">
        <f t="shared" si="263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 t="shared" si="256"/>
        <v>Steve</v>
      </c>
      <c r="H2090" s="6" t="str">
        <f t="shared" si="257"/>
        <v>Carroll</v>
      </c>
      <c r="I2090" s="6" t="str">
        <f t="shared" si="258"/>
        <v>Qingdao</v>
      </c>
      <c r="J2090" s="2" t="s">
        <v>311</v>
      </c>
      <c r="K2090" s="7" t="str">
        <f>INDEX('Product Details'!$A$2:$D$169, MATCH('Sales Order '!J2090,'Product Details'!$B$2:$B$169,0),3)</f>
        <v>Technology</v>
      </c>
      <c r="L2090" s="7" t="str">
        <f>INDEX('Product Details'!$A$2:$D$169, MATCH('Sales Order '!J2090,'Product Details'!$B$2:$B$169,0),4)</f>
        <v>Copiers</v>
      </c>
      <c r="M2090" s="7" t="str">
        <f>INDEX('Product Details'!$A$2:$D$169, MATCH('Sales Order '!J2090,'Product Details'!$B$2:$B$169,0),1)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259"/>
        <v>4917</v>
      </c>
      <c r="R2090" s="8">
        <f t="shared" si="260"/>
        <v>5109</v>
      </c>
      <c r="S2090" s="2">
        <v>23</v>
      </c>
      <c r="T2090" s="9">
        <f t="shared" si="261"/>
        <v>5132</v>
      </c>
      <c r="U2090" s="9">
        <f t="shared" si="262"/>
        <v>215</v>
      </c>
      <c r="V2090" s="2" t="s">
        <v>34</v>
      </c>
      <c r="W2090" s="10">
        <f t="shared" si="263"/>
        <v>0.05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 t="shared" si="256"/>
        <v>Roy</v>
      </c>
      <c r="H2091" s="6" t="str">
        <f t="shared" si="257"/>
        <v>Skaria</v>
      </c>
      <c r="I2091" s="6" t="str">
        <f t="shared" si="258"/>
        <v>Bogor</v>
      </c>
      <c r="J2091" s="2" t="s">
        <v>332</v>
      </c>
      <c r="K2091" s="7" t="str">
        <f>INDEX('Product Details'!$A$2:$D$169, MATCH('Sales Order '!J2091,'Product Details'!$B$2:$B$169,0),3)</f>
        <v>Technology</v>
      </c>
      <c r="L2091" s="7" t="str">
        <f>INDEX('Product Details'!$A$2:$D$169, MATCH('Sales Order '!J2091,'Product Details'!$B$2:$B$169,0),4)</f>
        <v>Phones</v>
      </c>
      <c r="M2091" s="7" t="str">
        <f>INDEX('Product Details'!$A$2:$D$169, MATCH('Sales Order '!J2091,'Product Details'!$B$2:$B$169,0),1)</f>
        <v>Digium D40 VoIP phone</v>
      </c>
      <c r="N2091" s="2">
        <v>2706</v>
      </c>
      <c r="O2091" s="2">
        <v>2553</v>
      </c>
      <c r="P2091" s="2">
        <v>9</v>
      </c>
      <c r="Q2091" s="8">
        <f t="shared" si="259"/>
        <v>22977</v>
      </c>
      <c r="R2091" s="8">
        <f t="shared" si="260"/>
        <v>24354</v>
      </c>
      <c r="S2091" s="2">
        <v>77</v>
      </c>
      <c r="T2091" s="9">
        <f t="shared" si="261"/>
        <v>24431</v>
      </c>
      <c r="U2091" s="9">
        <f t="shared" si="262"/>
        <v>1454</v>
      </c>
      <c r="V2091" s="2" t="s">
        <v>64</v>
      </c>
      <c r="W2091" s="10">
        <f t="shared" si="263"/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 t="shared" si="256"/>
        <v>Benjamin</v>
      </c>
      <c r="H2092" s="6" t="str">
        <f t="shared" si="257"/>
        <v>Patterson</v>
      </c>
      <c r="I2092" s="6" t="str">
        <f t="shared" si="258"/>
        <v>Wollongong</v>
      </c>
      <c r="J2092" s="2" t="s">
        <v>702</v>
      </c>
      <c r="K2092" s="7" t="str">
        <f>INDEX('Product Details'!$A$2:$D$169, MATCH('Sales Order '!J2092,'Product Details'!$B$2:$B$169,0),3)</f>
        <v>Furniture</v>
      </c>
      <c r="L2092" s="7" t="str">
        <f>INDEX('Product Details'!$A$2:$D$169, MATCH('Sales Order '!J2092,'Product Details'!$B$2:$B$169,0),4)</f>
        <v>Tables</v>
      </c>
      <c r="M2092" s="7" t="str">
        <f>INDEX('Product Details'!$A$2:$D$169, MATCH('Sales Order '!J2092,'Product Details'!$B$2:$B$169,0),1)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259"/>
        <v>16032</v>
      </c>
      <c r="R2092" s="8">
        <f t="shared" si="260"/>
        <v>16664</v>
      </c>
      <c r="S2092" s="2">
        <v>49</v>
      </c>
      <c r="T2092" s="9">
        <f t="shared" si="261"/>
        <v>16713</v>
      </c>
      <c r="U2092" s="9">
        <f t="shared" si="262"/>
        <v>681</v>
      </c>
      <c r="V2092" s="2" t="s">
        <v>64</v>
      </c>
      <c r="W2092" s="10">
        <f t="shared" si="263"/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 t="shared" si="256"/>
        <v>Art</v>
      </c>
      <c r="H2093" s="6" t="str">
        <f t="shared" si="257"/>
        <v>Foster</v>
      </c>
      <c r="I2093" s="6" t="str">
        <f t="shared" si="258"/>
        <v>Devonport</v>
      </c>
      <c r="J2093" s="2" t="s">
        <v>841</v>
      </c>
      <c r="K2093" s="7" t="str">
        <f>INDEX('Product Details'!$A$2:$D$169, MATCH('Sales Order '!J2093,'Product Details'!$B$2:$B$169,0),3)</f>
        <v>Office_Supplies</v>
      </c>
      <c r="L2093" s="7" t="str">
        <f>INDEX('Product Details'!$A$2:$D$169, MATCH('Sales Order '!J2093,'Product Details'!$B$2:$B$169,0),4)</f>
        <v>Envelopes</v>
      </c>
      <c r="M2093" s="7" t="str">
        <f>INDEX('Product Details'!$A$2:$D$169, MATCH('Sales Order '!J2093,'Product Details'!$B$2:$B$169,0),1)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259"/>
        <v>528</v>
      </c>
      <c r="R2093" s="8">
        <f t="shared" si="260"/>
        <v>561</v>
      </c>
      <c r="S2093" s="2">
        <v>30</v>
      </c>
      <c r="T2093" s="9">
        <f t="shared" si="261"/>
        <v>591</v>
      </c>
      <c r="U2093" s="9">
        <f t="shared" si="262"/>
        <v>63</v>
      </c>
      <c r="V2093" s="2" t="s">
        <v>34</v>
      </c>
      <c r="W2093" s="10">
        <f t="shared" si="263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 t="shared" si="256"/>
        <v>Alex</v>
      </c>
      <c r="H2094" s="6" t="str">
        <f t="shared" si="257"/>
        <v>Grayson</v>
      </c>
      <c r="I2094" s="6" t="str">
        <f t="shared" si="258"/>
        <v>Anyang</v>
      </c>
      <c r="J2094" s="2" t="s">
        <v>1168</v>
      </c>
      <c r="K2094" s="7" t="str">
        <f>INDEX('Product Details'!$A$2:$D$169, MATCH('Sales Order '!J2094,'Product Details'!$B$2:$B$169,0),3)</f>
        <v>Office_Supplies</v>
      </c>
      <c r="L2094" s="7" t="str">
        <f>INDEX('Product Details'!$A$2:$D$169, MATCH('Sales Order '!J2094,'Product Details'!$B$2:$B$169,0),4)</f>
        <v>Supplies</v>
      </c>
      <c r="M2094" s="7" t="str">
        <f>INDEX('Product Details'!$A$2:$D$169, MATCH('Sales Order '!J2094,'Product Details'!$B$2:$B$169,0),1)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259"/>
        <v>9132</v>
      </c>
      <c r="R2094" s="8">
        <f t="shared" si="260"/>
        <v>9768</v>
      </c>
      <c r="S2094" s="2">
        <v>65</v>
      </c>
      <c r="T2094" s="9">
        <f t="shared" si="261"/>
        <v>9833</v>
      </c>
      <c r="U2094" s="9">
        <f t="shared" si="262"/>
        <v>701</v>
      </c>
      <c r="V2094" s="2" t="s">
        <v>64</v>
      </c>
      <c r="W2094" s="10">
        <f t="shared" si="263"/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 t="shared" si="256"/>
        <v>Elpida</v>
      </c>
      <c r="H2095" s="6" t="str">
        <f t="shared" si="257"/>
        <v>Rittenbach</v>
      </c>
      <c r="I2095" s="6" t="str">
        <f t="shared" si="258"/>
        <v>Melbourne</v>
      </c>
      <c r="J2095" s="2" t="s">
        <v>323</v>
      </c>
      <c r="K2095" s="7" t="str">
        <f>INDEX('Product Details'!$A$2:$D$169, MATCH('Sales Order '!J2095,'Product Details'!$B$2:$B$169,0),3)</f>
        <v>Technology</v>
      </c>
      <c r="L2095" s="7" t="str">
        <f>INDEX('Product Details'!$A$2:$D$169, MATCH('Sales Order '!J2095,'Product Details'!$B$2:$B$169,0),4)</f>
        <v>Accessories</v>
      </c>
      <c r="M2095" s="7" t="str">
        <f>INDEX('Product Details'!$A$2:$D$169, MATCH('Sales Order '!J2095,'Product Details'!$B$2:$B$169,0),1)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259"/>
        <v>2959</v>
      </c>
      <c r="R2095" s="8">
        <f t="shared" si="260"/>
        <v>3256</v>
      </c>
      <c r="S2095" s="2">
        <v>90</v>
      </c>
      <c r="T2095" s="9">
        <f t="shared" si="261"/>
        <v>3346</v>
      </c>
      <c r="U2095" s="9">
        <f t="shared" si="262"/>
        <v>387</v>
      </c>
      <c r="V2095" s="2" t="s">
        <v>31</v>
      </c>
      <c r="W2095" s="10">
        <f t="shared" si="263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 t="shared" si="256"/>
        <v>Eugene</v>
      </c>
      <c r="H2096" s="6" t="str">
        <f t="shared" si="257"/>
        <v>Moren</v>
      </c>
      <c r="I2096" s="6" t="str">
        <f t="shared" si="258"/>
        <v>Patiala</v>
      </c>
      <c r="J2096" s="2" t="s">
        <v>442</v>
      </c>
      <c r="K2096" s="7" t="str">
        <f>INDEX('Product Details'!$A$2:$D$169, MATCH('Sales Order '!J2096,'Product Details'!$B$2:$B$169,0),3)</f>
        <v>Technology</v>
      </c>
      <c r="L2096" s="7" t="str">
        <f>INDEX('Product Details'!$A$2:$D$169, MATCH('Sales Order '!J2096,'Product Details'!$B$2:$B$169,0),4)</f>
        <v>Phones</v>
      </c>
      <c r="M2096" s="7" t="str">
        <f>INDEX('Product Details'!$A$2:$D$169, MATCH('Sales Order '!J2096,'Product Details'!$B$2:$B$169,0),1)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259"/>
        <v>419</v>
      </c>
      <c r="R2096" s="8">
        <f t="shared" si="260"/>
        <v>458</v>
      </c>
      <c r="S2096" s="2">
        <v>58</v>
      </c>
      <c r="T2096" s="9">
        <f t="shared" si="261"/>
        <v>516</v>
      </c>
      <c r="U2096" s="9">
        <f t="shared" si="262"/>
        <v>97</v>
      </c>
      <c r="V2096" s="2" t="s">
        <v>64</v>
      </c>
      <c r="W2096" s="10">
        <f t="shared" si="263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 t="shared" si="256"/>
        <v>Anthony</v>
      </c>
      <c r="H2097" s="6" t="str">
        <f t="shared" si="257"/>
        <v>O'Donnell</v>
      </c>
      <c r="I2097" s="6" t="str">
        <f t="shared" si="258"/>
        <v>Perth</v>
      </c>
      <c r="J2097" s="2" t="s">
        <v>860</v>
      </c>
      <c r="K2097" s="7" t="str">
        <f>INDEX('Product Details'!$A$2:$D$169, MATCH('Sales Order '!J2097,'Product Details'!$B$2:$B$169,0),3)</f>
        <v>Furniture</v>
      </c>
      <c r="L2097" s="7" t="str">
        <f>INDEX('Product Details'!$A$2:$D$169, MATCH('Sales Order '!J2097,'Product Details'!$B$2:$B$169,0),4)</f>
        <v>Bookcases</v>
      </c>
      <c r="M2097" s="7" t="str">
        <f>INDEX('Product Details'!$A$2:$D$169, MATCH('Sales Order '!J2097,'Product Details'!$B$2:$B$169,0),1)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259"/>
        <v>8998</v>
      </c>
      <c r="R2097" s="8">
        <f t="shared" si="260"/>
        <v>9808</v>
      </c>
      <c r="S2097" s="2">
        <v>55</v>
      </c>
      <c r="T2097" s="9">
        <f t="shared" si="261"/>
        <v>9863</v>
      </c>
      <c r="U2097" s="9">
        <f t="shared" si="262"/>
        <v>865</v>
      </c>
      <c r="V2097" s="2" t="s">
        <v>64</v>
      </c>
      <c r="W2097" s="10">
        <f t="shared" si="263"/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 t="shared" si="256"/>
        <v>Laurel</v>
      </c>
      <c r="H2098" s="6" t="str">
        <f t="shared" si="257"/>
        <v>Beltran</v>
      </c>
      <c r="I2098" s="6" t="str">
        <f t="shared" si="258"/>
        <v>Wuppertal</v>
      </c>
      <c r="J2098" s="2" t="s">
        <v>263</v>
      </c>
      <c r="K2098" s="7" t="str">
        <f>INDEX('Product Details'!$A$2:$D$169, MATCH('Sales Order '!J2098,'Product Details'!$B$2:$B$169,0),3)</f>
        <v>Furniture</v>
      </c>
      <c r="L2098" s="7" t="str">
        <f>INDEX('Product Details'!$A$2:$D$169, MATCH('Sales Order '!J2098,'Product Details'!$B$2:$B$169,0),4)</f>
        <v>Chairs</v>
      </c>
      <c r="M2098" s="7" t="str">
        <f>INDEX('Product Details'!$A$2:$D$169, MATCH('Sales Order '!J2098,'Product Details'!$B$2:$B$169,0),1)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259"/>
        <v>338</v>
      </c>
      <c r="R2098" s="8">
        <f t="shared" si="260"/>
        <v>354</v>
      </c>
      <c r="S2098" s="2">
        <v>30</v>
      </c>
      <c r="T2098" s="9">
        <f t="shared" si="261"/>
        <v>384</v>
      </c>
      <c r="U2098" s="9">
        <f t="shared" si="262"/>
        <v>46</v>
      </c>
      <c r="V2098" s="2" t="s">
        <v>34</v>
      </c>
      <c r="W2098" s="10">
        <f t="shared" si="263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 t="shared" si="256"/>
        <v>Georgia</v>
      </c>
      <c r="H2099" s="6" t="str">
        <f t="shared" si="257"/>
        <v>Rosenberg</v>
      </c>
      <c r="I2099" s="6" t="str">
        <f t="shared" si="258"/>
        <v>Srinagar</v>
      </c>
      <c r="J2099" s="2" t="s">
        <v>551</v>
      </c>
      <c r="K2099" s="7" t="str">
        <f>INDEX('Product Details'!$A$2:$D$169, MATCH('Sales Order '!J2099,'Product Details'!$B$2:$B$169,0),3)</f>
        <v>Office_Supplies</v>
      </c>
      <c r="L2099" s="7" t="str">
        <f>INDEX('Product Details'!$A$2:$D$169, MATCH('Sales Order '!J2099,'Product Details'!$B$2:$B$169,0),4)</f>
        <v>Art</v>
      </c>
      <c r="M2099" s="7" t="str">
        <f>INDEX('Product Details'!$A$2:$D$169, MATCH('Sales Order '!J2099,'Product Details'!$B$2:$B$169,0),1)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259"/>
        <v>14750</v>
      </c>
      <c r="R2099" s="8">
        <f t="shared" si="260"/>
        <v>15920</v>
      </c>
      <c r="S2099" s="2">
        <v>69</v>
      </c>
      <c r="T2099" s="9">
        <f t="shared" si="261"/>
        <v>15989</v>
      </c>
      <c r="U2099" s="9">
        <f t="shared" si="262"/>
        <v>1239</v>
      </c>
      <c r="V2099" s="2" t="s">
        <v>34</v>
      </c>
      <c r="W2099" s="10">
        <f t="shared" si="263"/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 t="shared" si="256"/>
        <v>Ritsa</v>
      </c>
      <c r="H2100" s="6" t="str">
        <f t="shared" si="257"/>
        <v>Hightower</v>
      </c>
      <c r="I2100" s="6" t="str">
        <f t="shared" si="258"/>
        <v>Hamburg</v>
      </c>
      <c r="J2100" s="2" t="s">
        <v>103</v>
      </c>
      <c r="K2100" s="7" t="str">
        <f>INDEX('Product Details'!$A$2:$D$169, MATCH('Sales Order '!J2100,'Product Details'!$B$2:$B$169,0),3)</f>
        <v>Technology</v>
      </c>
      <c r="L2100" s="7" t="str">
        <f>INDEX('Product Details'!$A$2:$D$169, MATCH('Sales Order '!J2100,'Product Details'!$B$2:$B$169,0),4)</f>
        <v>Phones</v>
      </c>
      <c r="M2100" s="7" t="str">
        <f>INDEX('Product Details'!$A$2:$D$169, MATCH('Sales Order '!J2100,'Product Details'!$B$2:$B$169,0),1)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259"/>
        <v>7430</v>
      </c>
      <c r="R2100" s="8">
        <f t="shared" si="260"/>
        <v>7725</v>
      </c>
      <c r="S2100" s="2">
        <v>92</v>
      </c>
      <c r="T2100" s="9">
        <f t="shared" si="261"/>
        <v>7817</v>
      </c>
      <c r="U2100" s="9">
        <f t="shared" si="262"/>
        <v>387</v>
      </c>
      <c r="V2100" s="2" t="s">
        <v>64</v>
      </c>
      <c r="W2100" s="10">
        <f t="shared" si="263"/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 t="shared" si="256"/>
        <v>Jessica</v>
      </c>
      <c r="H2101" s="6" t="str">
        <f t="shared" si="257"/>
        <v>Myrick</v>
      </c>
      <c r="I2101" s="6" t="str">
        <f t="shared" si="258"/>
        <v>Krefeld</v>
      </c>
      <c r="J2101" s="2" t="s">
        <v>63</v>
      </c>
      <c r="K2101" s="7" t="str">
        <f>INDEX('Product Details'!$A$2:$D$169, MATCH('Sales Order '!J2101,'Product Details'!$B$2:$B$169,0),3)</f>
        <v>Office_Supplies</v>
      </c>
      <c r="L2101" s="7" t="str">
        <f>INDEX('Product Details'!$A$2:$D$169, MATCH('Sales Order '!J2101,'Product Details'!$B$2:$B$169,0),4)</f>
        <v>Envelopes</v>
      </c>
      <c r="M2101" s="7" t="str">
        <f>INDEX('Product Details'!$A$2:$D$169, MATCH('Sales Order '!J2101,'Product Details'!$B$2:$B$169,0),1)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259"/>
        <v>7164</v>
      </c>
      <c r="R2101" s="8">
        <f t="shared" si="260"/>
        <v>7515</v>
      </c>
      <c r="S2101" s="2">
        <v>26</v>
      </c>
      <c r="T2101" s="9">
        <f t="shared" si="261"/>
        <v>7541</v>
      </c>
      <c r="U2101" s="9">
        <f t="shared" si="262"/>
        <v>377</v>
      </c>
      <c r="V2101" s="2" t="s">
        <v>34</v>
      </c>
      <c r="W2101" s="10">
        <f t="shared" si="263"/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 t="shared" si="256"/>
        <v>Gary</v>
      </c>
      <c r="H2102" s="6" t="str">
        <f t="shared" si="257"/>
        <v>Mitchum</v>
      </c>
      <c r="I2102" s="6" t="str">
        <f t="shared" si="258"/>
        <v>Mildura</v>
      </c>
      <c r="J2102" s="2" t="s">
        <v>399</v>
      </c>
      <c r="K2102" s="7" t="str">
        <f>INDEX('Product Details'!$A$2:$D$169, MATCH('Sales Order '!J2102,'Product Details'!$B$2:$B$169,0),3)</f>
        <v>Office_Supplies</v>
      </c>
      <c r="L2102" s="7" t="str">
        <f>INDEX('Product Details'!$A$2:$D$169, MATCH('Sales Order '!J2102,'Product Details'!$B$2:$B$169,0),4)</f>
        <v>Art</v>
      </c>
      <c r="M2102" s="7" t="str">
        <f>INDEX('Product Details'!$A$2:$D$169, MATCH('Sales Order '!J2102,'Product Details'!$B$2:$B$169,0),1)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259"/>
        <v>3810</v>
      </c>
      <c r="R2102" s="8">
        <f t="shared" si="260"/>
        <v>4074</v>
      </c>
      <c r="S2102" s="2">
        <v>58</v>
      </c>
      <c r="T2102" s="9">
        <f t="shared" si="261"/>
        <v>4132</v>
      </c>
      <c r="U2102" s="9">
        <f t="shared" si="262"/>
        <v>322</v>
      </c>
      <c r="V2102" s="2" t="s">
        <v>64</v>
      </c>
      <c r="W2102" s="10">
        <f t="shared" si="263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 t="shared" si="256"/>
        <v>Cassandra</v>
      </c>
      <c r="H2103" s="6" t="str">
        <f t="shared" si="257"/>
        <v>Brandow</v>
      </c>
      <c r="I2103" s="6" t="str">
        <f t="shared" si="258"/>
        <v>Hamburg</v>
      </c>
      <c r="J2103" s="2" t="s">
        <v>323</v>
      </c>
      <c r="K2103" s="7" t="str">
        <f>INDEX('Product Details'!$A$2:$D$169, MATCH('Sales Order '!J2103,'Product Details'!$B$2:$B$169,0),3)</f>
        <v>Technology</v>
      </c>
      <c r="L2103" s="7" t="str">
        <f>INDEX('Product Details'!$A$2:$D$169, MATCH('Sales Order '!J2103,'Product Details'!$B$2:$B$169,0),4)</f>
        <v>Accessories</v>
      </c>
      <c r="M2103" s="7" t="str">
        <f>INDEX('Product Details'!$A$2:$D$169, MATCH('Sales Order '!J2103,'Product Details'!$B$2:$B$169,0),1)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259"/>
        <v>40405</v>
      </c>
      <c r="R2103" s="8">
        <f t="shared" si="260"/>
        <v>43255</v>
      </c>
      <c r="S2103" s="2">
        <v>26</v>
      </c>
      <c r="T2103" s="9">
        <f t="shared" si="261"/>
        <v>43281</v>
      </c>
      <c r="U2103" s="9">
        <f t="shared" si="262"/>
        <v>2876</v>
      </c>
      <c r="V2103" s="2" t="s">
        <v>64</v>
      </c>
      <c r="W2103" s="10">
        <f t="shared" si="263"/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 t="shared" si="256"/>
        <v>Roger</v>
      </c>
      <c r="H2104" s="6" t="str">
        <f t="shared" si="257"/>
        <v>Demir</v>
      </c>
      <c r="I2104" s="6" t="str">
        <f t="shared" si="258"/>
        <v>Wollongong</v>
      </c>
      <c r="J2104" s="2" t="s">
        <v>442</v>
      </c>
      <c r="K2104" s="7" t="str">
        <f>INDEX('Product Details'!$A$2:$D$169, MATCH('Sales Order '!J2104,'Product Details'!$B$2:$B$169,0),3)</f>
        <v>Technology</v>
      </c>
      <c r="L2104" s="7" t="str">
        <f>INDEX('Product Details'!$A$2:$D$169, MATCH('Sales Order '!J2104,'Product Details'!$B$2:$B$169,0),4)</f>
        <v>Phones</v>
      </c>
      <c r="M2104" s="7" t="str">
        <f>INDEX('Product Details'!$A$2:$D$169, MATCH('Sales Order '!J2104,'Product Details'!$B$2:$B$169,0),1)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259"/>
        <v>20821</v>
      </c>
      <c r="R2104" s="8">
        <f t="shared" si="260"/>
        <v>21863</v>
      </c>
      <c r="S2104" s="2">
        <v>55</v>
      </c>
      <c r="T2104" s="9">
        <f t="shared" si="261"/>
        <v>21918</v>
      </c>
      <c r="U2104" s="9">
        <f t="shared" si="262"/>
        <v>1097</v>
      </c>
      <c r="V2104" s="2" t="s">
        <v>34</v>
      </c>
      <c r="W2104" s="10">
        <f t="shared" si="263"/>
        <v>0.05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 t="shared" si="256"/>
        <v>Larry</v>
      </c>
      <c r="H2105" s="6" t="str">
        <f t="shared" si="257"/>
        <v>Blacks</v>
      </c>
      <c r="I2105" s="6" t="str">
        <f t="shared" si="258"/>
        <v>Shangyu</v>
      </c>
      <c r="J2105" s="2" t="s">
        <v>425</v>
      </c>
      <c r="K2105" s="7" t="str">
        <f>INDEX('Product Details'!$A$2:$D$169, MATCH('Sales Order '!J2105,'Product Details'!$B$2:$B$169,0),3)</f>
        <v>Office_Supplies</v>
      </c>
      <c r="L2105" s="7" t="str">
        <f>INDEX('Product Details'!$A$2:$D$169, MATCH('Sales Order '!J2105,'Product Details'!$B$2:$B$169,0),4)</f>
        <v>Supplies</v>
      </c>
      <c r="M2105" s="7" t="str">
        <f>INDEX('Product Details'!$A$2:$D$169, MATCH('Sales Order '!J2105,'Product Details'!$B$2:$B$169,0),1)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259"/>
        <v>2215</v>
      </c>
      <c r="R2105" s="8">
        <f t="shared" si="260"/>
        <v>2370</v>
      </c>
      <c r="S2105" s="2">
        <v>79</v>
      </c>
      <c r="T2105" s="9">
        <f t="shared" si="261"/>
        <v>2449</v>
      </c>
      <c r="U2105" s="9">
        <f t="shared" si="262"/>
        <v>234</v>
      </c>
      <c r="V2105" s="2" t="s">
        <v>64</v>
      </c>
      <c r="W2105" s="10">
        <f t="shared" si="263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 t="shared" si="256"/>
        <v>Jessica</v>
      </c>
      <c r="H2106" s="6" t="str">
        <f t="shared" si="257"/>
        <v>Myrick</v>
      </c>
      <c r="I2106" s="6" t="str">
        <f t="shared" si="258"/>
        <v>Jakarta</v>
      </c>
      <c r="J2106" s="2" t="s">
        <v>311</v>
      </c>
      <c r="K2106" s="7" t="str">
        <f>INDEX('Product Details'!$A$2:$D$169, MATCH('Sales Order '!J2106,'Product Details'!$B$2:$B$169,0),3)</f>
        <v>Technology</v>
      </c>
      <c r="L2106" s="7" t="str">
        <f>INDEX('Product Details'!$A$2:$D$169, MATCH('Sales Order '!J2106,'Product Details'!$B$2:$B$169,0),4)</f>
        <v>Copiers</v>
      </c>
      <c r="M2106" s="7" t="str">
        <f>INDEX('Product Details'!$A$2:$D$169, MATCH('Sales Order '!J2106,'Product Details'!$B$2:$B$169,0),1)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259"/>
        <v>6618</v>
      </c>
      <c r="R2106" s="8">
        <f t="shared" si="260"/>
        <v>7014</v>
      </c>
      <c r="S2106" s="2">
        <v>87</v>
      </c>
      <c r="T2106" s="9">
        <f t="shared" si="261"/>
        <v>7101</v>
      </c>
      <c r="U2106" s="9">
        <f t="shared" si="262"/>
        <v>483</v>
      </c>
      <c r="V2106" s="2" t="s">
        <v>34</v>
      </c>
      <c r="W2106" s="10">
        <f t="shared" si="263"/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 t="shared" si="256"/>
        <v>Caroline</v>
      </c>
      <c r="H2107" s="6" t="str">
        <f t="shared" si="257"/>
        <v>Jumper</v>
      </c>
      <c r="I2107" s="6" t="str">
        <f t="shared" si="258"/>
        <v>Xuzhou</v>
      </c>
      <c r="J2107" s="2" t="s">
        <v>90</v>
      </c>
      <c r="K2107" s="7" t="str">
        <f>INDEX('Product Details'!$A$2:$D$169, MATCH('Sales Order '!J2107,'Product Details'!$B$2:$B$169,0),3)</f>
        <v>Office_Supplies</v>
      </c>
      <c r="L2107" s="7" t="str">
        <f>INDEX('Product Details'!$A$2:$D$169, MATCH('Sales Order '!J2107,'Product Details'!$B$2:$B$169,0),4)</f>
        <v>Paper</v>
      </c>
      <c r="M2107" s="7" t="str">
        <f>INDEX('Product Details'!$A$2:$D$169, MATCH('Sales Order '!J2107,'Product Details'!$B$2:$B$169,0),1)</f>
        <v>Xerox 1974</v>
      </c>
      <c r="N2107" s="2">
        <v>1358</v>
      </c>
      <c r="O2107" s="2">
        <v>1294</v>
      </c>
      <c r="P2107" s="2">
        <v>6</v>
      </c>
      <c r="Q2107" s="8">
        <f t="shared" si="259"/>
        <v>7764</v>
      </c>
      <c r="R2107" s="8">
        <f t="shared" si="260"/>
        <v>8148</v>
      </c>
      <c r="S2107" s="2">
        <v>50</v>
      </c>
      <c r="T2107" s="9">
        <f t="shared" si="261"/>
        <v>8198</v>
      </c>
      <c r="U2107" s="9">
        <f t="shared" si="262"/>
        <v>434</v>
      </c>
      <c r="V2107" s="2" t="s">
        <v>34</v>
      </c>
      <c r="W2107" s="10">
        <f t="shared" si="263"/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 t="shared" si="256"/>
        <v>Delfina</v>
      </c>
      <c r="H2108" s="6" t="str">
        <f t="shared" si="257"/>
        <v>Latchford</v>
      </c>
      <c r="I2108" s="6" t="str">
        <f t="shared" si="258"/>
        <v>Yogyakarta</v>
      </c>
      <c r="J2108" s="2" t="s">
        <v>5</v>
      </c>
      <c r="K2108" s="7" t="str">
        <f>INDEX('Product Details'!$A$2:$D$169, MATCH('Sales Order '!J2108,'Product Details'!$B$2:$B$169,0),3)</f>
        <v>Furniture</v>
      </c>
      <c r="L2108" s="7" t="str">
        <f>INDEX('Product Details'!$A$2:$D$169, MATCH('Sales Order '!J2108,'Product Details'!$B$2:$B$169,0),4)</f>
        <v>Furnishings</v>
      </c>
      <c r="M2108" s="7" t="str">
        <f>INDEX('Product Details'!$A$2:$D$169, MATCH('Sales Order '!J2108,'Product Details'!$B$2:$B$169,0),1)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259"/>
        <v>1572</v>
      </c>
      <c r="R2108" s="8">
        <f t="shared" si="260"/>
        <v>1692</v>
      </c>
      <c r="S2108" s="2">
        <v>30</v>
      </c>
      <c r="T2108" s="9">
        <f t="shared" si="261"/>
        <v>1722</v>
      </c>
      <c r="U2108" s="9">
        <f t="shared" si="262"/>
        <v>150</v>
      </c>
      <c r="V2108" s="2" t="s">
        <v>34</v>
      </c>
      <c r="W2108" s="10">
        <f t="shared" si="263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 t="shared" si="256"/>
        <v>Adrian</v>
      </c>
      <c r="H2109" s="6" t="str">
        <f t="shared" si="257"/>
        <v>Barton</v>
      </c>
      <c r="I2109" s="6" t="str">
        <f t="shared" si="258"/>
        <v>Wetzlar</v>
      </c>
      <c r="J2109" s="2" t="s">
        <v>112</v>
      </c>
      <c r="K2109" s="7" t="str">
        <f>INDEX('Product Details'!$A$2:$D$169, MATCH('Sales Order '!J2109,'Product Details'!$B$2:$B$169,0),3)</f>
        <v>Office_Supplies</v>
      </c>
      <c r="L2109" s="7" t="str">
        <f>INDEX('Product Details'!$A$2:$D$169, MATCH('Sales Order '!J2109,'Product Details'!$B$2:$B$169,0),4)</f>
        <v>Storage</v>
      </c>
      <c r="M2109" s="7" t="str">
        <f>INDEX('Product Details'!$A$2:$D$169, MATCH('Sales Order '!J2109,'Product Details'!$B$2:$B$169,0),1)</f>
        <v>Pizazz Global Quick File</v>
      </c>
      <c r="N2109" s="2">
        <v>61</v>
      </c>
      <c r="O2109" s="2">
        <v>57</v>
      </c>
      <c r="P2109" s="2">
        <v>3</v>
      </c>
      <c r="Q2109" s="8">
        <f t="shared" si="259"/>
        <v>171</v>
      </c>
      <c r="R2109" s="8">
        <f t="shared" si="260"/>
        <v>183</v>
      </c>
      <c r="S2109" s="2">
        <v>10</v>
      </c>
      <c r="T2109" s="9">
        <f t="shared" si="261"/>
        <v>193</v>
      </c>
      <c r="U2109" s="9">
        <f t="shared" si="262"/>
        <v>22</v>
      </c>
      <c r="V2109" s="2" t="s">
        <v>64</v>
      </c>
      <c r="W2109" s="10">
        <f t="shared" si="263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 t="shared" si="256"/>
        <v>Dana</v>
      </c>
      <c r="H2110" s="6" t="str">
        <f t="shared" si="257"/>
        <v>Kaydos</v>
      </c>
      <c r="I2110" s="6" t="str">
        <f t="shared" si="258"/>
        <v>Nagercoil</v>
      </c>
      <c r="J2110" s="2" t="s">
        <v>1174</v>
      </c>
      <c r="K2110" s="7" t="str">
        <f>INDEX('Product Details'!$A$2:$D$169, MATCH('Sales Order '!J2110,'Product Details'!$B$2:$B$169,0),3)</f>
        <v>Office_Supplies</v>
      </c>
      <c r="L2110" s="7" t="str">
        <f>INDEX('Product Details'!$A$2:$D$169, MATCH('Sales Order '!J2110,'Product Details'!$B$2:$B$169,0),4)</f>
        <v>Storage</v>
      </c>
      <c r="M2110" s="7" t="str">
        <f>INDEX('Product Details'!$A$2:$D$169, MATCH('Sales Order '!J2110,'Product Details'!$B$2:$B$169,0),1)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259"/>
        <v>12855</v>
      </c>
      <c r="R2110" s="8">
        <f t="shared" si="260"/>
        <v>13731</v>
      </c>
      <c r="S2110" s="2">
        <v>85</v>
      </c>
      <c r="T2110" s="9">
        <f t="shared" si="261"/>
        <v>13816</v>
      </c>
      <c r="U2110" s="9">
        <f t="shared" si="262"/>
        <v>961</v>
      </c>
      <c r="V2110" s="2" t="s">
        <v>64</v>
      </c>
      <c r="W2110" s="10">
        <f t="shared" si="263"/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 t="shared" si="256"/>
        <v>Dave</v>
      </c>
      <c r="H2111" s="6" t="str">
        <f t="shared" si="257"/>
        <v>Poirier</v>
      </c>
      <c r="I2111" s="6" t="str">
        <f t="shared" si="258"/>
        <v>Suizhou</v>
      </c>
      <c r="J2111" s="2" t="s">
        <v>719</v>
      </c>
      <c r="K2111" s="7" t="str">
        <f>INDEX('Product Details'!$A$2:$D$169, MATCH('Sales Order '!J2111,'Product Details'!$B$2:$B$169,0),3)</f>
        <v>Office_Supplies</v>
      </c>
      <c r="L2111" s="7" t="str">
        <f>INDEX('Product Details'!$A$2:$D$169, MATCH('Sales Order '!J2111,'Product Details'!$B$2:$B$169,0),4)</f>
        <v>Labels</v>
      </c>
      <c r="M2111" s="7" t="str">
        <f>INDEX('Product Details'!$A$2:$D$169, MATCH('Sales Order '!J2111,'Product Details'!$B$2:$B$169,0),1)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259"/>
        <v>917</v>
      </c>
      <c r="R2111" s="8">
        <f t="shared" si="260"/>
        <v>987</v>
      </c>
      <c r="S2111" s="2">
        <v>30</v>
      </c>
      <c r="T2111" s="9">
        <f t="shared" si="261"/>
        <v>1017</v>
      </c>
      <c r="U2111" s="9">
        <f t="shared" si="262"/>
        <v>100</v>
      </c>
      <c r="V2111" s="2" t="s">
        <v>64</v>
      </c>
      <c r="W2111" s="10">
        <f t="shared" si="263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 t="shared" si="256"/>
        <v>Pamela</v>
      </c>
      <c r="H2112" s="6" t="str">
        <f t="shared" si="257"/>
        <v>Coakley</v>
      </c>
      <c r="I2112" s="6" t="str">
        <f t="shared" si="258"/>
        <v>Jakarta</v>
      </c>
      <c r="J2112" s="2" t="s">
        <v>523</v>
      </c>
      <c r="K2112" s="7" t="str">
        <f>INDEX('Product Details'!$A$2:$D$169, MATCH('Sales Order '!J2112,'Product Details'!$B$2:$B$169,0),3)</f>
        <v>Office_Supplies</v>
      </c>
      <c r="L2112" s="7" t="str">
        <f>INDEX('Product Details'!$A$2:$D$169, MATCH('Sales Order '!J2112,'Product Details'!$B$2:$B$169,0),4)</f>
        <v>Appliances</v>
      </c>
      <c r="M2112" s="7" t="str">
        <f>INDEX('Product Details'!$A$2:$D$169, MATCH('Sales Order '!J2112,'Product Details'!$B$2:$B$169,0),1)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259"/>
        <v>3423</v>
      </c>
      <c r="R2112" s="8">
        <f t="shared" si="260"/>
        <v>3558</v>
      </c>
      <c r="S2112" s="2">
        <v>88</v>
      </c>
      <c r="T2112" s="9">
        <f t="shared" si="261"/>
        <v>3646</v>
      </c>
      <c r="U2112" s="9">
        <f t="shared" si="262"/>
        <v>223</v>
      </c>
      <c r="V2112" s="2" t="s">
        <v>34</v>
      </c>
      <c r="W2112" s="10">
        <f t="shared" si="263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 t="shared" si="256"/>
        <v>Kunst</v>
      </c>
      <c r="H2113" s="6" t="str">
        <f t="shared" si="257"/>
        <v>Miller</v>
      </c>
      <c r="I2113" s="6" t="str">
        <f t="shared" si="258"/>
        <v>Jakarta</v>
      </c>
      <c r="J2113" s="2" t="s">
        <v>427</v>
      </c>
      <c r="K2113" s="7" t="str">
        <f>INDEX('Product Details'!$A$2:$D$169, MATCH('Sales Order '!J2113,'Product Details'!$B$2:$B$169,0),3)</f>
        <v>Office_Supplies</v>
      </c>
      <c r="L2113" s="7" t="str">
        <f>INDEX('Product Details'!$A$2:$D$169, MATCH('Sales Order '!J2113,'Product Details'!$B$2:$B$169,0),4)</f>
        <v>Storage</v>
      </c>
      <c r="M2113" s="7" t="str">
        <f>INDEX('Product Details'!$A$2:$D$169, MATCH('Sales Order '!J2113,'Product Details'!$B$2:$B$169,0),1)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259"/>
        <v>528</v>
      </c>
      <c r="R2113" s="8">
        <f t="shared" si="260"/>
        <v>582</v>
      </c>
      <c r="S2113" s="2">
        <v>30</v>
      </c>
      <c r="T2113" s="9">
        <f t="shared" si="261"/>
        <v>612</v>
      </c>
      <c r="U2113" s="9">
        <f t="shared" si="262"/>
        <v>84</v>
      </c>
      <c r="V2113" s="2" t="s">
        <v>31</v>
      </c>
      <c r="W2113" s="10">
        <f t="shared" si="263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 t="shared" si="256"/>
        <v>Tamara</v>
      </c>
      <c r="H2114" s="6" t="str">
        <f t="shared" si="257"/>
        <v>Willingham</v>
      </c>
      <c r="I2114" s="6" t="str">
        <f t="shared" si="258"/>
        <v>Sindelfingen</v>
      </c>
      <c r="J2114" s="2" t="s">
        <v>493</v>
      </c>
      <c r="K2114" s="7" t="str">
        <f>INDEX('Product Details'!$A$2:$D$169, MATCH('Sales Order '!J2114,'Product Details'!$B$2:$B$169,0),3)</f>
        <v>Office_Supplies</v>
      </c>
      <c r="L2114" s="7" t="str">
        <f>INDEX('Product Details'!$A$2:$D$169, MATCH('Sales Order '!J2114,'Product Details'!$B$2:$B$169,0),4)</f>
        <v>Binders</v>
      </c>
      <c r="M2114" s="7" t="str">
        <f>INDEX('Product Details'!$A$2:$D$169, MATCH('Sales Order '!J2114,'Product Details'!$B$2:$B$169,0),1)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259"/>
        <v>210</v>
      </c>
      <c r="R2114" s="8">
        <f t="shared" si="260"/>
        <v>224</v>
      </c>
      <c r="S2114" s="2">
        <v>64</v>
      </c>
      <c r="T2114" s="9">
        <f t="shared" si="261"/>
        <v>288</v>
      </c>
      <c r="U2114" s="9">
        <f t="shared" si="262"/>
        <v>78</v>
      </c>
      <c r="V2114" s="2" t="s">
        <v>31</v>
      </c>
      <c r="W2114" s="10">
        <f t="shared" si="263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 t="shared" si="256"/>
        <v>Ivan</v>
      </c>
      <c r="H2115" s="6" t="str">
        <f t="shared" si="257"/>
        <v>Gibson</v>
      </c>
      <c r="I2115" s="6" t="str">
        <f t="shared" si="258"/>
        <v>Shanghai</v>
      </c>
      <c r="J2115" s="2" t="s">
        <v>377</v>
      </c>
      <c r="K2115" s="7" t="str">
        <f>INDEX('Product Details'!$A$2:$D$169, MATCH('Sales Order '!J2115,'Product Details'!$B$2:$B$169,0),3)</f>
        <v>Furniture</v>
      </c>
      <c r="L2115" s="7" t="str">
        <f>INDEX('Product Details'!$A$2:$D$169, MATCH('Sales Order '!J2115,'Product Details'!$B$2:$B$169,0),4)</f>
        <v>Tables</v>
      </c>
      <c r="M2115" s="7" t="str">
        <f>INDEX('Product Details'!$A$2:$D$169, MATCH('Sales Order '!J2115,'Product Details'!$B$2:$B$169,0),1)</f>
        <v>BPI Conference Tables</v>
      </c>
      <c r="N2115" s="2">
        <v>8281</v>
      </c>
      <c r="O2115" s="2">
        <v>7673</v>
      </c>
      <c r="P2115" s="2">
        <v>6</v>
      </c>
      <c r="Q2115" s="8">
        <f t="shared" si="259"/>
        <v>46038</v>
      </c>
      <c r="R2115" s="8">
        <f t="shared" si="260"/>
        <v>49686</v>
      </c>
      <c r="S2115" s="2">
        <v>60</v>
      </c>
      <c r="T2115" s="9">
        <f t="shared" si="261"/>
        <v>49746</v>
      </c>
      <c r="U2115" s="9">
        <f t="shared" si="262"/>
        <v>3708</v>
      </c>
      <c r="V2115" s="2" t="s">
        <v>34</v>
      </c>
      <c r="W2115" s="10">
        <f t="shared" si="263"/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 t="shared" si="256"/>
        <v>Brian</v>
      </c>
      <c r="H2116" s="6" t="str">
        <f t="shared" si="257"/>
        <v>Dahlen</v>
      </c>
      <c r="I2116" s="6" t="str">
        <f t="shared" si="258"/>
        <v>Shantou</v>
      </c>
      <c r="J2116" s="2" t="s">
        <v>224</v>
      </c>
      <c r="K2116" s="7" t="str">
        <f>INDEX('Product Details'!$A$2:$D$169, MATCH('Sales Order '!J2116,'Product Details'!$B$2:$B$169,0),3)</f>
        <v>Office_Supplies</v>
      </c>
      <c r="L2116" s="7" t="str">
        <f>INDEX('Product Details'!$A$2:$D$169, MATCH('Sales Order '!J2116,'Product Details'!$B$2:$B$169,0),4)</f>
        <v>Supplies</v>
      </c>
      <c r="M2116" s="7" t="str">
        <f>INDEX('Product Details'!$A$2:$D$169, MATCH('Sales Order '!J2116,'Product Details'!$B$2:$B$169,0),1)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259"/>
        <v>14750</v>
      </c>
      <c r="R2116" s="8">
        <f t="shared" si="260"/>
        <v>15920</v>
      </c>
      <c r="S2116" s="2">
        <v>90</v>
      </c>
      <c r="T2116" s="9">
        <f t="shared" si="261"/>
        <v>16010</v>
      </c>
      <c r="U2116" s="9">
        <f t="shared" si="262"/>
        <v>1260</v>
      </c>
      <c r="V2116" s="2" t="s">
        <v>34</v>
      </c>
      <c r="W2116" s="10">
        <f t="shared" si="263"/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 t="shared" si="256"/>
        <v>Barry</v>
      </c>
      <c r="H2117" s="6" t="str">
        <f t="shared" si="257"/>
        <v>Blumstein</v>
      </c>
      <c r="I2117" s="6" t="str">
        <f t="shared" si="258"/>
        <v>Toowoomba</v>
      </c>
      <c r="J2117" s="2" t="s">
        <v>112</v>
      </c>
      <c r="K2117" s="7" t="str">
        <f>INDEX('Product Details'!$A$2:$D$169, MATCH('Sales Order '!J2117,'Product Details'!$B$2:$B$169,0),3)</f>
        <v>Office_Supplies</v>
      </c>
      <c r="L2117" s="7" t="str">
        <f>INDEX('Product Details'!$A$2:$D$169, MATCH('Sales Order '!J2117,'Product Details'!$B$2:$B$169,0),4)</f>
        <v>Storage</v>
      </c>
      <c r="M2117" s="7" t="str">
        <f>INDEX('Product Details'!$A$2:$D$169, MATCH('Sales Order '!J2117,'Product Details'!$B$2:$B$169,0),1)</f>
        <v>Pizazz Global Quick File</v>
      </c>
      <c r="N2117" s="2">
        <v>8651</v>
      </c>
      <c r="O2117" s="2">
        <v>8081</v>
      </c>
      <c r="P2117" s="2">
        <v>2</v>
      </c>
      <c r="Q2117" s="8">
        <f t="shared" si="259"/>
        <v>16162</v>
      </c>
      <c r="R2117" s="8">
        <f t="shared" si="260"/>
        <v>17302</v>
      </c>
      <c r="S2117" s="2">
        <v>49</v>
      </c>
      <c r="T2117" s="9">
        <f t="shared" si="261"/>
        <v>17351</v>
      </c>
      <c r="U2117" s="9">
        <f t="shared" si="262"/>
        <v>1189</v>
      </c>
      <c r="V2117" s="2" t="s">
        <v>34</v>
      </c>
      <c r="W2117" s="10">
        <f t="shared" si="263"/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 t="shared" si="256"/>
        <v>Robert</v>
      </c>
      <c r="H2118" s="6" t="str">
        <f t="shared" si="257"/>
        <v>Waldorf</v>
      </c>
      <c r="I2118" s="6" t="str">
        <f t="shared" si="258"/>
        <v>Emden</v>
      </c>
      <c r="J2118" s="2" t="s">
        <v>156</v>
      </c>
      <c r="K2118" s="7" t="str">
        <f>INDEX('Product Details'!$A$2:$D$169, MATCH('Sales Order '!J2118,'Product Details'!$B$2:$B$169,0),3)</f>
        <v>Office_Supplies</v>
      </c>
      <c r="L2118" s="7" t="str">
        <f>INDEX('Product Details'!$A$2:$D$169, MATCH('Sales Order '!J2118,'Product Details'!$B$2:$B$169,0),4)</f>
        <v>Envelopes</v>
      </c>
      <c r="M2118" s="7" t="str">
        <f>INDEX('Product Details'!$A$2:$D$169, MATCH('Sales Order '!J2118,'Product Details'!$B$2:$B$169,0),1)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259"/>
        <v>11616</v>
      </c>
      <c r="R2118" s="8">
        <f t="shared" si="260"/>
        <v>12174</v>
      </c>
      <c r="S2118" s="2">
        <v>90</v>
      </c>
      <c r="T2118" s="9">
        <f t="shared" si="261"/>
        <v>12264</v>
      </c>
      <c r="U2118" s="9">
        <f t="shared" si="262"/>
        <v>648</v>
      </c>
      <c r="V2118" s="2" t="s">
        <v>34</v>
      </c>
      <c r="W2118" s="10">
        <f t="shared" si="263"/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 t="shared" si="256"/>
        <v>Nick</v>
      </c>
      <c r="H2119" s="6" t="str">
        <f t="shared" si="257"/>
        <v>Radford</v>
      </c>
      <c r="I2119" s="6" t="str">
        <f t="shared" si="258"/>
        <v>Lucknow</v>
      </c>
      <c r="J2119" s="2" t="s">
        <v>796</v>
      </c>
      <c r="K2119" s="7" t="str">
        <f>INDEX('Product Details'!$A$2:$D$169, MATCH('Sales Order '!J2119,'Product Details'!$B$2:$B$169,0),3)</f>
        <v>Office_Supplies</v>
      </c>
      <c r="L2119" s="7" t="str">
        <f>INDEX('Product Details'!$A$2:$D$169, MATCH('Sales Order '!J2119,'Product Details'!$B$2:$B$169,0),4)</f>
        <v>Binders</v>
      </c>
      <c r="M2119" s="7" t="str">
        <f>INDEX('Product Details'!$A$2:$D$169, MATCH('Sales Order '!J2119,'Product Details'!$B$2:$B$169,0),1)</f>
        <v>Heavy-Duty E-Z-D Binders</v>
      </c>
      <c r="N2119" s="2">
        <v>5882</v>
      </c>
      <c r="O2119" s="2">
        <v>5713</v>
      </c>
      <c r="P2119" s="2">
        <v>3</v>
      </c>
      <c r="Q2119" s="8">
        <f t="shared" si="259"/>
        <v>17139</v>
      </c>
      <c r="R2119" s="8">
        <f t="shared" si="260"/>
        <v>17646</v>
      </c>
      <c r="S2119" s="2">
        <v>100</v>
      </c>
      <c r="T2119" s="9">
        <f t="shared" si="261"/>
        <v>17746</v>
      </c>
      <c r="U2119" s="9">
        <f t="shared" si="262"/>
        <v>607</v>
      </c>
      <c r="V2119" s="2" t="s">
        <v>31</v>
      </c>
      <c r="W2119" s="10">
        <f t="shared" si="263"/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 t="shared" si="256"/>
        <v>Alex</v>
      </c>
      <c r="H2120" s="6" t="str">
        <f t="shared" si="257"/>
        <v>Avila</v>
      </c>
      <c r="I2120" s="6" t="str">
        <f t="shared" si="258"/>
        <v>Agra</v>
      </c>
      <c r="J2120" s="2" t="s">
        <v>212</v>
      </c>
      <c r="K2120" s="7" t="str">
        <f>INDEX('Product Details'!$A$2:$D$169, MATCH('Sales Order '!J2120,'Product Details'!$B$2:$B$169,0),3)</f>
        <v>Furniture</v>
      </c>
      <c r="L2120" s="7" t="str">
        <f>INDEX('Product Details'!$A$2:$D$169, MATCH('Sales Order '!J2120,'Product Details'!$B$2:$B$169,0),4)</f>
        <v>Bookcases</v>
      </c>
      <c r="M2120" s="7" t="str">
        <f>INDEX('Product Details'!$A$2:$D$169, MATCH('Sales Order '!J2120,'Product Details'!$B$2:$B$169,0),1)</f>
        <v>Library with Doors, Metal</v>
      </c>
      <c r="N2120" s="2">
        <v>129</v>
      </c>
      <c r="O2120" s="2">
        <v>118</v>
      </c>
      <c r="P2120" s="2">
        <v>1</v>
      </c>
      <c r="Q2120" s="8">
        <f t="shared" si="259"/>
        <v>118</v>
      </c>
      <c r="R2120" s="8">
        <f t="shared" si="260"/>
        <v>129</v>
      </c>
      <c r="S2120" s="2">
        <v>30</v>
      </c>
      <c r="T2120" s="9">
        <f t="shared" si="261"/>
        <v>159</v>
      </c>
      <c r="U2120" s="9">
        <f t="shared" si="262"/>
        <v>41</v>
      </c>
      <c r="V2120" s="2" t="s">
        <v>34</v>
      </c>
      <c r="W2120" s="10">
        <f t="shared" si="263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 t="shared" si="256"/>
        <v>Anthony</v>
      </c>
      <c r="H2121" s="6" t="str">
        <f t="shared" si="257"/>
        <v>O'Donnell</v>
      </c>
      <c r="I2121" s="6" t="str">
        <f t="shared" si="258"/>
        <v>Perth</v>
      </c>
      <c r="J2121" s="2" t="s">
        <v>504</v>
      </c>
      <c r="K2121" s="7" t="str">
        <f>INDEX('Product Details'!$A$2:$D$169, MATCH('Sales Order '!J2121,'Product Details'!$B$2:$B$169,0),3)</f>
        <v>Technology</v>
      </c>
      <c r="L2121" s="7" t="str">
        <f>INDEX('Product Details'!$A$2:$D$169, MATCH('Sales Order '!J2121,'Product Details'!$B$2:$B$169,0),4)</f>
        <v>Machines</v>
      </c>
      <c r="M2121" s="7" t="str">
        <f>INDEX('Product Details'!$A$2:$D$169, MATCH('Sales Order '!J2121,'Product Details'!$B$2:$B$169,0),1)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259"/>
        <v>1604</v>
      </c>
      <c r="R2121" s="8">
        <f t="shared" si="260"/>
        <v>1651</v>
      </c>
      <c r="S2121" s="2">
        <v>55</v>
      </c>
      <c r="T2121" s="9">
        <f t="shared" si="261"/>
        <v>1706</v>
      </c>
      <c r="U2121" s="9">
        <f t="shared" si="262"/>
        <v>102</v>
      </c>
      <c r="V2121" s="2" t="s">
        <v>72</v>
      </c>
      <c r="W2121" s="10">
        <f t="shared" si="263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 t="shared" ref="G2122:G2185" si="264">VLOOKUP(F2122, Customer,2,0)</f>
        <v>Lisa</v>
      </c>
      <c r="H2122" s="6" t="str">
        <f t="shared" ref="H2122:H2185" si="265">VLOOKUP(F2122,Customer,3,0)</f>
        <v>Ryan</v>
      </c>
      <c r="I2122" s="6" t="str">
        <f t="shared" ref="I2122:I2185" si="266">VLOOKUP(F2122,Customer,5,0)</f>
        <v>Townsville</v>
      </c>
      <c r="J2122" s="2" t="s">
        <v>420</v>
      </c>
      <c r="K2122" s="7" t="str">
        <f>INDEX('Product Details'!$A$2:$D$169, MATCH('Sales Order '!J2122,'Product Details'!$B$2:$B$169,0),3)</f>
        <v>Office_Supplies</v>
      </c>
      <c r="L2122" s="7" t="str">
        <f>INDEX('Product Details'!$A$2:$D$169, MATCH('Sales Order '!J2122,'Product Details'!$B$2:$B$169,0),4)</f>
        <v>Labels</v>
      </c>
      <c r="M2122" s="7" t="str">
        <f>INDEX('Product Details'!$A$2:$D$169, MATCH('Sales Order '!J2122,'Product Details'!$B$2:$B$169,0),1)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259"/>
        <v>620</v>
      </c>
      <c r="R2122" s="8">
        <f t="shared" si="260"/>
        <v>668</v>
      </c>
      <c r="S2122" s="2">
        <v>30</v>
      </c>
      <c r="T2122" s="9">
        <f t="shared" si="261"/>
        <v>698</v>
      </c>
      <c r="U2122" s="9">
        <f t="shared" si="262"/>
        <v>78</v>
      </c>
      <c r="V2122" s="2" t="s">
        <v>34</v>
      </c>
      <c r="W2122" s="10">
        <f t="shared" si="263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 t="shared" si="264"/>
        <v>Jennifer</v>
      </c>
      <c r="H2123" s="6" t="str">
        <f t="shared" si="265"/>
        <v>Halladay</v>
      </c>
      <c r="I2123" s="6" t="str">
        <f t="shared" si="266"/>
        <v>Bielefeld</v>
      </c>
      <c r="J2123" s="2" t="s">
        <v>449</v>
      </c>
      <c r="K2123" s="7" t="str">
        <f>INDEX('Product Details'!$A$2:$D$169, MATCH('Sales Order '!J2123,'Product Details'!$B$2:$B$169,0),3)</f>
        <v>Office_Supplies</v>
      </c>
      <c r="L2123" s="7" t="str">
        <f>INDEX('Product Details'!$A$2:$D$169, MATCH('Sales Order '!J2123,'Product Details'!$B$2:$B$169,0),4)</f>
        <v>Envelopes</v>
      </c>
      <c r="M2123" s="7" t="str">
        <f>INDEX('Product Details'!$A$2:$D$169, MATCH('Sales Order '!J2123,'Product Details'!$B$2:$B$169,0),1)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267">O2123*P2123</f>
        <v>5226</v>
      </c>
      <c r="R2123" s="8">
        <f t="shared" ref="R2123:R2186" si="268">N2123*P2123</f>
        <v>5535</v>
      </c>
      <c r="S2123" s="2">
        <v>74</v>
      </c>
      <c r="T2123" s="9">
        <f t="shared" ref="T2123:T2186" si="269">R2123+S2123</f>
        <v>5609</v>
      </c>
      <c r="U2123" s="9">
        <f t="shared" ref="U2123:U2186" si="270">T2123-Q2123</f>
        <v>383</v>
      </c>
      <c r="V2123" s="2" t="s">
        <v>34</v>
      </c>
      <c r="W2123" s="10">
        <f t="shared" ref="W2123:W2186" si="271">VLOOKUP(T2123,$X$1:$Y$7,2,1)</f>
        <v>0.05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 t="shared" si="264"/>
        <v>Ralph</v>
      </c>
      <c r="H2124" s="6" t="str">
        <f t="shared" si="265"/>
        <v>Kennedy</v>
      </c>
      <c r="I2124" s="6" t="str">
        <f t="shared" si="266"/>
        <v>Perth</v>
      </c>
      <c r="J2124" s="2" t="s">
        <v>564</v>
      </c>
      <c r="K2124" s="7" t="str">
        <f>INDEX('Product Details'!$A$2:$D$169, MATCH('Sales Order '!J2124,'Product Details'!$B$2:$B$169,0),3)</f>
        <v>Technology</v>
      </c>
      <c r="L2124" s="7" t="str">
        <f>INDEX('Product Details'!$A$2:$D$169, MATCH('Sales Order '!J2124,'Product Details'!$B$2:$B$169,0),4)</f>
        <v>Machines</v>
      </c>
      <c r="M2124" s="7" t="str">
        <f>INDEX('Product Details'!$A$2:$D$169, MATCH('Sales Order '!J2124,'Product Details'!$B$2:$B$169,0),1)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267"/>
        <v>184</v>
      </c>
      <c r="R2124" s="8">
        <f t="shared" si="268"/>
        <v>194</v>
      </c>
      <c r="S2124" s="2">
        <v>10</v>
      </c>
      <c r="T2124" s="9">
        <f t="shared" si="269"/>
        <v>204</v>
      </c>
      <c r="U2124" s="9">
        <f t="shared" si="270"/>
        <v>20</v>
      </c>
      <c r="V2124" s="2" t="s">
        <v>34</v>
      </c>
      <c r="W2124" s="10">
        <f t="shared" si="271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 t="shared" si="264"/>
        <v>Laurel</v>
      </c>
      <c r="H2125" s="6" t="str">
        <f t="shared" si="265"/>
        <v>Elliston</v>
      </c>
      <c r="I2125" s="6" t="str">
        <f t="shared" si="266"/>
        <v>Herten</v>
      </c>
      <c r="J2125" s="2" t="s">
        <v>337</v>
      </c>
      <c r="K2125" s="7" t="str">
        <f>INDEX('Product Details'!$A$2:$D$169, MATCH('Sales Order '!J2125,'Product Details'!$B$2:$B$169,0),3)</f>
        <v>Technology</v>
      </c>
      <c r="L2125" s="7" t="str">
        <f>INDEX('Product Details'!$A$2:$D$169, MATCH('Sales Order '!J2125,'Product Details'!$B$2:$B$169,0),4)</f>
        <v>Phones</v>
      </c>
      <c r="M2125" s="7" t="str">
        <f>INDEX('Product Details'!$A$2:$D$169, MATCH('Sales Order '!J2125,'Product Details'!$B$2:$B$169,0),1)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267"/>
        <v>447</v>
      </c>
      <c r="R2125" s="8">
        <f t="shared" si="268"/>
        <v>498</v>
      </c>
      <c r="S2125" s="2">
        <v>30</v>
      </c>
      <c r="T2125" s="9">
        <f t="shared" si="269"/>
        <v>528</v>
      </c>
      <c r="U2125" s="9">
        <f t="shared" si="270"/>
        <v>81</v>
      </c>
      <c r="V2125" s="2" t="s">
        <v>64</v>
      </c>
      <c r="W2125" s="10">
        <f t="shared" si="271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 t="shared" si="264"/>
        <v>Bill</v>
      </c>
      <c r="H2126" s="6" t="str">
        <f t="shared" si="265"/>
        <v>Shonely</v>
      </c>
      <c r="I2126" s="6" t="str">
        <f t="shared" si="266"/>
        <v>Jinjiang</v>
      </c>
      <c r="J2126" s="2" t="s">
        <v>580</v>
      </c>
      <c r="K2126" s="7" t="str">
        <f>INDEX('Product Details'!$A$2:$D$169, MATCH('Sales Order '!J2126,'Product Details'!$B$2:$B$169,0),3)</f>
        <v>Office_Supplies</v>
      </c>
      <c r="L2126" s="7" t="str">
        <f>INDEX('Product Details'!$A$2:$D$169, MATCH('Sales Order '!J2126,'Product Details'!$B$2:$B$169,0),4)</f>
        <v>Storage</v>
      </c>
      <c r="M2126" s="7" t="str">
        <f>INDEX('Product Details'!$A$2:$D$169, MATCH('Sales Order '!J2126,'Product Details'!$B$2:$B$169,0),1)</f>
        <v>Hanging Personal Folder File</v>
      </c>
      <c r="N2126" s="2">
        <v>520</v>
      </c>
      <c r="O2126" s="2">
        <v>477</v>
      </c>
      <c r="P2126" s="2">
        <v>3</v>
      </c>
      <c r="Q2126" s="8">
        <f t="shared" si="267"/>
        <v>1431</v>
      </c>
      <c r="R2126" s="8">
        <f t="shared" si="268"/>
        <v>1560</v>
      </c>
      <c r="S2126" s="2">
        <v>56</v>
      </c>
      <c r="T2126" s="9">
        <f t="shared" si="269"/>
        <v>1616</v>
      </c>
      <c r="U2126" s="9">
        <f t="shared" si="270"/>
        <v>185</v>
      </c>
      <c r="V2126" s="2" t="s">
        <v>34</v>
      </c>
      <c r="W2126" s="10">
        <f t="shared" si="271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 t="shared" si="264"/>
        <v>Charles</v>
      </c>
      <c r="H2127" s="6" t="str">
        <f t="shared" si="265"/>
        <v>Sheldon</v>
      </c>
      <c r="I2127" s="6" t="str">
        <f t="shared" si="266"/>
        <v>Jakarta</v>
      </c>
      <c r="J2127" s="2" t="s">
        <v>471</v>
      </c>
      <c r="K2127" s="7" t="str">
        <f>INDEX('Product Details'!$A$2:$D$169, MATCH('Sales Order '!J2127,'Product Details'!$B$2:$B$169,0),3)</f>
        <v>Office_Supplies</v>
      </c>
      <c r="L2127" s="7" t="str">
        <f>INDEX('Product Details'!$A$2:$D$169, MATCH('Sales Order '!J2127,'Product Details'!$B$2:$B$169,0),4)</f>
        <v>Art</v>
      </c>
      <c r="M2127" s="7" t="str">
        <f>INDEX('Product Details'!$A$2:$D$169, MATCH('Sales Order '!J2127,'Product Details'!$B$2:$B$169,0),1)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267"/>
        <v>14052</v>
      </c>
      <c r="R2127" s="8">
        <f t="shared" si="268"/>
        <v>15316</v>
      </c>
      <c r="S2127" s="2">
        <v>46</v>
      </c>
      <c r="T2127" s="9">
        <f t="shared" si="269"/>
        <v>15362</v>
      </c>
      <c r="U2127" s="9">
        <f t="shared" si="270"/>
        <v>1310</v>
      </c>
      <c r="V2127" s="2" t="s">
        <v>64</v>
      </c>
      <c r="W2127" s="10">
        <f t="shared" si="271"/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 t="shared" si="264"/>
        <v>Sam</v>
      </c>
      <c r="H2128" s="6" t="str">
        <f t="shared" si="265"/>
        <v>Zeldin</v>
      </c>
      <c r="I2128" s="6" t="str">
        <f t="shared" si="266"/>
        <v>Yanji</v>
      </c>
      <c r="J2128" s="2" t="s">
        <v>212</v>
      </c>
      <c r="K2128" s="7" t="str">
        <f>INDEX('Product Details'!$A$2:$D$169, MATCH('Sales Order '!J2128,'Product Details'!$B$2:$B$169,0),3)</f>
        <v>Furniture</v>
      </c>
      <c r="L2128" s="7" t="str">
        <f>INDEX('Product Details'!$A$2:$D$169, MATCH('Sales Order '!J2128,'Product Details'!$B$2:$B$169,0),4)</f>
        <v>Bookcases</v>
      </c>
      <c r="M2128" s="7" t="str">
        <f>INDEX('Product Details'!$A$2:$D$169, MATCH('Sales Order '!J2128,'Product Details'!$B$2:$B$169,0),1)</f>
        <v>Library with Doors, Metal</v>
      </c>
      <c r="N2128" s="2">
        <v>184</v>
      </c>
      <c r="O2128" s="2">
        <v>176</v>
      </c>
      <c r="P2128" s="2">
        <v>3</v>
      </c>
      <c r="Q2128" s="8">
        <f t="shared" si="267"/>
        <v>528</v>
      </c>
      <c r="R2128" s="8">
        <f t="shared" si="268"/>
        <v>552</v>
      </c>
      <c r="S2128" s="2">
        <v>30</v>
      </c>
      <c r="T2128" s="9">
        <f t="shared" si="269"/>
        <v>582</v>
      </c>
      <c r="U2128" s="9">
        <f t="shared" si="270"/>
        <v>54</v>
      </c>
      <c r="V2128" s="2" t="s">
        <v>34</v>
      </c>
      <c r="W2128" s="10">
        <f t="shared" si="271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 t="shared" si="264"/>
        <v>Alan</v>
      </c>
      <c r="H2129" s="6" t="str">
        <f t="shared" si="265"/>
        <v>Shonely</v>
      </c>
      <c r="I2129" s="6" t="str">
        <f t="shared" si="266"/>
        <v>Canberra</v>
      </c>
      <c r="J2129" s="2" t="s">
        <v>399</v>
      </c>
      <c r="K2129" s="7" t="str">
        <f>INDEX('Product Details'!$A$2:$D$169, MATCH('Sales Order '!J2129,'Product Details'!$B$2:$B$169,0),3)</f>
        <v>Office_Supplies</v>
      </c>
      <c r="L2129" s="7" t="str">
        <f>INDEX('Product Details'!$A$2:$D$169, MATCH('Sales Order '!J2129,'Product Details'!$B$2:$B$169,0),4)</f>
        <v>Art</v>
      </c>
      <c r="M2129" s="7" t="str">
        <f>INDEX('Product Details'!$A$2:$D$169, MATCH('Sales Order '!J2129,'Product Details'!$B$2:$B$169,0),1)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267"/>
        <v>14212</v>
      </c>
      <c r="R2129" s="8">
        <f t="shared" si="268"/>
        <v>15068</v>
      </c>
      <c r="S2129" s="2">
        <v>47</v>
      </c>
      <c r="T2129" s="9">
        <f t="shared" si="269"/>
        <v>15115</v>
      </c>
      <c r="U2129" s="9">
        <f t="shared" si="270"/>
        <v>903</v>
      </c>
      <c r="V2129" s="2" t="s">
        <v>34</v>
      </c>
      <c r="W2129" s="10">
        <f t="shared" si="271"/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 t="shared" si="264"/>
        <v>Paul</v>
      </c>
      <c r="H2130" s="6" t="str">
        <f t="shared" si="265"/>
        <v>Knutson</v>
      </c>
      <c r="I2130" s="6" t="str">
        <f t="shared" si="266"/>
        <v>Gold Coast</v>
      </c>
      <c r="J2130" s="2" t="s">
        <v>46</v>
      </c>
      <c r="K2130" s="7" t="str">
        <f>INDEX('Product Details'!$A$2:$D$169, MATCH('Sales Order '!J2130,'Product Details'!$B$2:$B$169,0),3)</f>
        <v>Technology</v>
      </c>
      <c r="L2130" s="7" t="str">
        <f>INDEX('Product Details'!$A$2:$D$169, MATCH('Sales Order '!J2130,'Product Details'!$B$2:$B$169,0),4)</f>
        <v>Machines</v>
      </c>
      <c r="M2130" s="7" t="str">
        <f>INDEX('Product Details'!$A$2:$D$169, MATCH('Sales Order '!J2130,'Product Details'!$B$2:$B$169,0),1)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267"/>
        <v>15656</v>
      </c>
      <c r="R2130" s="8">
        <f t="shared" si="268"/>
        <v>17562</v>
      </c>
      <c r="S2130" s="2">
        <v>88</v>
      </c>
      <c r="T2130" s="9">
        <f t="shared" si="269"/>
        <v>17650</v>
      </c>
      <c r="U2130" s="9">
        <f t="shared" si="270"/>
        <v>1994</v>
      </c>
      <c r="V2130" s="2" t="s">
        <v>34</v>
      </c>
      <c r="W2130" s="10">
        <f t="shared" si="271"/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 t="shared" si="264"/>
        <v>Patricia</v>
      </c>
      <c r="H2131" s="6" t="str">
        <f t="shared" si="265"/>
        <v>Hirasaki</v>
      </c>
      <c r="I2131" s="6" t="str">
        <f t="shared" si="266"/>
        <v>Pimpri</v>
      </c>
      <c r="J2131" s="2" t="s">
        <v>573</v>
      </c>
      <c r="K2131" s="7" t="str">
        <f>INDEX('Product Details'!$A$2:$D$169, MATCH('Sales Order '!J2131,'Product Details'!$B$2:$B$169,0),3)</f>
        <v>Technology</v>
      </c>
      <c r="L2131" s="7" t="str">
        <f>INDEX('Product Details'!$A$2:$D$169, MATCH('Sales Order '!J2131,'Product Details'!$B$2:$B$169,0),4)</f>
        <v>Machines</v>
      </c>
      <c r="M2131" s="7" t="str">
        <f>INDEX('Product Details'!$A$2:$D$169, MATCH('Sales Order '!J2131,'Product Details'!$B$2:$B$169,0),1)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267"/>
        <v>24372</v>
      </c>
      <c r="R2131" s="8">
        <f t="shared" si="268"/>
        <v>25096</v>
      </c>
      <c r="S2131" s="2">
        <v>44</v>
      </c>
      <c r="T2131" s="9">
        <f t="shared" si="269"/>
        <v>25140</v>
      </c>
      <c r="U2131" s="9">
        <f t="shared" si="270"/>
        <v>768</v>
      </c>
      <c r="V2131" s="2" t="s">
        <v>64</v>
      </c>
      <c r="W2131" s="10">
        <f t="shared" si="271"/>
        <v>7.0000000000000007E-2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 t="shared" si="264"/>
        <v>Mike</v>
      </c>
      <c r="H2132" s="6" t="str">
        <f t="shared" si="265"/>
        <v>Gockenbach</v>
      </c>
      <c r="I2132" s="6" t="str">
        <f t="shared" si="266"/>
        <v>Caloundra</v>
      </c>
      <c r="J2132" s="2" t="s">
        <v>1174</v>
      </c>
      <c r="K2132" s="7" t="str">
        <f>INDEX('Product Details'!$A$2:$D$169, MATCH('Sales Order '!J2132,'Product Details'!$B$2:$B$169,0),3)</f>
        <v>Office_Supplies</v>
      </c>
      <c r="L2132" s="7" t="str">
        <f>INDEX('Product Details'!$A$2:$D$169, MATCH('Sales Order '!J2132,'Product Details'!$B$2:$B$169,0),4)</f>
        <v>Storage</v>
      </c>
      <c r="M2132" s="7" t="str">
        <f>INDEX('Product Details'!$A$2:$D$169, MATCH('Sales Order '!J2132,'Product Details'!$B$2:$B$169,0),1)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267"/>
        <v>4996</v>
      </c>
      <c r="R2132" s="8">
        <f t="shared" si="268"/>
        <v>5394</v>
      </c>
      <c r="S2132" s="2">
        <v>67</v>
      </c>
      <c r="T2132" s="9">
        <f t="shared" si="269"/>
        <v>5461</v>
      </c>
      <c r="U2132" s="9">
        <f t="shared" si="270"/>
        <v>465</v>
      </c>
      <c r="V2132" s="2" t="s">
        <v>34</v>
      </c>
      <c r="W2132" s="10">
        <f t="shared" si="271"/>
        <v>0.05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 t="shared" si="264"/>
        <v>Ralph</v>
      </c>
      <c r="H2133" s="6" t="str">
        <f t="shared" si="265"/>
        <v>Kennedy</v>
      </c>
      <c r="I2133" s="6" t="str">
        <f t="shared" si="266"/>
        <v>Perth</v>
      </c>
      <c r="J2133" s="2" t="s">
        <v>427</v>
      </c>
      <c r="K2133" s="7" t="str">
        <f>INDEX('Product Details'!$A$2:$D$169, MATCH('Sales Order '!J2133,'Product Details'!$B$2:$B$169,0),3)</f>
        <v>Office_Supplies</v>
      </c>
      <c r="L2133" s="7" t="str">
        <f>INDEX('Product Details'!$A$2:$D$169, MATCH('Sales Order '!J2133,'Product Details'!$B$2:$B$169,0),4)</f>
        <v>Storage</v>
      </c>
      <c r="M2133" s="7" t="str">
        <f>INDEX('Product Details'!$A$2:$D$169, MATCH('Sales Order '!J2133,'Product Details'!$B$2:$B$169,0),1)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267"/>
        <v>174</v>
      </c>
      <c r="R2133" s="8">
        <f t="shared" si="268"/>
        <v>189</v>
      </c>
      <c r="S2133" s="2">
        <v>10</v>
      </c>
      <c r="T2133" s="9">
        <f t="shared" si="269"/>
        <v>199</v>
      </c>
      <c r="U2133" s="9">
        <f t="shared" si="270"/>
        <v>25</v>
      </c>
      <c r="V2133" s="2" t="s">
        <v>34</v>
      </c>
      <c r="W2133" s="10">
        <f t="shared" si="271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 t="shared" si="264"/>
        <v>Robert</v>
      </c>
      <c r="H2134" s="6" t="str">
        <f t="shared" si="265"/>
        <v>Dilbeck</v>
      </c>
      <c r="I2134" s="6" t="str">
        <f t="shared" si="266"/>
        <v>Melton</v>
      </c>
      <c r="J2134" s="2" t="s">
        <v>380</v>
      </c>
      <c r="K2134" s="7" t="str">
        <f>INDEX('Product Details'!$A$2:$D$169, MATCH('Sales Order '!J2134,'Product Details'!$B$2:$B$169,0),3)</f>
        <v>Office_Supplies</v>
      </c>
      <c r="L2134" s="7" t="str">
        <f>INDEX('Product Details'!$A$2:$D$169, MATCH('Sales Order '!J2134,'Product Details'!$B$2:$B$169,0),4)</f>
        <v>Fasteners</v>
      </c>
      <c r="M2134" s="7" t="str">
        <f>INDEX('Product Details'!$A$2:$D$169, MATCH('Sales Order '!J2134,'Product Details'!$B$2:$B$169,0),1)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267"/>
        <v>4398</v>
      </c>
      <c r="R2134" s="8">
        <f t="shared" si="268"/>
        <v>4707</v>
      </c>
      <c r="S2134" s="2">
        <v>28</v>
      </c>
      <c r="T2134" s="9">
        <f t="shared" si="269"/>
        <v>4735</v>
      </c>
      <c r="U2134" s="9">
        <f t="shared" si="270"/>
        <v>337</v>
      </c>
      <c r="V2134" s="2" t="s">
        <v>34</v>
      </c>
      <c r="W2134" s="10">
        <f t="shared" si="271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 t="shared" si="264"/>
        <v>Bill</v>
      </c>
      <c r="H2135" s="6" t="str">
        <f t="shared" si="265"/>
        <v>Eplett</v>
      </c>
      <c r="I2135" s="6" t="str">
        <f t="shared" si="266"/>
        <v>Newcastle</v>
      </c>
      <c r="J2135" s="2" t="s">
        <v>297</v>
      </c>
      <c r="K2135" s="7" t="str">
        <f>INDEX('Product Details'!$A$2:$D$169, MATCH('Sales Order '!J2135,'Product Details'!$B$2:$B$169,0),3)</f>
        <v>Office_Supplies</v>
      </c>
      <c r="L2135" s="7" t="str">
        <f>INDEX('Product Details'!$A$2:$D$169, MATCH('Sales Order '!J2135,'Product Details'!$B$2:$B$169,0),4)</f>
        <v>Binders</v>
      </c>
      <c r="M2135" s="7" t="str">
        <f>INDEX('Product Details'!$A$2:$D$169, MATCH('Sales Order '!J2135,'Product Details'!$B$2:$B$169,0),1)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267"/>
        <v>26384</v>
      </c>
      <c r="R2135" s="8">
        <f t="shared" si="268"/>
        <v>28522</v>
      </c>
      <c r="S2135" s="2">
        <v>88</v>
      </c>
      <c r="T2135" s="9">
        <f t="shared" si="269"/>
        <v>28610</v>
      </c>
      <c r="U2135" s="9">
        <f t="shared" si="270"/>
        <v>2226</v>
      </c>
      <c r="V2135" s="2" t="s">
        <v>31</v>
      </c>
      <c r="W2135" s="10">
        <f t="shared" si="271"/>
        <v>7.0000000000000007E-2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 t="shared" si="264"/>
        <v>Sanjit</v>
      </c>
      <c r="H2136" s="6" t="str">
        <f t="shared" si="265"/>
        <v>Chand</v>
      </c>
      <c r="I2136" s="6" t="str">
        <f t="shared" si="266"/>
        <v>Thiruvananthapuram</v>
      </c>
      <c r="J2136" s="2" t="s">
        <v>90</v>
      </c>
      <c r="K2136" s="7" t="str">
        <f>INDEX('Product Details'!$A$2:$D$169, MATCH('Sales Order '!J2136,'Product Details'!$B$2:$B$169,0),3)</f>
        <v>Office_Supplies</v>
      </c>
      <c r="L2136" s="7" t="str">
        <f>INDEX('Product Details'!$A$2:$D$169, MATCH('Sales Order '!J2136,'Product Details'!$B$2:$B$169,0),4)</f>
        <v>Paper</v>
      </c>
      <c r="M2136" s="7" t="str">
        <f>INDEX('Product Details'!$A$2:$D$169, MATCH('Sales Order '!J2136,'Product Details'!$B$2:$B$169,0),1)</f>
        <v>Xerox 1974</v>
      </c>
      <c r="N2136" s="2">
        <v>2042</v>
      </c>
      <c r="O2136" s="2">
        <v>1965</v>
      </c>
      <c r="P2136" s="2">
        <v>1</v>
      </c>
      <c r="Q2136" s="8">
        <f t="shared" si="267"/>
        <v>1965</v>
      </c>
      <c r="R2136" s="8">
        <f t="shared" si="268"/>
        <v>2042</v>
      </c>
      <c r="S2136" s="2">
        <v>31</v>
      </c>
      <c r="T2136" s="9">
        <f t="shared" si="269"/>
        <v>2073</v>
      </c>
      <c r="U2136" s="9">
        <f t="shared" si="270"/>
        <v>108</v>
      </c>
      <c r="V2136" s="2" t="s">
        <v>64</v>
      </c>
      <c r="W2136" s="10">
        <f t="shared" si="271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 t="shared" si="264"/>
        <v>Peter</v>
      </c>
      <c r="H2137" s="6" t="str">
        <f t="shared" si="265"/>
        <v>BŸhler</v>
      </c>
      <c r="I2137" s="6" t="str">
        <f t="shared" si="266"/>
        <v>Dresden</v>
      </c>
      <c r="J2137" s="2" t="s">
        <v>87</v>
      </c>
      <c r="K2137" s="7" t="str">
        <f>INDEX('Product Details'!$A$2:$D$169, MATCH('Sales Order '!J2137,'Product Details'!$B$2:$B$169,0),3)</f>
        <v>Office_Supplies</v>
      </c>
      <c r="L2137" s="7" t="str">
        <f>INDEX('Product Details'!$A$2:$D$169, MATCH('Sales Order '!J2137,'Product Details'!$B$2:$B$169,0),4)</f>
        <v>Storage</v>
      </c>
      <c r="M2137" s="7" t="str">
        <f>INDEX('Product Details'!$A$2:$D$169, MATCH('Sales Order '!J2137,'Product Details'!$B$2:$B$169,0),1)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267"/>
        <v>524</v>
      </c>
      <c r="R2137" s="8">
        <f t="shared" si="268"/>
        <v>596</v>
      </c>
      <c r="S2137" s="2">
        <v>30</v>
      </c>
      <c r="T2137" s="9">
        <f t="shared" si="269"/>
        <v>626</v>
      </c>
      <c r="U2137" s="9">
        <f t="shared" si="270"/>
        <v>102</v>
      </c>
      <c r="V2137" s="2" t="s">
        <v>34</v>
      </c>
      <c r="W2137" s="10">
        <f t="shared" si="271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 t="shared" si="264"/>
        <v>Joy</v>
      </c>
      <c r="H2138" s="6" t="str">
        <f t="shared" si="265"/>
        <v>Bell</v>
      </c>
      <c r="I2138" s="6" t="str">
        <f t="shared" si="266"/>
        <v>Vijayawada</v>
      </c>
      <c r="J2138" s="2" t="s">
        <v>748</v>
      </c>
      <c r="K2138" s="7" t="str">
        <f>INDEX('Product Details'!$A$2:$D$169, MATCH('Sales Order '!J2138,'Product Details'!$B$2:$B$169,0),3)</f>
        <v>Office_Supplies</v>
      </c>
      <c r="L2138" s="7" t="str">
        <f>INDEX('Product Details'!$A$2:$D$169, MATCH('Sales Order '!J2138,'Product Details'!$B$2:$B$169,0),4)</f>
        <v>Storage</v>
      </c>
      <c r="M2138" s="7" t="str">
        <f>INDEX('Product Details'!$A$2:$D$169, MATCH('Sales Order '!J2138,'Product Details'!$B$2:$B$169,0),1)</f>
        <v>Smead Trays, Wire Frame</v>
      </c>
      <c r="N2138" s="2">
        <v>210</v>
      </c>
      <c r="O2138" s="2">
        <v>191</v>
      </c>
      <c r="P2138" s="2">
        <v>3</v>
      </c>
      <c r="Q2138" s="8">
        <f t="shared" si="267"/>
        <v>573</v>
      </c>
      <c r="R2138" s="8">
        <f t="shared" si="268"/>
        <v>630</v>
      </c>
      <c r="S2138" s="2">
        <v>35</v>
      </c>
      <c r="T2138" s="9">
        <f t="shared" si="269"/>
        <v>665</v>
      </c>
      <c r="U2138" s="9">
        <f t="shared" si="270"/>
        <v>92</v>
      </c>
      <c r="V2138" s="2" t="s">
        <v>34</v>
      </c>
      <c r="W2138" s="10">
        <f t="shared" si="271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 t="shared" si="264"/>
        <v>Allen</v>
      </c>
      <c r="H2139" s="6" t="str">
        <f t="shared" si="265"/>
        <v>Armold</v>
      </c>
      <c r="I2139" s="6" t="str">
        <f t="shared" si="266"/>
        <v>Wuchuan</v>
      </c>
      <c r="J2139" s="2" t="s">
        <v>243</v>
      </c>
      <c r="K2139" s="7" t="str">
        <f>INDEX('Product Details'!$A$2:$D$169, MATCH('Sales Order '!J2139,'Product Details'!$B$2:$B$169,0),3)</f>
        <v>Office_Supplies</v>
      </c>
      <c r="L2139" s="7" t="str">
        <f>INDEX('Product Details'!$A$2:$D$169, MATCH('Sales Order '!J2139,'Product Details'!$B$2:$B$169,0),4)</f>
        <v>Storage</v>
      </c>
      <c r="M2139" s="7" t="str">
        <f>INDEX('Product Details'!$A$2:$D$169, MATCH('Sales Order '!J2139,'Product Details'!$B$2:$B$169,0),1)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267"/>
        <v>11388</v>
      </c>
      <c r="R2139" s="8">
        <f t="shared" si="268"/>
        <v>12054</v>
      </c>
      <c r="S2139" s="2">
        <v>60</v>
      </c>
      <c r="T2139" s="9">
        <f t="shared" si="269"/>
        <v>12114</v>
      </c>
      <c r="U2139" s="9">
        <f t="shared" si="270"/>
        <v>726</v>
      </c>
      <c r="V2139" s="2" t="s">
        <v>64</v>
      </c>
      <c r="W2139" s="10">
        <f t="shared" si="271"/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 t="shared" si="264"/>
        <v>Julie</v>
      </c>
      <c r="H2140" s="6" t="str">
        <f t="shared" si="265"/>
        <v>Creighton</v>
      </c>
      <c r="I2140" s="6" t="str">
        <f t="shared" si="266"/>
        <v>Ballarat</v>
      </c>
      <c r="J2140" s="2" t="s">
        <v>698</v>
      </c>
      <c r="K2140" s="7" t="str">
        <f>INDEX('Product Details'!$A$2:$D$169, MATCH('Sales Order '!J2140,'Product Details'!$B$2:$B$169,0),3)</f>
        <v>Furniture</v>
      </c>
      <c r="L2140" s="7" t="str">
        <f>INDEX('Product Details'!$A$2:$D$169, MATCH('Sales Order '!J2140,'Product Details'!$B$2:$B$169,0),4)</f>
        <v>Chairs</v>
      </c>
      <c r="M2140" s="7" t="str">
        <f>INDEX('Product Details'!$A$2:$D$169, MATCH('Sales Order '!J2140,'Product Details'!$B$2:$B$169,0),1)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267"/>
        <v>7644</v>
      </c>
      <c r="R2140" s="8">
        <f t="shared" si="268"/>
        <v>8184</v>
      </c>
      <c r="S2140" s="2">
        <v>71</v>
      </c>
      <c r="T2140" s="9">
        <f t="shared" si="269"/>
        <v>8255</v>
      </c>
      <c r="U2140" s="9">
        <f t="shared" si="270"/>
        <v>611</v>
      </c>
      <c r="V2140" s="2" t="s">
        <v>64</v>
      </c>
      <c r="W2140" s="10">
        <f t="shared" si="271"/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 t="shared" si="264"/>
        <v>Giulietta</v>
      </c>
      <c r="H2141" s="6" t="str">
        <f t="shared" si="265"/>
        <v>Weimer</v>
      </c>
      <c r="I2141" s="6" t="str">
        <f t="shared" si="266"/>
        <v>Suihua</v>
      </c>
      <c r="J2141" s="2" t="s">
        <v>371</v>
      </c>
      <c r="K2141" s="7" t="str">
        <f>INDEX('Product Details'!$A$2:$D$169, MATCH('Sales Order '!J2141,'Product Details'!$B$2:$B$169,0),3)</f>
        <v>Furniture</v>
      </c>
      <c r="L2141" s="7" t="str">
        <f>INDEX('Product Details'!$A$2:$D$169, MATCH('Sales Order '!J2141,'Product Details'!$B$2:$B$169,0),4)</f>
        <v>Bookcases</v>
      </c>
      <c r="M2141" s="7" t="str">
        <f>INDEX('Product Details'!$A$2:$D$169, MATCH('Sales Order '!J2141,'Product Details'!$B$2:$B$169,0),1)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267"/>
        <v>8580</v>
      </c>
      <c r="R2141" s="8">
        <f t="shared" si="268"/>
        <v>9170</v>
      </c>
      <c r="S2141" s="2">
        <v>94</v>
      </c>
      <c r="T2141" s="9">
        <f t="shared" si="269"/>
        <v>9264</v>
      </c>
      <c r="U2141" s="9">
        <f t="shared" si="270"/>
        <v>684</v>
      </c>
      <c r="V2141" s="2" t="s">
        <v>34</v>
      </c>
      <c r="W2141" s="10">
        <f t="shared" si="271"/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 t="shared" si="264"/>
        <v>Cari</v>
      </c>
      <c r="H2142" s="6" t="str">
        <f t="shared" si="265"/>
        <v>MacIntyre</v>
      </c>
      <c r="I2142" s="6" t="str">
        <f t="shared" si="266"/>
        <v>Freiburg</v>
      </c>
      <c r="J2142" s="2" t="s">
        <v>436</v>
      </c>
      <c r="K2142" s="7" t="str">
        <f>INDEX('Product Details'!$A$2:$D$169, MATCH('Sales Order '!J2142,'Product Details'!$B$2:$B$169,0),3)</f>
        <v>Technology</v>
      </c>
      <c r="L2142" s="7" t="str">
        <f>INDEX('Product Details'!$A$2:$D$169, MATCH('Sales Order '!J2142,'Product Details'!$B$2:$B$169,0),4)</f>
        <v>Accessories</v>
      </c>
      <c r="M2142" s="7" t="str">
        <f>INDEX('Product Details'!$A$2:$D$169, MATCH('Sales Order '!J2142,'Product Details'!$B$2:$B$169,0),1)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267"/>
        <v>620</v>
      </c>
      <c r="R2142" s="8">
        <f t="shared" si="268"/>
        <v>692</v>
      </c>
      <c r="S2142" s="2">
        <v>30</v>
      </c>
      <c r="T2142" s="9">
        <f t="shared" si="269"/>
        <v>722</v>
      </c>
      <c r="U2142" s="9">
        <f t="shared" si="270"/>
        <v>102</v>
      </c>
      <c r="V2142" s="2" t="s">
        <v>34</v>
      </c>
      <c r="W2142" s="10">
        <f t="shared" si="271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 t="shared" si="264"/>
        <v>Rob</v>
      </c>
      <c r="H2143" s="6" t="str">
        <f t="shared" si="265"/>
        <v>Williams</v>
      </c>
      <c r="I2143" s="6" t="str">
        <f t="shared" si="266"/>
        <v>Wodonga</v>
      </c>
      <c r="J2143" s="2" t="s">
        <v>205</v>
      </c>
      <c r="K2143" s="7" t="str">
        <f>INDEX('Product Details'!$A$2:$D$169, MATCH('Sales Order '!J2143,'Product Details'!$B$2:$B$169,0),3)</f>
        <v>Office_Supplies</v>
      </c>
      <c r="L2143" s="7" t="str">
        <f>INDEX('Product Details'!$A$2:$D$169, MATCH('Sales Order '!J2143,'Product Details'!$B$2:$B$169,0),4)</f>
        <v>Labels</v>
      </c>
      <c r="M2143" s="7" t="str">
        <f>INDEX('Product Details'!$A$2:$D$169, MATCH('Sales Order '!J2143,'Product Details'!$B$2:$B$169,0),1)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267"/>
        <v>4908</v>
      </c>
      <c r="R2143" s="8">
        <f t="shared" si="268"/>
        <v>5292</v>
      </c>
      <c r="S2143" s="2">
        <v>94</v>
      </c>
      <c r="T2143" s="9">
        <f t="shared" si="269"/>
        <v>5386</v>
      </c>
      <c r="U2143" s="9">
        <f t="shared" si="270"/>
        <v>478</v>
      </c>
      <c r="V2143" s="2" t="s">
        <v>64</v>
      </c>
      <c r="W2143" s="10">
        <f t="shared" si="271"/>
        <v>0.05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 t="shared" si="264"/>
        <v>Ryan</v>
      </c>
      <c r="H2144" s="6" t="str">
        <f t="shared" si="265"/>
        <v>Akin</v>
      </c>
      <c r="I2144" s="6" t="str">
        <f t="shared" si="266"/>
        <v>Bayreuth</v>
      </c>
      <c r="J2144" s="2" t="s">
        <v>669</v>
      </c>
      <c r="K2144" s="7" t="str">
        <f>INDEX('Product Details'!$A$2:$D$169, MATCH('Sales Order '!J2144,'Product Details'!$B$2:$B$169,0),3)</f>
        <v>Technology</v>
      </c>
      <c r="L2144" s="7" t="str">
        <f>INDEX('Product Details'!$A$2:$D$169, MATCH('Sales Order '!J2144,'Product Details'!$B$2:$B$169,0),4)</f>
        <v>Phones</v>
      </c>
      <c r="M2144" s="7" t="str">
        <f>INDEX('Product Details'!$A$2:$D$169, MATCH('Sales Order '!J2144,'Product Details'!$B$2:$B$169,0),1)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267"/>
        <v>12608</v>
      </c>
      <c r="R2144" s="8">
        <f t="shared" si="268"/>
        <v>13364</v>
      </c>
      <c r="S2144" s="2">
        <v>96</v>
      </c>
      <c r="T2144" s="9">
        <f t="shared" si="269"/>
        <v>13460</v>
      </c>
      <c r="U2144" s="9">
        <f t="shared" si="270"/>
        <v>852</v>
      </c>
      <c r="V2144" s="2" t="s">
        <v>34</v>
      </c>
      <c r="W2144" s="10">
        <f t="shared" si="271"/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 t="shared" si="264"/>
        <v>Kristen</v>
      </c>
      <c r="H2145" s="6" t="str">
        <f t="shared" si="265"/>
        <v>Hastings</v>
      </c>
      <c r="I2145" s="6" t="str">
        <f t="shared" si="266"/>
        <v>Shihezi</v>
      </c>
      <c r="J2145" s="2" t="s">
        <v>297</v>
      </c>
      <c r="K2145" s="7" t="str">
        <f>INDEX('Product Details'!$A$2:$D$169, MATCH('Sales Order '!J2145,'Product Details'!$B$2:$B$169,0),3)</f>
        <v>Office_Supplies</v>
      </c>
      <c r="L2145" s="7" t="str">
        <f>INDEX('Product Details'!$A$2:$D$169, MATCH('Sales Order '!J2145,'Product Details'!$B$2:$B$169,0),4)</f>
        <v>Binders</v>
      </c>
      <c r="M2145" s="7" t="str">
        <f>INDEX('Product Details'!$A$2:$D$169, MATCH('Sales Order '!J2145,'Product Details'!$B$2:$B$169,0),1)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267"/>
        <v>2282</v>
      </c>
      <c r="R2145" s="8">
        <f t="shared" si="268"/>
        <v>2372</v>
      </c>
      <c r="S2145" s="2">
        <v>83</v>
      </c>
      <c r="T2145" s="9">
        <f t="shared" si="269"/>
        <v>2455</v>
      </c>
      <c r="U2145" s="9">
        <f t="shared" si="270"/>
        <v>173</v>
      </c>
      <c r="V2145" s="2" t="s">
        <v>31</v>
      </c>
      <c r="W2145" s="10">
        <f t="shared" si="271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 t="shared" si="264"/>
        <v>Toby</v>
      </c>
      <c r="H2146" s="6" t="str">
        <f t="shared" si="265"/>
        <v>Braunhardt</v>
      </c>
      <c r="I2146" s="6" t="str">
        <f t="shared" si="266"/>
        <v>Perth</v>
      </c>
      <c r="J2146" s="2" t="s">
        <v>184</v>
      </c>
      <c r="K2146" s="7" t="str">
        <f>INDEX('Product Details'!$A$2:$D$169, MATCH('Sales Order '!J2146,'Product Details'!$B$2:$B$169,0),3)</f>
        <v>Furniture</v>
      </c>
      <c r="L2146" s="7" t="str">
        <f>INDEX('Product Details'!$A$2:$D$169, MATCH('Sales Order '!J2146,'Product Details'!$B$2:$B$169,0),4)</f>
        <v>Tables</v>
      </c>
      <c r="M2146" s="7" t="str">
        <f>INDEX('Product Details'!$A$2:$D$169, MATCH('Sales Order '!J2146,'Product Details'!$B$2:$B$169,0),1)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267"/>
        <v>4448</v>
      </c>
      <c r="R2146" s="8">
        <f t="shared" si="268"/>
        <v>4798</v>
      </c>
      <c r="S2146" s="2">
        <v>66</v>
      </c>
      <c r="T2146" s="9">
        <f t="shared" si="269"/>
        <v>4864</v>
      </c>
      <c r="U2146" s="9">
        <f t="shared" si="270"/>
        <v>416</v>
      </c>
      <c r="V2146" s="2" t="s">
        <v>34</v>
      </c>
      <c r="W2146" s="10">
        <f t="shared" si="271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 t="shared" si="264"/>
        <v>Brendan</v>
      </c>
      <c r="H2147" s="6" t="str">
        <f t="shared" si="265"/>
        <v>Dodson</v>
      </c>
      <c r="I2147" s="6" t="str">
        <f t="shared" si="266"/>
        <v>Adelaide</v>
      </c>
      <c r="J2147" s="2" t="s">
        <v>504</v>
      </c>
      <c r="K2147" s="7" t="str">
        <f>INDEX('Product Details'!$A$2:$D$169, MATCH('Sales Order '!J2147,'Product Details'!$B$2:$B$169,0),3)</f>
        <v>Technology</v>
      </c>
      <c r="L2147" s="7" t="str">
        <f>INDEX('Product Details'!$A$2:$D$169, MATCH('Sales Order '!J2147,'Product Details'!$B$2:$B$169,0),4)</f>
        <v>Machines</v>
      </c>
      <c r="M2147" s="7" t="str">
        <f>INDEX('Product Details'!$A$2:$D$169, MATCH('Sales Order '!J2147,'Product Details'!$B$2:$B$169,0),1)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267"/>
        <v>8001</v>
      </c>
      <c r="R2147" s="8">
        <f t="shared" si="268"/>
        <v>8399</v>
      </c>
      <c r="S2147" s="2">
        <v>93</v>
      </c>
      <c r="T2147" s="9">
        <f t="shared" si="269"/>
        <v>8492</v>
      </c>
      <c r="U2147" s="9">
        <f t="shared" si="270"/>
        <v>491</v>
      </c>
      <c r="V2147" s="2" t="s">
        <v>34</v>
      </c>
      <c r="W2147" s="10">
        <f t="shared" si="271"/>
        <v>0.05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 t="shared" si="264"/>
        <v>Lindsay</v>
      </c>
      <c r="H2148" s="6" t="str">
        <f t="shared" si="265"/>
        <v>Williams</v>
      </c>
      <c r="I2148" s="6" t="str">
        <f t="shared" si="266"/>
        <v>Akola</v>
      </c>
      <c r="J2148" s="2" t="s">
        <v>1397</v>
      </c>
      <c r="K2148" s="7" t="str">
        <f>INDEX('Product Details'!$A$2:$D$169, MATCH('Sales Order '!J2148,'Product Details'!$B$2:$B$169,0),3)</f>
        <v>Technology</v>
      </c>
      <c r="L2148" s="7" t="str">
        <f>INDEX('Product Details'!$A$2:$D$169, MATCH('Sales Order '!J2148,'Product Details'!$B$2:$B$169,0),4)</f>
        <v>Phones</v>
      </c>
      <c r="M2148" s="7" t="str">
        <f>INDEX('Product Details'!$A$2:$D$169, MATCH('Sales Order '!J2148,'Product Details'!$B$2:$B$169,0),1)</f>
        <v>Smart Phone, Full Size</v>
      </c>
      <c r="N2148" s="2">
        <v>59</v>
      </c>
      <c r="O2148" s="2">
        <v>55</v>
      </c>
      <c r="P2148" s="2">
        <v>1</v>
      </c>
      <c r="Q2148" s="8">
        <f t="shared" si="267"/>
        <v>55</v>
      </c>
      <c r="R2148" s="8">
        <f t="shared" si="268"/>
        <v>59</v>
      </c>
      <c r="S2148" s="2">
        <v>10</v>
      </c>
      <c r="T2148" s="9">
        <f t="shared" si="269"/>
        <v>69</v>
      </c>
      <c r="U2148" s="9">
        <f t="shared" si="270"/>
        <v>14</v>
      </c>
      <c r="V2148" s="2" t="s">
        <v>34</v>
      </c>
      <c r="W2148" s="10">
        <f t="shared" si="271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 t="shared" si="264"/>
        <v>Claire</v>
      </c>
      <c r="H2149" s="6" t="str">
        <f t="shared" si="265"/>
        <v>Gute</v>
      </c>
      <c r="I2149" s="6" t="str">
        <f t="shared" si="266"/>
        <v>Worms</v>
      </c>
      <c r="J2149" s="2" t="s">
        <v>246</v>
      </c>
      <c r="K2149" s="7" t="str">
        <f>INDEX('Product Details'!$A$2:$D$169, MATCH('Sales Order '!J2149,'Product Details'!$B$2:$B$169,0),3)</f>
        <v>Office_Supplies</v>
      </c>
      <c r="L2149" s="7" t="str">
        <f>INDEX('Product Details'!$A$2:$D$169, MATCH('Sales Order '!J2149,'Product Details'!$B$2:$B$169,0),4)</f>
        <v>Envelopes</v>
      </c>
      <c r="M2149" s="7" t="str">
        <f>INDEX('Product Details'!$A$2:$D$169, MATCH('Sales Order '!J2149,'Product Details'!$B$2:$B$169,0),1)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267"/>
        <v>486</v>
      </c>
      <c r="R2149" s="8">
        <f t="shared" si="268"/>
        <v>525</v>
      </c>
      <c r="S2149" s="2">
        <v>30</v>
      </c>
      <c r="T2149" s="9">
        <f t="shared" si="269"/>
        <v>555</v>
      </c>
      <c r="U2149" s="9">
        <f t="shared" si="270"/>
        <v>69</v>
      </c>
      <c r="V2149" s="2" t="s">
        <v>34</v>
      </c>
      <c r="W2149" s="10">
        <f t="shared" si="271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 t="shared" si="264"/>
        <v>Greg</v>
      </c>
      <c r="H2150" s="6" t="str">
        <f t="shared" si="265"/>
        <v>Tran</v>
      </c>
      <c r="I2150" s="6" t="str">
        <f t="shared" si="266"/>
        <v>Recklinghausen</v>
      </c>
      <c r="J2150" s="2" t="s">
        <v>387</v>
      </c>
      <c r="K2150" s="7" t="str">
        <f>INDEX('Product Details'!$A$2:$D$169, MATCH('Sales Order '!J2150,'Product Details'!$B$2:$B$169,0),3)</f>
        <v>Office_Supplies</v>
      </c>
      <c r="L2150" s="7" t="str">
        <f>INDEX('Product Details'!$A$2:$D$169, MATCH('Sales Order '!J2150,'Product Details'!$B$2:$B$169,0),4)</f>
        <v>Fasteners</v>
      </c>
      <c r="M2150" s="7" t="str">
        <f>INDEX('Product Details'!$A$2:$D$169, MATCH('Sales Order '!J2150,'Product Details'!$B$2:$B$169,0),1)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267"/>
        <v>204</v>
      </c>
      <c r="R2150" s="8">
        <f t="shared" si="268"/>
        <v>222</v>
      </c>
      <c r="S2150" s="2">
        <v>25</v>
      </c>
      <c r="T2150" s="9">
        <f t="shared" si="269"/>
        <v>247</v>
      </c>
      <c r="U2150" s="9">
        <f t="shared" si="270"/>
        <v>43</v>
      </c>
      <c r="V2150" s="2" t="s">
        <v>34</v>
      </c>
      <c r="W2150" s="10">
        <f t="shared" si="271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 t="shared" si="264"/>
        <v>Steven</v>
      </c>
      <c r="H2151" s="6" t="str">
        <f t="shared" si="265"/>
        <v>Cartwright</v>
      </c>
      <c r="I2151" s="6" t="str">
        <f t="shared" si="266"/>
        <v>Newcastle</v>
      </c>
      <c r="J2151" s="2" t="s">
        <v>60</v>
      </c>
      <c r="K2151" s="7" t="str">
        <f>INDEX('Product Details'!$A$2:$D$169, MATCH('Sales Order '!J2151,'Product Details'!$B$2:$B$169,0),3)</f>
        <v>Technology</v>
      </c>
      <c r="L2151" s="7" t="str">
        <f>INDEX('Product Details'!$A$2:$D$169, MATCH('Sales Order '!J2151,'Product Details'!$B$2:$B$169,0),4)</f>
        <v>Accessories</v>
      </c>
      <c r="M2151" s="7" t="str">
        <f>INDEX('Product Details'!$A$2:$D$169, MATCH('Sales Order '!J2151,'Product Details'!$B$2:$B$169,0),1)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267"/>
        <v>21744</v>
      </c>
      <c r="R2151" s="8">
        <f t="shared" si="268"/>
        <v>22827</v>
      </c>
      <c r="S2151" s="2">
        <v>77</v>
      </c>
      <c r="T2151" s="9">
        <f t="shared" si="269"/>
        <v>22904</v>
      </c>
      <c r="U2151" s="9">
        <f t="shared" si="270"/>
        <v>1160</v>
      </c>
      <c r="V2151" s="2" t="s">
        <v>64</v>
      </c>
      <c r="W2151" s="10">
        <f t="shared" si="271"/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 t="shared" si="264"/>
        <v>Pamela</v>
      </c>
      <c r="H2152" s="6" t="str">
        <f t="shared" si="265"/>
        <v>Coakley</v>
      </c>
      <c r="I2152" s="6" t="str">
        <f t="shared" si="266"/>
        <v>Jakarta</v>
      </c>
      <c r="J2152" s="2" t="s">
        <v>135</v>
      </c>
      <c r="K2152" s="7" t="e">
        <f>INDEX('Product Details'!$A$2:$D$169, MATCH('Sales Order '!J2152,'Product Details'!$B$2:$B$169,0),3)</f>
        <v>#N/A</v>
      </c>
      <c r="L2152" s="7" t="e">
        <f>INDEX('Product Details'!$A$2:$D$169, MATCH('Sales Order '!J2152,'Product Details'!$B$2:$B$169,0),4)</f>
        <v>#N/A</v>
      </c>
      <c r="M2152" s="7" t="e">
        <f>INDEX('Product Details'!$A$2:$D$169, MATCH('Sales Order '!J2152,'Product Details'!$B$2:$B$169,0),1)</f>
        <v>#N/A</v>
      </c>
      <c r="N2152" s="2">
        <v>1637</v>
      </c>
      <c r="O2152" s="2">
        <v>1591</v>
      </c>
      <c r="P2152" s="2">
        <v>1</v>
      </c>
      <c r="Q2152" s="8">
        <f t="shared" si="267"/>
        <v>1591</v>
      </c>
      <c r="R2152" s="8">
        <f t="shared" si="268"/>
        <v>1637</v>
      </c>
      <c r="S2152" s="2">
        <v>94</v>
      </c>
      <c r="T2152" s="9">
        <f t="shared" si="269"/>
        <v>1731</v>
      </c>
      <c r="U2152" s="9">
        <f t="shared" si="270"/>
        <v>140</v>
      </c>
      <c r="V2152" s="2" t="s">
        <v>34</v>
      </c>
      <c r="W2152" s="10">
        <f t="shared" si="271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 t="shared" si="264"/>
        <v>MaryBeth</v>
      </c>
      <c r="H2153" s="6" t="str">
        <f t="shared" si="265"/>
        <v>Skach</v>
      </c>
      <c r="I2153" s="6" t="str">
        <f t="shared" si="266"/>
        <v>Licheng</v>
      </c>
      <c r="J2153" s="2" t="s">
        <v>42</v>
      </c>
      <c r="K2153" s="7" t="str">
        <f>INDEX('Product Details'!$A$2:$D$169, MATCH('Sales Order '!J2153,'Product Details'!$B$2:$B$169,0),3)</f>
        <v>Office_Supplies</v>
      </c>
      <c r="L2153" s="7" t="str">
        <f>INDEX('Product Details'!$A$2:$D$169, MATCH('Sales Order '!J2153,'Product Details'!$B$2:$B$169,0),4)</f>
        <v>Supplies</v>
      </c>
      <c r="M2153" s="7" t="str">
        <f>INDEX('Product Details'!$A$2:$D$169, MATCH('Sales Order '!J2153,'Product Details'!$B$2:$B$169,0),1)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267"/>
        <v>32140</v>
      </c>
      <c r="R2153" s="8">
        <f t="shared" si="268"/>
        <v>34744</v>
      </c>
      <c r="S2153" s="2">
        <v>34</v>
      </c>
      <c r="T2153" s="9">
        <f t="shared" si="269"/>
        <v>34778</v>
      </c>
      <c r="U2153" s="9">
        <f t="shared" si="270"/>
        <v>2638</v>
      </c>
      <c r="V2153" s="2" t="s">
        <v>34</v>
      </c>
      <c r="W2153" s="10">
        <f t="shared" si="271"/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 t="shared" si="264"/>
        <v>Tamara</v>
      </c>
      <c r="H2154" s="6" t="str">
        <f t="shared" si="265"/>
        <v>Chand</v>
      </c>
      <c r="I2154" s="6" t="str">
        <f t="shared" si="266"/>
        <v>Canberra</v>
      </c>
      <c r="J2154" s="2" t="s">
        <v>383</v>
      </c>
      <c r="K2154" s="7" t="str">
        <f>INDEX('Product Details'!$A$2:$D$169, MATCH('Sales Order '!J2154,'Product Details'!$B$2:$B$169,0),3)</f>
        <v>Office_Supplies</v>
      </c>
      <c r="L2154" s="7" t="str">
        <f>INDEX('Product Details'!$A$2:$D$169, MATCH('Sales Order '!J2154,'Product Details'!$B$2:$B$169,0),4)</f>
        <v>Storage</v>
      </c>
      <c r="M2154" s="7" t="str">
        <f>INDEX('Product Details'!$A$2:$D$169, MATCH('Sales Order '!J2154,'Product Details'!$B$2:$B$169,0),1)</f>
        <v>RogeFolders, Single Width</v>
      </c>
      <c r="N2154" s="2">
        <v>3224</v>
      </c>
      <c r="O2154" s="2">
        <v>2984</v>
      </c>
      <c r="P2154" s="2">
        <v>3</v>
      </c>
      <c r="Q2154" s="8">
        <f t="shared" si="267"/>
        <v>8952</v>
      </c>
      <c r="R2154" s="8">
        <f t="shared" si="268"/>
        <v>9672</v>
      </c>
      <c r="S2154" s="2">
        <v>58</v>
      </c>
      <c r="T2154" s="9">
        <f t="shared" si="269"/>
        <v>9730</v>
      </c>
      <c r="U2154" s="9">
        <f t="shared" si="270"/>
        <v>778</v>
      </c>
      <c r="V2154" s="2" t="s">
        <v>64</v>
      </c>
      <c r="W2154" s="10">
        <f t="shared" si="271"/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 t="shared" si="264"/>
        <v>Alan</v>
      </c>
      <c r="H2155" s="6" t="str">
        <f t="shared" si="265"/>
        <v>Schoenberger</v>
      </c>
      <c r="I2155" s="6" t="str">
        <f t="shared" si="266"/>
        <v>Anshan</v>
      </c>
      <c r="J2155" s="2" t="s">
        <v>555</v>
      </c>
      <c r="K2155" s="7" t="str">
        <f>INDEX('Product Details'!$A$2:$D$169, MATCH('Sales Order '!J2155,'Product Details'!$B$2:$B$169,0),3)</f>
        <v>Furniture</v>
      </c>
      <c r="L2155" s="7" t="str">
        <f>INDEX('Product Details'!$A$2:$D$169, MATCH('Sales Order '!J2155,'Product Details'!$B$2:$B$169,0),4)</f>
        <v>Furnishings</v>
      </c>
      <c r="M2155" s="7" t="str">
        <f>INDEX('Product Details'!$A$2:$D$169, MATCH('Sales Order '!J2155,'Product Details'!$B$2:$B$169,0),1)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267"/>
        <v>24980</v>
      </c>
      <c r="R2155" s="8">
        <f t="shared" si="268"/>
        <v>26970</v>
      </c>
      <c r="S2155" s="2">
        <v>50</v>
      </c>
      <c r="T2155" s="9">
        <f t="shared" si="269"/>
        <v>27020</v>
      </c>
      <c r="U2155" s="9">
        <f t="shared" si="270"/>
        <v>2040</v>
      </c>
      <c r="V2155" s="2" t="s">
        <v>34</v>
      </c>
      <c r="W2155" s="10">
        <f t="shared" si="271"/>
        <v>7.0000000000000007E-2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 t="shared" si="264"/>
        <v>Mitch</v>
      </c>
      <c r="H2156" s="6" t="str">
        <f t="shared" si="265"/>
        <v>Willingham</v>
      </c>
      <c r="I2156" s="6" t="str">
        <f t="shared" si="266"/>
        <v>Surakarta</v>
      </c>
      <c r="J2156" s="2" t="s">
        <v>60</v>
      </c>
      <c r="K2156" s="7" t="str">
        <f>INDEX('Product Details'!$A$2:$D$169, MATCH('Sales Order '!J2156,'Product Details'!$B$2:$B$169,0),3)</f>
        <v>Technology</v>
      </c>
      <c r="L2156" s="7" t="str">
        <f>INDEX('Product Details'!$A$2:$D$169, MATCH('Sales Order '!J2156,'Product Details'!$B$2:$B$169,0),4)</f>
        <v>Accessories</v>
      </c>
      <c r="M2156" s="7" t="str">
        <f>INDEX('Product Details'!$A$2:$D$169, MATCH('Sales Order '!J2156,'Product Details'!$B$2:$B$169,0),1)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267"/>
        <v>2150</v>
      </c>
      <c r="R2156" s="8">
        <f t="shared" si="268"/>
        <v>2280</v>
      </c>
      <c r="S2156" s="2">
        <v>59</v>
      </c>
      <c r="T2156" s="9">
        <f t="shared" si="269"/>
        <v>2339</v>
      </c>
      <c r="U2156" s="9">
        <f t="shared" si="270"/>
        <v>189</v>
      </c>
      <c r="V2156" s="2" t="s">
        <v>64</v>
      </c>
      <c r="W2156" s="10">
        <f t="shared" si="271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 t="shared" si="264"/>
        <v>Logan</v>
      </c>
      <c r="H2157" s="6" t="str">
        <f t="shared" si="265"/>
        <v>Currie</v>
      </c>
      <c r="I2157" s="6" t="str">
        <f t="shared" si="266"/>
        <v>Amravati</v>
      </c>
      <c r="J2157" s="2" t="s">
        <v>87</v>
      </c>
      <c r="K2157" s="7" t="str">
        <f>INDEX('Product Details'!$A$2:$D$169, MATCH('Sales Order '!J2157,'Product Details'!$B$2:$B$169,0),3)</f>
        <v>Office_Supplies</v>
      </c>
      <c r="L2157" s="7" t="str">
        <f>INDEX('Product Details'!$A$2:$D$169, MATCH('Sales Order '!J2157,'Product Details'!$B$2:$B$169,0),4)</f>
        <v>Storage</v>
      </c>
      <c r="M2157" s="7" t="str">
        <f>INDEX('Product Details'!$A$2:$D$169, MATCH('Sales Order '!J2157,'Product Details'!$B$2:$B$169,0),1)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267"/>
        <v>105536</v>
      </c>
      <c r="R2157" s="8">
        <f t="shared" si="268"/>
        <v>114088</v>
      </c>
      <c r="S2157" s="2">
        <v>94</v>
      </c>
      <c r="T2157" s="9">
        <f t="shared" si="269"/>
        <v>114182</v>
      </c>
      <c r="U2157" s="9">
        <f t="shared" si="270"/>
        <v>8646</v>
      </c>
      <c r="V2157" s="2" t="s">
        <v>64</v>
      </c>
      <c r="W2157" s="10">
        <f t="shared" si="271"/>
        <v>0.12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 t="shared" si="264"/>
        <v>Thais</v>
      </c>
      <c r="H2158" s="6" t="str">
        <f t="shared" si="265"/>
        <v>Sissman</v>
      </c>
      <c r="I2158" s="6" t="str">
        <f t="shared" si="266"/>
        <v>Essen</v>
      </c>
      <c r="J2158" s="2" t="s">
        <v>383</v>
      </c>
      <c r="K2158" s="7" t="str">
        <f>INDEX('Product Details'!$A$2:$D$169, MATCH('Sales Order '!J2158,'Product Details'!$B$2:$B$169,0),3)</f>
        <v>Office_Supplies</v>
      </c>
      <c r="L2158" s="7" t="str">
        <f>INDEX('Product Details'!$A$2:$D$169, MATCH('Sales Order '!J2158,'Product Details'!$B$2:$B$169,0),4)</f>
        <v>Storage</v>
      </c>
      <c r="M2158" s="7" t="str">
        <f>INDEX('Product Details'!$A$2:$D$169, MATCH('Sales Order '!J2158,'Product Details'!$B$2:$B$169,0),1)</f>
        <v>RogeFolders, Single Width</v>
      </c>
      <c r="N2158" s="2">
        <v>1997</v>
      </c>
      <c r="O2158" s="2">
        <v>1816</v>
      </c>
      <c r="P2158" s="2">
        <v>3</v>
      </c>
      <c r="Q2158" s="8">
        <f t="shared" si="267"/>
        <v>5448</v>
      </c>
      <c r="R2158" s="8">
        <f t="shared" si="268"/>
        <v>5991</v>
      </c>
      <c r="S2158" s="2">
        <v>92</v>
      </c>
      <c r="T2158" s="9">
        <f t="shared" si="269"/>
        <v>6083</v>
      </c>
      <c r="U2158" s="9">
        <f t="shared" si="270"/>
        <v>635</v>
      </c>
      <c r="V2158" s="2" t="s">
        <v>31</v>
      </c>
      <c r="W2158" s="10">
        <f t="shared" si="271"/>
        <v>0.05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 t="shared" si="264"/>
        <v>Marc</v>
      </c>
      <c r="H2159" s="6" t="str">
        <f t="shared" si="265"/>
        <v>Harrigan</v>
      </c>
      <c r="I2159" s="6" t="str">
        <f t="shared" si="266"/>
        <v>Bogor</v>
      </c>
      <c r="J2159" s="2" t="s">
        <v>342</v>
      </c>
      <c r="K2159" s="7" t="str">
        <f>INDEX('Product Details'!$A$2:$D$169, MATCH('Sales Order '!J2159,'Product Details'!$B$2:$B$169,0),3)</f>
        <v>Technology</v>
      </c>
      <c r="L2159" s="7" t="str">
        <f>INDEX('Product Details'!$A$2:$D$169, MATCH('Sales Order '!J2159,'Product Details'!$B$2:$B$169,0),4)</f>
        <v>Copiers</v>
      </c>
      <c r="M2159" s="7" t="str">
        <f>INDEX('Product Details'!$A$2:$D$169, MATCH('Sales Order '!J2159,'Product Details'!$B$2:$B$169,0),1)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267"/>
        <v>3744</v>
      </c>
      <c r="R2159" s="8">
        <f t="shared" si="268"/>
        <v>4002</v>
      </c>
      <c r="S2159" s="2">
        <v>88</v>
      </c>
      <c r="T2159" s="9">
        <f t="shared" si="269"/>
        <v>4090</v>
      </c>
      <c r="U2159" s="9">
        <f t="shared" si="270"/>
        <v>346</v>
      </c>
      <c r="V2159" s="2" t="s">
        <v>34</v>
      </c>
      <c r="W2159" s="10">
        <f t="shared" si="271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 t="shared" si="264"/>
        <v>Paul</v>
      </c>
      <c r="H2160" s="6" t="str">
        <f t="shared" si="265"/>
        <v>Stevenson</v>
      </c>
      <c r="I2160" s="6" t="str">
        <f t="shared" si="266"/>
        <v>Kwinana</v>
      </c>
      <c r="J2160" s="2" t="s">
        <v>515</v>
      </c>
      <c r="K2160" s="7" t="str">
        <f>INDEX('Product Details'!$A$2:$D$169, MATCH('Sales Order '!J2160,'Product Details'!$B$2:$B$169,0),3)</f>
        <v>Technology</v>
      </c>
      <c r="L2160" s="7" t="str">
        <f>INDEX('Product Details'!$A$2:$D$169, MATCH('Sales Order '!J2160,'Product Details'!$B$2:$B$169,0),4)</f>
        <v>Accessories</v>
      </c>
      <c r="M2160" s="7" t="str">
        <f>INDEX('Product Details'!$A$2:$D$169, MATCH('Sales Order '!J2160,'Product Details'!$B$2:$B$169,0),1)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267"/>
        <v>5430</v>
      </c>
      <c r="R2160" s="8">
        <f t="shared" si="268"/>
        <v>5703</v>
      </c>
      <c r="S2160" s="2">
        <v>81</v>
      </c>
      <c r="T2160" s="9">
        <f t="shared" si="269"/>
        <v>5784</v>
      </c>
      <c r="U2160" s="9">
        <f t="shared" si="270"/>
        <v>354</v>
      </c>
      <c r="V2160" s="2" t="s">
        <v>34</v>
      </c>
      <c r="W2160" s="10">
        <f t="shared" si="271"/>
        <v>0.05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 t="shared" si="264"/>
        <v>Darren</v>
      </c>
      <c r="H2161" s="6" t="str">
        <f t="shared" si="265"/>
        <v>Koutras</v>
      </c>
      <c r="I2161" s="6" t="str">
        <f t="shared" si="266"/>
        <v>Pune</v>
      </c>
      <c r="J2161" s="2" t="s">
        <v>455</v>
      </c>
      <c r="K2161" s="7" t="str">
        <f>INDEX('Product Details'!$A$2:$D$169, MATCH('Sales Order '!J2161,'Product Details'!$B$2:$B$169,0),3)</f>
        <v>Office_Supplies</v>
      </c>
      <c r="L2161" s="7" t="str">
        <f>INDEX('Product Details'!$A$2:$D$169, MATCH('Sales Order '!J2161,'Product Details'!$B$2:$B$169,0),4)</f>
        <v>Paper</v>
      </c>
      <c r="M2161" s="7" t="str">
        <f>INDEX('Product Details'!$A$2:$D$169, MATCH('Sales Order '!J2161,'Product Details'!$B$2:$B$169,0),1)</f>
        <v>Xerox 1910</v>
      </c>
      <c r="N2161" s="2">
        <v>7232</v>
      </c>
      <c r="O2161" s="2">
        <v>6753</v>
      </c>
      <c r="P2161" s="2">
        <v>2</v>
      </c>
      <c r="Q2161" s="8">
        <f t="shared" si="267"/>
        <v>13506</v>
      </c>
      <c r="R2161" s="8">
        <f t="shared" si="268"/>
        <v>14464</v>
      </c>
      <c r="S2161" s="2">
        <v>98</v>
      </c>
      <c r="T2161" s="9">
        <f t="shared" si="269"/>
        <v>14562</v>
      </c>
      <c r="U2161" s="9">
        <f t="shared" si="270"/>
        <v>1056</v>
      </c>
      <c r="V2161" s="2" t="s">
        <v>34</v>
      </c>
      <c r="W2161" s="10">
        <f t="shared" si="271"/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 t="shared" si="264"/>
        <v>Darren</v>
      </c>
      <c r="H2162" s="6" t="str">
        <f t="shared" si="265"/>
        <v>Koutras</v>
      </c>
      <c r="I2162" s="6" t="str">
        <f t="shared" si="266"/>
        <v>Pune</v>
      </c>
      <c r="J2162" s="2" t="s">
        <v>362</v>
      </c>
      <c r="K2162" s="7" t="str">
        <f>INDEX('Product Details'!$A$2:$D$169, MATCH('Sales Order '!J2162,'Product Details'!$B$2:$B$169,0),3)</f>
        <v>Technology</v>
      </c>
      <c r="L2162" s="7" t="str">
        <f>INDEX('Product Details'!$A$2:$D$169, MATCH('Sales Order '!J2162,'Product Details'!$B$2:$B$169,0),4)</f>
        <v>Machines</v>
      </c>
      <c r="M2162" s="7" t="str">
        <f>INDEX('Product Details'!$A$2:$D$169, MATCH('Sales Order '!J2162,'Product Details'!$B$2:$B$169,0),1)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267"/>
        <v>11536</v>
      </c>
      <c r="R2162" s="8">
        <f t="shared" si="268"/>
        <v>12952</v>
      </c>
      <c r="S2162" s="2">
        <v>53</v>
      </c>
      <c r="T2162" s="9">
        <f t="shared" si="269"/>
        <v>13005</v>
      </c>
      <c r="U2162" s="9">
        <f t="shared" si="270"/>
        <v>1469</v>
      </c>
      <c r="V2162" s="2" t="s">
        <v>34</v>
      </c>
      <c r="W2162" s="10">
        <f t="shared" si="271"/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 t="shared" si="264"/>
        <v>Rick</v>
      </c>
      <c r="H2163" s="6" t="str">
        <f t="shared" si="265"/>
        <v>Reed</v>
      </c>
      <c r="I2163" s="6" t="str">
        <f t="shared" si="266"/>
        <v>Lucknow</v>
      </c>
      <c r="J2163" s="2" t="s">
        <v>442</v>
      </c>
      <c r="K2163" s="7" t="str">
        <f>INDEX('Product Details'!$A$2:$D$169, MATCH('Sales Order '!J2163,'Product Details'!$B$2:$B$169,0),3)</f>
        <v>Technology</v>
      </c>
      <c r="L2163" s="7" t="str">
        <f>INDEX('Product Details'!$A$2:$D$169, MATCH('Sales Order '!J2163,'Product Details'!$B$2:$B$169,0),4)</f>
        <v>Phones</v>
      </c>
      <c r="M2163" s="7" t="str">
        <f>INDEX('Product Details'!$A$2:$D$169, MATCH('Sales Order '!J2163,'Product Details'!$B$2:$B$169,0),1)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267"/>
        <v>20856</v>
      </c>
      <c r="R2163" s="8">
        <f t="shared" si="268"/>
        <v>23392</v>
      </c>
      <c r="S2163" s="2">
        <v>48</v>
      </c>
      <c r="T2163" s="9">
        <f t="shared" si="269"/>
        <v>23440</v>
      </c>
      <c r="U2163" s="9">
        <f t="shared" si="270"/>
        <v>2584</v>
      </c>
      <c r="V2163" s="2" t="s">
        <v>34</v>
      </c>
      <c r="W2163" s="10">
        <f t="shared" si="271"/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 t="shared" si="264"/>
        <v>Brad</v>
      </c>
      <c r="H2164" s="6" t="str">
        <f t="shared" si="265"/>
        <v>Thomas</v>
      </c>
      <c r="I2164" s="6" t="str">
        <f t="shared" si="266"/>
        <v>Udaipur</v>
      </c>
      <c r="J2164" s="2" t="s">
        <v>329</v>
      </c>
      <c r="K2164" s="7" t="str">
        <f>INDEX('Product Details'!$A$2:$D$169, MATCH('Sales Order '!J2164,'Product Details'!$B$2:$B$169,0),3)</f>
        <v>Office_Supplies</v>
      </c>
      <c r="L2164" s="7" t="str">
        <f>INDEX('Product Details'!$A$2:$D$169, MATCH('Sales Order '!J2164,'Product Details'!$B$2:$B$169,0),4)</f>
        <v>Appliances</v>
      </c>
      <c r="M2164" s="7" t="str">
        <f>INDEX('Product Details'!$A$2:$D$169, MATCH('Sales Order '!J2164,'Product Details'!$B$2:$B$169,0),1)</f>
        <v>KitchenAid Toaster, Black</v>
      </c>
      <c r="N2164" s="2">
        <v>61</v>
      </c>
      <c r="O2164" s="2">
        <v>57</v>
      </c>
      <c r="P2164" s="2">
        <v>5</v>
      </c>
      <c r="Q2164" s="8">
        <f t="shared" si="267"/>
        <v>285</v>
      </c>
      <c r="R2164" s="8">
        <f t="shared" si="268"/>
        <v>305</v>
      </c>
      <c r="S2164" s="2">
        <v>10</v>
      </c>
      <c r="T2164" s="9">
        <f t="shared" si="269"/>
        <v>315</v>
      </c>
      <c r="U2164" s="9">
        <f t="shared" si="270"/>
        <v>30</v>
      </c>
      <c r="V2164" s="2" t="s">
        <v>34</v>
      </c>
      <c r="W2164" s="10">
        <f t="shared" si="271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 t="shared" si="264"/>
        <v>Caroline</v>
      </c>
      <c r="H2165" s="6" t="str">
        <f t="shared" si="265"/>
        <v>Jumper</v>
      </c>
      <c r="I2165" s="6" t="str">
        <f t="shared" si="266"/>
        <v>Xuzhou</v>
      </c>
      <c r="J2165" s="2" t="s">
        <v>1225</v>
      </c>
      <c r="K2165" s="7" t="str">
        <f>INDEX('Product Details'!$A$2:$D$169, MATCH('Sales Order '!J2165,'Product Details'!$B$2:$B$169,0),3)</f>
        <v>Office_Supplies</v>
      </c>
      <c r="L2165" s="7" t="str">
        <f>INDEX('Product Details'!$A$2:$D$169, MATCH('Sales Order '!J2165,'Product Details'!$B$2:$B$169,0),4)</f>
        <v>Labels</v>
      </c>
      <c r="M2165" s="7" t="str">
        <f>INDEX('Product Details'!$A$2:$D$169, MATCH('Sales Order '!J2165,'Product Details'!$B$2:$B$169,0),1)</f>
        <v>Aver 510</v>
      </c>
      <c r="N2165" s="2">
        <v>2243</v>
      </c>
      <c r="O2165" s="2">
        <v>2000</v>
      </c>
      <c r="P2165" s="2">
        <v>7</v>
      </c>
      <c r="Q2165" s="8">
        <f t="shared" si="267"/>
        <v>14000</v>
      </c>
      <c r="R2165" s="8">
        <f t="shared" si="268"/>
        <v>15701</v>
      </c>
      <c r="S2165" s="2">
        <v>60</v>
      </c>
      <c r="T2165" s="9">
        <f t="shared" si="269"/>
        <v>15761</v>
      </c>
      <c r="U2165" s="9">
        <f t="shared" si="270"/>
        <v>1761</v>
      </c>
      <c r="V2165" s="2" t="s">
        <v>64</v>
      </c>
      <c r="W2165" s="10">
        <f t="shared" si="271"/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 t="shared" si="264"/>
        <v>Neil</v>
      </c>
      <c r="H2166" s="6" t="str">
        <f t="shared" si="265"/>
        <v>Franzšsisch</v>
      </c>
      <c r="I2166" s="6" t="str">
        <f t="shared" si="266"/>
        <v>Mount Isa</v>
      </c>
      <c r="J2166" s="2" t="s">
        <v>1406</v>
      </c>
      <c r="K2166" s="7" t="str">
        <f>INDEX('Product Details'!$A$2:$D$169, MATCH('Sales Order '!J2166,'Product Details'!$B$2:$B$169,0),3)</f>
        <v>Office_Supplies</v>
      </c>
      <c r="L2166" s="7" t="str">
        <f>INDEX('Product Details'!$A$2:$D$169, MATCH('Sales Order '!J2166,'Product Details'!$B$2:$B$169,0),4)</f>
        <v>Art</v>
      </c>
      <c r="M2166" s="7" t="str">
        <f>INDEX('Product Details'!$A$2:$D$169, MATCH('Sales Order '!J2166,'Product Details'!$B$2:$B$169,0),1)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267"/>
        <v>177580</v>
      </c>
      <c r="R2166" s="8">
        <f t="shared" si="268"/>
        <v>195475</v>
      </c>
      <c r="S2166" s="2">
        <v>77</v>
      </c>
      <c r="T2166" s="9">
        <f t="shared" si="269"/>
        <v>195552</v>
      </c>
      <c r="U2166" s="9">
        <f t="shared" si="270"/>
        <v>17972</v>
      </c>
      <c r="V2166" s="2" t="s">
        <v>64</v>
      </c>
      <c r="W2166" s="10">
        <f t="shared" si="271"/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 t="shared" si="264"/>
        <v>Peter</v>
      </c>
      <c r="H2167" s="6" t="str">
        <f t="shared" si="265"/>
        <v>BŸhler</v>
      </c>
      <c r="I2167" s="6" t="str">
        <f t="shared" si="266"/>
        <v>Wolfsburg</v>
      </c>
      <c r="J2167" s="2" t="s">
        <v>60</v>
      </c>
      <c r="K2167" s="7" t="str">
        <f>INDEX('Product Details'!$A$2:$D$169, MATCH('Sales Order '!J2167,'Product Details'!$B$2:$B$169,0),3)</f>
        <v>Technology</v>
      </c>
      <c r="L2167" s="7" t="str">
        <f>INDEX('Product Details'!$A$2:$D$169, MATCH('Sales Order '!J2167,'Product Details'!$B$2:$B$169,0),4)</f>
        <v>Accessories</v>
      </c>
      <c r="M2167" s="7" t="str">
        <f>INDEX('Product Details'!$A$2:$D$169, MATCH('Sales Order '!J2167,'Product Details'!$B$2:$B$169,0),1)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267"/>
        <v>2674</v>
      </c>
      <c r="R2167" s="8">
        <f t="shared" si="268"/>
        <v>2808</v>
      </c>
      <c r="S2167" s="2">
        <v>32</v>
      </c>
      <c r="T2167" s="9">
        <f t="shared" si="269"/>
        <v>2840</v>
      </c>
      <c r="U2167" s="9">
        <f t="shared" si="270"/>
        <v>166</v>
      </c>
      <c r="V2167" s="2" t="s">
        <v>34</v>
      </c>
      <c r="W2167" s="10">
        <f t="shared" si="271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 t="shared" si="264"/>
        <v>Todd</v>
      </c>
      <c r="H2168" s="6" t="str">
        <f t="shared" si="265"/>
        <v>Sumrall</v>
      </c>
      <c r="I2168" s="6" t="str">
        <f t="shared" si="266"/>
        <v>Yangzhou</v>
      </c>
      <c r="J2168" s="2" t="s">
        <v>243</v>
      </c>
      <c r="K2168" s="7" t="str">
        <f>INDEX('Product Details'!$A$2:$D$169, MATCH('Sales Order '!J2168,'Product Details'!$B$2:$B$169,0),3)</f>
        <v>Office_Supplies</v>
      </c>
      <c r="L2168" s="7" t="str">
        <f>INDEX('Product Details'!$A$2:$D$169, MATCH('Sales Order '!J2168,'Product Details'!$B$2:$B$169,0),4)</f>
        <v>Storage</v>
      </c>
      <c r="M2168" s="7" t="str">
        <f>INDEX('Product Details'!$A$2:$D$169, MATCH('Sales Order '!J2168,'Product Details'!$B$2:$B$169,0),1)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267"/>
        <v>4453</v>
      </c>
      <c r="R2168" s="8">
        <f t="shared" si="268"/>
        <v>4808</v>
      </c>
      <c r="S2168" s="2">
        <v>79</v>
      </c>
      <c r="T2168" s="9">
        <f t="shared" si="269"/>
        <v>4887</v>
      </c>
      <c r="U2168" s="9">
        <f t="shared" si="270"/>
        <v>434</v>
      </c>
      <c r="V2168" s="2" t="s">
        <v>34</v>
      </c>
      <c r="W2168" s="10">
        <f t="shared" si="271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 t="shared" si="264"/>
        <v>Jennifer</v>
      </c>
      <c r="H2169" s="6" t="str">
        <f t="shared" si="265"/>
        <v>Halladay</v>
      </c>
      <c r="I2169" s="6" t="str">
        <f t="shared" si="266"/>
        <v>Bielefeld</v>
      </c>
      <c r="J2169" s="2" t="s">
        <v>389</v>
      </c>
      <c r="K2169" s="7" t="str">
        <f>INDEX('Product Details'!$A$2:$D$169, MATCH('Sales Order '!J2169,'Product Details'!$B$2:$B$169,0),3)</f>
        <v>Furniture</v>
      </c>
      <c r="L2169" s="7" t="str">
        <f>INDEX('Product Details'!$A$2:$D$169, MATCH('Sales Order '!J2169,'Product Details'!$B$2:$B$169,0),4)</f>
        <v>Tables</v>
      </c>
      <c r="M2169" s="7" t="str">
        <f>INDEX('Product Details'!$A$2:$D$169, MATCH('Sales Order '!J2169,'Product Details'!$B$2:$B$169,0),1)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267"/>
        <v>49742</v>
      </c>
      <c r="R2169" s="8">
        <f t="shared" si="268"/>
        <v>52738</v>
      </c>
      <c r="S2169" s="2">
        <v>52</v>
      </c>
      <c r="T2169" s="9">
        <f t="shared" si="269"/>
        <v>52790</v>
      </c>
      <c r="U2169" s="9">
        <f t="shared" si="270"/>
        <v>3048</v>
      </c>
      <c r="V2169" s="2" t="s">
        <v>34</v>
      </c>
      <c r="W2169" s="10">
        <f t="shared" si="271"/>
        <v>0.09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 t="shared" si="264"/>
        <v>Muhammed</v>
      </c>
      <c r="H2170" s="6" t="str">
        <f t="shared" si="265"/>
        <v>Lee</v>
      </c>
      <c r="I2170" s="6" t="str">
        <f t="shared" si="266"/>
        <v>Nellore</v>
      </c>
      <c r="J2170" s="2" t="s">
        <v>54</v>
      </c>
      <c r="K2170" s="7" t="str">
        <f>INDEX('Product Details'!$A$2:$D$169, MATCH('Sales Order '!J2170,'Product Details'!$B$2:$B$169,0),3)</f>
        <v>Furniture</v>
      </c>
      <c r="L2170" s="7" t="str">
        <f>INDEX('Product Details'!$A$2:$D$169, MATCH('Sales Order '!J2170,'Product Details'!$B$2:$B$169,0),4)</f>
        <v>Tables</v>
      </c>
      <c r="M2170" s="7" t="str">
        <f>INDEX('Product Details'!$A$2:$D$169, MATCH('Sales Order '!J2170,'Product Details'!$B$2:$B$169,0),1)</f>
        <v>Wood Table, Rectangular</v>
      </c>
      <c r="N2170" s="2">
        <v>811</v>
      </c>
      <c r="O2170" s="2">
        <v>780</v>
      </c>
      <c r="P2170" s="2">
        <v>2</v>
      </c>
      <c r="Q2170" s="8">
        <f t="shared" si="267"/>
        <v>1560</v>
      </c>
      <c r="R2170" s="8">
        <f t="shared" si="268"/>
        <v>1622</v>
      </c>
      <c r="S2170" s="2">
        <v>99</v>
      </c>
      <c r="T2170" s="9">
        <f t="shared" si="269"/>
        <v>1721</v>
      </c>
      <c r="U2170" s="9">
        <f t="shared" si="270"/>
        <v>161</v>
      </c>
      <c r="V2170" s="2" t="s">
        <v>34</v>
      </c>
      <c r="W2170" s="10">
        <f t="shared" si="271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 t="shared" si="264"/>
        <v>Steve</v>
      </c>
      <c r="H2171" s="6" t="str">
        <f t="shared" si="265"/>
        <v>Carroll</v>
      </c>
      <c r="I2171" s="6" t="str">
        <f t="shared" si="266"/>
        <v>Qingdao</v>
      </c>
      <c r="J2171" s="2" t="s">
        <v>194</v>
      </c>
      <c r="K2171" s="7" t="str">
        <f>INDEX('Product Details'!$A$2:$D$169, MATCH('Sales Order '!J2171,'Product Details'!$B$2:$B$169,0),3)</f>
        <v>Office_Supplies</v>
      </c>
      <c r="L2171" s="7" t="str">
        <f>INDEX('Product Details'!$A$2:$D$169, MATCH('Sales Order '!J2171,'Product Details'!$B$2:$B$169,0),4)</f>
        <v>Art</v>
      </c>
      <c r="M2171" s="7" t="str">
        <f>INDEX('Product Details'!$A$2:$D$169, MATCH('Sales Order '!J2171,'Product Details'!$B$2:$B$169,0),1)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267"/>
        <v>3183</v>
      </c>
      <c r="R2171" s="8">
        <f t="shared" si="268"/>
        <v>3438</v>
      </c>
      <c r="S2171" s="2">
        <v>61</v>
      </c>
      <c r="T2171" s="9">
        <f t="shared" si="269"/>
        <v>3499</v>
      </c>
      <c r="U2171" s="9">
        <f t="shared" si="270"/>
        <v>316</v>
      </c>
      <c r="V2171" s="2" t="s">
        <v>64</v>
      </c>
      <c r="W2171" s="10">
        <f t="shared" si="271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 t="shared" si="264"/>
        <v>Ralph</v>
      </c>
      <c r="H2172" s="6" t="str">
        <f t="shared" si="265"/>
        <v>Arnett</v>
      </c>
      <c r="I2172" s="6" t="str">
        <f t="shared" si="266"/>
        <v>Shenyang</v>
      </c>
      <c r="J2172" s="2" t="s">
        <v>227</v>
      </c>
      <c r="K2172" s="7" t="str">
        <f>INDEX('Product Details'!$A$2:$D$169, MATCH('Sales Order '!J2172,'Product Details'!$B$2:$B$169,0),3)</f>
        <v>Furniture</v>
      </c>
      <c r="L2172" s="7" t="str">
        <f>INDEX('Product Details'!$A$2:$D$169, MATCH('Sales Order '!J2172,'Product Details'!$B$2:$B$169,0),4)</f>
        <v>Bookcases</v>
      </c>
      <c r="M2172" s="7" t="str">
        <f>INDEX('Product Details'!$A$2:$D$169, MATCH('Sales Order '!J2172,'Product Details'!$B$2:$B$169,0),1)</f>
        <v>Classic Bookcase, Traditional</v>
      </c>
      <c r="N2172" s="2">
        <v>100</v>
      </c>
      <c r="O2172" s="2">
        <v>95</v>
      </c>
      <c r="P2172" s="2">
        <v>1</v>
      </c>
      <c r="Q2172" s="8">
        <f t="shared" si="267"/>
        <v>95</v>
      </c>
      <c r="R2172" s="8">
        <f t="shared" si="268"/>
        <v>100</v>
      </c>
      <c r="S2172" s="2">
        <v>10</v>
      </c>
      <c r="T2172" s="9">
        <f t="shared" si="269"/>
        <v>110</v>
      </c>
      <c r="U2172" s="9">
        <f t="shared" si="270"/>
        <v>15</v>
      </c>
      <c r="V2172" s="2" t="s">
        <v>72</v>
      </c>
      <c r="W2172" s="10">
        <f t="shared" si="271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 t="shared" si="264"/>
        <v>Philisse</v>
      </c>
      <c r="H2173" s="6" t="str">
        <f t="shared" si="265"/>
        <v>Overcash</v>
      </c>
      <c r="I2173" s="6" t="str">
        <f t="shared" si="266"/>
        <v>Potsdam</v>
      </c>
      <c r="J2173" s="2" t="s">
        <v>5</v>
      </c>
      <c r="K2173" s="7" t="str">
        <f>INDEX('Product Details'!$A$2:$D$169, MATCH('Sales Order '!J2173,'Product Details'!$B$2:$B$169,0),3)</f>
        <v>Furniture</v>
      </c>
      <c r="L2173" s="7" t="str">
        <f>INDEX('Product Details'!$A$2:$D$169, MATCH('Sales Order '!J2173,'Product Details'!$B$2:$B$169,0),4)</f>
        <v>Furnishings</v>
      </c>
      <c r="M2173" s="7" t="str">
        <f>INDEX('Product Details'!$A$2:$D$169, MATCH('Sales Order '!J2173,'Product Details'!$B$2:$B$169,0),1)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267"/>
        <v>155</v>
      </c>
      <c r="R2173" s="8">
        <f t="shared" si="268"/>
        <v>167</v>
      </c>
      <c r="S2173" s="2">
        <v>30</v>
      </c>
      <c r="T2173" s="9">
        <f t="shared" si="269"/>
        <v>197</v>
      </c>
      <c r="U2173" s="9">
        <f t="shared" si="270"/>
        <v>42</v>
      </c>
      <c r="V2173" s="2" t="s">
        <v>64</v>
      </c>
      <c r="W2173" s="10">
        <f t="shared" si="271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 t="shared" si="264"/>
        <v>Fred</v>
      </c>
      <c r="H2174" s="6" t="str">
        <f t="shared" si="265"/>
        <v>Hopkins</v>
      </c>
      <c r="I2174" s="6" t="str">
        <f t="shared" si="266"/>
        <v>Sydney</v>
      </c>
      <c r="J2174" s="2" t="s">
        <v>425</v>
      </c>
      <c r="K2174" s="7" t="str">
        <f>INDEX('Product Details'!$A$2:$D$169, MATCH('Sales Order '!J2174,'Product Details'!$B$2:$B$169,0),3)</f>
        <v>Office_Supplies</v>
      </c>
      <c r="L2174" s="7" t="str">
        <f>INDEX('Product Details'!$A$2:$D$169, MATCH('Sales Order '!J2174,'Product Details'!$B$2:$B$169,0),4)</f>
        <v>Supplies</v>
      </c>
      <c r="M2174" s="7" t="str">
        <f>INDEX('Product Details'!$A$2:$D$169, MATCH('Sales Order '!J2174,'Product Details'!$B$2:$B$169,0),1)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267"/>
        <v>26384</v>
      </c>
      <c r="R2174" s="8">
        <f t="shared" si="268"/>
        <v>28522</v>
      </c>
      <c r="S2174" s="2">
        <v>58</v>
      </c>
      <c r="T2174" s="9">
        <f t="shared" si="269"/>
        <v>28580</v>
      </c>
      <c r="U2174" s="9">
        <f t="shared" si="270"/>
        <v>2196</v>
      </c>
      <c r="V2174" s="2" t="s">
        <v>34</v>
      </c>
      <c r="W2174" s="10">
        <f t="shared" si="271"/>
        <v>7.0000000000000007E-2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 t="shared" si="264"/>
        <v>Michael</v>
      </c>
      <c r="H2175" s="6" t="str">
        <f t="shared" si="265"/>
        <v>Nguyen</v>
      </c>
      <c r="I2175" s="6" t="str">
        <f t="shared" si="266"/>
        <v>Berlin</v>
      </c>
      <c r="J2175" s="2" t="s">
        <v>109</v>
      </c>
      <c r="K2175" s="7" t="str">
        <f>INDEX('Product Details'!$A$2:$D$169, MATCH('Sales Order '!J2175,'Product Details'!$B$2:$B$169,0),3)</f>
        <v>Furniture</v>
      </c>
      <c r="L2175" s="7" t="str">
        <f>INDEX('Product Details'!$A$2:$D$169, MATCH('Sales Order '!J2175,'Product Details'!$B$2:$B$169,0),4)</f>
        <v>Bookcases</v>
      </c>
      <c r="M2175" s="7" t="str">
        <f>INDEX('Product Details'!$A$2:$D$169, MATCH('Sales Order '!J2175,'Product Details'!$B$2:$B$169,0),1)</f>
        <v>4-Shelf Metal Bookcases</v>
      </c>
      <c r="N2175" s="2">
        <v>187</v>
      </c>
      <c r="O2175" s="2">
        <v>176</v>
      </c>
      <c r="P2175" s="2">
        <v>5</v>
      </c>
      <c r="Q2175" s="8">
        <f t="shared" si="267"/>
        <v>880</v>
      </c>
      <c r="R2175" s="8">
        <f t="shared" si="268"/>
        <v>935</v>
      </c>
      <c r="S2175" s="2">
        <v>30</v>
      </c>
      <c r="T2175" s="9">
        <f t="shared" si="269"/>
        <v>965</v>
      </c>
      <c r="U2175" s="9">
        <f t="shared" si="270"/>
        <v>85</v>
      </c>
      <c r="V2175" s="2" t="s">
        <v>34</v>
      </c>
      <c r="W2175" s="10">
        <f t="shared" si="271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 t="shared" si="264"/>
        <v>Valerie</v>
      </c>
      <c r="H2176" s="6" t="str">
        <f t="shared" si="265"/>
        <v>Takahito</v>
      </c>
      <c r="I2176" s="6" t="str">
        <f t="shared" si="266"/>
        <v>Surat</v>
      </c>
      <c r="J2176" s="2" t="s">
        <v>867</v>
      </c>
      <c r="K2176" s="7" t="str">
        <f>INDEX('Product Details'!$A$2:$D$169, MATCH('Sales Order '!J2176,'Product Details'!$B$2:$B$169,0),3)</f>
        <v>Furniture</v>
      </c>
      <c r="L2176" s="7" t="str">
        <f>INDEX('Product Details'!$A$2:$D$169, MATCH('Sales Order '!J2176,'Product Details'!$B$2:$B$169,0),4)</f>
        <v>Chairs</v>
      </c>
      <c r="M2176" s="7" t="str">
        <f>INDEX('Product Details'!$A$2:$D$169, MATCH('Sales Order '!J2176,'Product Details'!$B$2:$B$169,0),1)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267"/>
        <v>532</v>
      </c>
      <c r="R2176" s="8">
        <f t="shared" si="268"/>
        <v>576</v>
      </c>
      <c r="S2176" s="2">
        <v>30</v>
      </c>
      <c r="T2176" s="9">
        <f t="shared" si="269"/>
        <v>606</v>
      </c>
      <c r="U2176" s="9">
        <f t="shared" si="270"/>
        <v>74</v>
      </c>
      <c r="V2176" s="2" t="s">
        <v>31</v>
      </c>
      <c r="W2176" s="10">
        <f t="shared" si="271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 t="shared" si="264"/>
        <v>Eugene</v>
      </c>
      <c r="H2177" s="6" t="str">
        <f t="shared" si="265"/>
        <v>Barchas</v>
      </c>
      <c r="I2177" s="6" t="str">
        <f t="shared" si="266"/>
        <v>Aksu</v>
      </c>
      <c r="J2177" s="2" t="s">
        <v>94</v>
      </c>
      <c r="K2177" s="7" t="str">
        <f>INDEX('Product Details'!$A$2:$D$169, MATCH('Sales Order '!J2177,'Product Details'!$B$2:$B$169,0),3)</f>
        <v>Furniture</v>
      </c>
      <c r="L2177" s="7" t="str">
        <f>INDEX('Product Details'!$A$2:$D$169, MATCH('Sales Order '!J2177,'Product Details'!$B$2:$B$169,0),4)</f>
        <v>Bookcases</v>
      </c>
      <c r="M2177" s="7" t="str">
        <f>INDEX('Product Details'!$A$2:$D$169, MATCH('Sales Order '!J2177,'Product Details'!$B$2:$B$169,0),1)</f>
        <v>3-Shelf Cabinet, Mobile</v>
      </c>
      <c r="N2177" s="2">
        <v>167</v>
      </c>
      <c r="O2177" s="2">
        <v>155</v>
      </c>
      <c r="P2177" s="2">
        <v>8</v>
      </c>
      <c r="Q2177" s="8">
        <f t="shared" si="267"/>
        <v>1240</v>
      </c>
      <c r="R2177" s="8">
        <f t="shared" si="268"/>
        <v>1336</v>
      </c>
      <c r="S2177" s="2">
        <v>30</v>
      </c>
      <c r="T2177" s="9">
        <f t="shared" si="269"/>
        <v>1366</v>
      </c>
      <c r="U2177" s="9">
        <f t="shared" si="270"/>
        <v>126</v>
      </c>
      <c r="V2177" s="2" t="s">
        <v>34</v>
      </c>
      <c r="W2177" s="10">
        <f t="shared" si="271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 t="shared" si="264"/>
        <v>Robert</v>
      </c>
      <c r="H2178" s="6" t="str">
        <f t="shared" si="265"/>
        <v>Dilbeck</v>
      </c>
      <c r="I2178" s="6" t="str">
        <f t="shared" si="266"/>
        <v>Bihar Sharif</v>
      </c>
      <c r="J2178" s="2" t="s">
        <v>595</v>
      </c>
      <c r="K2178" s="7" t="str">
        <f>INDEX('Product Details'!$A$2:$D$169, MATCH('Sales Order '!J2178,'Product Details'!$B$2:$B$169,0),3)</f>
        <v>Office_Supplies</v>
      </c>
      <c r="L2178" s="7" t="str">
        <f>INDEX('Product Details'!$A$2:$D$169, MATCH('Sales Order '!J2178,'Product Details'!$B$2:$B$169,0),4)</f>
        <v>Art</v>
      </c>
      <c r="M2178" s="7" t="str">
        <f>INDEX('Product Details'!$A$2:$D$169, MATCH('Sales Order '!J2178,'Product Details'!$B$2:$B$169,0),1)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267"/>
        <v>280</v>
      </c>
      <c r="R2178" s="8">
        <f t="shared" si="268"/>
        <v>300</v>
      </c>
      <c r="S2178" s="2">
        <v>10</v>
      </c>
      <c r="T2178" s="9">
        <f t="shared" si="269"/>
        <v>310</v>
      </c>
      <c r="U2178" s="9">
        <f t="shared" si="270"/>
        <v>30</v>
      </c>
      <c r="V2178" s="2" t="s">
        <v>34</v>
      </c>
      <c r="W2178" s="10">
        <f t="shared" si="271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 t="shared" si="264"/>
        <v>Jill</v>
      </c>
      <c r="H2179" s="6" t="str">
        <f t="shared" si="265"/>
        <v>Stevenson</v>
      </c>
      <c r="I2179" s="6" t="str">
        <f t="shared" si="266"/>
        <v>Bengbu</v>
      </c>
      <c r="J2179" s="2" t="s">
        <v>695</v>
      </c>
      <c r="K2179" s="7" t="str">
        <f>INDEX('Product Details'!$A$2:$D$169, MATCH('Sales Order '!J2179,'Product Details'!$B$2:$B$169,0),3)</f>
        <v>Office_Supplies</v>
      </c>
      <c r="L2179" s="7" t="str">
        <f>INDEX('Product Details'!$A$2:$D$169, MATCH('Sales Order '!J2179,'Product Details'!$B$2:$B$169,0),4)</f>
        <v>Binders</v>
      </c>
      <c r="M2179" s="7" t="str">
        <f>INDEX('Product Details'!$A$2:$D$169, MATCH('Sales Order '!J2179,'Product Details'!$B$2:$B$169,0),1)</f>
        <v>Io Binding Machine, Clear</v>
      </c>
      <c r="N2179" s="2">
        <v>2681</v>
      </c>
      <c r="O2179" s="2">
        <v>2458</v>
      </c>
      <c r="P2179" s="2">
        <v>1</v>
      </c>
      <c r="Q2179" s="8">
        <f t="shared" si="267"/>
        <v>2458</v>
      </c>
      <c r="R2179" s="8">
        <f t="shared" si="268"/>
        <v>2681</v>
      </c>
      <c r="S2179" s="2">
        <v>57</v>
      </c>
      <c r="T2179" s="9">
        <f t="shared" si="269"/>
        <v>2738</v>
      </c>
      <c r="U2179" s="9">
        <f t="shared" si="270"/>
        <v>280</v>
      </c>
      <c r="V2179" s="2" t="s">
        <v>34</v>
      </c>
      <c r="W2179" s="10">
        <f t="shared" si="271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 t="shared" si="264"/>
        <v>Alejandro</v>
      </c>
      <c r="H2180" s="6" t="str">
        <f t="shared" si="265"/>
        <v>Grove</v>
      </c>
      <c r="I2180" s="6" t="str">
        <f t="shared" si="266"/>
        <v>Whyalla</v>
      </c>
      <c r="J2180" s="2" t="s">
        <v>392</v>
      </c>
      <c r="K2180" s="7" t="str">
        <f>INDEX('Product Details'!$A$2:$D$169, MATCH('Sales Order '!J2180,'Product Details'!$B$2:$B$169,0),3)</f>
        <v>Office_Supplies</v>
      </c>
      <c r="L2180" s="7" t="str">
        <f>INDEX('Product Details'!$A$2:$D$169, MATCH('Sales Order '!J2180,'Product Details'!$B$2:$B$169,0),4)</f>
        <v>Binders</v>
      </c>
      <c r="M2180" s="7" t="str">
        <f>INDEX('Product Details'!$A$2:$D$169, MATCH('Sales Order '!J2180,'Product Details'!$B$2:$B$169,0),1)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267"/>
        <v>22941</v>
      </c>
      <c r="R2180" s="8">
        <f t="shared" si="268"/>
        <v>25485</v>
      </c>
      <c r="S2180" s="2">
        <v>79</v>
      </c>
      <c r="T2180" s="9">
        <f t="shared" si="269"/>
        <v>25564</v>
      </c>
      <c r="U2180" s="9">
        <f t="shared" si="270"/>
        <v>2623</v>
      </c>
      <c r="V2180" s="2" t="s">
        <v>34</v>
      </c>
      <c r="W2180" s="10">
        <f t="shared" si="271"/>
        <v>7.0000000000000007E-2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 t="shared" si="264"/>
        <v>Roland</v>
      </c>
      <c r="H2181" s="6" t="str">
        <f t="shared" si="265"/>
        <v>Murray</v>
      </c>
      <c r="I2181" s="6" t="str">
        <f t="shared" si="266"/>
        <v>Frankfurt</v>
      </c>
      <c r="J2181" s="2" t="s">
        <v>455</v>
      </c>
      <c r="K2181" s="7" t="str">
        <f>INDEX('Product Details'!$A$2:$D$169, MATCH('Sales Order '!J2181,'Product Details'!$B$2:$B$169,0),3)</f>
        <v>Office_Supplies</v>
      </c>
      <c r="L2181" s="7" t="str">
        <f>INDEX('Product Details'!$A$2:$D$169, MATCH('Sales Order '!J2181,'Product Details'!$B$2:$B$169,0),4)</f>
        <v>Paper</v>
      </c>
      <c r="M2181" s="7" t="str">
        <f>INDEX('Product Details'!$A$2:$D$169, MATCH('Sales Order '!J2181,'Product Details'!$B$2:$B$169,0),1)</f>
        <v>Xerox 1910</v>
      </c>
      <c r="N2181" s="2">
        <v>1653</v>
      </c>
      <c r="O2181" s="2">
        <v>1560</v>
      </c>
      <c r="P2181" s="2">
        <v>2</v>
      </c>
      <c r="Q2181" s="8">
        <f t="shared" si="267"/>
        <v>3120</v>
      </c>
      <c r="R2181" s="8">
        <f t="shared" si="268"/>
        <v>3306</v>
      </c>
      <c r="S2181" s="2">
        <v>68</v>
      </c>
      <c r="T2181" s="9">
        <f t="shared" si="269"/>
        <v>3374</v>
      </c>
      <c r="U2181" s="9">
        <f t="shared" si="270"/>
        <v>254</v>
      </c>
      <c r="V2181" s="2" t="s">
        <v>34</v>
      </c>
      <c r="W2181" s="10">
        <f t="shared" si="271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 t="shared" si="264"/>
        <v>Dorothy</v>
      </c>
      <c r="H2182" s="6" t="str">
        <f t="shared" si="265"/>
        <v>Wardle</v>
      </c>
      <c r="I2182" s="6" t="str">
        <f t="shared" si="266"/>
        <v>Sydney</v>
      </c>
      <c r="J2182" s="2" t="s">
        <v>374</v>
      </c>
      <c r="K2182" s="7" t="str">
        <f>INDEX('Product Details'!$A$2:$D$169, MATCH('Sales Order '!J2182,'Product Details'!$B$2:$B$169,0),3)</f>
        <v>Furniture</v>
      </c>
      <c r="L2182" s="7" t="str">
        <f>INDEX('Product Details'!$A$2:$D$169, MATCH('Sales Order '!J2182,'Product Details'!$B$2:$B$169,0),4)</f>
        <v>Chairs</v>
      </c>
      <c r="M2182" s="7" t="str">
        <f>INDEX('Product Details'!$A$2:$D$169, MATCH('Sales Order '!J2182,'Product Details'!$B$2:$B$169,0),1)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267"/>
        <v>7191</v>
      </c>
      <c r="R2182" s="8">
        <f t="shared" si="268"/>
        <v>7620</v>
      </c>
      <c r="S2182" s="2">
        <v>48</v>
      </c>
      <c r="T2182" s="9">
        <f t="shared" si="269"/>
        <v>7668</v>
      </c>
      <c r="U2182" s="9">
        <f t="shared" si="270"/>
        <v>477</v>
      </c>
      <c r="V2182" s="2" t="s">
        <v>34</v>
      </c>
      <c r="W2182" s="10">
        <f t="shared" si="271"/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 t="shared" si="264"/>
        <v>Eugene</v>
      </c>
      <c r="H2183" s="6" t="str">
        <f t="shared" si="265"/>
        <v>Barchas</v>
      </c>
      <c r="I2183" s="6" t="str">
        <f t="shared" si="266"/>
        <v>Aksu</v>
      </c>
      <c r="J2183" s="2" t="s">
        <v>841</v>
      </c>
      <c r="K2183" s="7" t="str">
        <f>INDEX('Product Details'!$A$2:$D$169, MATCH('Sales Order '!J2183,'Product Details'!$B$2:$B$169,0),3)</f>
        <v>Office_Supplies</v>
      </c>
      <c r="L2183" s="7" t="str">
        <f>INDEX('Product Details'!$A$2:$D$169, MATCH('Sales Order '!J2183,'Product Details'!$B$2:$B$169,0),4)</f>
        <v>Envelopes</v>
      </c>
      <c r="M2183" s="7" t="str">
        <f>INDEX('Product Details'!$A$2:$D$169, MATCH('Sales Order '!J2183,'Product Details'!$B$2:$B$169,0),1)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267"/>
        <v>12838</v>
      </c>
      <c r="R2183" s="8">
        <f t="shared" si="268"/>
        <v>13475</v>
      </c>
      <c r="S2183" s="2">
        <v>43</v>
      </c>
      <c r="T2183" s="9">
        <f t="shared" si="269"/>
        <v>13518</v>
      </c>
      <c r="U2183" s="9">
        <f t="shared" si="270"/>
        <v>680</v>
      </c>
      <c r="V2183" s="2" t="s">
        <v>31</v>
      </c>
      <c r="W2183" s="10">
        <f t="shared" si="271"/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 t="shared" si="264"/>
        <v>Thais</v>
      </c>
      <c r="H2184" s="6" t="str">
        <f t="shared" si="265"/>
        <v>Sissman</v>
      </c>
      <c r="I2184" s="6" t="str">
        <f t="shared" si="266"/>
        <v>Essen</v>
      </c>
      <c r="J2184" s="2" t="s">
        <v>1174</v>
      </c>
      <c r="K2184" s="7" t="str">
        <f>INDEX('Product Details'!$A$2:$D$169, MATCH('Sales Order '!J2184,'Product Details'!$B$2:$B$169,0),3)</f>
        <v>Office_Supplies</v>
      </c>
      <c r="L2184" s="7" t="str">
        <f>INDEX('Product Details'!$A$2:$D$169, MATCH('Sales Order '!J2184,'Product Details'!$B$2:$B$169,0),4)</f>
        <v>Storage</v>
      </c>
      <c r="M2184" s="7" t="str">
        <f>INDEX('Product Details'!$A$2:$D$169, MATCH('Sales Order '!J2184,'Product Details'!$B$2:$B$169,0),1)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267"/>
        <v>7822</v>
      </c>
      <c r="R2184" s="8">
        <f t="shared" si="268"/>
        <v>8448</v>
      </c>
      <c r="S2184" s="2">
        <v>76</v>
      </c>
      <c r="T2184" s="9">
        <f t="shared" si="269"/>
        <v>8524</v>
      </c>
      <c r="U2184" s="9">
        <f t="shared" si="270"/>
        <v>702</v>
      </c>
      <c r="V2184" s="2" t="s">
        <v>34</v>
      </c>
      <c r="W2184" s="10">
        <f t="shared" si="271"/>
        <v>0.05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 t="shared" si="264"/>
        <v>Claire</v>
      </c>
      <c r="H2185" s="6" t="str">
        <f t="shared" si="265"/>
        <v>Gute</v>
      </c>
      <c r="I2185" s="6" t="str">
        <f t="shared" si="266"/>
        <v>Shenzhen</v>
      </c>
      <c r="J2185" s="2" t="s">
        <v>63</v>
      </c>
      <c r="K2185" s="7" t="str">
        <f>INDEX('Product Details'!$A$2:$D$169, MATCH('Sales Order '!J2185,'Product Details'!$B$2:$B$169,0),3)</f>
        <v>Office_Supplies</v>
      </c>
      <c r="L2185" s="7" t="str">
        <f>INDEX('Product Details'!$A$2:$D$169, MATCH('Sales Order '!J2185,'Product Details'!$B$2:$B$169,0),4)</f>
        <v>Envelopes</v>
      </c>
      <c r="M2185" s="7" t="str">
        <f>INDEX('Product Details'!$A$2:$D$169, MATCH('Sales Order '!J2185,'Product Details'!$B$2:$B$169,0),1)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267"/>
        <v>4000</v>
      </c>
      <c r="R2185" s="8">
        <f t="shared" si="268"/>
        <v>4486</v>
      </c>
      <c r="S2185" s="2">
        <v>73</v>
      </c>
      <c r="T2185" s="9">
        <f t="shared" si="269"/>
        <v>4559</v>
      </c>
      <c r="U2185" s="9">
        <f t="shared" si="270"/>
        <v>559</v>
      </c>
      <c r="V2185" s="2" t="s">
        <v>64</v>
      </c>
      <c r="W2185" s="10">
        <f t="shared" si="271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 t="shared" ref="G2186:G2249" si="272">VLOOKUP(F2186, Customer,2,0)</f>
        <v>Allen</v>
      </c>
      <c r="H2186" s="6" t="str">
        <f t="shared" ref="H2186:H2249" si="273">VLOOKUP(F2186,Customer,3,0)</f>
        <v>Rosenblatt</v>
      </c>
      <c r="I2186" s="6" t="str">
        <f t="shared" ref="I2186:I2249" si="274">VLOOKUP(F2186,Customer,5,0)</f>
        <v>Chaozhou</v>
      </c>
      <c r="J2186" s="2" t="s">
        <v>551</v>
      </c>
      <c r="K2186" s="7" t="str">
        <f>INDEX('Product Details'!$A$2:$D$169, MATCH('Sales Order '!J2186,'Product Details'!$B$2:$B$169,0),3)</f>
        <v>Office_Supplies</v>
      </c>
      <c r="L2186" s="7" t="str">
        <f>INDEX('Product Details'!$A$2:$D$169, MATCH('Sales Order '!J2186,'Product Details'!$B$2:$B$169,0),4)</f>
        <v>Art</v>
      </c>
      <c r="M2186" s="7" t="str">
        <f>INDEX('Product Details'!$A$2:$D$169, MATCH('Sales Order '!J2186,'Product Details'!$B$2:$B$169,0),1)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267"/>
        <v>6050</v>
      </c>
      <c r="R2186" s="8">
        <f t="shared" si="268"/>
        <v>6290</v>
      </c>
      <c r="S2186" s="2">
        <v>96</v>
      </c>
      <c r="T2186" s="9">
        <f t="shared" si="269"/>
        <v>6386</v>
      </c>
      <c r="U2186" s="9">
        <f t="shared" si="270"/>
        <v>336</v>
      </c>
      <c r="V2186" s="2" t="s">
        <v>34</v>
      </c>
      <c r="W2186" s="10">
        <f t="shared" si="271"/>
        <v>0.05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 t="shared" si="272"/>
        <v>Bill</v>
      </c>
      <c r="H2187" s="6" t="str">
        <f t="shared" si="273"/>
        <v>Eplett</v>
      </c>
      <c r="I2187" s="6" t="str">
        <f t="shared" si="274"/>
        <v>Newcastle</v>
      </c>
      <c r="J2187" s="2" t="s">
        <v>405</v>
      </c>
      <c r="K2187" s="7" t="str">
        <f>INDEX('Product Details'!$A$2:$D$169, MATCH('Sales Order '!J2187,'Product Details'!$B$2:$B$169,0),3)</f>
        <v>Furniture</v>
      </c>
      <c r="L2187" s="7" t="str">
        <f>INDEX('Product Details'!$A$2:$D$169, MATCH('Sales Order '!J2187,'Product Details'!$B$2:$B$169,0),4)</f>
        <v>Furnishings</v>
      </c>
      <c r="M2187" s="7" t="str">
        <f>INDEX('Product Details'!$A$2:$D$169, MATCH('Sales Order '!J2187,'Product Details'!$B$2:$B$169,0),1)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275">O2187*P2187</f>
        <v>7900</v>
      </c>
      <c r="R2187" s="8">
        <f t="shared" ref="R2187:R2250" si="276">N2187*P2187</f>
        <v>8617</v>
      </c>
      <c r="S2187" s="2">
        <v>65</v>
      </c>
      <c r="T2187" s="9">
        <f t="shared" ref="T2187:T2250" si="277">R2187+S2187</f>
        <v>8682</v>
      </c>
      <c r="U2187" s="9">
        <f t="shared" ref="U2187:U2250" si="278">T2187-Q2187</f>
        <v>782</v>
      </c>
      <c r="V2187" s="2" t="s">
        <v>64</v>
      </c>
      <c r="W2187" s="10">
        <f t="shared" ref="W2187:W2250" si="279">VLOOKUP(T2187,$X$1:$Y$7,2,1)</f>
        <v>0.05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 t="shared" si="272"/>
        <v>Laurel</v>
      </c>
      <c r="H2188" s="6" t="str">
        <f t="shared" si="273"/>
        <v>Beltran</v>
      </c>
      <c r="I2188" s="6" t="str">
        <f t="shared" si="274"/>
        <v>Wuppertal</v>
      </c>
      <c r="J2188" s="2" t="s">
        <v>551</v>
      </c>
      <c r="K2188" s="7" t="str">
        <f>INDEX('Product Details'!$A$2:$D$169, MATCH('Sales Order '!J2188,'Product Details'!$B$2:$B$169,0),3)</f>
        <v>Office_Supplies</v>
      </c>
      <c r="L2188" s="7" t="str">
        <f>INDEX('Product Details'!$A$2:$D$169, MATCH('Sales Order '!J2188,'Product Details'!$B$2:$B$169,0),4)</f>
        <v>Art</v>
      </c>
      <c r="M2188" s="7" t="str">
        <f>INDEX('Product Details'!$A$2:$D$169, MATCH('Sales Order '!J2188,'Product Details'!$B$2:$B$169,0),1)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275"/>
        <v>32244</v>
      </c>
      <c r="R2188" s="8">
        <f t="shared" si="276"/>
        <v>33516</v>
      </c>
      <c r="S2188" s="2">
        <v>25</v>
      </c>
      <c r="T2188" s="9">
        <f t="shared" si="277"/>
        <v>33541</v>
      </c>
      <c r="U2188" s="9">
        <f t="shared" si="278"/>
        <v>1297</v>
      </c>
      <c r="V2188" s="2" t="s">
        <v>34</v>
      </c>
      <c r="W2188" s="10">
        <f t="shared" si="279"/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 t="shared" si="272"/>
        <v>Bart</v>
      </c>
      <c r="H2189" s="6" t="str">
        <f t="shared" si="273"/>
        <v>Folk</v>
      </c>
      <c r="I2189" s="6" t="str">
        <f t="shared" si="274"/>
        <v>Melbourne</v>
      </c>
      <c r="J2189" s="2" t="s">
        <v>39</v>
      </c>
      <c r="K2189" s="7" t="str">
        <f>INDEX('Product Details'!$A$2:$D$169, MATCH('Sales Order '!J2189,'Product Details'!$B$2:$B$169,0),3)</f>
        <v>Office_Supplies</v>
      </c>
      <c r="L2189" s="7" t="str">
        <f>INDEX('Product Details'!$A$2:$D$169, MATCH('Sales Order '!J2189,'Product Details'!$B$2:$B$169,0),4)</f>
        <v>Binders</v>
      </c>
      <c r="M2189" s="7" t="str">
        <f>INDEX('Product Details'!$A$2:$D$169, MATCH('Sales Order '!J2189,'Product Details'!$B$2:$B$169,0),1)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275"/>
        <v>13088</v>
      </c>
      <c r="R2189" s="8">
        <f t="shared" si="276"/>
        <v>13344</v>
      </c>
      <c r="S2189" s="2">
        <v>52</v>
      </c>
      <c r="T2189" s="9">
        <f t="shared" si="277"/>
        <v>13396</v>
      </c>
      <c r="U2189" s="9">
        <f t="shared" si="278"/>
        <v>308</v>
      </c>
      <c r="V2189" s="2" t="s">
        <v>34</v>
      </c>
      <c r="W2189" s="10">
        <f t="shared" si="279"/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 t="shared" si="272"/>
        <v>Ralph</v>
      </c>
      <c r="H2190" s="6" t="str">
        <f t="shared" si="273"/>
        <v>Kennedy</v>
      </c>
      <c r="I2190" s="6" t="str">
        <f t="shared" si="274"/>
        <v>Perth</v>
      </c>
      <c r="J2190" s="2" t="s">
        <v>60</v>
      </c>
      <c r="K2190" s="7" t="str">
        <f>INDEX('Product Details'!$A$2:$D$169, MATCH('Sales Order '!J2190,'Product Details'!$B$2:$B$169,0),3)</f>
        <v>Technology</v>
      </c>
      <c r="L2190" s="7" t="str">
        <f>INDEX('Product Details'!$A$2:$D$169, MATCH('Sales Order '!J2190,'Product Details'!$B$2:$B$169,0),4)</f>
        <v>Accessories</v>
      </c>
      <c r="M2190" s="7" t="str">
        <f>INDEX('Product Details'!$A$2:$D$169, MATCH('Sales Order '!J2190,'Product Details'!$B$2:$B$169,0),1)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275"/>
        <v>11300</v>
      </c>
      <c r="R2190" s="8">
        <f t="shared" si="276"/>
        <v>12068</v>
      </c>
      <c r="S2190" s="2">
        <v>55</v>
      </c>
      <c r="T2190" s="9">
        <f t="shared" si="277"/>
        <v>12123</v>
      </c>
      <c r="U2190" s="9">
        <f t="shared" si="278"/>
        <v>823</v>
      </c>
      <c r="V2190" s="2" t="s">
        <v>34</v>
      </c>
      <c r="W2190" s="10">
        <f t="shared" si="279"/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 t="shared" si="272"/>
        <v>Helen</v>
      </c>
      <c r="H2191" s="6" t="str">
        <f t="shared" si="273"/>
        <v>Abelman</v>
      </c>
      <c r="I2191" s="6" t="str">
        <f t="shared" si="274"/>
        <v>Munich</v>
      </c>
      <c r="J2191" s="2" t="s">
        <v>302</v>
      </c>
      <c r="K2191" s="7" t="str">
        <f>INDEX('Product Details'!$A$2:$D$169, MATCH('Sales Order '!J2191,'Product Details'!$B$2:$B$169,0),3)</f>
        <v>Technology</v>
      </c>
      <c r="L2191" s="7" t="str">
        <f>INDEX('Product Details'!$A$2:$D$169, MATCH('Sales Order '!J2191,'Product Details'!$B$2:$B$169,0),4)</f>
        <v>Machines</v>
      </c>
      <c r="M2191" s="7" t="str">
        <f>INDEX('Product Details'!$A$2:$D$169, MATCH('Sales Order '!J2191,'Product Details'!$B$2:$B$169,0),1)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275"/>
        <v>5538</v>
      </c>
      <c r="R2191" s="8">
        <f t="shared" si="276"/>
        <v>5874</v>
      </c>
      <c r="S2191" s="2">
        <v>64</v>
      </c>
      <c r="T2191" s="9">
        <f t="shared" si="277"/>
        <v>5938</v>
      </c>
      <c r="U2191" s="9">
        <f t="shared" si="278"/>
        <v>400</v>
      </c>
      <c r="V2191" s="2" t="s">
        <v>34</v>
      </c>
      <c r="W2191" s="10">
        <f t="shared" si="279"/>
        <v>0.05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 t="shared" si="272"/>
        <v>Anthony</v>
      </c>
      <c r="H2192" s="6" t="str">
        <f t="shared" si="273"/>
        <v>O'Donnell</v>
      </c>
      <c r="I2192" s="6" t="str">
        <f t="shared" si="274"/>
        <v>Berlin</v>
      </c>
      <c r="J2192" s="2" t="s">
        <v>700</v>
      </c>
      <c r="K2192" s="7" t="str">
        <f>INDEX('Product Details'!$A$2:$D$169, MATCH('Sales Order '!J2192,'Product Details'!$B$2:$B$169,0),3)</f>
        <v>Technology</v>
      </c>
      <c r="L2192" s="7" t="str">
        <f>INDEX('Product Details'!$A$2:$D$169, MATCH('Sales Order '!J2192,'Product Details'!$B$2:$B$169,0),4)</f>
        <v>Accessories</v>
      </c>
      <c r="M2192" s="7" t="str">
        <f>INDEX('Product Details'!$A$2:$D$169, MATCH('Sales Order '!J2192,'Product Details'!$B$2:$B$169,0),1)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275"/>
        <v>374</v>
      </c>
      <c r="R2192" s="8">
        <f t="shared" si="276"/>
        <v>404</v>
      </c>
      <c r="S2192" s="2">
        <v>30</v>
      </c>
      <c r="T2192" s="9">
        <f t="shared" si="277"/>
        <v>434</v>
      </c>
      <c r="U2192" s="9">
        <f t="shared" si="278"/>
        <v>60</v>
      </c>
      <c r="V2192" s="2" t="s">
        <v>64</v>
      </c>
      <c r="W2192" s="10">
        <f t="shared" si="279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 t="shared" si="272"/>
        <v>Sung</v>
      </c>
      <c r="H2193" s="6" t="str">
        <f t="shared" si="273"/>
        <v>Shariari</v>
      </c>
      <c r="I2193" s="6" t="str">
        <f t="shared" si="274"/>
        <v>Solapur</v>
      </c>
      <c r="J2193" s="2" t="s">
        <v>57</v>
      </c>
      <c r="K2193" s="7" t="str">
        <f>INDEX('Product Details'!$A$2:$D$169, MATCH('Sales Order '!J2193,'Product Details'!$B$2:$B$169,0),3)</f>
        <v>Technology</v>
      </c>
      <c r="L2193" s="7" t="str">
        <f>INDEX('Product Details'!$A$2:$D$169, MATCH('Sales Order '!J2193,'Product Details'!$B$2:$B$169,0),4)</f>
        <v>Accessories</v>
      </c>
      <c r="M2193" s="7" t="str">
        <f>INDEX('Product Details'!$A$2:$D$169, MATCH('Sales Order '!J2193,'Product Details'!$B$2:$B$169,0),1)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275"/>
        <v>23397</v>
      </c>
      <c r="R2193" s="8">
        <f t="shared" si="276"/>
        <v>24561</v>
      </c>
      <c r="S2193" s="2">
        <v>62</v>
      </c>
      <c r="T2193" s="9">
        <f t="shared" si="277"/>
        <v>24623</v>
      </c>
      <c r="U2193" s="9">
        <f t="shared" si="278"/>
        <v>1226</v>
      </c>
      <c r="V2193" s="2" t="s">
        <v>31</v>
      </c>
      <c r="W2193" s="10">
        <f t="shared" si="279"/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 t="shared" si="272"/>
        <v>Jack</v>
      </c>
      <c r="H2194" s="6" t="str">
        <f t="shared" si="273"/>
        <v>O'Briant</v>
      </c>
      <c r="I2194" s="6" t="str">
        <f t="shared" si="274"/>
        <v>Jammu</v>
      </c>
      <c r="J2194" s="2" t="s">
        <v>191</v>
      </c>
      <c r="K2194" s="7" t="str">
        <f>INDEX('Product Details'!$A$2:$D$169, MATCH('Sales Order '!J2194,'Product Details'!$B$2:$B$169,0),3)</f>
        <v>Furniture</v>
      </c>
      <c r="L2194" s="7" t="str">
        <f>INDEX('Product Details'!$A$2:$D$169, MATCH('Sales Order '!J2194,'Product Details'!$B$2:$B$169,0),4)</f>
        <v>Tables</v>
      </c>
      <c r="M2194" s="7" t="str">
        <f>INDEX('Product Details'!$A$2:$D$169, MATCH('Sales Order '!J2194,'Product Details'!$B$2:$B$169,0),1)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275"/>
        <v>12360</v>
      </c>
      <c r="R2194" s="8">
        <f t="shared" si="276"/>
        <v>13100</v>
      </c>
      <c r="S2194" s="2">
        <v>76</v>
      </c>
      <c r="T2194" s="9">
        <f t="shared" si="277"/>
        <v>13176</v>
      </c>
      <c r="U2194" s="9">
        <f t="shared" si="278"/>
        <v>816</v>
      </c>
      <c r="V2194" s="2" t="s">
        <v>34</v>
      </c>
      <c r="W2194" s="10">
        <f t="shared" si="279"/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 t="shared" si="272"/>
        <v>Deanra</v>
      </c>
      <c r="H2195" s="6" t="str">
        <f t="shared" si="273"/>
        <v>Eno</v>
      </c>
      <c r="I2195" s="6" t="str">
        <f t="shared" si="274"/>
        <v>Langen</v>
      </c>
      <c r="J2195" s="2" t="s">
        <v>87</v>
      </c>
      <c r="K2195" s="7" t="str">
        <f>INDEX('Product Details'!$A$2:$D$169, MATCH('Sales Order '!J2195,'Product Details'!$B$2:$B$169,0),3)</f>
        <v>Office_Supplies</v>
      </c>
      <c r="L2195" s="7" t="str">
        <f>INDEX('Product Details'!$A$2:$D$169, MATCH('Sales Order '!J2195,'Product Details'!$B$2:$B$169,0),4)</f>
        <v>Storage</v>
      </c>
      <c r="M2195" s="7" t="str">
        <f>INDEX('Product Details'!$A$2:$D$169, MATCH('Sales Order '!J2195,'Product Details'!$B$2:$B$169,0),1)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275"/>
        <v>3409</v>
      </c>
      <c r="R2195" s="8">
        <f t="shared" si="276"/>
        <v>3717</v>
      </c>
      <c r="S2195" s="2">
        <v>65</v>
      </c>
      <c r="T2195" s="9">
        <f t="shared" si="277"/>
        <v>3782</v>
      </c>
      <c r="U2195" s="9">
        <f t="shared" si="278"/>
        <v>373</v>
      </c>
      <c r="V2195" s="2" t="s">
        <v>64</v>
      </c>
      <c r="W2195" s="10">
        <f t="shared" si="279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 t="shared" si="272"/>
        <v>Darrin</v>
      </c>
      <c r="H2196" s="6" t="str">
        <f t="shared" si="273"/>
        <v>Sayre</v>
      </c>
      <c r="I2196" s="6" t="str">
        <f t="shared" si="274"/>
        <v>Duisburg</v>
      </c>
      <c r="J2196" s="2" t="s">
        <v>351</v>
      </c>
      <c r="K2196" s="7" t="str">
        <f>INDEX('Product Details'!$A$2:$D$169, MATCH('Sales Order '!J2196,'Product Details'!$B$2:$B$169,0),3)</f>
        <v>Furniture</v>
      </c>
      <c r="L2196" s="7" t="str">
        <f>INDEX('Product Details'!$A$2:$D$169, MATCH('Sales Order '!J2196,'Product Details'!$B$2:$B$169,0),4)</f>
        <v>Tables</v>
      </c>
      <c r="M2196" s="7" t="str">
        <f>INDEX('Product Details'!$A$2:$D$169, MATCH('Sales Order '!J2196,'Product Details'!$B$2:$B$169,0),1)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275"/>
        <v>10270</v>
      </c>
      <c r="R2196" s="8">
        <f t="shared" si="276"/>
        <v>10885</v>
      </c>
      <c r="S2196" s="2">
        <v>88</v>
      </c>
      <c r="T2196" s="9">
        <f t="shared" si="277"/>
        <v>10973</v>
      </c>
      <c r="U2196" s="9">
        <f t="shared" si="278"/>
        <v>703</v>
      </c>
      <c r="V2196" s="2" t="s">
        <v>34</v>
      </c>
      <c r="W2196" s="10">
        <f t="shared" si="279"/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 t="shared" si="272"/>
        <v>Barry</v>
      </c>
      <c r="H2197" s="6" t="str">
        <f t="shared" si="273"/>
        <v>Blumstein</v>
      </c>
      <c r="I2197" s="6" t="str">
        <f t="shared" si="274"/>
        <v>Gold Coast</v>
      </c>
      <c r="J2197" s="2" t="s">
        <v>1013</v>
      </c>
      <c r="K2197" s="7" t="str">
        <f>INDEX('Product Details'!$A$2:$D$169, MATCH('Sales Order '!J2197,'Product Details'!$B$2:$B$169,0),3)</f>
        <v>Office_Supplies</v>
      </c>
      <c r="L2197" s="7" t="str">
        <f>INDEX('Product Details'!$A$2:$D$169, MATCH('Sales Order '!J2197,'Product Details'!$B$2:$B$169,0),4)</f>
        <v>Envelopes</v>
      </c>
      <c r="M2197" s="7" t="str">
        <f>INDEX('Product Details'!$A$2:$D$169, MATCH('Sales Order '!J2197,'Product Details'!$B$2:$B$169,0),1)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275"/>
        <v>26208</v>
      </c>
      <c r="R2197" s="8">
        <f t="shared" si="276"/>
        <v>28014</v>
      </c>
      <c r="S2197" s="2">
        <v>47</v>
      </c>
      <c r="T2197" s="9">
        <f t="shared" si="277"/>
        <v>28061</v>
      </c>
      <c r="U2197" s="9">
        <f t="shared" si="278"/>
        <v>1853</v>
      </c>
      <c r="V2197" s="2" t="s">
        <v>64</v>
      </c>
      <c r="W2197" s="10">
        <f t="shared" si="279"/>
        <v>7.0000000000000007E-2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 t="shared" si="272"/>
        <v>Caroline</v>
      </c>
      <c r="H2198" s="6" t="str">
        <f t="shared" si="273"/>
        <v>Jumper</v>
      </c>
      <c r="I2198" s="6" t="str">
        <f t="shared" si="274"/>
        <v>Xuzhou</v>
      </c>
      <c r="J2198" s="2" t="s">
        <v>42</v>
      </c>
      <c r="K2198" s="7" t="str">
        <f>INDEX('Product Details'!$A$2:$D$169, MATCH('Sales Order '!J2198,'Product Details'!$B$2:$B$169,0),3)</f>
        <v>Office_Supplies</v>
      </c>
      <c r="L2198" s="7" t="str">
        <f>INDEX('Product Details'!$A$2:$D$169, MATCH('Sales Order '!J2198,'Product Details'!$B$2:$B$169,0),4)</f>
        <v>Supplies</v>
      </c>
      <c r="M2198" s="7" t="str">
        <f>INDEX('Product Details'!$A$2:$D$169, MATCH('Sales Order '!J2198,'Product Details'!$B$2:$B$169,0),1)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275"/>
        <v>8652</v>
      </c>
      <c r="R2198" s="8">
        <f t="shared" si="276"/>
        <v>9714</v>
      </c>
      <c r="S2198" s="2">
        <v>44</v>
      </c>
      <c r="T2198" s="9">
        <f t="shared" si="277"/>
        <v>9758</v>
      </c>
      <c r="U2198" s="9">
        <f t="shared" si="278"/>
        <v>1106</v>
      </c>
      <c r="V2198" s="2" t="s">
        <v>64</v>
      </c>
      <c r="W2198" s="10">
        <f t="shared" si="279"/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 t="shared" si="272"/>
        <v>Victor</v>
      </c>
      <c r="H2199" s="6" t="str">
        <f t="shared" si="273"/>
        <v>Preis</v>
      </c>
      <c r="I2199" s="6" t="str">
        <f t="shared" si="274"/>
        <v>Melbourne</v>
      </c>
      <c r="J2199" s="2" t="s">
        <v>263</v>
      </c>
      <c r="K2199" s="7" t="str">
        <f>INDEX('Product Details'!$A$2:$D$169, MATCH('Sales Order '!J2199,'Product Details'!$B$2:$B$169,0),3)</f>
        <v>Furniture</v>
      </c>
      <c r="L2199" s="7" t="str">
        <f>INDEX('Product Details'!$A$2:$D$169, MATCH('Sales Order '!J2199,'Product Details'!$B$2:$B$169,0),4)</f>
        <v>Chairs</v>
      </c>
      <c r="M2199" s="7" t="str">
        <f>INDEX('Product Details'!$A$2:$D$169, MATCH('Sales Order '!J2199,'Product Details'!$B$2:$B$169,0),1)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275"/>
        <v>559</v>
      </c>
      <c r="R2199" s="8">
        <f t="shared" si="276"/>
        <v>626</v>
      </c>
      <c r="S2199" s="2">
        <v>55</v>
      </c>
      <c r="T2199" s="9">
        <f t="shared" si="277"/>
        <v>681</v>
      </c>
      <c r="U2199" s="9">
        <f t="shared" si="278"/>
        <v>122</v>
      </c>
      <c r="V2199" s="2" t="s">
        <v>64</v>
      </c>
      <c r="W2199" s="10">
        <f t="shared" si="279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 t="shared" si="272"/>
        <v>Harold</v>
      </c>
      <c r="H2200" s="6" t="str">
        <f t="shared" si="273"/>
        <v>Dahlen</v>
      </c>
      <c r="I2200" s="6" t="str">
        <f t="shared" si="274"/>
        <v>Melbourne</v>
      </c>
      <c r="J2200" s="2" t="s">
        <v>867</v>
      </c>
      <c r="K2200" s="7" t="str">
        <f>INDEX('Product Details'!$A$2:$D$169, MATCH('Sales Order '!J2200,'Product Details'!$B$2:$B$169,0),3)</f>
        <v>Furniture</v>
      </c>
      <c r="L2200" s="7" t="str">
        <f>INDEX('Product Details'!$A$2:$D$169, MATCH('Sales Order '!J2200,'Product Details'!$B$2:$B$169,0),4)</f>
        <v>Chairs</v>
      </c>
      <c r="M2200" s="7" t="str">
        <f>INDEX('Product Details'!$A$2:$D$169, MATCH('Sales Order '!J2200,'Product Details'!$B$2:$B$169,0),1)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275"/>
        <v>7008</v>
      </c>
      <c r="R2200" s="8">
        <f t="shared" si="276"/>
        <v>7359</v>
      </c>
      <c r="S2200" s="2">
        <v>80</v>
      </c>
      <c r="T2200" s="9">
        <f t="shared" si="277"/>
        <v>7439</v>
      </c>
      <c r="U2200" s="9">
        <f t="shared" si="278"/>
        <v>431</v>
      </c>
      <c r="V2200" s="2" t="s">
        <v>64</v>
      </c>
      <c r="W2200" s="10">
        <f t="shared" si="279"/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 t="shared" si="272"/>
        <v>Thea</v>
      </c>
      <c r="H2201" s="6" t="str">
        <f t="shared" si="273"/>
        <v>Hudgings</v>
      </c>
      <c r="I2201" s="6" t="str">
        <f t="shared" si="274"/>
        <v>Anshan</v>
      </c>
      <c r="J2201" s="2" t="s">
        <v>205</v>
      </c>
      <c r="K2201" s="7" t="str">
        <f>INDEX('Product Details'!$A$2:$D$169, MATCH('Sales Order '!J2201,'Product Details'!$B$2:$B$169,0),3)</f>
        <v>Office_Supplies</v>
      </c>
      <c r="L2201" s="7" t="str">
        <f>INDEX('Product Details'!$A$2:$D$169, MATCH('Sales Order '!J2201,'Product Details'!$B$2:$B$169,0),4)</f>
        <v>Labels</v>
      </c>
      <c r="M2201" s="7" t="str">
        <f>INDEX('Product Details'!$A$2:$D$169, MATCH('Sales Order '!J2201,'Product Details'!$B$2:$B$169,0),1)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275"/>
        <v>4420</v>
      </c>
      <c r="R2201" s="8">
        <f t="shared" si="276"/>
        <v>4684</v>
      </c>
      <c r="S2201" s="2">
        <v>91</v>
      </c>
      <c r="T2201" s="9">
        <f t="shared" si="277"/>
        <v>4775</v>
      </c>
      <c r="U2201" s="9">
        <f t="shared" si="278"/>
        <v>355</v>
      </c>
      <c r="V2201" s="2" t="s">
        <v>34</v>
      </c>
      <c r="W2201" s="10">
        <f t="shared" si="279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 t="shared" si="272"/>
        <v>Thais</v>
      </c>
      <c r="H2202" s="6" t="str">
        <f t="shared" si="273"/>
        <v>Sissman</v>
      </c>
      <c r="I2202" s="6" t="str">
        <f t="shared" si="274"/>
        <v>Essen</v>
      </c>
      <c r="J2202" s="2" t="s">
        <v>51</v>
      </c>
      <c r="K2202" s="7" t="str">
        <f>INDEX('Product Details'!$A$2:$D$169, MATCH('Sales Order '!J2202,'Product Details'!$B$2:$B$169,0),3)</f>
        <v>Technology</v>
      </c>
      <c r="L2202" s="7" t="str">
        <f>INDEX('Product Details'!$A$2:$D$169, MATCH('Sales Order '!J2202,'Product Details'!$B$2:$B$169,0),4)</f>
        <v>Machines</v>
      </c>
      <c r="M2202" s="7" t="str">
        <f>INDEX('Product Details'!$A$2:$D$169, MATCH('Sales Order '!J2202,'Product Details'!$B$2:$B$169,0),1)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275"/>
        <v>12140</v>
      </c>
      <c r="R2202" s="8">
        <f t="shared" si="276"/>
        <v>12992</v>
      </c>
      <c r="S2202" s="2">
        <v>58</v>
      </c>
      <c r="T2202" s="9">
        <f t="shared" si="277"/>
        <v>13050</v>
      </c>
      <c r="U2202" s="9">
        <f t="shared" si="278"/>
        <v>910</v>
      </c>
      <c r="V2202" s="2" t="s">
        <v>64</v>
      </c>
      <c r="W2202" s="10">
        <f t="shared" si="279"/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 t="shared" si="272"/>
        <v>Tamara</v>
      </c>
      <c r="H2203" s="6" t="str">
        <f t="shared" si="273"/>
        <v>Chand</v>
      </c>
      <c r="I2203" s="6" t="str">
        <f t="shared" si="274"/>
        <v>Yogyakarta</v>
      </c>
      <c r="J2203" s="2" t="s">
        <v>399</v>
      </c>
      <c r="K2203" s="7" t="str">
        <f>INDEX('Product Details'!$A$2:$D$169, MATCH('Sales Order '!J2203,'Product Details'!$B$2:$B$169,0),3)</f>
        <v>Office_Supplies</v>
      </c>
      <c r="L2203" s="7" t="str">
        <f>INDEX('Product Details'!$A$2:$D$169, MATCH('Sales Order '!J2203,'Product Details'!$B$2:$B$169,0),4)</f>
        <v>Art</v>
      </c>
      <c r="M2203" s="7" t="str">
        <f>INDEX('Product Details'!$A$2:$D$169, MATCH('Sales Order '!J2203,'Product Details'!$B$2:$B$169,0),1)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275"/>
        <v>3826</v>
      </c>
      <c r="R2203" s="8">
        <f t="shared" si="276"/>
        <v>4054</v>
      </c>
      <c r="S2203" s="2">
        <v>69</v>
      </c>
      <c r="T2203" s="9">
        <f t="shared" si="277"/>
        <v>4123</v>
      </c>
      <c r="U2203" s="9">
        <f t="shared" si="278"/>
        <v>297</v>
      </c>
      <c r="V2203" s="2" t="s">
        <v>34</v>
      </c>
      <c r="W2203" s="10">
        <f t="shared" si="279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 t="shared" si="272"/>
        <v>Philisse</v>
      </c>
      <c r="H2204" s="6" t="str">
        <f t="shared" si="273"/>
        <v>Overcash</v>
      </c>
      <c r="I2204" s="6" t="str">
        <f t="shared" si="274"/>
        <v>Devonport</v>
      </c>
      <c r="J2204" s="2" t="s">
        <v>164</v>
      </c>
      <c r="K2204" s="7" t="str">
        <f>INDEX('Product Details'!$A$2:$D$169, MATCH('Sales Order '!J2204,'Product Details'!$B$2:$B$169,0),3)</f>
        <v>Office_Supplies</v>
      </c>
      <c r="L2204" s="7" t="str">
        <f>INDEX('Product Details'!$A$2:$D$169, MATCH('Sales Order '!J2204,'Product Details'!$B$2:$B$169,0),4)</f>
        <v>Appliances</v>
      </c>
      <c r="M2204" s="7" t="str">
        <f>INDEX('Product Details'!$A$2:$D$169, MATCH('Sales Order '!J2204,'Product Details'!$B$2:$B$169,0),1)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275"/>
        <v>12366</v>
      </c>
      <c r="R2204" s="8">
        <f t="shared" si="276"/>
        <v>13230</v>
      </c>
      <c r="S2204" s="2">
        <v>43</v>
      </c>
      <c r="T2204" s="9">
        <f t="shared" si="277"/>
        <v>13273</v>
      </c>
      <c r="U2204" s="9">
        <f t="shared" si="278"/>
        <v>907</v>
      </c>
      <c r="V2204" s="2" t="s">
        <v>64</v>
      </c>
      <c r="W2204" s="10">
        <f t="shared" si="279"/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 t="shared" si="272"/>
        <v>Claire</v>
      </c>
      <c r="H2205" s="6" t="str">
        <f t="shared" si="273"/>
        <v>Gute</v>
      </c>
      <c r="I2205" s="6" t="str">
        <f t="shared" si="274"/>
        <v>Worms</v>
      </c>
      <c r="J2205" s="2" t="s">
        <v>793</v>
      </c>
      <c r="K2205" s="7" t="str">
        <f>INDEX('Product Details'!$A$2:$D$169, MATCH('Sales Order '!J2205,'Product Details'!$B$2:$B$169,0),3)</f>
        <v>Office_Supplies</v>
      </c>
      <c r="L2205" s="7" t="str">
        <f>INDEX('Product Details'!$A$2:$D$169, MATCH('Sales Order '!J2205,'Product Details'!$B$2:$B$169,0),4)</f>
        <v>Fasteners</v>
      </c>
      <c r="M2205" s="7" t="str">
        <f>INDEX('Product Details'!$A$2:$D$169, MATCH('Sales Order '!J2205,'Product Details'!$B$2:$B$169,0),1)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275"/>
        <v>6743</v>
      </c>
      <c r="R2205" s="8">
        <f t="shared" si="276"/>
        <v>7350</v>
      </c>
      <c r="S2205" s="2">
        <v>78</v>
      </c>
      <c r="T2205" s="9">
        <f t="shared" si="277"/>
        <v>7428</v>
      </c>
      <c r="U2205" s="9">
        <f t="shared" si="278"/>
        <v>685</v>
      </c>
      <c r="V2205" s="2" t="s">
        <v>64</v>
      </c>
      <c r="W2205" s="10">
        <f t="shared" si="279"/>
        <v>0.05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 t="shared" si="272"/>
        <v>Stewart</v>
      </c>
      <c r="H2206" s="6" t="str">
        <f t="shared" si="273"/>
        <v>Visinsky</v>
      </c>
      <c r="I2206" s="6" t="str">
        <f t="shared" si="274"/>
        <v>Shenyang</v>
      </c>
      <c r="J2206" s="2" t="s">
        <v>263</v>
      </c>
      <c r="K2206" s="7" t="str">
        <f>INDEX('Product Details'!$A$2:$D$169, MATCH('Sales Order '!J2206,'Product Details'!$B$2:$B$169,0),3)</f>
        <v>Furniture</v>
      </c>
      <c r="L2206" s="7" t="str">
        <f>INDEX('Product Details'!$A$2:$D$169, MATCH('Sales Order '!J2206,'Product Details'!$B$2:$B$169,0),4)</f>
        <v>Chairs</v>
      </c>
      <c r="M2206" s="7" t="str">
        <f>INDEX('Product Details'!$A$2:$D$169, MATCH('Sales Order '!J2206,'Product Details'!$B$2:$B$169,0),1)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275"/>
        <v>10488</v>
      </c>
      <c r="R2206" s="8">
        <f t="shared" si="276"/>
        <v>11428</v>
      </c>
      <c r="S2206" s="2">
        <v>44</v>
      </c>
      <c r="T2206" s="9">
        <f t="shared" si="277"/>
        <v>11472</v>
      </c>
      <c r="U2206" s="9">
        <f t="shared" si="278"/>
        <v>984</v>
      </c>
      <c r="V2206" s="2" t="s">
        <v>64</v>
      </c>
      <c r="W2206" s="10">
        <f t="shared" si="279"/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 t="shared" si="272"/>
        <v>Cari</v>
      </c>
      <c r="H2207" s="6" t="str">
        <f t="shared" si="273"/>
        <v>Sayre</v>
      </c>
      <c r="I2207" s="6" t="str">
        <f t="shared" si="274"/>
        <v>Recklinghausen</v>
      </c>
      <c r="J2207" s="2" t="s">
        <v>311</v>
      </c>
      <c r="K2207" s="7" t="str">
        <f>INDEX('Product Details'!$A$2:$D$169, MATCH('Sales Order '!J2207,'Product Details'!$B$2:$B$169,0),3)</f>
        <v>Technology</v>
      </c>
      <c r="L2207" s="7" t="str">
        <f>INDEX('Product Details'!$A$2:$D$169, MATCH('Sales Order '!J2207,'Product Details'!$B$2:$B$169,0),4)</f>
        <v>Copiers</v>
      </c>
      <c r="M2207" s="7" t="str">
        <f>INDEX('Product Details'!$A$2:$D$169, MATCH('Sales Order '!J2207,'Product Details'!$B$2:$B$169,0),1)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275"/>
        <v>3062</v>
      </c>
      <c r="R2207" s="8">
        <f t="shared" si="276"/>
        <v>3152</v>
      </c>
      <c r="S2207" s="2">
        <v>92</v>
      </c>
      <c r="T2207" s="9">
        <f t="shared" si="277"/>
        <v>3244</v>
      </c>
      <c r="U2207" s="9">
        <f t="shared" si="278"/>
        <v>182</v>
      </c>
      <c r="V2207" s="2" t="s">
        <v>31</v>
      </c>
      <c r="W2207" s="10">
        <f t="shared" si="279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 t="shared" si="272"/>
        <v>Thomas</v>
      </c>
      <c r="H2208" s="6" t="str">
        <f t="shared" si="273"/>
        <v>Brumley</v>
      </c>
      <c r="I2208" s="6" t="str">
        <f t="shared" si="274"/>
        <v>Launceston</v>
      </c>
      <c r="J2208" s="2" t="s">
        <v>342</v>
      </c>
      <c r="K2208" s="7" t="str">
        <f>INDEX('Product Details'!$A$2:$D$169, MATCH('Sales Order '!J2208,'Product Details'!$B$2:$B$169,0),3)</f>
        <v>Technology</v>
      </c>
      <c r="L2208" s="7" t="str">
        <f>INDEX('Product Details'!$A$2:$D$169, MATCH('Sales Order '!J2208,'Product Details'!$B$2:$B$169,0),4)</f>
        <v>Copiers</v>
      </c>
      <c r="M2208" s="7" t="str">
        <f>INDEX('Product Details'!$A$2:$D$169, MATCH('Sales Order '!J2208,'Product Details'!$B$2:$B$169,0),1)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275"/>
        <v>46926</v>
      </c>
      <c r="R2208" s="8">
        <f t="shared" si="276"/>
        <v>52632</v>
      </c>
      <c r="S2208" s="2">
        <v>72</v>
      </c>
      <c r="T2208" s="9">
        <f t="shared" si="277"/>
        <v>52704</v>
      </c>
      <c r="U2208" s="9">
        <f t="shared" si="278"/>
        <v>5778</v>
      </c>
      <c r="V2208" s="2" t="s">
        <v>34</v>
      </c>
      <c r="W2208" s="10">
        <f t="shared" si="279"/>
        <v>0.09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 t="shared" si="272"/>
        <v>John</v>
      </c>
      <c r="H2209" s="6" t="str">
        <f t="shared" si="273"/>
        <v>Grady</v>
      </c>
      <c r="I2209" s="6" t="str">
        <f t="shared" si="274"/>
        <v>Queanbeyan</v>
      </c>
      <c r="J2209" s="2" t="s">
        <v>144</v>
      </c>
      <c r="K2209" s="7" t="str">
        <f>INDEX('Product Details'!$A$2:$D$169, MATCH('Sales Order '!J2209,'Product Details'!$B$2:$B$169,0),3)</f>
        <v>Office_Supplies</v>
      </c>
      <c r="L2209" s="7" t="str">
        <f>INDEX('Product Details'!$A$2:$D$169, MATCH('Sales Order '!J2209,'Product Details'!$B$2:$B$169,0),4)</f>
        <v>Binders</v>
      </c>
      <c r="M2209" s="7" t="str">
        <f>INDEX('Product Details'!$A$2:$D$169, MATCH('Sales Order '!J2209,'Product Details'!$B$2:$B$169,0),1)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275"/>
        <v>3805</v>
      </c>
      <c r="R2209" s="8">
        <f t="shared" si="276"/>
        <v>4145</v>
      </c>
      <c r="S2209" s="2">
        <v>40</v>
      </c>
      <c r="T2209" s="9">
        <f t="shared" si="277"/>
        <v>4185</v>
      </c>
      <c r="U2209" s="9">
        <f t="shared" si="278"/>
        <v>380</v>
      </c>
      <c r="V2209" s="2" t="s">
        <v>34</v>
      </c>
      <c r="W2209" s="10">
        <f t="shared" si="279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 t="shared" si="272"/>
        <v>Scott</v>
      </c>
      <c r="H2210" s="6" t="str">
        <f t="shared" si="273"/>
        <v>Cohen</v>
      </c>
      <c r="I2210" s="6" t="str">
        <f t="shared" si="274"/>
        <v>Freiburg</v>
      </c>
      <c r="J2210" s="2" t="s">
        <v>181</v>
      </c>
      <c r="K2210" s="7" t="str">
        <f>INDEX('Product Details'!$A$2:$D$169, MATCH('Sales Order '!J2210,'Product Details'!$B$2:$B$169,0),3)</f>
        <v>Furniture</v>
      </c>
      <c r="L2210" s="7" t="str">
        <f>INDEX('Product Details'!$A$2:$D$169, MATCH('Sales Order '!J2210,'Product Details'!$B$2:$B$169,0),4)</f>
        <v>Tables</v>
      </c>
      <c r="M2210" s="7" t="str">
        <f>INDEX('Product Details'!$A$2:$D$169, MATCH('Sales Order '!J2210,'Product Details'!$B$2:$B$169,0),1)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275"/>
        <v>231</v>
      </c>
      <c r="R2210" s="8">
        <f t="shared" si="276"/>
        <v>243</v>
      </c>
      <c r="S2210" s="2">
        <v>10</v>
      </c>
      <c r="T2210" s="9">
        <f t="shared" si="277"/>
        <v>253</v>
      </c>
      <c r="U2210" s="9">
        <f t="shared" si="278"/>
        <v>22</v>
      </c>
      <c r="V2210" s="2" t="s">
        <v>34</v>
      </c>
      <c r="W2210" s="10">
        <f t="shared" si="279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 t="shared" si="272"/>
        <v>John</v>
      </c>
      <c r="H2211" s="6" t="str">
        <f t="shared" si="273"/>
        <v>Grady</v>
      </c>
      <c r="I2211" s="6" t="str">
        <f t="shared" si="274"/>
        <v>Mianyang</v>
      </c>
      <c r="J2211" s="2" t="s">
        <v>564</v>
      </c>
      <c r="K2211" s="7" t="str">
        <f>INDEX('Product Details'!$A$2:$D$169, MATCH('Sales Order '!J2211,'Product Details'!$B$2:$B$169,0),3)</f>
        <v>Technology</v>
      </c>
      <c r="L2211" s="7" t="str">
        <f>INDEX('Product Details'!$A$2:$D$169, MATCH('Sales Order '!J2211,'Product Details'!$B$2:$B$169,0),4)</f>
        <v>Machines</v>
      </c>
      <c r="M2211" s="7" t="str">
        <f>INDEX('Product Details'!$A$2:$D$169, MATCH('Sales Order '!J2211,'Product Details'!$B$2:$B$169,0),1)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275"/>
        <v>830</v>
      </c>
      <c r="R2211" s="8">
        <f t="shared" si="276"/>
        <v>890</v>
      </c>
      <c r="S2211" s="2">
        <v>66</v>
      </c>
      <c r="T2211" s="9">
        <f t="shared" si="277"/>
        <v>956</v>
      </c>
      <c r="U2211" s="9">
        <f t="shared" si="278"/>
        <v>126</v>
      </c>
      <c r="V2211" s="2" t="s">
        <v>34</v>
      </c>
      <c r="W2211" s="10">
        <f t="shared" si="279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 t="shared" si="272"/>
        <v>Cari</v>
      </c>
      <c r="H2212" s="6" t="str">
        <f t="shared" si="273"/>
        <v>MacIntyre</v>
      </c>
      <c r="I2212" s="6" t="str">
        <f t="shared" si="274"/>
        <v>Freiburg</v>
      </c>
      <c r="J2212" s="2" t="s">
        <v>533</v>
      </c>
      <c r="K2212" s="7" t="str">
        <f>INDEX('Product Details'!$A$2:$D$169, MATCH('Sales Order '!J2212,'Product Details'!$B$2:$B$169,0),3)</f>
        <v>Office_Supplies</v>
      </c>
      <c r="L2212" s="7" t="str">
        <f>INDEX('Product Details'!$A$2:$D$169, MATCH('Sales Order '!J2212,'Product Details'!$B$2:$B$169,0),4)</f>
        <v>Supplies</v>
      </c>
      <c r="M2212" s="7" t="str">
        <f>INDEX('Product Details'!$A$2:$D$169, MATCH('Sales Order '!J2212,'Product Details'!$B$2:$B$169,0),1)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275"/>
        <v>7210</v>
      </c>
      <c r="R2212" s="8">
        <f t="shared" si="276"/>
        <v>8095</v>
      </c>
      <c r="S2212" s="2">
        <v>60</v>
      </c>
      <c r="T2212" s="9">
        <f t="shared" si="277"/>
        <v>8155</v>
      </c>
      <c r="U2212" s="9">
        <f t="shared" si="278"/>
        <v>945</v>
      </c>
      <c r="V2212" s="2" t="s">
        <v>31</v>
      </c>
      <c r="W2212" s="10">
        <f t="shared" si="279"/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 t="shared" si="272"/>
        <v>MaryBeth</v>
      </c>
      <c r="H2213" s="6" t="str">
        <f t="shared" si="273"/>
        <v>Skach</v>
      </c>
      <c r="I2213" s="6" t="str">
        <f t="shared" si="274"/>
        <v>Licheng</v>
      </c>
      <c r="J2213" s="2" t="s">
        <v>302</v>
      </c>
      <c r="K2213" s="7" t="str">
        <f>INDEX('Product Details'!$A$2:$D$169, MATCH('Sales Order '!J2213,'Product Details'!$B$2:$B$169,0),3)</f>
        <v>Technology</v>
      </c>
      <c r="L2213" s="7" t="str">
        <f>INDEX('Product Details'!$A$2:$D$169, MATCH('Sales Order '!J2213,'Product Details'!$B$2:$B$169,0),4)</f>
        <v>Machines</v>
      </c>
      <c r="M2213" s="7" t="str">
        <f>INDEX('Product Details'!$A$2:$D$169, MATCH('Sales Order '!J2213,'Product Details'!$B$2:$B$169,0),1)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275"/>
        <v>20664</v>
      </c>
      <c r="R2213" s="8">
        <f t="shared" si="276"/>
        <v>22992</v>
      </c>
      <c r="S2213" s="2">
        <v>69</v>
      </c>
      <c r="T2213" s="9">
        <f t="shared" si="277"/>
        <v>23061</v>
      </c>
      <c r="U2213" s="9">
        <f t="shared" si="278"/>
        <v>2397</v>
      </c>
      <c r="V2213" s="2" t="s">
        <v>34</v>
      </c>
      <c r="W2213" s="10">
        <f t="shared" si="279"/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 t="shared" si="272"/>
        <v>Troy</v>
      </c>
      <c r="H2214" s="6" t="str">
        <f t="shared" si="273"/>
        <v>Staebel</v>
      </c>
      <c r="I2214" s="6" t="str">
        <f t="shared" si="274"/>
        <v>Depok</v>
      </c>
      <c r="J2214" s="2" t="s">
        <v>103</v>
      </c>
      <c r="K2214" s="7" t="str">
        <f>INDEX('Product Details'!$A$2:$D$169, MATCH('Sales Order '!J2214,'Product Details'!$B$2:$B$169,0),3)</f>
        <v>Technology</v>
      </c>
      <c r="L2214" s="7" t="str">
        <f>INDEX('Product Details'!$A$2:$D$169, MATCH('Sales Order '!J2214,'Product Details'!$B$2:$B$169,0),4)</f>
        <v>Phones</v>
      </c>
      <c r="M2214" s="7" t="str">
        <f>INDEX('Product Details'!$A$2:$D$169, MATCH('Sales Order '!J2214,'Product Details'!$B$2:$B$169,0),1)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275"/>
        <v>544</v>
      </c>
      <c r="R2214" s="8">
        <f t="shared" si="276"/>
        <v>592</v>
      </c>
      <c r="S2214" s="2">
        <v>30</v>
      </c>
      <c r="T2214" s="9">
        <f t="shared" si="277"/>
        <v>622</v>
      </c>
      <c r="U2214" s="9">
        <f t="shared" si="278"/>
        <v>78</v>
      </c>
      <c r="V2214" s="2" t="s">
        <v>34</v>
      </c>
      <c r="W2214" s="10">
        <f t="shared" si="279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 t="shared" si="272"/>
        <v>Shirley</v>
      </c>
      <c r="H2215" s="6" t="str">
        <f t="shared" si="273"/>
        <v>Schmidt</v>
      </c>
      <c r="I2215" s="6" t="str">
        <f t="shared" si="274"/>
        <v>Bijapur</v>
      </c>
      <c r="J2215" s="2" t="s">
        <v>230</v>
      </c>
      <c r="K2215" s="7" t="str">
        <f>INDEX('Product Details'!$A$2:$D$169, MATCH('Sales Order '!J2215,'Product Details'!$B$2:$B$169,0),3)</f>
        <v>Office_Supplies</v>
      </c>
      <c r="L2215" s="7" t="str">
        <f>INDEX('Product Details'!$A$2:$D$169, MATCH('Sales Order '!J2215,'Product Details'!$B$2:$B$169,0),4)</f>
        <v>Paper</v>
      </c>
      <c r="M2215" s="7" t="str">
        <f>INDEX('Product Details'!$A$2:$D$169, MATCH('Sales Order '!J2215,'Product Details'!$B$2:$B$169,0),1)</f>
        <v>Xerox 1981</v>
      </c>
      <c r="N2215" s="2">
        <v>60</v>
      </c>
      <c r="O2215" s="2">
        <v>58</v>
      </c>
      <c r="P2215" s="2">
        <v>3</v>
      </c>
      <c r="Q2215" s="8">
        <f t="shared" si="275"/>
        <v>174</v>
      </c>
      <c r="R2215" s="8">
        <f t="shared" si="276"/>
        <v>180</v>
      </c>
      <c r="S2215" s="2">
        <v>10</v>
      </c>
      <c r="T2215" s="9">
        <f t="shared" si="277"/>
        <v>190</v>
      </c>
      <c r="U2215" s="9">
        <f t="shared" si="278"/>
        <v>16</v>
      </c>
      <c r="V2215" s="2" t="s">
        <v>34</v>
      </c>
      <c r="W2215" s="10">
        <f t="shared" si="279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 t="shared" si="272"/>
        <v>Darren</v>
      </c>
      <c r="H2216" s="6" t="str">
        <f t="shared" si="273"/>
        <v>Powers</v>
      </c>
      <c r="I2216" s="6" t="str">
        <f t="shared" si="274"/>
        <v>Depok</v>
      </c>
      <c r="J2216" s="2" t="s">
        <v>345</v>
      </c>
      <c r="K2216" s="7" t="str">
        <f>INDEX('Product Details'!$A$2:$D$169, MATCH('Sales Order '!J2216,'Product Details'!$B$2:$B$169,0),3)</f>
        <v>Furniture</v>
      </c>
      <c r="L2216" s="7" t="str">
        <f>INDEX('Product Details'!$A$2:$D$169, MATCH('Sales Order '!J2216,'Product Details'!$B$2:$B$169,0),4)</f>
        <v>Chairs</v>
      </c>
      <c r="M2216" s="7" t="str">
        <f>INDEX('Product Details'!$A$2:$D$169, MATCH('Sales Order '!J2216,'Product Details'!$B$2:$B$169,0),1)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275"/>
        <v>192</v>
      </c>
      <c r="R2216" s="8">
        <f t="shared" si="276"/>
        <v>207</v>
      </c>
      <c r="S2216" s="2">
        <v>10</v>
      </c>
      <c r="T2216" s="9">
        <f t="shared" si="277"/>
        <v>217</v>
      </c>
      <c r="U2216" s="9">
        <f t="shared" si="278"/>
        <v>25</v>
      </c>
      <c r="V2216" s="2" t="s">
        <v>31</v>
      </c>
      <c r="W2216" s="10">
        <f t="shared" si="279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 t="shared" si="272"/>
        <v>Charlotte</v>
      </c>
      <c r="H2217" s="6" t="str">
        <f t="shared" si="273"/>
        <v>Melton</v>
      </c>
      <c r="I2217" s="6" t="str">
        <f t="shared" si="274"/>
        <v>Canberra</v>
      </c>
      <c r="J2217" s="2" t="s">
        <v>1001</v>
      </c>
      <c r="K2217" s="7" t="str">
        <f>INDEX('Product Details'!$A$2:$D$169, MATCH('Sales Order '!J2217,'Product Details'!$B$2:$B$169,0),3)</f>
        <v>Office_Supplies</v>
      </c>
      <c r="L2217" s="7" t="str">
        <f>INDEX('Product Details'!$A$2:$D$169, MATCH('Sales Order '!J2217,'Product Details'!$B$2:$B$169,0),4)</f>
        <v>Art</v>
      </c>
      <c r="M2217" s="7" t="str">
        <f>INDEX('Product Details'!$A$2:$D$169, MATCH('Sales Order '!J2217,'Product Details'!$B$2:$B$169,0),1)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275"/>
        <v>2080</v>
      </c>
      <c r="R2217" s="8">
        <f t="shared" si="276"/>
        <v>2226</v>
      </c>
      <c r="S2217" s="2">
        <v>60</v>
      </c>
      <c r="T2217" s="9">
        <f t="shared" si="277"/>
        <v>2286</v>
      </c>
      <c r="U2217" s="9">
        <f t="shared" si="278"/>
        <v>206</v>
      </c>
      <c r="V2217" s="2" t="s">
        <v>34</v>
      </c>
      <c r="W2217" s="10">
        <f t="shared" si="279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 t="shared" si="272"/>
        <v>Philip</v>
      </c>
      <c r="H2218" s="6" t="str">
        <f t="shared" si="273"/>
        <v>Fox</v>
      </c>
      <c r="I2218" s="6" t="str">
        <f t="shared" si="274"/>
        <v>Remscheid</v>
      </c>
      <c r="J2218" s="2" t="s">
        <v>595</v>
      </c>
      <c r="K2218" s="7" t="str">
        <f>INDEX('Product Details'!$A$2:$D$169, MATCH('Sales Order '!J2218,'Product Details'!$B$2:$B$169,0),3)</f>
        <v>Office_Supplies</v>
      </c>
      <c r="L2218" s="7" t="str">
        <f>INDEX('Product Details'!$A$2:$D$169, MATCH('Sales Order '!J2218,'Product Details'!$B$2:$B$169,0),4)</f>
        <v>Art</v>
      </c>
      <c r="M2218" s="7" t="str">
        <f>INDEX('Product Details'!$A$2:$D$169, MATCH('Sales Order '!J2218,'Product Details'!$B$2:$B$169,0),1)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275"/>
        <v>14748</v>
      </c>
      <c r="R2218" s="8">
        <f t="shared" si="276"/>
        <v>16086</v>
      </c>
      <c r="S2218" s="2">
        <v>22</v>
      </c>
      <c r="T2218" s="9">
        <f t="shared" si="277"/>
        <v>16108</v>
      </c>
      <c r="U2218" s="9">
        <f t="shared" si="278"/>
        <v>1360</v>
      </c>
      <c r="V2218" s="2" t="s">
        <v>31</v>
      </c>
      <c r="W2218" s="10">
        <f t="shared" si="279"/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 t="shared" si="272"/>
        <v>Ann</v>
      </c>
      <c r="H2219" s="6" t="str">
        <f t="shared" si="273"/>
        <v>Chong</v>
      </c>
      <c r="I2219" s="6" t="str">
        <f t="shared" si="274"/>
        <v>Sydney</v>
      </c>
      <c r="J2219" s="2" t="s">
        <v>458</v>
      </c>
      <c r="K2219" s="7" t="str">
        <f>INDEX('Product Details'!$A$2:$D$169, MATCH('Sales Order '!J2219,'Product Details'!$B$2:$B$169,0),3)</f>
        <v>Office_Supplies</v>
      </c>
      <c r="L2219" s="7" t="str">
        <f>INDEX('Product Details'!$A$2:$D$169, MATCH('Sales Order '!J2219,'Product Details'!$B$2:$B$169,0),4)</f>
        <v>Fasteners</v>
      </c>
      <c r="M2219" s="7" t="str">
        <f>INDEX('Product Details'!$A$2:$D$169, MATCH('Sales Order '!J2219,'Product Details'!$B$2:$B$169,0),1)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275"/>
        <v>95</v>
      </c>
      <c r="R2219" s="8">
        <f t="shared" si="276"/>
        <v>100</v>
      </c>
      <c r="S2219" s="2">
        <v>10</v>
      </c>
      <c r="T2219" s="9">
        <f t="shared" si="277"/>
        <v>110</v>
      </c>
      <c r="U2219" s="9">
        <f t="shared" si="278"/>
        <v>15</v>
      </c>
      <c r="V2219" s="2" t="s">
        <v>34</v>
      </c>
      <c r="W2219" s="10">
        <f t="shared" si="279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 t="shared" si="272"/>
        <v>Christy</v>
      </c>
      <c r="H2220" s="6" t="str">
        <f t="shared" si="273"/>
        <v>Brittain</v>
      </c>
      <c r="I2220" s="6" t="str">
        <f t="shared" si="274"/>
        <v>Ajmer</v>
      </c>
      <c r="J2220" s="2" t="s">
        <v>39</v>
      </c>
      <c r="K2220" s="7" t="str">
        <f>INDEX('Product Details'!$A$2:$D$169, MATCH('Sales Order '!J2220,'Product Details'!$B$2:$B$169,0),3)</f>
        <v>Office_Supplies</v>
      </c>
      <c r="L2220" s="7" t="str">
        <f>INDEX('Product Details'!$A$2:$D$169, MATCH('Sales Order '!J2220,'Product Details'!$B$2:$B$169,0),4)</f>
        <v>Binders</v>
      </c>
      <c r="M2220" s="7" t="str">
        <f>INDEX('Product Details'!$A$2:$D$169, MATCH('Sales Order '!J2220,'Product Details'!$B$2:$B$169,0),1)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275"/>
        <v>152</v>
      </c>
      <c r="R2220" s="8">
        <f t="shared" si="276"/>
        <v>167</v>
      </c>
      <c r="S2220" s="2">
        <v>30</v>
      </c>
      <c r="T2220" s="9">
        <f t="shared" si="277"/>
        <v>197</v>
      </c>
      <c r="U2220" s="9">
        <f t="shared" si="278"/>
        <v>45</v>
      </c>
      <c r="V2220" s="2" t="s">
        <v>34</v>
      </c>
      <c r="W2220" s="10">
        <f t="shared" si="279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 t="shared" si="272"/>
        <v>Barry</v>
      </c>
      <c r="H2221" s="6" t="str">
        <f t="shared" si="273"/>
        <v>Franzšsisch</v>
      </c>
      <c r="I2221" s="6" t="str">
        <f t="shared" si="274"/>
        <v>Canberra</v>
      </c>
      <c r="J2221" s="2" t="s">
        <v>817</v>
      </c>
      <c r="K2221" s="7" t="str">
        <f>INDEX('Product Details'!$A$2:$D$169, MATCH('Sales Order '!J2221,'Product Details'!$B$2:$B$169,0),3)</f>
        <v>Office_Supplies</v>
      </c>
      <c r="L2221" s="7" t="str">
        <f>INDEX('Product Details'!$A$2:$D$169, MATCH('Sales Order '!J2221,'Product Details'!$B$2:$B$169,0),4)</f>
        <v>Labels</v>
      </c>
      <c r="M2221" s="7" t="str">
        <f>INDEX('Product Details'!$A$2:$D$169, MATCH('Sales Order '!J2221,'Product Details'!$B$2:$B$169,0),1)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275"/>
        <v>184</v>
      </c>
      <c r="R2221" s="8">
        <f t="shared" si="276"/>
        <v>194</v>
      </c>
      <c r="S2221" s="2">
        <v>10</v>
      </c>
      <c r="T2221" s="9">
        <f t="shared" si="277"/>
        <v>204</v>
      </c>
      <c r="U2221" s="9">
        <f t="shared" si="278"/>
        <v>20</v>
      </c>
      <c r="V2221" s="2" t="s">
        <v>64</v>
      </c>
      <c r="W2221" s="10">
        <f t="shared" si="279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 t="shared" si="272"/>
        <v>Thomas</v>
      </c>
      <c r="H2222" s="6" t="str">
        <f t="shared" si="273"/>
        <v>Boland</v>
      </c>
      <c r="I2222" s="6" t="str">
        <f t="shared" si="274"/>
        <v>Surabaya</v>
      </c>
      <c r="J2222" s="2" t="s">
        <v>442</v>
      </c>
      <c r="K2222" s="7" t="str">
        <f>INDEX('Product Details'!$A$2:$D$169, MATCH('Sales Order '!J2222,'Product Details'!$B$2:$B$169,0),3)</f>
        <v>Technology</v>
      </c>
      <c r="L2222" s="7" t="str">
        <f>INDEX('Product Details'!$A$2:$D$169, MATCH('Sales Order '!J2222,'Product Details'!$B$2:$B$169,0),4)</f>
        <v>Phones</v>
      </c>
      <c r="M2222" s="7" t="str">
        <f>INDEX('Product Details'!$A$2:$D$169, MATCH('Sales Order '!J2222,'Product Details'!$B$2:$B$169,0),1)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275"/>
        <v>12765</v>
      </c>
      <c r="R2222" s="8">
        <f t="shared" si="276"/>
        <v>13530</v>
      </c>
      <c r="S2222" s="2">
        <v>80</v>
      </c>
      <c r="T2222" s="9">
        <f t="shared" si="277"/>
        <v>13610</v>
      </c>
      <c r="U2222" s="9">
        <f t="shared" si="278"/>
        <v>845</v>
      </c>
      <c r="V2222" s="2" t="s">
        <v>64</v>
      </c>
      <c r="W2222" s="10">
        <f t="shared" si="279"/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 t="shared" si="272"/>
        <v>Michael</v>
      </c>
      <c r="H2223" s="6" t="str">
        <f t="shared" si="273"/>
        <v>Moore</v>
      </c>
      <c r="I2223" s="6" t="str">
        <f t="shared" si="274"/>
        <v>Melbourne</v>
      </c>
      <c r="J2223" s="2" t="s">
        <v>81</v>
      </c>
      <c r="K2223" s="7" t="str">
        <f>INDEX('Product Details'!$A$2:$D$169, MATCH('Sales Order '!J2223,'Product Details'!$B$2:$B$169,0),3)</f>
        <v>Technology</v>
      </c>
      <c r="L2223" s="7" t="str">
        <f>INDEX('Product Details'!$A$2:$D$169, MATCH('Sales Order '!J2223,'Product Details'!$B$2:$B$169,0),4)</f>
        <v>Phones</v>
      </c>
      <c r="M2223" s="7" t="str">
        <f>INDEX('Product Details'!$A$2:$D$169, MATCH('Sales Order '!J2223,'Product Details'!$B$2:$B$169,0),1)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275"/>
        <v>7868</v>
      </c>
      <c r="R2223" s="8">
        <f t="shared" si="276"/>
        <v>8022</v>
      </c>
      <c r="S2223" s="2">
        <v>38</v>
      </c>
      <c r="T2223" s="9">
        <f t="shared" si="277"/>
        <v>8060</v>
      </c>
      <c r="U2223" s="9">
        <f t="shared" si="278"/>
        <v>192</v>
      </c>
      <c r="V2223" s="2" t="s">
        <v>34</v>
      </c>
      <c r="W2223" s="10">
        <f t="shared" si="279"/>
        <v>0.05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 t="shared" si="272"/>
        <v>Cyra</v>
      </c>
      <c r="H2224" s="6" t="str">
        <f t="shared" si="273"/>
        <v>Reiten</v>
      </c>
      <c r="I2224" s="6" t="str">
        <f t="shared" si="274"/>
        <v>Srinagar</v>
      </c>
      <c r="J2224" s="2" t="s">
        <v>1225</v>
      </c>
      <c r="K2224" s="7" t="str">
        <f>INDEX('Product Details'!$A$2:$D$169, MATCH('Sales Order '!J2224,'Product Details'!$B$2:$B$169,0),3)</f>
        <v>Office_Supplies</v>
      </c>
      <c r="L2224" s="7" t="str">
        <f>INDEX('Product Details'!$A$2:$D$169, MATCH('Sales Order '!J2224,'Product Details'!$B$2:$B$169,0),4)</f>
        <v>Labels</v>
      </c>
      <c r="M2224" s="7" t="str">
        <f>INDEX('Product Details'!$A$2:$D$169, MATCH('Sales Order '!J2224,'Product Details'!$B$2:$B$169,0),1)</f>
        <v>Aver 510</v>
      </c>
      <c r="N2224" s="2">
        <v>63</v>
      </c>
      <c r="O2224" s="2">
        <v>58</v>
      </c>
      <c r="P2224" s="2">
        <v>9</v>
      </c>
      <c r="Q2224" s="8">
        <f t="shared" si="275"/>
        <v>522</v>
      </c>
      <c r="R2224" s="8">
        <f t="shared" si="276"/>
        <v>567</v>
      </c>
      <c r="S2224" s="2">
        <v>10</v>
      </c>
      <c r="T2224" s="9">
        <f t="shared" si="277"/>
        <v>577</v>
      </c>
      <c r="U2224" s="9">
        <f t="shared" si="278"/>
        <v>55</v>
      </c>
      <c r="V2224" s="2" t="s">
        <v>34</v>
      </c>
      <c r="W2224" s="10">
        <f t="shared" si="279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 t="shared" si="272"/>
        <v>David</v>
      </c>
      <c r="H2225" s="6" t="str">
        <f t="shared" si="273"/>
        <v>Philippe</v>
      </c>
      <c r="I2225" s="6" t="str">
        <f t="shared" si="274"/>
        <v>Hamburg</v>
      </c>
      <c r="J2225" s="2" t="s">
        <v>1397</v>
      </c>
      <c r="K2225" s="7" t="str">
        <f>INDEX('Product Details'!$A$2:$D$169, MATCH('Sales Order '!J2225,'Product Details'!$B$2:$B$169,0),3)</f>
        <v>Technology</v>
      </c>
      <c r="L2225" s="7" t="str">
        <f>INDEX('Product Details'!$A$2:$D$169, MATCH('Sales Order '!J2225,'Product Details'!$B$2:$B$169,0),4)</f>
        <v>Phones</v>
      </c>
      <c r="M2225" s="7" t="str">
        <f>INDEX('Product Details'!$A$2:$D$169, MATCH('Sales Order '!J2225,'Product Details'!$B$2:$B$169,0),1)</f>
        <v>Smart Phone, Full Size</v>
      </c>
      <c r="N2225" s="2">
        <v>1717</v>
      </c>
      <c r="O2225" s="2">
        <v>1652</v>
      </c>
      <c r="P2225" s="2">
        <v>2</v>
      </c>
      <c r="Q2225" s="8">
        <f t="shared" si="275"/>
        <v>3304</v>
      </c>
      <c r="R2225" s="8">
        <f t="shared" si="276"/>
        <v>3434</v>
      </c>
      <c r="S2225" s="2">
        <v>24</v>
      </c>
      <c r="T2225" s="9">
        <f t="shared" si="277"/>
        <v>3458</v>
      </c>
      <c r="U2225" s="9">
        <f t="shared" si="278"/>
        <v>154</v>
      </c>
      <c r="V2225" s="2" t="s">
        <v>31</v>
      </c>
      <c r="W2225" s="10">
        <f t="shared" si="279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 t="shared" si="272"/>
        <v>Ed</v>
      </c>
      <c r="H2226" s="6" t="str">
        <f t="shared" si="273"/>
        <v>Braxton</v>
      </c>
      <c r="I2226" s="6" t="str">
        <f t="shared" si="274"/>
        <v>Bhatpara</v>
      </c>
      <c r="J2226" s="2" t="s">
        <v>164</v>
      </c>
      <c r="K2226" s="7" t="str">
        <f>INDEX('Product Details'!$A$2:$D$169, MATCH('Sales Order '!J2226,'Product Details'!$B$2:$B$169,0),3)</f>
        <v>Office_Supplies</v>
      </c>
      <c r="L2226" s="7" t="str">
        <f>INDEX('Product Details'!$A$2:$D$169, MATCH('Sales Order '!J2226,'Product Details'!$B$2:$B$169,0),4)</f>
        <v>Appliances</v>
      </c>
      <c r="M2226" s="7" t="str">
        <f>INDEX('Product Details'!$A$2:$D$169, MATCH('Sales Order '!J2226,'Product Details'!$B$2:$B$169,0),1)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275"/>
        <v>6082</v>
      </c>
      <c r="R2226" s="8">
        <f t="shared" si="276"/>
        <v>6576</v>
      </c>
      <c r="S2226" s="2">
        <v>98</v>
      </c>
      <c r="T2226" s="9">
        <f t="shared" si="277"/>
        <v>6674</v>
      </c>
      <c r="U2226" s="9">
        <f t="shared" si="278"/>
        <v>592</v>
      </c>
      <c r="V2226" s="2" t="s">
        <v>34</v>
      </c>
      <c r="W2226" s="10">
        <f t="shared" si="279"/>
        <v>0.05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 t="shared" si="272"/>
        <v>Pamela</v>
      </c>
      <c r="H2227" s="6" t="str">
        <f t="shared" si="273"/>
        <v>Stobb</v>
      </c>
      <c r="I2227" s="6" t="str">
        <f t="shared" si="274"/>
        <v>Bremen</v>
      </c>
      <c r="J2227" s="2" t="s">
        <v>33</v>
      </c>
      <c r="K2227" s="7" t="str">
        <f>INDEX('Product Details'!$A$2:$D$169, MATCH('Sales Order '!J2227,'Product Details'!$B$2:$B$169,0),3)</f>
        <v>Technology</v>
      </c>
      <c r="L2227" s="7" t="str">
        <f>INDEX('Product Details'!$A$2:$D$169, MATCH('Sales Order '!J2227,'Product Details'!$B$2:$B$169,0),4)</f>
        <v>Machines</v>
      </c>
      <c r="M2227" s="7" t="str">
        <f>INDEX('Product Details'!$A$2:$D$169, MATCH('Sales Order '!J2227,'Product Details'!$B$2:$B$169,0),1)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275"/>
        <v>15920</v>
      </c>
      <c r="R2227" s="8">
        <f t="shared" si="276"/>
        <v>17700</v>
      </c>
      <c r="S2227" s="2">
        <v>27</v>
      </c>
      <c r="T2227" s="9">
        <f t="shared" si="277"/>
        <v>17727</v>
      </c>
      <c r="U2227" s="9">
        <f t="shared" si="278"/>
        <v>1807</v>
      </c>
      <c r="V2227" s="2" t="s">
        <v>64</v>
      </c>
      <c r="W2227" s="10">
        <f t="shared" si="279"/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 t="shared" si="272"/>
        <v>Peter</v>
      </c>
      <c r="H2228" s="6" t="str">
        <f t="shared" si="273"/>
        <v>BŸhler</v>
      </c>
      <c r="I2228" s="6" t="str">
        <f t="shared" si="274"/>
        <v>Wolfsburg</v>
      </c>
      <c r="J2228" s="2" t="s">
        <v>523</v>
      </c>
      <c r="K2228" s="7" t="str">
        <f>INDEX('Product Details'!$A$2:$D$169, MATCH('Sales Order '!J2228,'Product Details'!$B$2:$B$169,0),3)</f>
        <v>Office_Supplies</v>
      </c>
      <c r="L2228" s="7" t="str">
        <f>INDEX('Product Details'!$A$2:$D$169, MATCH('Sales Order '!J2228,'Product Details'!$B$2:$B$169,0),4)</f>
        <v>Appliances</v>
      </c>
      <c r="M2228" s="7" t="str">
        <f>INDEX('Product Details'!$A$2:$D$169, MATCH('Sales Order '!J2228,'Product Details'!$B$2:$B$169,0),1)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275"/>
        <v>1844</v>
      </c>
      <c r="R2228" s="8">
        <f t="shared" si="276"/>
        <v>1916</v>
      </c>
      <c r="S2228" s="2">
        <v>30</v>
      </c>
      <c r="T2228" s="9">
        <f t="shared" si="277"/>
        <v>1946</v>
      </c>
      <c r="U2228" s="9">
        <f t="shared" si="278"/>
        <v>102</v>
      </c>
      <c r="V2228" s="2" t="s">
        <v>34</v>
      </c>
      <c r="W2228" s="10">
        <f t="shared" si="279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 t="shared" si="272"/>
        <v>Craig</v>
      </c>
      <c r="H2229" s="6" t="str">
        <f t="shared" si="273"/>
        <v>Carroll</v>
      </c>
      <c r="I2229" s="6" t="str">
        <f t="shared" si="274"/>
        <v>Augsburg</v>
      </c>
      <c r="J2229" s="2" t="s">
        <v>221</v>
      </c>
      <c r="K2229" s="7" t="str">
        <f>INDEX('Product Details'!$A$2:$D$169, MATCH('Sales Order '!J2229,'Product Details'!$B$2:$B$169,0),3)</f>
        <v>Office_Supplies</v>
      </c>
      <c r="L2229" s="7" t="str">
        <f>INDEX('Product Details'!$A$2:$D$169, MATCH('Sales Order '!J2229,'Product Details'!$B$2:$B$169,0),4)</f>
        <v>Storage</v>
      </c>
      <c r="M2229" s="7" t="str">
        <f>INDEX('Product Details'!$A$2:$D$169, MATCH('Sales Order '!J2229,'Product Details'!$B$2:$B$169,0),1)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275"/>
        <v>2397</v>
      </c>
      <c r="R2229" s="8">
        <f t="shared" si="276"/>
        <v>2540</v>
      </c>
      <c r="S2229" s="2">
        <v>97</v>
      </c>
      <c r="T2229" s="9">
        <f t="shared" si="277"/>
        <v>2637</v>
      </c>
      <c r="U2229" s="9">
        <f t="shared" si="278"/>
        <v>240</v>
      </c>
      <c r="V2229" s="2" t="s">
        <v>64</v>
      </c>
      <c r="W2229" s="10">
        <f t="shared" si="279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 t="shared" si="272"/>
        <v>Alex</v>
      </c>
      <c r="H2230" s="6" t="str">
        <f t="shared" si="273"/>
        <v>Avila</v>
      </c>
      <c r="I2230" s="6" t="str">
        <f t="shared" si="274"/>
        <v>Newcastle</v>
      </c>
      <c r="J2230" s="2" t="s">
        <v>389</v>
      </c>
      <c r="K2230" s="7" t="str">
        <f>INDEX('Product Details'!$A$2:$D$169, MATCH('Sales Order '!J2230,'Product Details'!$B$2:$B$169,0),3)</f>
        <v>Furniture</v>
      </c>
      <c r="L2230" s="7" t="str">
        <f>INDEX('Product Details'!$A$2:$D$169, MATCH('Sales Order '!J2230,'Product Details'!$B$2:$B$169,0),4)</f>
        <v>Tables</v>
      </c>
      <c r="M2230" s="7" t="str">
        <f>INDEX('Product Details'!$A$2:$D$169, MATCH('Sales Order '!J2230,'Product Details'!$B$2:$B$169,0),1)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275"/>
        <v>5457</v>
      </c>
      <c r="R2230" s="8">
        <f t="shared" si="276"/>
        <v>5836</v>
      </c>
      <c r="S2230" s="2">
        <v>36</v>
      </c>
      <c r="T2230" s="9">
        <f t="shared" si="277"/>
        <v>5872</v>
      </c>
      <c r="U2230" s="9">
        <f t="shared" si="278"/>
        <v>415</v>
      </c>
      <c r="V2230" s="2" t="s">
        <v>64</v>
      </c>
      <c r="W2230" s="10">
        <f t="shared" si="279"/>
        <v>0.05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 t="shared" si="272"/>
        <v>Thais</v>
      </c>
      <c r="H2231" s="6" t="str">
        <f t="shared" si="273"/>
        <v>Sissman</v>
      </c>
      <c r="I2231" s="6" t="str">
        <f t="shared" si="274"/>
        <v>Essen</v>
      </c>
      <c r="J2231" s="2" t="s">
        <v>90</v>
      </c>
      <c r="K2231" s="7" t="str">
        <f>INDEX('Product Details'!$A$2:$D$169, MATCH('Sales Order '!J2231,'Product Details'!$B$2:$B$169,0),3)</f>
        <v>Office_Supplies</v>
      </c>
      <c r="L2231" s="7" t="str">
        <f>INDEX('Product Details'!$A$2:$D$169, MATCH('Sales Order '!J2231,'Product Details'!$B$2:$B$169,0),4)</f>
        <v>Paper</v>
      </c>
      <c r="M2231" s="7" t="str">
        <f>INDEX('Product Details'!$A$2:$D$169, MATCH('Sales Order '!J2231,'Product Details'!$B$2:$B$169,0),1)</f>
        <v>Xerox 1974</v>
      </c>
      <c r="N2231" s="2">
        <v>992</v>
      </c>
      <c r="O2231" s="2">
        <v>928</v>
      </c>
      <c r="P2231" s="2">
        <v>2</v>
      </c>
      <c r="Q2231" s="8">
        <f t="shared" si="275"/>
        <v>1856</v>
      </c>
      <c r="R2231" s="8">
        <f t="shared" si="276"/>
        <v>1984</v>
      </c>
      <c r="S2231" s="2">
        <v>100</v>
      </c>
      <c r="T2231" s="9">
        <f t="shared" si="277"/>
        <v>2084</v>
      </c>
      <c r="U2231" s="9">
        <f t="shared" si="278"/>
        <v>228</v>
      </c>
      <c r="V2231" s="2" t="s">
        <v>34</v>
      </c>
      <c r="W2231" s="10">
        <f t="shared" si="279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 t="shared" si="272"/>
        <v>Ed</v>
      </c>
      <c r="H2232" s="6" t="str">
        <f t="shared" si="273"/>
        <v>Braxton</v>
      </c>
      <c r="I2232" s="6" t="str">
        <f t="shared" si="274"/>
        <v>Bhatpara</v>
      </c>
      <c r="J2232" s="2" t="s">
        <v>1185</v>
      </c>
      <c r="K2232" s="7" t="str">
        <f>INDEX('Product Details'!$A$2:$D$169, MATCH('Sales Order '!J2232,'Product Details'!$B$2:$B$169,0),3)</f>
        <v>Office_Supplies</v>
      </c>
      <c r="L2232" s="7" t="str">
        <f>INDEX('Product Details'!$A$2:$D$169, MATCH('Sales Order '!J2232,'Product Details'!$B$2:$B$169,0),4)</f>
        <v>Envelopes</v>
      </c>
      <c r="M2232" s="7" t="str">
        <f>INDEX('Product Details'!$A$2:$D$169, MATCH('Sales Order '!J2232,'Product Details'!$B$2:$B$169,0),1)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275"/>
        <v>24243</v>
      </c>
      <c r="R2232" s="8">
        <f t="shared" si="276"/>
        <v>25953</v>
      </c>
      <c r="S2232" s="2">
        <v>43</v>
      </c>
      <c r="T2232" s="9">
        <f t="shared" si="277"/>
        <v>25996</v>
      </c>
      <c r="U2232" s="9">
        <f t="shared" si="278"/>
        <v>1753</v>
      </c>
      <c r="V2232" s="2" t="s">
        <v>34</v>
      </c>
      <c r="W2232" s="10">
        <f t="shared" si="279"/>
        <v>7.0000000000000007E-2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 t="shared" si="272"/>
        <v>Aaron</v>
      </c>
      <c r="H2233" s="6" t="str">
        <f t="shared" si="273"/>
        <v>Bergman</v>
      </c>
      <c r="I2233" s="6" t="str">
        <f t="shared" si="274"/>
        <v>Halle</v>
      </c>
      <c r="J2233" s="2" t="s">
        <v>122</v>
      </c>
      <c r="K2233" s="7" t="str">
        <f>INDEX('Product Details'!$A$2:$D$169, MATCH('Sales Order '!J2233,'Product Details'!$B$2:$B$169,0),3)</f>
        <v>Furniture</v>
      </c>
      <c r="L2233" s="7" t="str">
        <f>INDEX('Product Details'!$A$2:$D$169, MATCH('Sales Order '!J2233,'Product Details'!$B$2:$B$169,0),4)</f>
        <v>Furnishings</v>
      </c>
      <c r="M2233" s="7" t="str">
        <f>INDEX('Product Details'!$A$2:$D$169, MATCH('Sales Order '!J2233,'Product Details'!$B$2:$B$169,0),1)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275"/>
        <v>5486</v>
      </c>
      <c r="R2233" s="8">
        <f t="shared" si="276"/>
        <v>5916</v>
      </c>
      <c r="S2233" s="2">
        <v>96</v>
      </c>
      <c r="T2233" s="9">
        <f t="shared" si="277"/>
        <v>6012</v>
      </c>
      <c r="U2233" s="9">
        <f t="shared" si="278"/>
        <v>526</v>
      </c>
      <c r="V2233" s="2" t="s">
        <v>72</v>
      </c>
      <c r="W2233" s="10">
        <f t="shared" si="279"/>
        <v>0.05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 t="shared" si="272"/>
        <v>Darren</v>
      </c>
      <c r="H2234" s="6" t="str">
        <f t="shared" si="273"/>
        <v>Budd</v>
      </c>
      <c r="I2234" s="6" t="str">
        <f t="shared" si="274"/>
        <v>Regensburg</v>
      </c>
      <c r="J2234" s="2" t="s">
        <v>539</v>
      </c>
      <c r="K2234" s="7" t="str">
        <f>INDEX('Product Details'!$A$2:$D$169, MATCH('Sales Order '!J2234,'Product Details'!$B$2:$B$169,0),3)</f>
        <v>Technology</v>
      </c>
      <c r="L2234" s="7" t="str">
        <f>INDEX('Product Details'!$A$2:$D$169, MATCH('Sales Order '!J2234,'Product Details'!$B$2:$B$169,0),4)</f>
        <v>Copiers</v>
      </c>
      <c r="M2234" s="7" t="str">
        <f>INDEX('Product Details'!$A$2:$D$169, MATCH('Sales Order '!J2234,'Product Details'!$B$2:$B$169,0),1)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275"/>
        <v>114</v>
      </c>
      <c r="R2234" s="8">
        <f t="shared" si="276"/>
        <v>122</v>
      </c>
      <c r="S2234" s="2">
        <v>10</v>
      </c>
      <c r="T2234" s="9">
        <f t="shared" si="277"/>
        <v>132</v>
      </c>
      <c r="U2234" s="9">
        <f t="shared" si="278"/>
        <v>18</v>
      </c>
      <c r="V2234" s="2" t="s">
        <v>34</v>
      </c>
      <c r="W2234" s="10">
        <f t="shared" si="279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 t="shared" si="272"/>
        <v>Jennifer</v>
      </c>
      <c r="H2235" s="6" t="str">
        <f t="shared" si="273"/>
        <v>Jackson</v>
      </c>
      <c r="I2235" s="6" t="str">
        <f t="shared" si="274"/>
        <v>Queanbeyan</v>
      </c>
      <c r="J2235" s="2" t="s">
        <v>337</v>
      </c>
      <c r="K2235" s="7" t="str">
        <f>INDEX('Product Details'!$A$2:$D$169, MATCH('Sales Order '!J2235,'Product Details'!$B$2:$B$169,0),3)</f>
        <v>Technology</v>
      </c>
      <c r="L2235" s="7" t="str">
        <f>INDEX('Product Details'!$A$2:$D$169, MATCH('Sales Order '!J2235,'Product Details'!$B$2:$B$169,0),4)</f>
        <v>Phones</v>
      </c>
      <c r="M2235" s="7" t="str">
        <f>INDEX('Product Details'!$A$2:$D$169, MATCH('Sales Order '!J2235,'Product Details'!$B$2:$B$169,0),1)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275"/>
        <v>36106</v>
      </c>
      <c r="R2235" s="8">
        <f t="shared" si="276"/>
        <v>38262</v>
      </c>
      <c r="S2235" s="2">
        <v>100</v>
      </c>
      <c r="T2235" s="9">
        <f t="shared" si="277"/>
        <v>38362</v>
      </c>
      <c r="U2235" s="9">
        <f t="shared" si="278"/>
        <v>2256</v>
      </c>
      <c r="V2235" s="2" t="s">
        <v>64</v>
      </c>
      <c r="W2235" s="10">
        <f t="shared" si="279"/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 t="shared" si="272"/>
        <v>Kelly</v>
      </c>
      <c r="H2236" s="6" t="str">
        <f t="shared" si="273"/>
        <v>Collister</v>
      </c>
      <c r="I2236" s="6" t="str">
        <f t="shared" si="274"/>
        <v>Tangshan</v>
      </c>
      <c r="J2236" s="2" t="s">
        <v>617</v>
      </c>
      <c r="K2236" s="7" t="str">
        <f>INDEX('Product Details'!$A$2:$D$169, MATCH('Sales Order '!J2236,'Product Details'!$B$2:$B$169,0),3)</f>
        <v>Office_Supplies</v>
      </c>
      <c r="L2236" s="7" t="str">
        <f>INDEX('Product Details'!$A$2:$D$169, MATCH('Sales Order '!J2236,'Product Details'!$B$2:$B$169,0),4)</f>
        <v>Binders</v>
      </c>
      <c r="M2236" s="7" t="str">
        <f>INDEX('Product Details'!$A$2:$D$169, MATCH('Sales Order '!J2236,'Product Details'!$B$2:$B$169,0),1)</f>
        <v>JM Magazine Binder</v>
      </c>
      <c r="N2236" s="2">
        <v>6611</v>
      </c>
      <c r="O2236" s="2">
        <v>5943</v>
      </c>
      <c r="P2236" s="2">
        <v>4</v>
      </c>
      <c r="Q2236" s="8">
        <f t="shared" si="275"/>
        <v>23772</v>
      </c>
      <c r="R2236" s="8">
        <f t="shared" si="276"/>
        <v>26444</v>
      </c>
      <c r="S2236" s="2">
        <v>25</v>
      </c>
      <c r="T2236" s="9">
        <f t="shared" si="277"/>
        <v>26469</v>
      </c>
      <c r="U2236" s="9">
        <f t="shared" si="278"/>
        <v>2697</v>
      </c>
      <c r="V2236" s="2" t="s">
        <v>64</v>
      </c>
      <c r="W2236" s="10">
        <f t="shared" si="279"/>
        <v>7.0000000000000007E-2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 t="shared" si="272"/>
        <v>Max</v>
      </c>
      <c r="H2237" s="6" t="str">
        <f t="shared" si="273"/>
        <v>Ludwig</v>
      </c>
      <c r="I2237" s="6" t="str">
        <f t="shared" si="274"/>
        <v>Cirebon</v>
      </c>
      <c r="J2237" s="2" t="s">
        <v>700</v>
      </c>
      <c r="K2237" s="7" t="str">
        <f>INDEX('Product Details'!$A$2:$D$169, MATCH('Sales Order '!J2237,'Product Details'!$B$2:$B$169,0),3)</f>
        <v>Technology</v>
      </c>
      <c r="L2237" s="7" t="str">
        <f>INDEX('Product Details'!$A$2:$D$169, MATCH('Sales Order '!J2237,'Product Details'!$B$2:$B$169,0),4)</f>
        <v>Accessories</v>
      </c>
      <c r="M2237" s="7" t="str">
        <f>INDEX('Product Details'!$A$2:$D$169, MATCH('Sales Order '!J2237,'Product Details'!$B$2:$B$169,0),1)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275"/>
        <v>696</v>
      </c>
      <c r="R2237" s="8">
        <f t="shared" si="276"/>
        <v>740</v>
      </c>
      <c r="S2237" s="2">
        <v>30</v>
      </c>
      <c r="T2237" s="9">
        <f t="shared" si="277"/>
        <v>770</v>
      </c>
      <c r="U2237" s="9">
        <f t="shared" si="278"/>
        <v>74</v>
      </c>
      <c r="V2237" s="2" t="s">
        <v>34</v>
      </c>
      <c r="W2237" s="10">
        <f t="shared" si="279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 t="shared" si="272"/>
        <v>Erica</v>
      </c>
      <c r="H2238" s="6" t="str">
        <f t="shared" si="273"/>
        <v>Hackney</v>
      </c>
      <c r="I2238" s="6" t="str">
        <f t="shared" si="274"/>
        <v>Adelaide</v>
      </c>
      <c r="J2238" s="2" t="s">
        <v>1185</v>
      </c>
      <c r="K2238" s="7" t="str">
        <f>INDEX('Product Details'!$A$2:$D$169, MATCH('Sales Order '!J2238,'Product Details'!$B$2:$B$169,0),3)</f>
        <v>Office_Supplies</v>
      </c>
      <c r="L2238" s="7" t="str">
        <f>INDEX('Product Details'!$A$2:$D$169, MATCH('Sales Order '!J2238,'Product Details'!$B$2:$B$169,0),4)</f>
        <v>Envelopes</v>
      </c>
      <c r="M2238" s="7" t="str">
        <f>INDEX('Product Details'!$A$2:$D$169, MATCH('Sales Order '!J2238,'Product Details'!$B$2:$B$169,0),1)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275"/>
        <v>15798</v>
      </c>
      <c r="R2238" s="8">
        <f t="shared" si="276"/>
        <v>17718</v>
      </c>
      <c r="S2238" s="2">
        <v>30</v>
      </c>
      <c r="T2238" s="9">
        <f t="shared" si="277"/>
        <v>17748</v>
      </c>
      <c r="U2238" s="9">
        <f t="shared" si="278"/>
        <v>1950</v>
      </c>
      <c r="V2238" s="2" t="s">
        <v>34</v>
      </c>
      <c r="W2238" s="10">
        <f t="shared" si="279"/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 t="shared" si="272"/>
        <v>Hunter</v>
      </c>
      <c r="H2239" s="6" t="str">
        <f t="shared" si="273"/>
        <v>Lopez</v>
      </c>
      <c r="I2239" s="6" t="str">
        <f t="shared" si="274"/>
        <v>Cuttack</v>
      </c>
      <c r="J2239" s="2" t="s">
        <v>595</v>
      </c>
      <c r="K2239" s="7" t="str">
        <f>INDEX('Product Details'!$A$2:$D$169, MATCH('Sales Order '!J2239,'Product Details'!$B$2:$B$169,0),3)</f>
        <v>Office_Supplies</v>
      </c>
      <c r="L2239" s="7" t="str">
        <f>INDEX('Product Details'!$A$2:$D$169, MATCH('Sales Order '!J2239,'Product Details'!$B$2:$B$169,0),4)</f>
        <v>Art</v>
      </c>
      <c r="M2239" s="7" t="str">
        <f>INDEX('Product Details'!$A$2:$D$169, MATCH('Sales Order '!J2239,'Product Details'!$B$2:$B$169,0),1)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275"/>
        <v>704</v>
      </c>
      <c r="R2239" s="8">
        <f t="shared" si="276"/>
        <v>736</v>
      </c>
      <c r="S2239" s="2">
        <v>30</v>
      </c>
      <c r="T2239" s="9">
        <f t="shared" si="277"/>
        <v>766</v>
      </c>
      <c r="U2239" s="9">
        <f t="shared" si="278"/>
        <v>62</v>
      </c>
      <c r="V2239" s="2" t="s">
        <v>64</v>
      </c>
      <c r="W2239" s="10">
        <f t="shared" si="279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 t="shared" si="272"/>
        <v>Peter</v>
      </c>
      <c r="H2240" s="6" t="str">
        <f t="shared" si="273"/>
        <v>BŸhler</v>
      </c>
      <c r="I2240" s="6" t="str">
        <f t="shared" si="274"/>
        <v>Dresden</v>
      </c>
      <c r="J2240" s="2" t="s">
        <v>515</v>
      </c>
      <c r="K2240" s="7" t="str">
        <f>INDEX('Product Details'!$A$2:$D$169, MATCH('Sales Order '!J2240,'Product Details'!$B$2:$B$169,0),3)</f>
        <v>Technology</v>
      </c>
      <c r="L2240" s="7" t="str">
        <f>INDEX('Product Details'!$A$2:$D$169, MATCH('Sales Order '!J2240,'Product Details'!$B$2:$B$169,0),4)</f>
        <v>Accessories</v>
      </c>
      <c r="M2240" s="7" t="str">
        <f>INDEX('Product Details'!$A$2:$D$169, MATCH('Sales Order '!J2240,'Product Details'!$B$2:$B$169,0),1)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275"/>
        <v>310</v>
      </c>
      <c r="R2240" s="8">
        <f t="shared" si="276"/>
        <v>334</v>
      </c>
      <c r="S2240" s="2">
        <v>30</v>
      </c>
      <c r="T2240" s="9">
        <f t="shared" si="277"/>
        <v>364</v>
      </c>
      <c r="U2240" s="9">
        <f t="shared" si="278"/>
        <v>54</v>
      </c>
      <c r="V2240" s="2" t="s">
        <v>64</v>
      </c>
      <c r="W2240" s="10">
        <f t="shared" si="279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 t="shared" si="272"/>
        <v>Shaun</v>
      </c>
      <c r="H2241" s="6" t="str">
        <f t="shared" si="273"/>
        <v>Weien</v>
      </c>
      <c r="I2241" s="6" t="str">
        <f t="shared" si="274"/>
        <v>Medan</v>
      </c>
      <c r="J2241" s="2" t="s">
        <v>362</v>
      </c>
      <c r="K2241" s="7" t="str">
        <f>INDEX('Product Details'!$A$2:$D$169, MATCH('Sales Order '!J2241,'Product Details'!$B$2:$B$169,0),3)</f>
        <v>Technology</v>
      </c>
      <c r="L2241" s="7" t="str">
        <f>INDEX('Product Details'!$A$2:$D$169, MATCH('Sales Order '!J2241,'Product Details'!$B$2:$B$169,0),4)</f>
        <v>Machines</v>
      </c>
      <c r="M2241" s="7" t="str">
        <f>INDEX('Product Details'!$A$2:$D$169, MATCH('Sales Order '!J2241,'Product Details'!$B$2:$B$169,0),1)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275"/>
        <v>15220</v>
      </c>
      <c r="R2241" s="8">
        <f t="shared" si="276"/>
        <v>16280</v>
      </c>
      <c r="S2241" s="2">
        <v>52</v>
      </c>
      <c r="T2241" s="9">
        <f t="shared" si="277"/>
        <v>16332</v>
      </c>
      <c r="U2241" s="9">
        <f t="shared" si="278"/>
        <v>1112</v>
      </c>
      <c r="V2241" s="2" t="s">
        <v>34</v>
      </c>
      <c r="W2241" s="10">
        <f t="shared" si="279"/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 t="shared" si="272"/>
        <v>Matt</v>
      </c>
      <c r="H2242" s="6" t="str">
        <f t="shared" si="273"/>
        <v>Collins</v>
      </c>
      <c r="I2242" s="6" t="str">
        <f t="shared" si="274"/>
        <v>Mumbai</v>
      </c>
      <c r="J2242" s="2" t="s">
        <v>5</v>
      </c>
      <c r="K2242" s="7" t="str">
        <f>INDEX('Product Details'!$A$2:$D$169, MATCH('Sales Order '!J2242,'Product Details'!$B$2:$B$169,0),3)</f>
        <v>Furniture</v>
      </c>
      <c r="L2242" s="7" t="str">
        <f>INDEX('Product Details'!$A$2:$D$169, MATCH('Sales Order '!J2242,'Product Details'!$B$2:$B$169,0),4)</f>
        <v>Furnishings</v>
      </c>
      <c r="M2242" s="7" t="str">
        <f>INDEX('Product Details'!$A$2:$D$169, MATCH('Sales Order '!J2242,'Product Details'!$B$2:$B$169,0),1)</f>
        <v>Seth Thomas 13 1/2" Wall Clock</v>
      </c>
      <c r="N2242" s="2">
        <v>90</v>
      </c>
      <c r="O2242" s="2">
        <v>81</v>
      </c>
      <c r="P2242" s="2">
        <v>2</v>
      </c>
      <c r="Q2242" s="8">
        <f t="shared" si="275"/>
        <v>162</v>
      </c>
      <c r="R2242" s="8">
        <f t="shared" si="276"/>
        <v>180</v>
      </c>
      <c r="S2242" s="2">
        <v>10</v>
      </c>
      <c r="T2242" s="9">
        <f t="shared" si="277"/>
        <v>190</v>
      </c>
      <c r="U2242" s="9">
        <f t="shared" si="278"/>
        <v>28</v>
      </c>
      <c r="V2242" s="2" t="s">
        <v>31</v>
      </c>
      <c r="W2242" s="10">
        <f t="shared" si="279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 t="shared" si="272"/>
        <v>Sonia</v>
      </c>
      <c r="H2243" s="6" t="str">
        <f t="shared" si="273"/>
        <v>Sunley</v>
      </c>
      <c r="I2243" s="6" t="str">
        <f t="shared" si="274"/>
        <v>Canberra</v>
      </c>
      <c r="J2243" s="2" t="s">
        <v>493</v>
      </c>
      <c r="K2243" s="7" t="str">
        <f>INDEX('Product Details'!$A$2:$D$169, MATCH('Sales Order '!J2243,'Product Details'!$B$2:$B$169,0),3)</f>
        <v>Office_Supplies</v>
      </c>
      <c r="L2243" s="7" t="str">
        <f>INDEX('Product Details'!$A$2:$D$169, MATCH('Sales Order '!J2243,'Product Details'!$B$2:$B$169,0),4)</f>
        <v>Binders</v>
      </c>
      <c r="M2243" s="7" t="str">
        <f>INDEX('Product Details'!$A$2:$D$169, MATCH('Sales Order '!J2243,'Product Details'!$B$2:$B$169,0),1)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275"/>
        <v>8158</v>
      </c>
      <c r="R2243" s="8">
        <f t="shared" si="276"/>
        <v>8886</v>
      </c>
      <c r="S2243" s="2">
        <v>21</v>
      </c>
      <c r="T2243" s="9">
        <f t="shared" si="277"/>
        <v>8907</v>
      </c>
      <c r="U2243" s="9">
        <f t="shared" si="278"/>
        <v>749</v>
      </c>
      <c r="V2243" s="2" t="s">
        <v>64</v>
      </c>
      <c r="W2243" s="10">
        <f t="shared" si="279"/>
        <v>0.05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 t="shared" si="272"/>
        <v>Jennifer</v>
      </c>
      <c r="H2244" s="6" t="str">
        <f t="shared" si="273"/>
        <v>Halladay</v>
      </c>
      <c r="I2244" s="6" t="str">
        <f t="shared" si="274"/>
        <v>Krefeld</v>
      </c>
      <c r="J2244" s="2" t="s">
        <v>399</v>
      </c>
      <c r="K2244" s="7" t="str">
        <f>INDEX('Product Details'!$A$2:$D$169, MATCH('Sales Order '!J2244,'Product Details'!$B$2:$B$169,0),3)</f>
        <v>Office_Supplies</v>
      </c>
      <c r="L2244" s="7" t="str">
        <f>INDEX('Product Details'!$A$2:$D$169, MATCH('Sales Order '!J2244,'Product Details'!$B$2:$B$169,0),4)</f>
        <v>Art</v>
      </c>
      <c r="M2244" s="7" t="str">
        <f>INDEX('Product Details'!$A$2:$D$169, MATCH('Sales Order '!J2244,'Product Details'!$B$2:$B$169,0),1)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275"/>
        <v>262</v>
      </c>
      <c r="R2244" s="8">
        <f t="shared" si="276"/>
        <v>298</v>
      </c>
      <c r="S2244" s="2">
        <v>30</v>
      </c>
      <c r="T2244" s="9">
        <f t="shared" si="277"/>
        <v>328</v>
      </c>
      <c r="U2244" s="9">
        <f t="shared" si="278"/>
        <v>66</v>
      </c>
      <c r="V2244" s="2" t="s">
        <v>64</v>
      </c>
      <c r="W2244" s="10">
        <f t="shared" si="279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 t="shared" si="272"/>
        <v>Jack</v>
      </c>
      <c r="H2245" s="6" t="str">
        <f t="shared" si="273"/>
        <v>Lebron</v>
      </c>
      <c r="I2245" s="6" t="str">
        <f t="shared" si="274"/>
        <v>Bremen</v>
      </c>
      <c r="J2245" s="2" t="s">
        <v>623</v>
      </c>
      <c r="K2245" s="7" t="str">
        <f>INDEX('Product Details'!$A$2:$D$169, MATCH('Sales Order '!J2245,'Product Details'!$B$2:$B$169,0),3)</f>
        <v>Office_Supplies</v>
      </c>
      <c r="L2245" s="7" t="str">
        <f>INDEX('Product Details'!$A$2:$D$169, MATCH('Sales Order '!J2245,'Product Details'!$B$2:$B$169,0),4)</f>
        <v>Storage</v>
      </c>
      <c r="M2245" s="7" t="str">
        <f>INDEX('Product Details'!$A$2:$D$169, MATCH('Sales Order '!J2245,'Product Details'!$B$2:$B$169,0),1)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275"/>
        <v>24474</v>
      </c>
      <c r="R2245" s="8">
        <f t="shared" si="276"/>
        <v>26658</v>
      </c>
      <c r="S2245" s="2">
        <v>38</v>
      </c>
      <c r="T2245" s="9">
        <f t="shared" si="277"/>
        <v>26696</v>
      </c>
      <c r="U2245" s="9">
        <f t="shared" si="278"/>
        <v>2222</v>
      </c>
      <c r="V2245" s="2" t="s">
        <v>34</v>
      </c>
      <c r="W2245" s="10">
        <f t="shared" si="279"/>
        <v>7.0000000000000007E-2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 t="shared" si="272"/>
        <v>Lindsay</v>
      </c>
      <c r="H2246" s="6" t="str">
        <f t="shared" si="273"/>
        <v>Castell</v>
      </c>
      <c r="I2246" s="6" t="str">
        <f t="shared" si="274"/>
        <v>Depok</v>
      </c>
      <c r="J2246" s="2" t="s">
        <v>860</v>
      </c>
      <c r="K2246" s="7" t="str">
        <f>INDEX('Product Details'!$A$2:$D$169, MATCH('Sales Order '!J2246,'Product Details'!$B$2:$B$169,0),3)</f>
        <v>Furniture</v>
      </c>
      <c r="L2246" s="7" t="str">
        <f>INDEX('Product Details'!$A$2:$D$169, MATCH('Sales Order '!J2246,'Product Details'!$B$2:$B$169,0),4)</f>
        <v>Bookcases</v>
      </c>
      <c r="M2246" s="7" t="str">
        <f>INDEX('Product Details'!$A$2:$D$169, MATCH('Sales Order '!J2246,'Product Details'!$B$2:$B$169,0),1)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275"/>
        <v>360</v>
      </c>
      <c r="R2246" s="8">
        <f t="shared" si="276"/>
        <v>400</v>
      </c>
      <c r="S2246" s="2">
        <v>27</v>
      </c>
      <c r="T2246" s="9">
        <f t="shared" si="277"/>
        <v>427</v>
      </c>
      <c r="U2246" s="9">
        <f t="shared" si="278"/>
        <v>67</v>
      </c>
      <c r="V2246" s="2" t="s">
        <v>34</v>
      </c>
      <c r="W2246" s="10">
        <f t="shared" si="279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 t="shared" si="272"/>
        <v>Aaron</v>
      </c>
      <c r="H2247" s="6" t="str">
        <f t="shared" si="273"/>
        <v>Bergman</v>
      </c>
      <c r="I2247" s="6" t="str">
        <f t="shared" si="274"/>
        <v>Halle</v>
      </c>
      <c r="J2247" s="2" t="s">
        <v>141</v>
      </c>
      <c r="K2247" s="7" t="str">
        <f>INDEX('Product Details'!$A$2:$D$169, MATCH('Sales Order '!J2247,'Product Details'!$B$2:$B$169,0),3)</f>
        <v>Furniture</v>
      </c>
      <c r="L2247" s="7" t="str">
        <f>INDEX('Product Details'!$A$2:$D$169, MATCH('Sales Order '!J2247,'Product Details'!$B$2:$B$169,0),4)</f>
        <v>Chairs</v>
      </c>
      <c r="M2247" s="7" t="str">
        <f>INDEX('Product Details'!$A$2:$D$169, MATCH('Sales Order '!J2247,'Product Details'!$B$2:$B$169,0),1)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275"/>
        <v>3090</v>
      </c>
      <c r="R2247" s="8">
        <f t="shared" si="276"/>
        <v>3309</v>
      </c>
      <c r="S2247" s="2">
        <v>92</v>
      </c>
      <c r="T2247" s="9">
        <f t="shared" si="277"/>
        <v>3401</v>
      </c>
      <c r="U2247" s="9">
        <f t="shared" si="278"/>
        <v>311</v>
      </c>
      <c r="V2247" s="2" t="s">
        <v>34</v>
      </c>
      <c r="W2247" s="10">
        <f t="shared" si="279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 t="shared" si="272"/>
        <v>Hunter</v>
      </c>
      <c r="H2248" s="6" t="str">
        <f t="shared" si="273"/>
        <v>Lopez</v>
      </c>
      <c r="I2248" s="6" t="str">
        <f t="shared" si="274"/>
        <v>Wollongong</v>
      </c>
      <c r="J2248" s="2" t="s">
        <v>205</v>
      </c>
      <c r="K2248" s="7" t="str">
        <f>INDEX('Product Details'!$A$2:$D$169, MATCH('Sales Order '!J2248,'Product Details'!$B$2:$B$169,0),3)</f>
        <v>Office_Supplies</v>
      </c>
      <c r="L2248" s="7" t="str">
        <f>INDEX('Product Details'!$A$2:$D$169, MATCH('Sales Order '!J2248,'Product Details'!$B$2:$B$169,0),4)</f>
        <v>Labels</v>
      </c>
      <c r="M2248" s="7" t="str">
        <f>INDEX('Product Details'!$A$2:$D$169, MATCH('Sales Order '!J2248,'Product Details'!$B$2:$B$169,0),1)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275"/>
        <v>2584</v>
      </c>
      <c r="R2248" s="8">
        <f t="shared" si="276"/>
        <v>2764</v>
      </c>
      <c r="S2248" s="2">
        <v>81</v>
      </c>
      <c r="T2248" s="9">
        <f t="shared" si="277"/>
        <v>2845</v>
      </c>
      <c r="U2248" s="9">
        <f t="shared" si="278"/>
        <v>261</v>
      </c>
      <c r="V2248" s="2" t="s">
        <v>64</v>
      </c>
      <c r="W2248" s="10">
        <f t="shared" si="279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 t="shared" si="272"/>
        <v>Natalie</v>
      </c>
      <c r="H2249" s="6" t="str">
        <f t="shared" si="273"/>
        <v>Webber</v>
      </c>
      <c r="I2249" s="6" t="str">
        <f t="shared" si="274"/>
        <v>Ningbo</v>
      </c>
      <c r="J2249" s="2" t="s">
        <v>523</v>
      </c>
      <c r="K2249" s="7" t="str">
        <f>INDEX('Product Details'!$A$2:$D$169, MATCH('Sales Order '!J2249,'Product Details'!$B$2:$B$169,0),3)</f>
        <v>Office_Supplies</v>
      </c>
      <c r="L2249" s="7" t="str">
        <f>INDEX('Product Details'!$A$2:$D$169, MATCH('Sales Order '!J2249,'Product Details'!$B$2:$B$169,0),4)</f>
        <v>Appliances</v>
      </c>
      <c r="M2249" s="7" t="str">
        <f>INDEX('Product Details'!$A$2:$D$169, MATCH('Sales Order '!J2249,'Product Details'!$B$2:$B$169,0),1)</f>
        <v>Hamilton Beach Microwave, Red</v>
      </c>
      <c r="N2249" s="2">
        <v>58</v>
      </c>
      <c r="O2249" s="2">
        <v>56</v>
      </c>
      <c r="P2249" s="2">
        <v>2</v>
      </c>
      <c r="Q2249" s="8">
        <f t="shared" si="275"/>
        <v>112</v>
      </c>
      <c r="R2249" s="8">
        <f t="shared" si="276"/>
        <v>116</v>
      </c>
      <c r="S2249" s="2">
        <v>10</v>
      </c>
      <c r="T2249" s="9">
        <f t="shared" si="277"/>
        <v>126</v>
      </c>
      <c r="U2249" s="9">
        <f t="shared" si="278"/>
        <v>14</v>
      </c>
      <c r="V2249" s="2" t="s">
        <v>34</v>
      </c>
      <c r="W2249" s="10">
        <f t="shared" si="279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 t="shared" ref="G2250:G2313" si="280">VLOOKUP(F2250, Customer,2,0)</f>
        <v>Jim</v>
      </c>
      <c r="H2250" s="6" t="str">
        <f t="shared" ref="H2250:H2313" si="281">VLOOKUP(F2250,Customer,3,0)</f>
        <v>Karlsson</v>
      </c>
      <c r="I2250" s="6" t="str">
        <f t="shared" ref="I2250:I2313" si="282">VLOOKUP(F2250,Customer,5,0)</f>
        <v>Geelong</v>
      </c>
      <c r="J2250" s="2" t="s">
        <v>533</v>
      </c>
      <c r="K2250" s="7" t="str">
        <f>INDEX('Product Details'!$A$2:$D$169, MATCH('Sales Order '!J2250,'Product Details'!$B$2:$B$169,0),3)</f>
        <v>Office_Supplies</v>
      </c>
      <c r="L2250" s="7" t="str">
        <f>INDEX('Product Details'!$A$2:$D$169, MATCH('Sales Order '!J2250,'Product Details'!$B$2:$B$169,0),4)</f>
        <v>Supplies</v>
      </c>
      <c r="M2250" s="7" t="str">
        <f>INDEX('Product Details'!$A$2:$D$169, MATCH('Sales Order '!J2250,'Product Details'!$B$2:$B$169,0),1)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275"/>
        <v>5760</v>
      </c>
      <c r="R2250" s="8">
        <f t="shared" si="276"/>
        <v>6408</v>
      </c>
      <c r="S2250" s="2">
        <v>91</v>
      </c>
      <c r="T2250" s="9">
        <f t="shared" si="277"/>
        <v>6499</v>
      </c>
      <c r="U2250" s="9">
        <f t="shared" si="278"/>
        <v>739</v>
      </c>
      <c r="V2250" s="2" t="s">
        <v>72</v>
      </c>
      <c r="W2250" s="10">
        <f t="shared" si="279"/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 t="shared" si="280"/>
        <v>Carl</v>
      </c>
      <c r="H2251" s="6" t="str">
        <f t="shared" si="281"/>
        <v>Weiss</v>
      </c>
      <c r="I2251" s="6" t="str">
        <f t="shared" si="282"/>
        <v>Tianjin</v>
      </c>
      <c r="J2251" s="2" t="s">
        <v>521</v>
      </c>
      <c r="K2251" s="7" t="str">
        <f>INDEX('Product Details'!$A$2:$D$169, MATCH('Sales Order '!J2251,'Product Details'!$B$2:$B$169,0),3)</f>
        <v>Office_Supplies</v>
      </c>
      <c r="L2251" s="7" t="str">
        <f>INDEX('Product Details'!$A$2:$D$169, MATCH('Sales Order '!J2251,'Product Details'!$B$2:$B$169,0),4)</f>
        <v>Fasteners</v>
      </c>
      <c r="M2251" s="7" t="str">
        <f>INDEX('Product Details'!$A$2:$D$169, MATCH('Sales Order '!J2251,'Product Details'!$B$2:$B$169,0),1)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283">O2251*P2251</f>
        <v>24129</v>
      </c>
      <c r="R2251" s="8">
        <f t="shared" ref="R2251:R2314" si="284">N2251*P2251</f>
        <v>25083</v>
      </c>
      <c r="S2251" s="2">
        <v>55</v>
      </c>
      <c r="T2251" s="9">
        <f t="shared" ref="T2251:T2314" si="285">R2251+S2251</f>
        <v>25138</v>
      </c>
      <c r="U2251" s="9">
        <f t="shared" ref="U2251:U2314" si="286">T2251-Q2251</f>
        <v>1009</v>
      </c>
      <c r="V2251" s="2" t="s">
        <v>34</v>
      </c>
      <c r="W2251" s="10">
        <f t="shared" ref="W2251:W2314" si="287">VLOOKUP(T2251,$X$1:$Y$7,2,1)</f>
        <v>7.0000000000000007E-2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 t="shared" si="280"/>
        <v>Mick</v>
      </c>
      <c r="H2252" s="6" t="str">
        <f t="shared" si="281"/>
        <v>Crebagga</v>
      </c>
      <c r="I2252" s="6" t="str">
        <f t="shared" si="282"/>
        <v>Banjarmasin</v>
      </c>
      <c r="J2252" s="2" t="s">
        <v>427</v>
      </c>
      <c r="K2252" s="7" t="str">
        <f>INDEX('Product Details'!$A$2:$D$169, MATCH('Sales Order '!J2252,'Product Details'!$B$2:$B$169,0),3)</f>
        <v>Office_Supplies</v>
      </c>
      <c r="L2252" s="7" t="str">
        <f>INDEX('Product Details'!$A$2:$D$169, MATCH('Sales Order '!J2252,'Product Details'!$B$2:$B$169,0),4)</f>
        <v>Storage</v>
      </c>
      <c r="M2252" s="7" t="str">
        <f>INDEX('Product Details'!$A$2:$D$169, MATCH('Sales Order '!J2252,'Product Details'!$B$2:$B$169,0),1)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283"/>
        <v>9452</v>
      </c>
      <c r="R2252" s="8">
        <f t="shared" si="284"/>
        <v>10408</v>
      </c>
      <c r="S2252" s="2">
        <v>37</v>
      </c>
      <c r="T2252" s="9">
        <f t="shared" si="285"/>
        <v>10445</v>
      </c>
      <c r="U2252" s="9">
        <f t="shared" si="286"/>
        <v>993</v>
      </c>
      <c r="V2252" s="2" t="s">
        <v>34</v>
      </c>
      <c r="W2252" s="10">
        <f t="shared" si="287"/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 t="shared" si="280"/>
        <v>Adrian</v>
      </c>
      <c r="H2253" s="6" t="str">
        <f t="shared" si="281"/>
        <v>Barton</v>
      </c>
      <c r="I2253" s="6" t="str">
        <f t="shared" si="282"/>
        <v>Wetzlar</v>
      </c>
      <c r="J2253" s="2" t="s">
        <v>402</v>
      </c>
      <c r="K2253" s="7" t="str">
        <f>INDEX('Product Details'!$A$2:$D$169, MATCH('Sales Order '!J2253,'Product Details'!$B$2:$B$169,0),3)</f>
        <v>Furniture</v>
      </c>
      <c r="L2253" s="7" t="str">
        <f>INDEX('Product Details'!$A$2:$D$169, MATCH('Sales Order '!J2253,'Product Details'!$B$2:$B$169,0),4)</f>
        <v>Bookcases</v>
      </c>
      <c r="M2253" s="7" t="str">
        <f>INDEX('Product Details'!$A$2:$D$169, MATCH('Sales Order '!J2253,'Product Details'!$B$2:$B$169,0),1)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283"/>
        <v>39948</v>
      </c>
      <c r="R2253" s="8">
        <f t="shared" si="284"/>
        <v>43962</v>
      </c>
      <c r="S2253" s="2">
        <v>83</v>
      </c>
      <c r="T2253" s="9">
        <f t="shared" si="285"/>
        <v>44045</v>
      </c>
      <c r="U2253" s="9">
        <f t="shared" si="286"/>
        <v>4097</v>
      </c>
      <c r="V2253" s="2" t="s">
        <v>64</v>
      </c>
      <c r="W2253" s="10">
        <f t="shared" si="287"/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 t="shared" si="280"/>
        <v>Natalie</v>
      </c>
      <c r="H2254" s="6" t="str">
        <f t="shared" si="281"/>
        <v>DeCherney</v>
      </c>
      <c r="I2254" s="6" t="str">
        <f t="shared" si="282"/>
        <v>Anqing</v>
      </c>
      <c r="J2254" s="2" t="s">
        <v>194</v>
      </c>
      <c r="K2254" s="7" t="str">
        <f>INDEX('Product Details'!$A$2:$D$169, MATCH('Sales Order '!J2254,'Product Details'!$B$2:$B$169,0),3)</f>
        <v>Office_Supplies</v>
      </c>
      <c r="L2254" s="7" t="str">
        <f>INDEX('Product Details'!$A$2:$D$169, MATCH('Sales Order '!J2254,'Product Details'!$B$2:$B$169,0),4)</f>
        <v>Art</v>
      </c>
      <c r="M2254" s="7" t="str">
        <f>INDEX('Product Details'!$A$2:$D$169, MATCH('Sales Order '!J2254,'Product Details'!$B$2:$B$169,0),1)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283"/>
        <v>16324</v>
      </c>
      <c r="R2254" s="8">
        <f t="shared" si="284"/>
        <v>17476</v>
      </c>
      <c r="S2254" s="2">
        <v>69</v>
      </c>
      <c r="T2254" s="9">
        <f t="shared" si="285"/>
        <v>17545</v>
      </c>
      <c r="U2254" s="9">
        <f t="shared" si="286"/>
        <v>1221</v>
      </c>
      <c r="V2254" s="2" t="s">
        <v>34</v>
      </c>
      <c r="W2254" s="10">
        <f t="shared" si="287"/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 t="shared" si="280"/>
        <v>Natalie</v>
      </c>
      <c r="H2255" s="6" t="str">
        <f t="shared" si="281"/>
        <v>Webber</v>
      </c>
      <c r="I2255" s="6" t="str">
        <f t="shared" si="282"/>
        <v>Ningbo</v>
      </c>
      <c r="J2255" s="2" t="s">
        <v>695</v>
      </c>
      <c r="K2255" s="7" t="str">
        <f>INDEX('Product Details'!$A$2:$D$169, MATCH('Sales Order '!J2255,'Product Details'!$B$2:$B$169,0),3)</f>
        <v>Office_Supplies</v>
      </c>
      <c r="L2255" s="7" t="str">
        <f>INDEX('Product Details'!$A$2:$D$169, MATCH('Sales Order '!J2255,'Product Details'!$B$2:$B$169,0),4)</f>
        <v>Binders</v>
      </c>
      <c r="M2255" s="7" t="str">
        <f>INDEX('Product Details'!$A$2:$D$169, MATCH('Sales Order '!J2255,'Product Details'!$B$2:$B$169,0),1)</f>
        <v>Io Binding Machine, Clear</v>
      </c>
      <c r="N2255" s="2">
        <v>5848</v>
      </c>
      <c r="O2255" s="2">
        <v>5214</v>
      </c>
      <c r="P2255" s="2">
        <v>1</v>
      </c>
      <c r="Q2255" s="8">
        <f t="shared" si="283"/>
        <v>5214</v>
      </c>
      <c r="R2255" s="8">
        <f t="shared" si="284"/>
        <v>5848</v>
      </c>
      <c r="S2255" s="2">
        <v>23</v>
      </c>
      <c r="T2255" s="9">
        <f t="shared" si="285"/>
        <v>5871</v>
      </c>
      <c r="U2255" s="9">
        <f t="shared" si="286"/>
        <v>657</v>
      </c>
      <c r="V2255" s="2" t="s">
        <v>31</v>
      </c>
      <c r="W2255" s="10">
        <f t="shared" si="287"/>
        <v>0.05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 t="shared" si="280"/>
        <v>Brad</v>
      </c>
      <c r="H2256" s="6" t="str">
        <f t="shared" si="281"/>
        <v>Thomas</v>
      </c>
      <c r="I2256" s="6" t="str">
        <f t="shared" si="282"/>
        <v>Bochum</v>
      </c>
      <c r="J2256" s="2" t="s">
        <v>297</v>
      </c>
      <c r="K2256" s="7" t="str">
        <f>INDEX('Product Details'!$A$2:$D$169, MATCH('Sales Order '!J2256,'Product Details'!$B$2:$B$169,0),3)</f>
        <v>Office_Supplies</v>
      </c>
      <c r="L2256" s="7" t="str">
        <f>INDEX('Product Details'!$A$2:$D$169, MATCH('Sales Order '!J2256,'Product Details'!$B$2:$B$169,0),4)</f>
        <v>Binders</v>
      </c>
      <c r="M2256" s="7" t="str">
        <f>INDEX('Product Details'!$A$2:$D$169, MATCH('Sales Order '!J2256,'Product Details'!$B$2:$B$169,0),1)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283"/>
        <v>11354</v>
      </c>
      <c r="R2256" s="8">
        <f t="shared" si="284"/>
        <v>12024</v>
      </c>
      <c r="S2256" s="2">
        <v>61</v>
      </c>
      <c r="T2256" s="9">
        <f t="shared" si="285"/>
        <v>12085</v>
      </c>
      <c r="U2256" s="9">
        <f t="shared" si="286"/>
        <v>731</v>
      </c>
      <c r="V2256" s="2" t="s">
        <v>34</v>
      </c>
      <c r="W2256" s="10">
        <f t="shared" si="287"/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 t="shared" si="280"/>
        <v>Damala</v>
      </c>
      <c r="H2257" s="6" t="str">
        <f t="shared" si="281"/>
        <v>Kotsonis</v>
      </c>
      <c r="I2257" s="6" t="str">
        <f t="shared" si="282"/>
        <v>Berlin</v>
      </c>
      <c r="J2257" s="2" t="s">
        <v>302</v>
      </c>
      <c r="K2257" s="7" t="str">
        <f>INDEX('Product Details'!$A$2:$D$169, MATCH('Sales Order '!J2257,'Product Details'!$B$2:$B$169,0),3)</f>
        <v>Technology</v>
      </c>
      <c r="L2257" s="7" t="str">
        <f>INDEX('Product Details'!$A$2:$D$169, MATCH('Sales Order '!J2257,'Product Details'!$B$2:$B$169,0),4)</f>
        <v>Machines</v>
      </c>
      <c r="M2257" s="7" t="str">
        <f>INDEX('Product Details'!$A$2:$D$169, MATCH('Sales Order '!J2257,'Product Details'!$B$2:$B$169,0),1)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283"/>
        <v>2610</v>
      </c>
      <c r="R2257" s="8">
        <f t="shared" si="284"/>
        <v>2688</v>
      </c>
      <c r="S2257" s="2">
        <v>76</v>
      </c>
      <c r="T2257" s="9">
        <f t="shared" si="285"/>
        <v>2764</v>
      </c>
      <c r="U2257" s="9">
        <f t="shared" si="286"/>
        <v>154</v>
      </c>
      <c r="V2257" s="2" t="s">
        <v>34</v>
      </c>
      <c r="W2257" s="10">
        <f t="shared" si="287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 t="shared" si="280"/>
        <v>Sarah</v>
      </c>
      <c r="H2258" s="6" t="str">
        <f t="shared" si="281"/>
        <v>Bern</v>
      </c>
      <c r="I2258" s="6" t="str">
        <f t="shared" si="282"/>
        <v>Wollongong</v>
      </c>
      <c r="J2258" s="2" t="s">
        <v>129</v>
      </c>
      <c r="K2258" s="7" t="str">
        <f>INDEX('Product Details'!$A$2:$D$169, MATCH('Sales Order '!J2258,'Product Details'!$B$2:$B$169,0),3)</f>
        <v>Furniture</v>
      </c>
      <c r="L2258" s="7" t="str">
        <f>INDEX('Product Details'!$A$2:$D$169, MATCH('Sales Order '!J2258,'Product Details'!$B$2:$B$169,0),4)</f>
        <v>Tables</v>
      </c>
      <c r="M2258" s="7" t="str">
        <f>INDEX('Product Details'!$A$2:$D$169, MATCH('Sales Order '!J2258,'Product Details'!$B$2:$B$169,0),1)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283"/>
        <v>7730</v>
      </c>
      <c r="R2258" s="8">
        <f t="shared" si="284"/>
        <v>8115</v>
      </c>
      <c r="S2258" s="2">
        <v>83</v>
      </c>
      <c r="T2258" s="9">
        <f t="shared" si="285"/>
        <v>8198</v>
      </c>
      <c r="U2258" s="9">
        <f t="shared" si="286"/>
        <v>468</v>
      </c>
      <c r="V2258" s="2" t="s">
        <v>34</v>
      </c>
      <c r="W2258" s="10">
        <f t="shared" si="287"/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 t="shared" si="280"/>
        <v>Jason</v>
      </c>
      <c r="H2259" s="6" t="str">
        <f t="shared" si="281"/>
        <v>Gross</v>
      </c>
      <c r="I2259" s="6" t="str">
        <f t="shared" si="282"/>
        <v>Sydney</v>
      </c>
      <c r="J2259" s="2" t="s">
        <v>94</v>
      </c>
      <c r="K2259" s="7" t="str">
        <f>INDEX('Product Details'!$A$2:$D$169, MATCH('Sales Order '!J2259,'Product Details'!$B$2:$B$169,0),3)</f>
        <v>Furniture</v>
      </c>
      <c r="L2259" s="7" t="str">
        <f>INDEX('Product Details'!$A$2:$D$169, MATCH('Sales Order '!J2259,'Product Details'!$B$2:$B$169,0),4)</f>
        <v>Bookcases</v>
      </c>
      <c r="M2259" s="7" t="str">
        <f>INDEX('Product Details'!$A$2:$D$169, MATCH('Sales Order '!J2259,'Product Details'!$B$2:$B$169,0),1)</f>
        <v>3-Shelf Cabinet, Mobile</v>
      </c>
      <c r="N2259" s="2">
        <v>1512</v>
      </c>
      <c r="O2259" s="2">
        <v>1497</v>
      </c>
      <c r="P2259" s="2">
        <v>3</v>
      </c>
      <c r="Q2259" s="8">
        <f t="shared" si="283"/>
        <v>4491</v>
      </c>
      <c r="R2259" s="8">
        <f t="shared" si="284"/>
        <v>4536</v>
      </c>
      <c r="S2259" s="2">
        <v>42</v>
      </c>
      <c r="T2259" s="9">
        <f t="shared" si="285"/>
        <v>4578</v>
      </c>
      <c r="U2259" s="9">
        <f t="shared" si="286"/>
        <v>87</v>
      </c>
      <c r="V2259" s="2" t="s">
        <v>34</v>
      </c>
      <c r="W2259" s="10">
        <f t="shared" si="287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 t="shared" si="280"/>
        <v>Rachel</v>
      </c>
      <c r="H2260" s="6" t="str">
        <f t="shared" si="281"/>
        <v>Payne</v>
      </c>
      <c r="I2260" s="6" t="str">
        <f t="shared" si="282"/>
        <v>Fuzhou</v>
      </c>
      <c r="J2260" s="2" t="s">
        <v>521</v>
      </c>
      <c r="K2260" s="7" t="str">
        <f>INDEX('Product Details'!$A$2:$D$169, MATCH('Sales Order '!J2260,'Product Details'!$B$2:$B$169,0),3)</f>
        <v>Office_Supplies</v>
      </c>
      <c r="L2260" s="7" t="str">
        <f>INDEX('Product Details'!$A$2:$D$169, MATCH('Sales Order '!J2260,'Product Details'!$B$2:$B$169,0),4)</f>
        <v>Fasteners</v>
      </c>
      <c r="M2260" s="7" t="str">
        <f>INDEX('Product Details'!$A$2:$D$169, MATCH('Sales Order '!J2260,'Product Details'!$B$2:$B$169,0),1)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283"/>
        <v>296</v>
      </c>
      <c r="R2260" s="8">
        <f t="shared" si="284"/>
        <v>324</v>
      </c>
      <c r="S2260" s="2">
        <v>30</v>
      </c>
      <c r="T2260" s="9">
        <f t="shared" si="285"/>
        <v>354</v>
      </c>
      <c r="U2260" s="9">
        <f t="shared" si="286"/>
        <v>58</v>
      </c>
      <c r="V2260" s="2" t="s">
        <v>34</v>
      </c>
      <c r="W2260" s="10">
        <f t="shared" si="287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 t="shared" si="280"/>
        <v>Eugene</v>
      </c>
      <c r="H2261" s="6" t="str">
        <f t="shared" si="281"/>
        <v>Barchas</v>
      </c>
      <c r="I2261" s="6" t="str">
        <f t="shared" si="282"/>
        <v>Aksu</v>
      </c>
      <c r="J2261" s="2" t="s">
        <v>297</v>
      </c>
      <c r="K2261" s="7" t="str">
        <f>INDEX('Product Details'!$A$2:$D$169, MATCH('Sales Order '!J2261,'Product Details'!$B$2:$B$169,0),3)</f>
        <v>Office_Supplies</v>
      </c>
      <c r="L2261" s="7" t="str">
        <f>INDEX('Product Details'!$A$2:$D$169, MATCH('Sales Order '!J2261,'Product Details'!$B$2:$B$169,0),4)</f>
        <v>Binders</v>
      </c>
      <c r="M2261" s="7" t="str">
        <f>INDEX('Product Details'!$A$2:$D$169, MATCH('Sales Order '!J2261,'Product Details'!$B$2:$B$169,0),1)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283"/>
        <v>805</v>
      </c>
      <c r="R2261" s="8">
        <f t="shared" si="284"/>
        <v>896</v>
      </c>
      <c r="S2261" s="2">
        <v>30</v>
      </c>
      <c r="T2261" s="9">
        <f t="shared" si="285"/>
        <v>926</v>
      </c>
      <c r="U2261" s="9">
        <f t="shared" si="286"/>
        <v>121</v>
      </c>
      <c r="V2261" s="2" t="s">
        <v>64</v>
      </c>
      <c r="W2261" s="10">
        <f t="shared" si="287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 t="shared" si="280"/>
        <v>Kristen</v>
      </c>
      <c r="H2262" s="6" t="str">
        <f t="shared" si="281"/>
        <v>Hastings</v>
      </c>
      <c r="I2262" s="6" t="str">
        <f t="shared" si="282"/>
        <v>Shihezi</v>
      </c>
      <c r="J2262" s="2" t="s">
        <v>54</v>
      </c>
      <c r="K2262" s="7" t="str">
        <f>INDEX('Product Details'!$A$2:$D$169, MATCH('Sales Order '!J2262,'Product Details'!$B$2:$B$169,0),3)</f>
        <v>Furniture</v>
      </c>
      <c r="L2262" s="7" t="str">
        <f>INDEX('Product Details'!$A$2:$D$169, MATCH('Sales Order '!J2262,'Product Details'!$B$2:$B$169,0),4)</f>
        <v>Tables</v>
      </c>
      <c r="M2262" s="7" t="str">
        <f>INDEX('Product Details'!$A$2:$D$169, MATCH('Sales Order '!J2262,'Product Details'!$B$2:$B$169,0),1)</f>
        <v>Wood Table, Rectangular</v>
      </c>
      <c r="N2262" s="2">
        <v>691</v>
      </c>
      <c r="O2262" s="2">
        <v>646</v>
      </c>
      <c r="P2262" s="2">
        <v>2</v>
      </c>
      <c r="Q2262" s="8">
        <f t="shared" si="283"/>
        <v>1292</v>
      </c>
      <c r="R2262" s="8">
        <f t="shared" si="284"/>
        <v>1382</v>
      </c>
      <c r="S2262" s="2">
        <v>81</v>
      </c>
      <c r="T2262" s="9">
        <f t="shared" si="285"/>
        <v>1463</v>
      </c>
      <c r="U2262" s="9">
        <f t="shared" si="286"/>
        <v>171</v>
      </c>
      <c r="V2262" s="2" t="s">
        <v>34</v>
      </c>
      <c r="W2262" s="10">
        <f t="shared" si="287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 t="shared" si="280"/>
        <v>Anthony</v>
      </c>
      <c r="H2263" s="6" t="str">
        <f t="shared" si="281"/>
        <v>O'Donnell</v>
      </c>
      <c r="I2263" s="6" t="str">
        <f t="shared" si="282"/>
        <v>Perth</v>
      </c>
      <c r="J2263" s="2" t="s">
        <v>1397</v>
      </c>
      <c r="K2263" s="7" t="str">
        <f>INDEX('Product Details'!$A$2:$D$169, MATCH('Sales Order '!J2263,'Product Details'!$B$2:$B$169,0),3)</f>
        <v>Technology</v>
      </c>
      <c r="L2263" s="7" t="str">
        <f>INDEX('Product Details'!$A$2:$D$169, MATCH('Sales Order '!J2263,'Product Details'!$B$2:$B$169,0),4)</f>
        <v>Phones</v>
      </c>
      <c r="M2263" s="7" t="str">
        <f>INDEX('Product Details'!$A$2:$D$169, MATCH('Sales Order '!J2263,'Product Details'!$B$2:$B$169,0),1)</f>
        <v>Smart Phone, Full Size</v>
      </c>
      <c r="N2263" s="2">
        <v>2551</v>
      </c>
      <c r="O2263" s="2">
        <v>2456</v>
      </c>
      <c r="P2263" s="2">
        <v>2</v>
      </c>
      <c r="Q2263" s="8">
        <f t="shared" si="283"/>
        <v>4912</v>
      </c>
      <c r="R2263" s="8">
        <f t="shared" si="284"/>
        <v>5102</v>
      </c>
      <c r="S2263" s="2">
        <v>81</v>
      </c>
      <c r="T2263" s="9">
        <f t="shared" si="285"/>
        <v>5183</v>
      </c>
      <c r="U2263" s="9">
        <f t="shared" si="286"/>
        <v>271</v>
      </c>
      <c r="V2263" s="2" t="s">
        <v>34</v>
      </c>
      <c r="W2263" s="10">
        <f t="shared" si="287"/>
        <v>0.05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 t="shared" si="280"/>
        <v>Christy</v>
      </c>
      <c r="H2264" s="6" t="str">
        <f t="shared" si="281"/>
        <v>Brittain</v>
      </c>
      <c r="I2264" s="6" t="str">
        <f t="shared" si="282"/>
        <v>Ajmer</v>
      </c>
      <c r="J2264" s="2" t="s">
        <v>913</v>
      </c>
      <c r="K2264" s="7" t="str">
        <f>INDEX('Product Details'!$A$2:$D$169, MATCH('Sales Order '!J2264,'Product Details'!$B$2:$B$169,0),3)</f>
        <v>Office_Supplies</v>
      </c>
      <c r="L2264" s="7" t="str">
        <f>INDEX('Product Details'!$A$2:$D$169, MATCH('Sales Order '!J2264,'Product Details'!$B$2:$B$169,0),4)</f>
        <v>Appliances</v>
      </c>
      <c r="M2264" s="7" t="str">
        <f>INDEX('Product Details'!$A$2:$D$169, MATCH('Sales Order '!J2264,'Product Details'!$B$2:$B$169,0),1)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283"/>
        <v>23718</v>
      </c>
      <c r="R2264" s="8">
        <f t="shared" si="284"/>
        <v>26607</v>
      </c>
      <c r="S2264" s="2">
        <v>76</v>
      </c>
      <c r="T2264" s="9">
        <f t="shared" si="285"/>
        <v>26683</v>
      </c>
      <c r="U2264" s="9">
        <f t="shared" si="286"/>
        <v>2965</v>
      </c>
      <c r="V2264" s="2" t="s">
        <v>34</v>
      </c>
      <c r="W2264" s="10">
        <f t="shared" si="287"/>
        <v>7.0000000000000007E-2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 t="shared" si="280"/>
        <v>David</v>
      </c>
      <c r="H2265" s="6" t="str">
        <f t="shared" si="281"/>
        <v>Kendrick</v>
      </c>
      <c r="I2265" s="6" t="str">
        <f t="shared" si="282"/>
        <v>Kunming</v>
      </c>
      <c r="J2265" s="2" t="s">
        <v>389</v>
      </c>
      <c r="K2265" s="7" t="str">
        <f>INDEX('Product Details'!$A$2:$D$169, MATCH('Sales Order '!J2265,'Product Details'!$B$2:$B$169,0),3)</f>
        <v>Furniture</v>
      </c>
      <c r="L2265" s="7" t="str">
        <f>INDEX('Product Details'!$A$2:$D$169, MATCH('Sales Order '!J2265,'Product Details'!$B$2:$B$169,0),4)</f>
        <v>Tables</v>
      </c>
      <c r="M2265" s="7" t="str">
        <f>INDEX('Product Details'!$A$2:$D$169, MATCH('Sales Order '!J2265,'Product Details'!$B$2:$B$169,0),1)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283"/>
        <v>32140</v>
      </c>
      <c r="R2265" s="8">
        <f t="shared" si="284"/>
        <v>34744</v>
      </c>
      <c r="S2265" s="2">
        <v>25</v>
      </c>
      <c r="T2265" s="9">
        <f t="shared" si="285"/>
        <v>34769</v>
      </c>
      <c r="U2265" s="9">
        <f t="shared" si="286"/>
        <v>2629</v>
      </c>
      <c r="V2265" s="2" t="s">
        <v>34</v>
      </c>
      <c r="W2265" s="10">
        <f t="shared" si="287"/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 t="shared" si="280"/>
        <v>Joel</v>
      </c>
      <c r="H2266" s="6" t="str">
        <f t="shared" si="281"/>
        <v>Eaton</v>
      </c>
      <c r="I2266" s="6" t="str">
        <f t="shared" si="282"/>
        <v>Nuremberg</v>
      </c>
      <c r="J2266" s="2" t="s">
        <v>184</v>
      </c>
      <c r="K2266" s="7" t="str">
        <f>INDEX('Product Details'!$A$2:$D$169, MATCH('Sales Order '!J2266,'Product Details'!$B$2:$B$169,0),3)</f>
        <v>Furniture</v>
      </c>
      <c r="L2266" s="7" t="str">
        <f>INDEX('Product Details'!$A$2:$D$169, MATCH('Sales Order '!J2266,'Product Details'!$B$2:$B$169,0),4)</f>
        <v>Tables</v>
      </c>
      <c r="M2266" s="7" t="str">
        <f>INDEX('Product Details'!$A$2:$D$169, MATCH('Sales Order '!J2266,'Product Details'!$B$2:$B$169,0),1)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283"/>
        <v>7523</v>
      </c>
      <c r="R2266" s="8">
        <f t="shared" si="284"/>
        <v>8199</v>
      </c>
      <c r="S2266" s="2">
        <v>47</v>
      </c>
      <c r="T2266" s="9">
        <f t="shared" si="285"/>
        <v>8246</v>
      </c>
      <c r="U2266" s="9">
        <f t="shared" si="286"/>
        <v>723</v>
      </c>
      <c r="V2266" s="2" t="s">
        <v>64</v>
      </c>
      <c r="W2266" s="10">
        <f t="shared" si="287"/>
        <v>0.05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 t="shared" si="280"/>
        <v>Shahid</v>
      </c>
      <c r="H2267" s="6" t="str">
        <f t="shared" si="281"/>
        <v>Collister</v>
      </c>
      <c r="I2267" s="6" t="str">
        <f t="shared" si="282"/>
        <v>Leipzig</v>
      </c>
      <c r="J2267" s="2" t="s">
        <v>359</v>
      </c>
      <c r="K2267" s="7" t="str">
        <f>INDEX('Product Details'!$A$2:$D$169, MATCH('Sales Order '!J2267,'Product Details'!$B$2:$B$169,0),3)</f>
        <v>Office_Supplies</v>
      </c>
      <c r="L2267" s="7" t="str">
        <f>INDEX('Product Details'!$A$2:$D$169, MATCH('Sales Order '!J2267,'Product Details'!$B$2:$B$169,0),4)</f>
        <v>Binders</v>
      </c>
      <c r="M2267" s="7" t="str">
        <f>INDEX('Product Details'!$A$2:$D$169, MATCH('Sales Order '!J2267,'Product Details'!$B$2:$B$169,0),1)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283"/>
        <v>408</v>
      </c>
      <c r="R2267" s="8">
        <f t="shared" si="284"/>
        <v>444</v>
      </c>
      <c r="S2267" s="2">
        <v>52</v>
      </c>
      <c r="T2267" s="9">
        <f t="shared" si="285"/>
        <v>496</v>
      </c>
      <c r="U2267" s="9">
        <f t="shared" si="286"/>
        <v>88</v>
      </c>
      <c r="V2267" s="2" t="s">
        <v>64</v>
      </c>
      <c r="W2267" s="10">
        <f t="shared" si="287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 t="shared" si="280"/>
        <v>Dave</v>
      </c>
      <c r="H2268" s="6" t="str">
        <f t="shared" si="281"/>
        <v>Poirier</v>
      </c>
      <c r="I2268" s="6" t="str">
        <f t="shared" si="282"/>
        <v>Changchun</v>
      </c>
      <c r="J2268" s="2" t="s">
        <v>698</v>
      </c>
      <c r="K2268" s="7" t="str">
        <f>INDEX('Product Details'!$A$2:$D$169, MATCH('Sales Order '!J2268,'Product Details'!$B$2:$B$169,0),3)</f>
        <v>Furniture</v>
      </c>
      <c r="L2268" s="7" t="str">
        <f>INDEX('Product Details'!$A$2:$D$169, MATCH('Sales Order '!J2268,'Product Details'!$B$2:$B$169,0),4)</f>
        <v>Chairs</v>
      </c>
      <c r="M2268" s="7" t="str">
        <f>INDEX('Product Details'!$A$2:$D$169, MATCH('Sales Order '!J2268,'Product Details'!$B$2:$B$169,0),1)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283"/>
        <v>4242</v>
      </c>
      <c r="R2268" s="8">
        <f t="shared" si="284"/>
        <v>4668</v>
      </c>
      <c r="S2268" s="2">
        <v>95</v>
      </c>
      <c r="T2268" s="9">
        <f t="shared" si="285"/>
        <v>4763</v>
      </c>
      <c r="U2268" s="9">
        <f t="shared" si="286"/>
        <v>521</v>
      </c>
      <c r="V2268" s="2" t="s">
        <v>34</v>
      </c>
      <c r="W2268" s="10">
        <f t="shared" si="287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 t="shared" si="280"/>
        <v>Carlos</v>
      </c>
      <c r="H2269" s="6" t="str">
        <f t="shared" si="281"/>
        <v>Soltero</v>
      </c>
      <c r="I2269" s="6" t="str">
        <f t="shared" si="282"/>
        <v>Wodonga</v>
      </c>
      <c r="J2269" s="2" t="s">
        <v>1397</v>
      </c>
      <c r="K2269" s="7" t="str">
        <f>INDEX('Product Details'!$A$2:$D$169, MATCH('Sales Order '!J2269,'Product Details'!$B$2:$B$169,0),3)</f>
        <v>Technology</v>
      </c>
      <c r="L2269" s="7" t="str">
        <f>INDEX('Product Details'!$A$2:$D$169, MATCH('Sales Order '!J2269,'Product Details'!$B$2:$B$169,0),4)</f>
        <v>Phones</v>
      </c>
      <c r="M2269" s="7" t="str">
        <f>INDEX('Product Details'!$A$2:$D$169, MATCH('Sales Order '!J2269,'Product Details'!$B$2:$B$169,0),1)</f>
        <v>Smart Phone, Full Size</v>
      </c>
      <c r="N2269" s="2">
        <v>6354</v>
      </c>
      <c r="O2269" s="2">
        <v>5769</v>
      </c>
      <c r="P2269" s="2">
        <v>2</v>
      </c>
      <c r="Q2269" s="8">
        <f t="shared" si="283"/>
        <v>11538</v>
      </c>
      <c r="R2269" s="8">
        <f t="shared" si="284"/>
        <v>12708</v>
      </c>
      <c r="S2269" s="2">
        <v>91</v>
      </c>
      <c r="T2269" s="9">
        <f t="shared" si="285"/>
        <v>12799</v>
      </c>
      <c r="U2269" s="9">
        <f t="shared" si="286"/>
        <v>1261</v>
      </c>
      <c r="V2269" s="2" t="s">
        <v>34</v>
      </c>
      <c r="W2269" s="10">
        <f t="shared" si="287"/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 t="shared" si="280"/>
        <v>Sam</v>
      </c>
      <c r="H2270" s="6" t="str">
        <f t="shared" si="281"/>
        <v>Zeldin</v>
      </c>
      <c r="I2270" s="6" t="str">
        <f t="shared" si="282"/>
        <v>Yanji</v>
      </c>
      <c r="J2270" s="2" t="s">
        <v>493</v>
      </c>
      <c r="K2270" s="7" t="str">
        <f>INDEX('Product Details'!$A$2:$D$169, MATCH('Sales Order '!J2270,'Product Details'!$B$2:$B$169,0),3)</f>
        <v>Office_Supplies</v>
      </c>
      <c r="L2270" s="7" t="str">
        <f>INDEX('Product Details'!$A$2:$D$169, MATCH('Sales Order '!J2270,'Product Details'!$B$2:$B$169,0),4)</f>
        <v>Binders</v>
      </c>
      <c r="M2270" s="7" t="str">
        <f>INDEX('Product Details'!$A$2:$D$169, MATCH('Sales Order '!J2270,'Product Details'!$B$2:$B$169,0),1)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283"/>
        <v>352</v>
      </c>
      <c r="R2270" s="8">
        <f t="shared" si="284"/>
        <v>368</v>
      </c>
      <c r="S2270" s="2">
        <v>30</v>
      </c>
      <c r="T2270" s="9">
        <f t="shared" si="285"/>
        <v>398</v>
      </c>
      <c r="U2270" s="9">
        <f t="shared" si="286"/>
        <v>46</v>
      </c>
      <c r="V2270" s="2" t="s">
        <v>64</v>
      </c>
      <c r="W2270" s="10">
        <f t="shared" si="287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 t="shared" si="280"/>
        <v>Craig</v>
      </c>
      <c r="H2271" s="6" t="str">
        <f t="shared" si="281"/>
        <v>Yedwab</v>
      </c>
      <c r="I2271" s="6" t="str">
        <f t="shared" si="282"/>
        <v>Aligarh</v>
      </c>
      <c r="J2271" s="2" t="s">
        <v>329</v>
      </c>
      <c r="K2271" s="7" t="str">
        <f>INDEX('Product Details'!$A$2:$D$169, MATCH('Sales Order '!J2271,'Product Details'!$B$2:$B$169,0),3)</f>
        <v>Office_Supplies</v>
      </c>
      <c r="L2271" s="7" t="str">
        <f>INDEX('Product Details'!$A$2:$D$169, MATCH('Sales Order '!J2271,'Product Details'!$B$2:$B$169,0),4)</f>
        <v>Appliances</v>
      </c>
      <c r="M2271" s="7" t="str">
        <f>INDEX('Product Details'!$A$2:$D$169, MATCH('Sales Order '!J2271,'Product Details'!$B$2:$B$169,0),1)</f>
        <v>KitchenAid Toaster, Black</v>
      </c>
      <c r="N2271" s="2">
        <v>79</v>
      </c>
      <c r="O2271" s="2">
        <v>75</v>
      </c>
      <c r="P2271" s="2">
        <v>3</v>
      </c>
      <c r="Q2271" s="8">
        <f t="shared" si="283"/>
        <v>225</v>
      </c>
      <c r="R2271" s="8">
        <f t="shared" si="284"/>
        <v>237</v>
      </c>
      <c r="S2271" s="2">
        <v>10</v>
      </c>
      <c r="T2271" s="9">
        <f t="shared" si="285"/>
        <v>247</v>
      </c>
      <c r="U2271" s="9">
        <f t="shared" si="286"/>
        <v>22</v>
      </c>
      <c r="V2271" s="2" t="s">
        <v>34</v>
      </c>
      <c r="W2271" s="10">
        <f t="shared" si="287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 t="shared" si="280"/>
        <v>Marina</v>
      </c>
      <c r="H2272" s="6" t="str">
        <f t="shared" si="281"/>
        <v>Lichtenstein</v>
      </c>
      <c r="I2272" s="6" t="str">
        <f t="shared" si="282"/>
        <v>Denpasar</v>
      </c>
      <c r="J2272" s="2" t="s">
        <v>138</v>
      </c>
      <c r="K2272" s="7" t="str">
        <f>INDEX('Product Details'!$A$2:$D$169, MATCH('Sales Order '!J2272,'Product Details'!$B$2:$B$169,0),3)</f>
        <v>Office_Supplies</v>
      </c>
      <c r="L2272" s="7" t="str">
        <f>INDEX('Product Details'!$A$2:$D$169, MATCH('Sales Order '!J2272,'Product Details'!$B$2:$B$169,0),4)</f>
        <v>Supplies</v>
      </c>
      <c r="M2272" s="7" t="str">
        <f>INDEX('Product Details'!$A$2:$D$169, MATCH('Sales Order '!J2272,'Product Details'!$B$2:$B$169,0),1)</f>
        <v>Stiletto Box Cutter, Steel</v>
      </c>
      <c r="N2272" s="2">
        <v>6664</v>
      </c>
      <c r="O2272" s="2">
        <v>6473</v>
      </c>
      <c r="P2272" s="2">
        <v>2</v>
      </c>
      <c r="Q2272" s="8">
        <f t="shared" si="283"/>
        <v>12946</v>
      </c>
      <c r="R2272" s="8">
        <f t="shared" si="284"/>
        <v>13328</v>
      </c>
      <c r="S2272" s="2">
        <v>45</v>
      </c>
      <c r="T2272" s="9">
        <f t="shared" si="285"/>
        <v>13373</v>
      </c>
      <c r="U2272" s="9">
        <f t="shared" si="286"/>
        <v>427</v>
      </c>
      <c r="V2272" s="2" t="s">
        <v>34</v>
      </c>
      <c r="W2272" s="10">
        <f t="shared" si="287"/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 t="shared" si="280"/>
        <v>Xylona</v>
      </c>
      <c r="H2273" s="6" t="str">
        <f t="shared" si="281"/>
        <v>Preis</v>
      </c>
      <c r="I2273" s="6" t="str">
        <f t="shared" si="282"/>
        <v>Qidong</v>
      </c>
      <c r="J2273" s="2" t="s">
        <v>1174</v>
      </c>
      <c r="K2273" s="7" t="str">
        <f>INDEX('Product Details'!$A$2:$D$169, MATCH('Sales Order '!J2273,'Product Details'!$B$2:$B$169,0),3)</f>
        <v>Office_Supplies</v>
      </c>
      <c r="L2273" s="7" t="str">
        <f>INDEX('Product Details'!$A$2:$D$169, MATCH('Sales Order '!J2273,'Product Details'!$B$2:$B$169,0),4)</f>
        <v>Storage</v>
      </c>
      <c r="M2273" s="7" t="str">
        <f>INDEX('Product Details'!$A$2:$D$169, MATCH('Sales Order '!J2273,'Product Details'!$B$2:$B$169,0),1)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283"/>
        <v>14166</v>
      </c>
      <c r="R2273" s="8">
        <f t="shared" si="284"/>
        <v>15006</v>
      </c>
      <c r="S2273" s="2">
        <v>73</v>
      </c>
      <c r="T2273" s="9">
        <f t="shared" si="285"/>
        <v>15079</v>
      </c>
      <c r="U2273" s="9">
        <f t="shared" si="286"/>
        <v>913</v>
      </c>
      <c r="V2273" s="2" t="s">
        <v>34</v>
      </c>
      <c r="W2273" s="10">
        <f t="shared" si="287"/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 t="shared" si="280"/>
        <v>Kelly</v>
      </c>
      <c r="H2274" s="6" t="str">
        <f t="shared" si="281"/>
        <v>Collister</v>
      </c>
      <c r="I2274" s="6" t="str">
        <f t="shared" si="282"/>
        <v>Tangshan</v>
      </c>
      <c r="J2274" s="2" t="s">
        <v>60</v>
      </c>
      <c r="K2274" s="7" t="str">
        <f>INDEX('Product Details'!$A$2:$D$169, MATCH('Sales Order '!J2274,'Product Details'!$B$2:$B$169,0),3)</f>
        <v>Technology</v>
      </c>
      <c r="L2274" s="7" t="str">
        <f>INDEX('Product Details'!$A$2:$D$169, MATCH('Sales Order '!J2274,'Product Details'!$B$2:$B$169,0),4)</f>
        <v>Accessories</v>
      </c>
      <c r="M2274" s="7" t="str">
        <f>INDEX('Product Details'!$A$2:$D$169, MATCH('Sales Order '!J2274,'Product Details'!$B$2:$B$169,0),1)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283"/>
        <v>122</v>
      </c>
      <c r="R2274" s="8">
        <f t="shared" si="284"/>
        <v>130</v>
      </c>
      <c r="S2274" s="2">
        <v>30</v>
      </c>
      <c r="T2274" s="9">
        <f t="shared" si="285"/>
        <v>160</v>
      </c>
      <c r="U2274" s="9">
        <f t="shared" si="286"/>
        <v>38</v>
      </c>
      <c r="V2274" s="2" t="s">
        <v>34</v>
      </c>
      <c r="W2274" s="10">
        <f t="shared" si="287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 t="shared" si="280"/>
        <v>Gary</v>
      </c>
      <c r="H2275" s="6" t="str">
        <f t="shared" si="281"/>
        <v>Hansen</v>
      </c>
      <c r="I2275" s="6" t="str">
        <f t="shared" si="282"/>
        <v>Dewas</v>
      </c>
      <c r="J2275" s="2" t="s">
        <v>256</v>
      </c>
      <c r="K2275" s="7" t="str">
        <f>INDEX('Product Details'!$A$2:$D$169, MATCH('Sales Order '!J2275,'Product Details'!$B$2:$B$169,0),3)</f>
        <v>Office_Supplies</v>
      </c>
      <c r="L2275" s="7" t="str">
        <f>INDEX('Product Details'!$A$2:$D$169, MATCH('Sales Order '!J2275,'Product Details'!$B$2:$B$169,0),4)</f>
        <v>Supplies</v>
      </c>
      <c r="M2275" s="7" t="str">
        <f>INDEX('Product Details'!$A$2:$D$169, MATCH('Sales Order '!J2275,'Product Details'!$B$2:$B$169,0),1)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283"/>
        <v>274</v>
      </c>
      <c r="R2275" s="8">
        <f t="shared" si="284"/>
        <v>286</v>
      </c>
      <c r="S2275" s="2">
        <v>30</v>
      </c>
      <c r="T2275" s="9">
        <f t="shared" si="285"/>
        <v>316</v>
      </c>
      <c r="U2275" s="9">
        <f t="shared" si="286"/>
        <v>42</v>
      </c>
      <c r="V2275" s="2" t="s">
        <v>31</v>
      </c>
      <c r="W2275" s="10">
        <f t="shared" si="287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 t="shared" si="280"/>
        <v>Kelly</v>
      </c>
      <c r="H2276" s="6" t="str">
        <f t="shared" si="281"/>
        <v>Collister</v>
      </c>
      <c r="I2276" s="6" t="str">
        <f t="shared" si="282"/>
        <v>Tangshan</v>
      </c>
      <c r="J2276" s="2" t="s">
        <v>408</v>
      </c>
      <c r="K2276" s="7" t="str">
        <f>INDEX('Product Details'!$A$2:$D$169, MATCH('Sales Order '!J2276,'Product Details'!$B$2:$B$169,0),3)</f>
        <v>Furniture</v>
      </c>
      <c r="L2276" s="7" t="str">
        <f>INDEX('Product Details'!$A$2:$D$169, MATCH('Sales Order '!J2276,'Product Details'!$B$2:$B$169,0),4)</f>
        <v>Furnishings</v>
      </c>
      <c r="M2276" s="7" t="str">
        <f>INDEX('Product Details'!$A$2:$D$169, MATCH('Sales Order '!J2276,'Product Details'!$B$2:$B$169,0),1)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283"/>
        <v>2694</v>
      </c>
      <c r="R2276" s="8">
        <f t="shared" si="284"/>
        <v>2965</v>
      </c>
      <c r="S2276" s="2">
        <v>89</v>
      </c>
      <c r="T2276" s="9">
        <f t="shared" si="285"/>
        <v>3054</v>
      </c>
      <c r="U2276" s="9">
        <f t="shared" si="286"/>
        <v>360</v>
      </c>
      <c r="V2276" s="2" t="s">
        <v>34</v>
      </c>
      <c r="W2276" s="10">
        <f t="shared" si="287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 t="shared" si="280"/>
        <v>Anthony</v>
      </c>
      <c r="H2277" s="6" t="str">
        <f t="shared" si="281"/>
        <v>Garverick</v>
      </c>
      <c r="I2277" s="6" t="str">
        <f t="shared" si="282"/>
        <v>Delhi</v>
      </c>
      <c r="J2277" s="2" t="s">
        <v>171</v>
      </c>
      <c r="K2277" s="7" t="str">
        <f>INDEX('Product Details'!$A$2:$D$169, MATCH('Sales Order '!J2277,'Product Details'!$B$2:$B$169,0),3)</f>
        <v>Office_Supplies</v>
      </c>
      <c r="L2277" s="7" t="str">
        <f>INDEX('Product Details'!$A$2:$D$169, MATCH('Sales Order '!J2277,'Product Details'!$B$2:$B$169,0),4)</f>
        <v>Labels</v>
      </c>
      <c r="M2277" s="7" t="str">
        <f>INDEX('Product Details'!$A$2:$D$169, MATCH('Sales Order '!J2277,'Product Details'!$B$2:$B$169,0),1)</f>
        <v>Aver 517</v>
      </c>
      <c r="N2277" s="2">
        <v>1318</v>
      </c>
      <c r="O2277" s="2">
        <v>1209</v>
      </c>
      <c r="P2277" s="2">
        <v>2</v>
      </c>
      <c r="Q2277" s="8">
        <f t="shared" si="283"/>
        <v>2418</v>
      </c>
      <c r="R2277" s="8">
        <f t="shared" si="284"/>
        <v>2636</v>
      </c>
      <c r="S2277" s="2">
        <v>66</v>
      </c>
      <c r="T2277" s="9">
        <f t="shared" si="285"/>
        <v>2702</v>
      </c>
      <c r="U2277" s="9">
        <f t="shared" si="286"/>
        <v>284</v>
      </c>
      <c r="V2277" s="2" t="s">
        <v>31</v>
      </c>
      <c r="W2277" s="10">
        <f t="shared" si="287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 t="shared" si="280"/>
        <v>Anemone</v>
      </c>
      <c r="H2278" s="6" t="str">
        <f t="shared" si="281"/>
        <v>Ratner</v>
      </c>
      <c r="I2278" s="6" t="str">
        <f t="shared" si="282"/>
        <v>Pune</v>
      </c>
      <c r="J2278" s="2" t="s">
        <v>1397</v>
      </c>
      <c r="K2278" s="7" t="str">
        <f>INDEX('Product Details'!$A$2:$D$169, MATCH('Sales Order '!J2278,'Product Details'!$B$2:$B$169,0),3)</f>
        <v>Technology</v>
      </c>
      <c r="L2278" s="7" t="str">
        <f>INDEX('Product Details'!$A$2:$D$169, MATCH('Sales Order '!J2278,'Product Details'!$B$2:$B$169,0),4)</f>
        <v>Phones</v>
      </c>
      <c r="M2278" s="7" t="str">
        <f>INDEX('Product Details'!$A$2:$D$169, MATCH('Sales Order '!J2278,'Product Details'!$B$2:$B$169,0),1)</f>
        <v>Smart Phone, Full Size</v>
      </c>
      <c r="N2278" s="2">
        <v>5894</v>
      </c>
      <c r="O2278" s="2">
        <v>5621</v>
      </c>
      <c r="P2278" s="2">
        <v>3</v>
      </c>
      <c r="Q2278" s="8">
        <f t="shared" si="283"/>
        <v>16863</v>
      </c>
      <c r="R2278" s="8">
        <f t="shared" si="284"/>
        <v>17682</v>
      </c>
      <c r="S2278" s="2">
        <v>33</v>
      </c>
      <c r="T2278" s="9">
        <f t="shared" si="285"/>
        <v>17715</v>
      </c>
      <c r="U2278" s="9">
        <f t="shared" si="286"/>
        <v>852</v>
      </c>
      <c r="V2278" s="2" t="s">
        <v>34</v>
      </c>
      <c r="W2278" s="10">
        <f t="shared" si="287"/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 t="shared" si="280"/>
        <v>Aaron</v>
      </c>
      <c r="H2279" s="6" t="str">
        <f t="shared" si="281"/>
        <v>Hawkins</v>
      </c>
      <c r="I2279" s="6" t="str">
        <f t="shared" si="282"/>
        <v>Minden</v>
      </c>
      <c r="J2279" s="2" t="s">
        <v>60</v>
      </c>
      <c r="K2279" s="7" t="str">
        <f>INDEX('Product Details'!$A$2:$D$169, MATCH('Sales Order '!J2279,'Product Details'!$B$2:$B$169,0),3)</f>
        <v>Technology</v>
      </c>
      <c r="L2279" s="7" t="str">
        <f>INDEX('Product Details'!$A$2:$D$169, MATCH('Sales Order '!J2279,'Product Details'!$B$2:$B$169,0),4)</f>
        <v>Accessories</v>
      </c>
      <c r="M2279" s="7" t="str">
        <f>INDEX('Product Details'!$A$2:$D$169, MATCH('Sales Order '!J2279,'Product Details'!$B$2:$B$169,0),1)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283"/>
        <v>4008</v>
      </c>
      <c r="R2279" s="8">
        <f t="shared" si="284"/>
        <v>4166</v>
      </c>
      <c r="S2279" s="2">
        <v>49</v>
      </c>
      <c r="T2279" s="9">
        <f t="shared" si="285"/>
        <v>4215</v>
      </c>
      <c r="U2279" s="9">
        <f t="shared" si="286"/>
        <v>207</v>
      </c>
      <c r="V2279" s="2" t="s">
        <v>34</v>
      </c>
      <c r="W2279" s="10">
        <f t="shared" si="287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 t="shared" si="280"/>
        <v>Christine</v>
      </c>
      <c r="H2280" s="6" t="str">
        <f t="shared" si="281"/>
        <v>Abelman</v>
      </c>
      <c r="I2280" s="6" t="str">
        <f t="shared" si="282"/>
        <v>Nasik</v>
      </c>
      <c r="J2280" s="2" t="s">
        <v>362</v>
      </c>
      <c r="K2280" s="7" t="str">
        <f>INDEX('Product Details'!$A$2:$D$169, MATCH('Sales Order '!J2280,'Product Details'!$B$2:$B$169,0),3)</f>
        <v>Technology</v>
      </c>
      <c r="L2280" s="7" t="str">
        <f>INDEX('Product Details'!$A$2:$D$169, MATCH('Sales Order '!J2280,'Product Details'!$B$2:$B$169,0),4)</f>
        <v>Machines</v>
      </c>
      <c r="M2280" s="7" t="str">
        <f>INDEX('Product Details'!$A$2:$D$169, MATCH('Sales Order '!J2280,'Product Details'!$B$2:$B$169,0),1)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283"/>
        <v>4233</v>
      </c>
      <c r="R2280" s="8">
        <f t="shared" si="284"/>
        <v>4359</v>
      </c>
      <c r="S2280" s="2">
        <v>63</v>
      </c>
      <c r="T2280" s="9">
        <f t="shared" si="285"/>
        <v>4422</v>
      </c>
      <c r="U2280" s="9">
        <f t="shared" si="286"/>
        <v>189</v>
      </c>
      <c r="V2280" s="2" t="s">
        <v>34</v>
      </c>
      <c r="W2280" s="10">
        <f t="shared" si="287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 t="shared" si="280"/>
        <v>Ed</v>
      </c>
      <c r="H2281" s="6" t="str">
        <f t="shared" si="281"/>
        <v>Braxton</v>
      </c>
      <c r="I2281" s="6" t="str">
        <f t="shared" si="282"/>
        <v>Bhatpara</v>
      </c>
      <c r="J2281" s="2" t="s">
        <v>281</v>
      </c>
      <c r="K2281" s="7" t="str">
        <f>INDEX('Product Details'!$A$2:$D$169, MATCH('Sales Order '!J2281,'Product Details'!$B$2:$B$169,0),3)</f>
        <v>Furniture</v>
      </c>
      <c r="L2281" s="7" t="str">
        <f>INDEX('Product Details'!$A$2:$D$169, MATCH('Sales Order '!J2281,'Product Details'!$B$2:$B$169,0),4)</f>
        <v>Chairs</v>
      </c>
      <c r="M2281" s="7" t="str">
        <f>INDEX('Product Details'!$A$2:$D$169, MATCH('Sales Order '!J2281,'Product Details'!$B$2:$B$169,0),1)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283"/>
        <v>13912</v>
      </c>
      <c r="R2281" s="8">
        <f t="shared" si="284"/>
        <v>15016</v>
      </c>
      <c r="S2281" s="2">
        <v>28</v>
      </c>
      <c r="T2281" s="9">
        <f t="shared" si="285"/>
        <v>15044</v>
      </c>
      <c r="U2281" s="9">
        <f t="shared" si="286"/>
        <v>1132</v>
      </c>
      <c r="V2281" s="2" t="s">
        <v>34</v>
      </c>
      <c r="W2281" s="10">
        <f t="shared" si="287"/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 t="shared" si="280"/>
        <v>Darren</v>
      </c>
      <c r="H2282" s="6" t="str">
        <f t="shared" si="281"/>
        <v>Koutras</v>
      </c>
      <c r="I2282" s="6" t="str">
        <f t="shared" si="282"/>
        <v>Pune</v>
      </c>
      <c r="J2282" s="2" t="s">
        <v>191</v>
      </c>
      <c r="K2282" s="7" t="str">
        <f>INDEX('Product Details'!$A$2:$D$169, MATCH('Sales Order '!J2282,'Product Details'!$B$2:$B$169,0),3)</f>
        <v>Furniture</v>
      </c>
      <c r="L2282" s="7" t="str">
        <f>INDEX('Product Details'!$A$2:$D$169, MATCH('Sales Order '!J2282,'Product Details'!$B$2:$B$169,0),4)</f>
        <v>Tables</v>
      </c>
      <c r="M2282" s="7" t="str">
        <f>INDEX('Product Details'!$A$2:$D$169, MATCH('Sales Order '!J2282,'Product Details'!$B$2:$B$169,0),1)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283"/>
        <v>2884</v>
      </c>
      <c r="R2282" s="8">
        <f t="shared" si="284"/>
        <v>3238</v>
      </c>
      <c r="S2282" s="2">
        <v>64</v>
      </c>
      <c r="T2282" s="9">
        <f t="shared" si="285"/>
        <v>3302</v>
      </c>
      <c r="U2282" s="9">
        <f t="shared" si="286"/>
        <v>418</v>
      </c>
      <c r="V2282" s="2" t="s">
        <v>72</v>
      </c>
      <c r="W2282" s="10">
        <f t="shared" si="287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 t="shared" si="280"/>
        <v>Rick</v>
      </c>
      <c r="H2283" s="6" t="str">
        <f t="shared" si="281"/>
        <v>Reed</v>
      </c>
      <c r="I2283" s="6" t="str">
        <f t="shared" si="282"/>
        <v>Lucknow</v>
      </c>
      <c r="J2283" s="2" t="s">
        <v>1225</v>
      </c>
      <c r="K2283" s="7" t="str">
        <f>INDEX('Product Details'!$A$2:$D$169, MATCH('Sales Order '!J2283,'Product Details'!$B$2:$B$169,0),3)</f>
        <v>Office_Supplies</v>
      </c>
      <c r="L2283" s="7" t="str">
        <f>INDEX('Product Details'!$A$2:$D$169, MATCH('Sales Order '!J2283,'Product Details'!$B$2:$B$169,0),4)</f>
        <v>Labels</v>
      </c>
      <c r="M2283" s="7" t="str">
        <f>INDEX('Product Details'!$A$2:$D$169, MATCH('Sales Order '!J2283,'Product Details'!$B$2:$B$169,0),1)</f>
        <v>Aver 510</v>
      </c>
      <c r="N2283" s="2">
        <v>1385</v>
      </c>
      <c r="O2283" s="2">
        <v>1295</v>
      </c>
      <c r="P2283" s="2">
        <v>1</v>
      </c>
      <c r="Q2283" s="8">
        <f t="shared" si="283"/>
        <v>1295</v>
      </c>
      <c r="R2283" s="8">
        <f t="shared" si="284"/>
        <v>1385</v>
      </c>
      <c r="S2283" s="2">
        <v>42</v>
      </c>
      <c r="T2283" s="9">
        <f t="shared" si="285"/>
        <v>1427</v>
      </c>
      <c r="U2283" s="9">
        <f t="shared" si="286"/>
        <v>132</v>
      </c>
      <c r="V2283" s="2" t="s">
        <v>31</v>
      </c>
      <c r="W2283" s="10">
        <f t="shared" si="287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 t="shared" si="280"/>
        <v>Brad</v>
      </c>
      <c r="H2284" s="6" t="str">
        <f t="shared" si="281"/>
        <v>Thomas</v>
      </c>
      <c r="I2284" s="6" t="str">
        <f t="shared" si="282"/>
        <v>Udaipur</v>
      </c>
      <c r="J2284" s="2" t="s">
        <v>75</v>
      </c>
      <c r="K2284" s="7" t="str">
        <f>INDEX('Product Details'!$A$2:$D$169, MATCH('Sales Order '!J2284,'Product Details'!$B$2:$B$169,0),3)</f>
        <v>Office_Supplies</v>
      </c>
      <c r="L2284" s="7" t="str">
        <f>INDEX('Product Details'!$A$2:$D$169, MATCH('Sales Order '!J2284,'Product Details'!$B$2:$B$169,0),4)</f>
        <v>Fasteners</v>
      </c>
      <c r="M2284" s="7" t="str">
        <f>INDEX('Product Details'!$A$2:$D$169, MATCH('Sales Order '!J2284,'Product Details'!$B$2:$B$169,0),1)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283"/>
        <v>4292</v>
      </c>
      <c r="R2284" s="8">
        <f t="shared" si="284"/>
        <v>4592</v>
      </c>
      <c r="S2284" s="2">
        <v>55</v>
      </c>
      <c r="T2284" s="9">
        <f t="shared" si="285"/>
        <v>4647</v>
      </c>
      <c r="U2284" s="9">
        <f t="shared" si="286"/>
        <v>355</v>
      </c>
      <c r="V2284" s="2" t="s">
        <v>64</v>
      </c>
      <c r="W2284" s="10">
        <f t="shared" si="287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 t="shared" si="280"/>
        <v>Corey</v>
      </c>
      <c r="H2285" s="6" t="str">
        <f t="shared" si="281"/>
        <v>Lock</v>
      </c>
      <c r="I2285" s="6" t="str">
        <f t="shared" si="282"/>
        <v>Geelong</v>
      </c>
      <c r="J2285" s="2" t="s">
        <v>796</v>
      </c>
      <c r="K2285" s="7" t="str">
        <f>INDEX('Product Details'!$A$2:$D$169, MATCH('Sales Order '!J2285,'Product Details'!$B$2:$B$169,0),3)</f>
        <v>Office_Supplies</v>
      </c>
      <c r="L2285" s="7" t="str">
        <f>INDEX('Product Details'!$A$2:$D$169, MATCH('Sales Order '!J2285,'Product Details'!$B$2:$B$169,0),4)</f>
        <v>Binders</v>
      </c>
      <c r="M2285" s="7" t="str">
        <f>INDEX('Product Details'!$A$2:$D$169, MATCH('Sales Order '!J2285,'Product Details'!$B$2:$B$169,0),1)</f>
        <v>Heavy-Duty E-Z-D Binders</v>
      </c>
      <c r="N2285" s="2">
        <v>417</v>
      </c>
      <c r="O2285" s="2">
        <v>392</v>
      </c>
      <c r="P2285" s="2">
        <v>5</v>
      </c>
      <c r="Q2285" s="8">
        <f t="shared" si="283"/>
        <v>1960</v>
      </c>
      <c r="R2285" s="8">
        <f t="shared" si="284"/>
        <v>2085</v>
      </c>
      <c r="S2285" s="2">
        <v>41</v>
      </c>
      <c r="T2285" s="9">
        <f t="shared" si="285"/>
        <v>2126</v>
      </c>
      <c r="U2285" s="9">
        <f t="shared" si="286"/>
        <v>166</v>
      </c>
      <c r="V2285" s="2" t="s">
        <v>34</v>
      </c>
      <c r="W2285" s="10">
        <f t="shared" si="287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 t="shared" si="280"/>
        <v>Paul</v>
      </c>
      <c r="H2286" s="6" t="str">
        <f t="shared" si="281"/>
        <v>Gonzalez</v>
      </c>
      <c r="I2286" s="6" t="str">
        <f t="shared" si="282"/>
        <v>Durgapur</v>
      </c>
      <c r="J2286" s="2" t="s">
        <v>417</v>
      </c>
      <c r="K2286" s="7" t="str">
        <f>INDEX('Product Details'!$A$2:$D$169, MATCH('Sales Order '!J2286,'Product Details'!$B$2:$B$169,0),3)</f>
        <v>Technology</v>
      </c>
      <c r="L2286" s="7" t="str">
        <f>INDEX('Product Details'!$A$2:$D$169, MATCH('Sales Order '!J2286,'Product Details'!$B$2:$B$169,0),4)</f>
        <v>Phones</v>
      </c>
      <c r="M2286" s="7" t="str">
        <f>INDEX('Product Details'!$A$2:$D$169, MATCH('Sales Order '!J2286,'Product Details'!$B$2:$B$169,0),1)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283"/>
        <v>174</v>
      </c>
      <c r="R2286" s="8">
        <f t="shared" si="284"/>
        <v>189</v>
      </c>
      <c r="S2286" s="2">
        <v>10</v>
      </c>
      <c r="T2286" s="9">
        <f t="shared" si="285"/>
        <v>199</v>
      </c>
      <c r="U2286" s="9">
        <f t="shared" si="286"/>
        <v>25</v>
      </c>
      <c r="V2286" s="2" t="s">
        <v>64</v>
      </c>
      <c r="W2286" s="10">
        <f t="shared" si="287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 t="shared" si="280"/>
        <v>Muhammed</v>
      </c>
      <c r="H2287" s="6" t="str">
        <f t="shared" si="281"/>
        <v>MacIntyre</v>
      </c>
      <c r="I2287" s="6" t="str">
        <f t="shared" si="282"/>
        <v>Lohne</v>
      </c>
      <c r="J2287" s="2" t="s">
        <v>380</v>
      </c>
      <c r="K2287" s="7" t="str">
        <f>INDEX('Product Details'!$A$2:$D$169, MATCH('Sales Order '!J2287,'Product Details'!$B$2:$B$169,0),3)</f>
        <v>Office_Supplies</v>
      </c>
      <c r="L2287" s="7" t="str">
        <f>INDEX('Product Details'!$A$2:$D$169, MATCH('Sales Order '!J2287,'Product Details'!$B$2:$B$169,0),4)</f>
        <v>Fasteners</v>
      </c>
      <c r="M2287" s="7" t="str">
        <f>INDEX('Product Details'!$A$2:$D$169, MATCH('Sales Order '!J2287,'Product Details'!$B$2:$B$169,0),1)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283"/>
        <v>17139</v>
      </c>
      <c r="R2287" s="8">
        <f t="shared" si="284"/>
        <v>17646</v>
      </c>
      <c r="S2287" s="2">
        <v>80</v>
      </c>
      <c r="T2287" s="9">
        <f t="shared" si="285"/>
        <v>17726</v>
      </c>
      <c r="U2287" s="9">
        <f t="shared" si="286"/>
        <v>587</v>
      </c>
      <c r="V2287" s="2" t="s">
        <v>64</v>
      </c>
      <c r="W2287" s="10">
        <f t="shared" si="287"/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 t="shared" si="280"/>
        <v>Philip</v>
      </c>
      <c r="H2288" s="6" t="str">
        <f t="shared" si="281"/>
        <v>Brown</v>
      </c>
      <c r="I2288" s="6" t="str">
        <f t="shared" si="282"/>
        <v>Binjai</v>
      </c>
      <c r="J2288" s="2" t="s">
        <v>415</v>
      </c>
      <c r="K2288" s="7" t="str">
        <f>INDEX('Product Details'!$A$2:$D$169, MATCH('Sales Order '!J2288,'Product Details'!$B$2:$B$169,0),3)</f>
        <v>Furniture</v>
      </c>
      <c r="L2288" s="7" t="str">
        <f>INDEX('Product Details'!$A$2:$D$169, MATCH('Sales Order '!J2288,'Product Details'!$B$2:$B$169,0),4)</f>
        <v>Furnishings</v>
      </c>
      <c r="M2288" s="7" t="str">
        <f>INDEX('Product Details'!$A$2:$D$169, MATCH('Sales Order '!J2288,'Product Details'!$B$2:$B$169,0),1)</f>
        <v>-O Clock, Black</v>
      </c>
      <c r="N2288" s="2">
        <v>218</v>
      </c>
      <c r="O2288" s="2">
        <v>200</v>
      </c>
      <c r="P2288" s="2">
        <v>3</v>
      </c>
      <c r="Q2288" s="8">
        <f t="shared" si="283"/>
        <v>600</v>
      </c>
      <c r="R2288" s="8">
        <f t="shared" si="284"/>
        <v>654</v>
      </c>
      <c r="S2288" s="2">
        <v>74</v>
      </c>
      <c r="T2288" s="9">
        <f t="shared" si="285"/>
        <v>728</v>
      </c>
      <c r="U2288" s="9">
        <f t="shared" si="286"/>
        <v>128</v>
      </c>
      <c r="V2288" s="2" t="s">
        <v>34</v>
      </c>
      <c r="W2288" s="10">
        <f t="shared" si="287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 t="shared" si="280"/>
        <v>Brian</v>
      </c>
      <c r="H2289" s="6" t="str">
        <f t="shared" si="281"/>
        <v>Stugart</v>
      </c>
      <c r="I2289" s="6" t="str">
        <f t="shared" si="282"/>
        <v>Jakarta</v>
      </c>
      <c r="J2289" s="2" t="s">
        <v>695</v>
      </c>
      <c r="K2289" s="7" t="str">
        <f>INDEX('Product Details'!$A$2:$D$169, MATCH('Sales Order '!J2289,'Product Details'!$B$2:$B$169,0),3)</f>
        <v>Office_Supplies</v>
      </c>
      <c r="L2289" s="7" t="str">
        <f>INDEX('Product Details'!$A$2:$D$169, MATCH('Sales Order '!J2289,'Product Details'!$B$2:$B$169,0),4)</f>
        <v>Binders</v>
      </c>
      <c r="M2289" s="7" t="str">
        <f>INDEX('Product Details'!$A$2:$D$169, MATCH('Sales Order '!J2289,'Product Details'!$B$2:$B$169,0),1)</f>
        <v>Io Binding Machine, Clear</v>
      </c>
      <c r="N2289" s="2">
        <v>97</v>
      </c>
      <c r="O2289" s="2">
        <v>92</v>
      </c>
      <c r="P2289" s="2">
        <v>1</v>
      </c>
      <c r="Q2289" s="8">
        <f t="shared" si="283"/>
        <v>92</v>
      </c>
      <c r="R2289" s="8">
        <f t="shared" si="284"/>
        <v>97</v>
      </c>
      <c r="S2289" s="2">
        <v>10</v>
      </c>
      <c r="T2289" s="9">
        <f t="shared" si="285"/>
        <v>107</v>
      </c>
      <c r="U2289" s="9">
        <f t="shared" si="286"/>
        <v>15</v>
      </c>
      <c r="V2289" s="2" t="s">
        <v>31</v>
      </c>
      <c r="W2289" s="10">
        <f t="shared" si="287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 t="shared" si="280"/>
        <v>Kelly</v>
      </c>
      <c r="H2290" s="6" t="str">
        <f t="shared" si="281"/>
        <v>Williams</v>
      </c>
      <c r="I2290" s="6" t="str">
        <f t="shared" si="282"/>
        <v>Sydney</v>
      </c>
      <c r="J2290" s="2" t="s">
        <v>337</v>
      </c>
      <c r="K2290" s="7" t="str">
        <f>INDEX('Product Details'!$A$2:$D$169, MATCH('Sales Order '!J2290,'Product Details'!$B$2:$B$169,0),3)</f>
        <v>Technology</v>
      </c>
      <c r="L2290" s="7" t="str">
        <f>INDEX('Product Details'!$A$2:$D$169, MATCH('Sales Order '!J2290,'Product Details'!$B$2:$B$169,0),4)</f>
        <v>Phones</v>
      </c>
      <c r="M2290" s="7" t="str">
        <f>INDEX('Product Details'!$A$2:$D$169, MATCH('Sales Order '!J2290,'Product Details'!$B$2:$B$169,0),1)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283"/>
        <v>13334</v>
      </c>
      <c r="R2290" s="8">
        <f t="shared" si="284"/>
        <v>13728</v>
      </c>
      <c r="S2290" s="2">
        <v>83</v>
      </c>
      <c r="T2290" s="9">
        <f t="shared" si="285"/>
        <v>13811</v>
      </c>
      <c r="U2290" s="9">
        <f t="shared" si="286"/>
        <v>477</v>
      </c>
      <c r="V2290" s="2" t="s">
        <v>34</v>
      </c>
      <c r="W2290" s="10">
        <f t="shared" si="287"/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 t="shared" si="280"/>
        <v>Candace</v>
      </c>
      <c r="H2291" s="6" t="str">
        <f t="shared" si="281"/>
        <v>McMahon</v>
      </c>
      <c r="I2291" s="6" t="str">
        <f t="shared" si="282"/>
        <v>Canberra</v>
      </c>
      <c r="J2291" s="2" t="s">
        <v>595</v>
      </c>
      <c r="K2291" s="7" t="str">
        <f>INDEX('Product Details'!$A$2:$D$169, MATCH('Sales Order '!J2291,'Product Details'!$B$2:$B$169,0),3)</f>
        <v>Office_Supplies</v>
      </c>
      <c r="L2291" s="7" t="str">
        <f>INDEX('Product Details'!$A$2:$D$169, MATCH('Sales Order '!J2291,'Product Details'!$B$2:$B$169,0),4)</f>
        <v>Art</v>
      </c>
      <c r="M2291" s="7" t="str">
        <f>INDEX('Product Details'!$A$2:$D$169, MATCH('Sales Order '!J2291,'Product Details'!$B$2:$B$169,0),1)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283"/>
        <v>916</v>
      </c>
      <c r="R2291" s="8">
        <f t="shared" si="284"/>
        <v>990</v>
      </c>
      <c r="S2291" s="2">
        <v>42</v>
      </c>
      <c r="T2291" s="9">
        <f t="shared" si="285"/>
        <v>1032</v>
      </c>
      <c r="U2291" s="9">
        <f t="shared" si="286"/>
        <v>116</v>
      </c>
      <c r="V2291" s="2" t="s">
        <v>34</v>
      </c>
      <c r="W2291" s="10">
        <f t="shared" si="287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 t="shared" si="280"/>
        <v>Patricia</v>
      </c>
      <c r="H2292" s="6" t="str">
        <f t="shared" si="281"/>
        <v>Hirasaki</v>
      </c>
      <c r="I2292" s="6" t="str">
        <f t="shared" si="282"/>
        <v>Pimpri</v>
      </c>
      <c r="J2292" s="2" t="s">
        <v>71</v>
      </c>
      <c r="K2292" s="7" t="str">
        <f>INDEX('Product Details'!$A$2:$D$169, MATCH('Sales Order '!J2292,'Product Details'!$B$2:$B$169,0),3)</f>
        <v>Furniture</v>
      </c>
      <c r="L2292" s="7" t="str">
        <f>INDEX('Product Details'!$A$2:$D$169, MATCH('Sales Order '!J2292,'Product Details'!$B$2:$B$169,0),4)</f>
        <v>Furnishings</v>
      </c>
      <c r="M2292" s="7" t="str">
        <f>INDEX('Product Details'!$A$2:$D$169, MATCH('Sales Order '!J2292,'Product Details'!$B$2:$B$169,0),1)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283"/>
        <v>5266</v>
      </c>
      <c r="R2292" s="8">
        <f t="shared" si="284"/>
        <v>5906</v>
      </c>
      <c r="S2292" s="2">
        <v>31</v>
      </c>
      <c r="T2292" s="9">
        <f t="shared" si="285"/>
        <v>5937</v>
      </c>
      <c r="U2292" s="9">
        <f t="shared" si="286"/>
        <v>671</v>
      </c>
      <c r="V2292" s="2" t="s">
        <v>34</v>
      </c>
      <c r="W2292" s="10">
        <f t="shared" si="287"/>
        <v>0.05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 t="shared" si="280"/>
        <v>Adam</v>
      </c>
      <c r="H2293" s="6" t="str">
        <f t="shared" si="281"/>
        <v>Bellavance</v>
      </c>
      <c r="I2293" s="6" t="str">
        <f t="shared" si="282"/>
        <v>Kaiyuan</v>
      </c>
      <c r="J2293" s="2" t="s">
        <v>39</v>
      </c>
      <c r="K2293" s="7" t="str">
        <f>INDEX('Product Details'!$A$2:$D$169, MATCH('Sales Order '!J2293,'Product Details'!$B$2:$B$169,0),3)</f>
        <v>Office_Supplies</v>
      </c>
      <c r="L2293" s="7" t="str">
        <f>INDEX('Product Details'!$A$2:$D$169, MATCH('Sales Order '!J2293,'Product Details'!$B$2:$B$169,0),4)</f>
        <v>Binders</v>
      </c>
      <c r="M2293" s="7" t="str">
        <f>INDEX('Product Details'!$A$2:$D$169, MATCH('Sales Order '!J2293,'Product Details'!$B$2:$B$169,0),1)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283"/>
        <v>13506</v>
      </c>
      <c r="R2293" s="8">
        <f t="shared" si="284"/>
        <v>14464</v>
      </c>
      <c r="S2293" s="2">
        <v>40</v>
      </c>
      <c r="T2293" s="9">
        <f t="shared" si="285"/>
        <v>14504</v>
      </c>
      <c r="U2293" s="9">
        <f t="shared" si="286"/>
        <v>998</v>
      </c>
      <c r="V2293" s="2" t="s">
        <v>34</v>
      </c>
      <c r="W2293" s="10">
        <f t="shared" si="287"/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 t="shared" si="280"/>
        <v>Katrina</v>
      </c>
      <c r="H2294" s="6" t="str">
        <f t="shared" si="281"/>
        <v>Bavinger</v>
      </c>
      <c r="I2294" s="6" t="str">
        <f t="shared" si="282"/>
        <v>Melbourne</v>
      </c>
      <c r="J2294" s="2" t="s">
        <v>841</v>
      </c>
      <c r="K2294" s="7" t="str">
        <f>INDEX('Product Details'!$A$2:$D$169, MATCH('Sales Order '!J2294,'Product Details'!$B$2:$B$169,0),3)</f>
        <v>Office_Supplies</v>
      </c>
      <c r="L2294" s="7" t="str">
        <f>INDEX('Product Details'!$A$2:$D$169, MATCH('Sales Order '!J2294,'Product Details'!$B$2:$B$169,0),4)</f>
        <v>Envelopes</v>
      </c>
      <c r="M2294" s="7" t="str">
        <f>INDEX('Product Details'!$A$2:$D$169, MATCH('Sales Order '!J2294,'Product Details'!$B$2:$B$169,0),1)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283"/>
        <v>6687</v>
      </c>
      <c r="R2294" s="8">
        <f t="shared" si="284"/>
        <v>6819</v>
      </c>
      <c r="S2294" s="2">
        <v>37</v>
      </c>
      <c r="T2294" s="9">
        <f t="shared" si="285"/>
        <v>6856</v>
      </c>
      <c r="U2294" s="9">
        <f t="shared" si="286"/>
        <v>169</v>
      </c>
      <c r="V2294" s="2" t="s">
        <v>64</v>
      </c>
      <c r="W2294" s="10">
        <f t="shared" si="287"/>
        <v>0.05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 t="shared" si="280"/>
        <v>Lisa</v>
      </c>
      <c r="H2295" s="6" t="str">
        <f t="shared" si="281"/>
        <v>Ryan</v>
      </c>
      <c r="I2295" s="6" t="str">
        <f t="shared" si="282"/>
        <v>Berlin</v>
      </c>
      <c r="J2295" s="2" t="s">
        <v>284</v>
      </c>
      <c r="K2295" s="7" t="str">
        <f>INDEX('Product Details'!$A$2:$D$169, MATCH('Sales Order '!J2295,'Product Details'!$B$2:$B$169,0),3)</f>
        <v>Furniture</v>
      </c>
      <c r="L2295" s="7" t="str">
        <f>INDEX('Product Details'!$A$2:$D$169, MATCH('Sales Order '!J2295,'Product Details'!$B$2:$B$169,0),4)</f>
        <v>Chairs</v>
      </c>
      <c r="M2295" s="7" t="str">
        <f>INDEX('Product Details'!$A$2:$D$169, MATCH('Sales Order '!J2295,'Product Details'!$B$2:$B$169,0),1)</f>
        <v>Chairmat, Black</v>
      </c>
      <c r="N2295" s="2">
        <v>998</v>
      </c>
      <c r="O2295" s="2">
        <v>931</v>
      </c>
      <c r="P2295" s="2">
        <v>3</v>
      </c>
      <c r="Q2295" s="8">
        <f t="shared" si="283"/>
        <v>2793</v>
      </c>
      <c r="R2295" s="8">
        <f t="shared" si="284"/>
        <v>2994</v>
      </c>
      <c r="S2295" s="2">
        <v>27</v>
      </c>
      <c r="T2295" s="9">
        <f t="shared" si="285"/>
        <v>3021</v>
      </c>
      <c r="U2295" s="9">
        <f t="shared" si="286"/>
        <v>228</v>
      </c>
      <c r="V2295" s="2" t="s">
        <v>31</v>
      </c>
      <c r="W2295" s="10">
        <f t="shared" si="287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 t="shared" si="280"/>
        <v>Neil</v>
      </c>
      <c r="H2296" s="6" t="str">
        <f t="shared" si="281"/>
        <v>Knudson</v>
      </c>
      <c r="I2296" s="6" t="str">
        <f t="shared" si="282"/>
        <v>Malang</v>
      </c>
      <c r="J2296" s="2" t="s">
        <v>546</v>
      </c>
      <c r="K2296" s="7" t="str">
        <f>INDEX('Product Details'!$A$2:$D$169, MATCH('Sales Order '!J2296,'Product Details'!$B$2:$B$169,0),3)</f>
        <v>Technology</v>
      </c>
      <c r="L2296" s="7" t="str">
        <f>INDEX('Product Details'!$A$2:$D$169, MATCH('Sales Order '!J2296,'Product Details'!$B$2:$B$169,0),4)</f>
        <v>Copiers</v>
      </c>
      <c r="M2296" s="7" t="str">
        <f>INDEX('Product Details'!$A$2:$D$169, MATCH('Sales Order '!J2296,'Product Details'!$B$2:$B$169,0),1)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283"/>
        <v>402</v>
      </c>
      <c r="R2296" s="8">
        <f t="shared" si="284"/>
        <v>426</v>
      </c>
      <c r="S2296" s="2">
        <v>30</v>
      </c>
      <c r="T2296" s="9">
        <f t="shared" si="285"/>
        <v>456</v>
      </c>
      <c r="U2296" s="9">
        <f t="shared" si="286"/>
        <v>54</v>
      </c>
      <c r="V2296" s="2" t="s">
        <v>34</v>
      </c>
      <c r="W2296" s="10">
        <f t="shared" si="287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 t="shared" si="280"/>
        <v>Jack</v>
      </c>
      <c r="H2297" s="6" t="str">
        <f t="shared" si="281"/>
        <v>O'Briant</v>
      </c>
      <c r="I2297" s="6" t="str">
        <f t="shared" si="282"/>
        <v>Jammu</v>
      </c>
      <c r="J2297" s="2" t="s">
        <v>449</v>
      </c>
      <c r="K2297" s="7" t="str">
        <f>INDEX('Product Details'!$A$2:$D$169, MATCH('Sales Order '!J2297,'Product Details'!$B$2:$B$169,0),3)</f>
        <v>Office_Supplies</v>
      </c>
      <c r="L2297" s="7" t="str">
        <f>INDEX('Product Details'!$A$2:$D$169, MATCH('Sales Order '!J2297,'Product Details'!$B$2:$B$169,0),4)</f>
        <v>Envelopes</v>
      </c>
      <c r="M2297" s="7" t="str">
        <f>INDEX('Product Details'!$A$2:$D$169, MATCH('Sales Order '!J2297,'Product Details'!$B$2:$B$169,0),1)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283"/>
        <v>11936</v>
      </c>
      <c r="R2297" s="8">
        <f t="shared" si="284"/>
        <v>12896</v>
      </c>
      <c r="S2297" s="2">
        <v>52</v>
      </c>
      <c r="T2297" s="9">
        <f t="shared" si="285"/>
        <v>12948</v>
      </c>
      <c r="U2297" s="9">
        <f t="shared" si="286"/>
        <v>1012</v>
      </c>
      <c r="V2297" s="2" t="s">
        <v>64</v>
      </c>
      <c r="W2297" s="10">
        <f t="shared" si="287"/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 t="shared" si="280"/>
        <v>Kristen</v>
      </c>
      <c r="H2298" s="6" t="str">
        <f t="shared" si="281"/>
        <v>Hastings</v>
      </c>
      <c r="I2298" s="6" t="str">
        <f t="shared" si="282"/>
        <v>Shihezi</v>
      </c>
      <c r="J2298" s="2" t="s">
        <v>962</v>
      </c>
      <c r="K2298" s="7" t="str">
        <f>INDEX('Product Details'!$A$2:$D$169, MATCH('Sales Order '!J2298,'Product Details'!$B$2:$B$169,0),3)</f>
        <v>Furniture</v>
      </c>
      <c r="L2298" s="7" t="str">
        <f>INDEX('Product Details'!$A$2:$D$169, MATCH('Sales Order '!J2298,'Product Details'!$B$2:$B$169,0),4)</f>
        <v>Bookcases</v>
      </c>
      <c r="M2298" s="7" t="str">
        <f>INDEX('Product Details'!$A$2:$D$169, MATCH('Sales Order '!J2298,'Product Details'!$B$2:$B$169,0),1)</f>
        <v>Classic Bookcase, Pine</v>
      </c>
      <c r="N2298" s="2">
        <v>143</v>
      </c>
      <c r="O2298" s="2">
        <v>137</v>
      </c>
      <c r="P2298" s="2">
        <v>2</v>
      </c>
      <c r="Q2298" s="8">
        <f t="shared" si="283"/>
        <v>274</v>
      </c>
      <c r="R2298" s="8">
        <f t="shared" si="284"/>
        <v>286</v>
      </c>
      <c r="S2298" s="2">
        <v>30</v>
      </c>
      <c r="T2298" s="9">
        <f t="shared" si="285"/>
        <v>316</v>
      </c>
      <c r="U2298" s="9">
        <f t="shared" si="286"/>
        <v>42</v>
      </c>
      <c r="V2298" s="2" t="s">
        <v>34</v>
      </c>
      <c r="W2298" s="10">
        <f t="shared" si="287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 t="shared" si="280"/>
        <v>Brooke</v>
      </c>
      <c r="H2299" s="6" t="str">
        <f t="shared" si="281"/>
        <v>Gillingham</v>
      </c>
      <c r="I2299" s="6" t="str">
        <f t="shared" si="282"/>
        <v>Weimar</v>
      </c>
      <c r="J2299" s="2" t="s">
        <v>270</v>
      </c>
      <c r="K2299" s="7" t="str">
        <f>INDEX('Product Details'!$A$2:$D$169, MATCH('Sales Order '!J2299,'Product Details'!$B$2:$B$169,0),3)</f>
        <v>Furniture</v>
      </c>
      <c r="L2299" s="7" t="str">
        <f>INDEX('Product Details'!$A$2:$D$169, MATCH('Sales Order '!J2299,'Product Details'!$B$2:$B$169,0),4)</f>
        <v>Furnishings</v>
      </c>
      <c r="M2299" s="7" t="str">
        <f>INDEX('Product Details'!$A$2:$D$169, MATCH('Sales Order '!J2299,'Product Details'!$B$2:$B$169,0),1)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283"/>
        <v>522</v>
      </c>
      <c r="R2299" s="8">
        <f t="shared" si="284"/>
        <v>567</v>
      </c>
      <c r="S2299" s="2">
        <v>10</v>
      </c>
      <c r="T2299" s="9">
        <f t="shared" si="285"/>
        <v>577</v>
      </c>
      <c r="U2299" s="9">
        <f t="shared" si="286"/>
        <v>55</v>
      </c>
      <c r="V2299" s="2" t="s">
        <v>34</v>
      </c>
      <c r="W2299" s="10">
        <f t="shared" si="287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 t="shared" si="280"/>
        <v>Sanjit</v>
      </c>
      <c r="H2300" s="6" t="str">
        <f t="shared" si="281"/>
        <v>Jacobs</v>
      </c>
      <c r="I2300" s="6" t="str">
        <f t="shared" si="282"/>
        <v>Munich</v>
      </c>
      <c r="J2300" s="2" t="s">
        <v>181</v>
      </c>
      <c r="K2300" s="7" t="str">
        <f>INDEX('Product Details'!$A$2:$D$169, MATCH('Sales Order '!J2300,'Product Details'!$B$2:$B$169,0),3)</f>
        <v>Furniture</v>
      </c>
      <c r="L2300" s="7" t="str">
        <f>INDEX('Product Details'!$A$2:$D$169, MATCH('Sales Order '!J2300,'Product Details'!$B$2:$B$169,0),4)</f>
        <v>Tables</v>
      </c>
      <c r="M2300" s="7" t="str">
        <f>INDEX('Product Details'!$A$2:$D$169, MATCH('Sales Order '!J2300,'Product Details'!$B$2:$B$169,0),1)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283"/>
        <v>112</v>
      </c>
      <c r="R2300" s="8">
        <f t="shared" si="284"/>
        <v>119</v>
      </c>
      <c r="S2300" s="2">
        <v>30</v>
      </c>
      <c r="T2300" s="9">
        <f t="shared" si="285"/>
        <v>149</v>
      </c>
      <c r="U2300" s="9">
        <f t="shared" si="286"/>
        <v>37</v>
      </c>
      <c r="V2300" s="2" t="s">
        <v>34</v>
      </c>
      <c r="W2300" s="10">
        <f t="shared" si="287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 t="shared" si="280"/>
        <v>Jack</v>
      </c>
      <c r="H2301" s="6" t="str">
        <f t="shared" si="281"/>
        <v>Garza</v>
      </c>
      <c r="I2301" s="6" t="str">
        <f t="shared" si="282"/>
        <v>Taiyuan</v>
      </c>
      <c r="J2301" s="2" t="s">
        <v>504</v>
      </c>
      <c r="K2301" s="7" t="str">
        <f>INDEX('Product Details'!$A$2:$D$169, MATCH('Sales Order '!J2301,'Product Details'!$B$2:$B$169,0),3)</f>
        <v>Technology</v>
      </c>
      <c r="L2301" s="7" t="str">
        <f>INDEX('Product Details'!$A$2:$D$169, MATCH('Sales Order '!J2301,'Product Details'!$B$2:$B$169,0),4)</f>
        <v>Machines</v>
      </c>
      <c r="M2301" s="7" t="str">
        <f>INDEX('Product Details'!$A$2:$D$169, MATCH('Sales Order '!J2301,'Product Details'!$B$2:$B$169,0),1)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283"/>
        <v>13372</v>
      </c>
      <c r="R2301" s="8">
        <f t="shared" si="284"/>
        <v>14042</v>
      </c>
      <c r="S2301" s="2">
        <v>57</v>
      </c>
      <c r="T2301" s="9">
        <f t="shared" si="285"/>
        <v>14099</v>
      </c>
      <c r="U2301" s="9">
        <f t="shared" si="286"/>
        <v>727</v>
      </c>
      <c r="V2301" s="2" t="s">
        <v>34</v>
      </c>
      <c r="W2301" s="10">
        <f t="shared" si="287"/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 t="shared" si="280"/>
        <v>Michael</v>
      </c>
      <c r="H2302" s="6" t="str">
        <f t="shared" si="281"/>
        <v>Moore</v>
      </c>
      <c r="I2302" s="6" t="str">
        <f t="shared" si="282"/>
        <v>Geelong</v>
      </c>
      <c r="J2302" s="2" t="s">
        <v>523</v>
      </c>
      <c r="K2302" s="7" t="str">
        <f>INDEX('Product Details'!$A$2:$D$169, MATCH('Sales Order '!J2302,'Product Details'!$B$2:$B$169,0),3)</f>
        <v>Office_Supplies</v>
      </c>
      <c r="L2302" s="7" t="str">
        <f>INDEX('Product Details'!$A$2:$D$169, MATCH('Sales Order '!J2302,'Product Details'!$B$2:$B$169,0),4)</f>
        <v>Appliances</v>
      </c>
      <c r="M2302" s="7" t="str">
        <f>INDEX('Product Details'!$A$2:$D$169, MATCH('Sales Order '!J2302,'Product Details'!$B$2:$B$169,0),1)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283"/>
        <v>4120</v>
      </c>
      <c r="R2302" s="8">
        <f t="shared" si="284"/>
        <v>4666</v>
      </c>
      <c r="S2302" s="2">
        <v>98</v>
      </c>
      <c r="T2302" s="9">
        <f t="shared" si="285"/>
        <v>4764</v>
      </c>
      <c r="U2302" s="9">
        <f t="shared" si="286"/>
        <v>644</v>
      </c>
      <c r="V2302" s="2" t="s">
        <v>34</v>
      </c>
      <c r="W2302" s="10">
        <f t="shared" si="287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 t="shared" si="280"/>
        <v>Alex</v>
      </c>
      <c r="H2303" s="6" t="str">
        <f t="shared" si="281"/>
        <v>Avila</v>
      </c>
      <c r="I2303" s="6" t="str">
        <f t="shared" si="282"/>
        <v>Newcastle</v>
      </c>
      <c r="J2303" s="2" t="s">
        <v>383</v>
      </c>
      <c r="K2303" s="7" t="str">
        <f>INDEX('Product Details'!$A$2:$D$169, MATCH('Sales Order '!J2303,'Product Details'!$B$2:$B$169,0),3)</f>
        <v>Office_Supplies</v>
      </c>
      <c r="L2303" s="7" t="str">
        <f>INDEX('Product Details'!$A$2:$D$169, MATCH('Sales Order '!J2303,'Product Details'!$B$2:$B$169,0),4)</f>
        <v>Storage</v>
      </c>
      <c r="M2303" s="7" t="str">
        <f>INDEX('Product Details'!$A$2:$D$169, MATCH('Sales Order '!J2303,'Product Details'!$B$2:$B$169,0),1)</f>
        <v>RogeFolders, Single Width</v>
      </c>
      <c r="N2303" s="2">
        <v>4846</v>
      </c>
      <c r="O2303" s="2">
        <v>4492</v>
      </c>
      <c r="P2303" s="2">
        <v>2</v>
      </c>
      <c r="Q2303" s="8">
        <f t="shared" si="283"/>
        <v>8984</v>
      </c>
      <c r="R2303" s="8">
        <f t="shared" si="284"/>
        <v>9692</v>
      </c>
      <c r="S2303" s="2">
        <v>88</v>
      </c>
      <c r="T2303" s="9">
        <f t="shared" si="285"/>
        <v>9780</v>
      </c>
      <c r="U2303" s="9">
        <f t="shared" si="286"/>
        <v>796</v>
      </c>
      <c r="V2303" s="2" t="s">
        <v>64</v>
      </c>
      <c r="W2303" s="10">
        <f t="shared" si="287"/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 t="shared" si="280"/>
        <v>Rachel</v>
      </c>
      <c r="H2304" s="6" t="str">
        <f t="shared" si="281"/>
        <v>Payne</v>
      </c>
      <c r="I2304" s="6" t="str">
        <f t="shared" si="282"/>
        <v>Fuzhou</v>
      </c>
      <c r="J2304" s="2" t="s">
        <v>218</v>
      </c>
      <c r="K2304" s="7" t="str">
        <f>INDEX('Product Details'!$A$2:$D$169, MATCH('Sales Order '!J2304,'Product Details'!$B$2:$B$169,0),3)</f>
        <v>Office_Supplies</v>
      </c>
      <c r="L2304" s="7" t="str">
        <f>INDEX('Product Details'!$A$2:$D$169, MATCH('Sales Order '!J2304,'Product Details'!$B$2:$B$169,0),4)</f>
        <v>Labels</v>
      </c>
      <c r="M2304" s="7" t="str">
        <f>INDEX('Product Details'!$A$2:$D$169, MATCH('Sales Order '!J2304,'Product Details'!$B$2:$B$169,0),1)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283"/>
        <v>4655</v>
      </c>
      <c r="R2304" s="8">
        <f t="shared" si="284"/>
        <v>4990</v>
      </c>
      <c r="S2304" s="2">
        <v>60</v>
      </c>
      <c r="T2304" s="9">
        <f t="shared" si="285"/>
        <v>5050</v>
      </c>
      <c r="U2304" s="9">
        <f t="shared" si="286"/>
        <v>395</v>
      </c>
      <c r="V2304" s="2" t="s">
        <v>34</v>
      </c>
      <c r="W2304" s="10">
        <f t="shared" si="287"/>
        <v>0.05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 t="shared" si="280"/>
        <v>Bradley</v>
      </c>
      <c r="H2305" s="6" t="str">
        <f t="shared" si="281"/>
        <v>Nguyen</v>
      </c>
      <c r="I2305" s="6" t="str">
        <f t="shared" si="282"/>
        <v>Shenzhen</v>
      </c>
      <c r="J2305" s="2" t="s">
        <v>191</v>
      </c>
      <c r="K2305" s="7" t="str">
        <f>INDEX('Product Details'!$A$2:$D$169, MATCH('Sales Order '!J2305,'Product Details'!$B$2:$B$169,0),3)</f>
        <v>Furniture</v>
      </c>
      <c r="L2305" s="7" t="str">
        <f>INDEX('Product Details'!$A$2:$D$169, MATCH('Sales Order '!J2305,'Product Details'!$B$2:$B$169,0),4)</f>
        <v>Tables</v>
      </c>
      <c r="M2305" s="7" t="str">
        <f>INDEX('Product Details'!$A$2:$D$169, MATCH('Sales Order '!J2305,'Product Details'!$B$2:$B$169,0),1)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283"/>
        <v>2080</v>
      </c>
      <c r="R2305" s="8">
        <f t="shared" si="284"/>
        <v>2226</v>
      </c>
      <c r="S2305" s="2">
        <v>40</v>
      </c>
      <c r="T2305" s="9">
        <f t="shared" si="285"/>
        <v>2266</v>
      </c>
      <c r="U2305" s="9">
        <f t="shared" si="286"/>
        <v>186</v>
      </c>
      <c r="V2305" s="2" t="s">
        <v>34</v>
      </c>
      <c r="W2305" s="10">
        <f t="shared" si="287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 t="shared" si="280"/>
        <v>Rick</v>
      </c>
      <c r="H2306" s="6" t="str">
        <f t="shared" si="281"/>
        <v>Reed</v>
      </c>
      <c r="I2306" s="6" t="str">
        <f t="shared" si="282"/>
        <v>Lucknow</v>
      </c>
      <c r="J2306" s="2" t="s">
        <v>612</v>
      </c>
      <c r="K2306" s="7" t="str">
        <f>INDEX('Product Details'!$A$2:$D$169, MATCH('Sales Order '!J2306,'Product Details'!$B$2:$B$169,0),3)</f>
        <v>Technology</v>
      </c>
      <c r="L2306" s="7" t="str">
        <f>INDEX('Product Details'!$A$2:$D$169, MATCH('Sales Order '!J2306,'Product Details'!$B$2:$B$169,0),4)</f>
        <v>Phones</v>
      </c>
      <c r="M2306" s="7" t="str">
        <f>INDEX('Product Details'!$A$2:$D$169, MATCH('Sales Order '!J2306,'Product Details'!$B$2:$B$169,0),1)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283"/>
        <v>685</v>
      </c>
      <c r="R2306" s="8">
        <f t="shared" si="284"/>
        <v>715</v>
      </c>
      <c r="S2306" s="2">
        <v>30</v>
      </c>
      <c r="T2306" s="9">
        <f t="shared" si="285"/>
        <v>745</v>
      </c>
      <c r="U2306" s="9">
        <f t="shared" si="286"/>
        <v>60</v>
      </c>
      <c r="V2306" s="2" t="s">
        <v>34</v>
      </c>
      <c r="W2306" s="10">
        <f t="shared" si="287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 t="shared" si="280"/>
        <v>Adam</v>
      </c>
      <c r="H2307" s="6" t="str">
        <f t="shared" si="281"/>
        <v>Bellavance</v>
      </c>
      <c r="I2307" s="6" t="str">
        <f t="shared" si="282"/>
        <v>Kaiyuan</v>
      </c>
      <c r="J2307" s="2" t="s">
        <v>836</v>
      </c>
      <c r="K2307" s="7" t="str">
        <f>INDEX('Product Details'!$A$2:$D$169, MATCH('Sales Order '!J2307,'Product Details'!$B$2:$B$169,0),3)</f>
        <v>Technology</v>
      </c>
      <c r="L2307" s="7" t="str">
        <f>INDEX('Product Details'!$A$2:$D$169, MATCH('Sales Order '!J2307,'Product Details'!$B$2:$B$169,0),4)</f>
        <v>Copiers</v>
      </c>
      <c r="M2307" s="7" t="str">
        <f>INDEX('Product Details'!$A$2:$D$169, MATCH('Sales Order '!J2307,'Product Details'!$B$2:$B$169,0),1)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283"/>
        <v>3627</v>
      </c>
      <c r="R2307" s="8">
        <f t="shared" si="284"/>
        <v>3954</v>
      </c>
      <c r="S2307" s="2">
        <v>21</v>
      </c>
      <c r="T2307" s="9">
        <f t="shared" si="285"/>
        <v>3975</v>
      </c>
      <c r="U2307" s="9">
        <f t="shared" si="286"/>
        <v>348</v>
      </c>
      <c r="V2307" s="2" t="s">
        <v>34</v>
      </c>
      <c r="W2307" s="10">
        <f t="shared" si="287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 t="shared" si="280"/>
        <v>Ben</v>
      </c>
      <c r="H2308" s="6" t="str">
        <f t="shared" si="281"/>
        <v>Peterman</v>
      </c>
      <c r="I2308" s="6" t="str">
        <f t="shared" si="282"/>
        <v>Bielefeld</v>
      </c>
      <c r="J2308" s="2" t="s">
        <v>504</v>
      </c>
      <c r="K2308" s="7" t="str">
        <f>INDEX('Product Details'!$A$2:$D$169, MATCH('Sales Order '!J2308,'Product Details'!$B$2:$B$169,0),3)</f>
        <v>Technology</v>
      </c>
      <c r="L2308" s="7" t="str">
        <f>INDEX('Product Details'!$A$2:$D$169, MATCH('Sales Order '!J2308,'Product Details'!$B$2:$B$169,0),4)</f>
        <v>Machines</v>
      </c>
      <c r="M2308" s="7" t="str">
        <f>INDEX('Product Details'!$A$2:$D$169, MATCH('Sales Order '!J2308,'Product Details'!$B$2:$B$169,0),1)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283"/>
        <v>3270</v>
      </c>
      <c r="R2308" s="8">
        <f t="shared" si="284"/>
        <v>3395</v>
      </c>
      <c r="S2308" s="2">
        <v>36</v>
      </c>
      <c r="T2308" s="9">
        <f t="shared" si="285"/>
        <v>3431</v>
      </c>
      <c r="U2308" s="9">
        <f t="shared" si="286"/>
        <v>161</v>
      </c>
      <c r="V2308" s="2" t="s">
        <v>31</v>
      </c>
      <c r="W2308" s="10">
        <f t="shared" si="287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 t="shared" si="280"/>
        <v>Ben</v>
      </c>
      <c r="H2309" s="6" t="str">
        <f t="shared" si="281"/>
        <v>Peterman</v>
      </c>
      <c r="I2309" s="6" t="str">
        <f t="shared" si="282"/>
        <v>Bielefeld</v>
      </c>
      <c r="J2309" s="2" t="s">
        <v>521</v>
      </c>
      <c r="K2309" s="7" t="str">
        <f>INDEX('Product Details'!$A$2:$D$169, MATCH('Sales Order '!J2309,'Product Details'!$B$2:$B$169,0),3)</f>
        <v>Office_Supplies</v>
      </c>
      <c r="L2309" s="7" t="str">
        <f>INDEX('Product Details'!$A$2:$D$169, MATCH('Sales Order '!J2309,'Product Details'!$B$2:$B$169,0),4)</f>
        <v>Fasteners</v>
      </c>
      <c r="M2309" s="7" t="str">
        <f>INDEX('Product Details'!$A$2:$D$169, MATCH('Sales Order '!J2309,'Product Details'!$B$2:$B$169,0),1)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283"/>
        <v>3924</v>
      </c>
      <c r="R2309" s="8">
        <f t="shared" si="284"/>
        <v>4116</v>
      </c>
      <c r="S2309" s="2">
        <v>95</v>
      </c>
      <c r="T2309" s="9">
        <f t="shared" si="285"/>
        <v>4211</v>
      </c>
      <c r="U2309" s="9">
        <f t="shared" si="286"/>
        <v>287</v>
      </c>
      <c r="V2309" s="2" t="s">
        <v>64</v>
      </c>
      <c r="W2309" s="10">
        <f t="shared" si="287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 t="shared" si="280"/>
        <v>Greg</v>
      </c>
      <c r="H2310" s="6" t="str">
        <f t="shared" si="281"/>
        <v>Hansen</v>
      </c>
      <c r="I2310" s="6" t="str">
        <f t="shared" si="282"/>
        <v>Canberra</v>
      </c>
      <c r="J2310" s="2" t="s">
        <v>371</v>
      </c>
      <c r="K2310" s="7" t="str">
        <f>INDEX('Product Details'!$A$2:$D$169, MATCH('Sales Order '!J2310,'Product Details'!$B$2:$B$169,0),3)</f>
        <v>Furniture</v>
      </c>
      <c r="L2310" s="7" t="str">
        <f>INDEX('Product Details'!$A$2:$D$169, MATCH('Sales Order '!J2310,'Product Details'!$B$2:$B$169,0),4)</f>
        <v>Bookcases</v>
      </c>
      <c r="M2310" s="7" t="str">
        <f>INDEX('Product Details'!$A$2:$D$169, MATCH('Sales Order '!J2310,'Product Details'!$B$2:$B$169,0),1)</f>
        <v>3-Shelf Cabinet, Traditional</v>
      </c>
      <c r="N2310" s="2">
        <v>681</v>
      </c>
      <c r="O2310" s="2">
        <v>642</v>
      </c>
      <c r="P2310" s="2">
        <v>6</v>
      </c>
      <c r="Q2310" s="8">
        <f t="shared" si="283"/>
        <v>3852</v>
      </c>
      <c r="R2310" s="8">
        <f t="shared" si="284"/>
        <v>4086</v>
      </c>
      <c r="S2310" s="2">
        <v>67</v>
      </c>
      <c r="T2310" s="9">
        <f t="shared" si="285"/>
        <v>4153</v>
      </c>
      <c r="U2310" s="9">
        <f t="shared" si="286"/>
        <v>301</v>
      </c>
      <c r="V2310" s="2" t="s">
        <v>34</v>
      </c>
      <c r="W2310" s="10">
        <f t="shared" si="287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 t="shared" si="280"/>
        <v>Hilary</v>
      </c>
      <c r="H2311" s="6" t="str">
        <f t="shared" si="281"/>
        <v>Holden</v>
      </c>
      <c r="I2311" s="6" t="str">
        <f t="shared" si="282"/>
        <v>Mysore</v>
      </c>
      <c r="J2311" s="2" t="s">
        <v>5</v>
      </c>
      <c r="K2311" s="7" t="str">
        <f>INDEX('Product Details'!$A$2:$D$169, MATCH('Sales Order '!J2311,'Product Details'!$B$2:$B$169,0),3)</f>
        <v>Furniture</v>
      </c>
      <c r="L2311" s="7" t="str">
        <f>INDEX('Product Details'!$A$2:$D$169, MATCH('Sales Order '!J2311,'Product Details'!$B$2:$B$169,0),4)</f>
        <v>Furnishings</v>
      </c>
      <c r="M2311" s="7" t="str">
        <f>INDEX('Product Details'!$A$2:$D$169, MATCH('Sales Order '!J2311,'Product Details'!$B$2:$B$169,0),1)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283"/>
        <v>1983</v>
      </c>
      <c r="R2311" s="8">
        <f t="shared" si="284"/>
        <v>2085</v>
      </c>
      <c r="S2311" s="2">
        <v>99</v>
      </c>
      <c r="T2311" s="9">
        <f t="shared" si="285"/>
        <v>2184</v>
      </c>
      <c r="U2311" s="9">
        <f t="shared" si="286"/>
        <v>201</v>
      </c>
      <c r="V2311" s="2" t="s">
        <v>34</v>
      </c>
      <c r="W2311" s="10">
        <f t="shared" si="287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 t="shared" si="280"/>
        <v>Shui</v>
      </c>
      <c r="H2312" s="6" t="str">
        <f t="shared" si="281"/>
        <v>Tom</v>
      </c>
      <c r="I2312" s="6" t="str">
        <f t="shared" si="282"/>
        <v>Jakarta</v>
      </c>
      <c r="J2312" s="2" t="s">
        <v>90</v>
      </c>
      <c r="K2312" s="7" t="str">
        <f>INDEX('Product Details'!$A$2:$D$169, MATCH('Sales Order '!J2312,'Product Details'!$B$2:$B$169,0),3)</f>
        <v>Office_Supplies</v>
      </c>
      <c r="L2312" s="7" t="str">
        <f>INDEX('Product Details'!$A$2:$D$169, MATCH('Sales Order '!J2312,'Product Details'!$B$2:$B$169,0),4)</f>
        <v>Paper</v>
      </c>
      <c r="M2312" s="7" t="str">
        <f>INDEX('Product Details'!$A$2:$D$169, MATCH('Sales Order '!J2312,'Product Details'!$B$2:$B$169,0),1)</f>
        <v>Xerox 1974</v>
      </c>
      <c r="N2312" s="2">
        <v>1651</v>
      </c>
      <c r="O2312" s="2">
        <v>1604</v>
      </c>
      <c r="P2312" s="2">
        <v>6</v>
      </c>
      <c r="Q2312" s="8">
        <f t="shared" si="283"/>
        <v>9624</v>
      </c>
      <c r="R2312" s="8">
        <f t="shared" si="284"/>
        <v>9906</v>
      </c>
      <c r="S2312" s="2">
        <v>72</v>
      </c>
      <c r="T2312" s="9">
        <f t="shared" si="285"/>
        <v>9978</v>
      </c>
      <c r="U2312" s="9">
        <f t="shared" si="286"/>
        <v>354</v>
      </c>
      <c r="V2312" s="2" t="s">
        <v>31</v>
      </c>
      <c r="W2312" s="10">
        <f t="shared" si="287"/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 t="shared" si="280"/>
        <v>Barry</v>
      </c>
      <c r="H2313" s="6" t="str">
        <f t="shared" si="281"/>
        <v>Blumstein</v>
      </c>
      <c r="I2313" s="6" t="str">
        <f t="shared" si="282"/>
        <v>Gold Coast</v>
      </c>
      <c r="J2313" s="2" t="s">
        <v>112</v>
      </c>
      <c r="K2313" s="7" t="str">
        <f>INDEX('Product Details'!$A$2:$D$169, MATCH('Sales Order '!J2313,'Product Details'!$B$2:$B$169,0),3)</f>
        <v>Office_Supplies</v>
      </c>
      <c r="L2313" s="7" t="str">
        <f>INDEX('Product Details'!$A$2:$D$169, MATCH('Sales Order '!J2313,'Product Details'!$B$2:$B$169,0),4)</f>
        <v>Storage</v>
      </c>
      <c r="M2313" s="7" t="str">
        <f>INDEX('Product Details'!$A$2:$D$169, MATCH('Sales Order '!J2313,'Product Details'!$B$2:$B$169,0),1)</f>
        <v>Pizazz Global Quick File</v>
      </c>
      <c r="N2313" s="2">
        <v>127</v>
      </c>
      <c r="O2313" s="2">
        <v>116</v>
      </c>
      <c r="P2313" s="2">
        <v>1</v>
      </c>
      <c r="Q2313" s="8">
        <f t="shared" si="283"/>
        <v>116</v>
      </c>
      <c r="R2313" s="8">
        <f t="shared" si="284"/>
        <v>127</v>
      </c>
      <c r="S2313" s="2">
        <v>30</v>
      </c>
      <c r="T2313" s="9">
        <f t="shared" si="285"/>
        <v>157</v>
      </c>
      <c r="U2313" s="9">
        <f t="shared" si="286"/>
        <v>41</v>
      </c>
      <c r="V2313" s="2" t="s">
        <v>64</v>
      </c>
      <c r="W2313" s="10">
        <f t="shared" si="287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 t="shared" ref="G2314:G2377" si="288">VLOOKUP(F2314, Customer,2,0)</f>
        <v>Bill</v>
      </c>
      <c r="H2314" s="6" t="str">
        <f t="shared" ref="H2314:H2377" si="289">VLOOKUP(F2314,Customer,3,0)</f>
        <v>Eplett</v>
      </c>
      <c r="I2314" s="6" t="str">
        <f t="shared" ref="I2314:I2377" si="290">VLOOKUP(F2314,Customer,5,0)</f>
        <v>Newcastle</v>
      </c>
      <c r="J2314" s="2" t="s">
        <v>78</v>
      </c>
      <c r="K2314" s="7" t="str">
        <f>INDEX('Product Details'!$A$2:$D$169, MATCH('Sales Order '!J2314,'Product Details'!$B$2:$B$169,0),3)</f>
        <v>Office_Supplies</v>
      </c>
      <c r="L2314" s="7" t="str">
        <f>INDEX('Product Details'!$A$2:$D$169, MATCH('Sales Order '!J2314,'Product Details'!$B$2:$B$169,0),4)</f>
        <v>Supplies</v>
      </c>
      <c r="M2314" s="7" t="str">
        <f>INDEX('Product Details'!$A$2:$D$169, MATCH('Sales Order '!J2314,'Product Details'!$B$2:$B$169,0),1)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283"/>
        <v>1544</v>
      </c>
      <c r="R2314" s="8">
        <f t="shared" si="284"/>
        <v>1680</v>
      </c>
      <c r="S2314" s="2">
        <v>55</v>
      </c>
      <c r="T2314" s="9">
        <f t="shared" si="285"/>
        <v>1735</v>
      </c>
      <c r="U2314" s="9">
        <f t="shared" si="286"/>
        <v>191</v>
      </c>
      <c r="V2314" s="2" t="s">
        <v>34</v>
      </c>
      <c r="W2314" s="10">
        <f t="shared" si="287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 t="shared" si="288"/>
        <v>Deirdre</v>
      </c>
      <c r="H2315" s="6" t="str">
        <f t="shared" si="289"/>
        <v>Greer</v>
      </c>
      <c r="I2315" s="6" t="str">
        <f t="shared" si="290"/>
        <v>Bandung</v>
      </c>
      <c r="J2315" s="2" t="s">
        <v>132</v>
      </c>
      <c r="K2315" s="7" t="str">
        <f>INDEX('Product Details'!$A$2:$D$169, MATCH('Sales Order '!J2315,'Product Details'!$B$2:$B$169,0),3)</f>
        <v>Office_Supplies</v>
      </c>
      <c r="L2315" s="7" t="str">
        <f>INDEX('Product Details'!$A$2:$D$169, MATCH('Sales Order '!J2315,'Product Details'!$B$2:$B$169,0),4)</f>
        <v>Labels</v>
      </c>
      <c r="M2315" s="7" t="str">
        <f>INDEX('Product Details'!$A$2:$D$169, MATCH('Sales Order '!J2315,'Product Details'!$B$2:$B$169,0),1)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291">O2315*P2315</f>
        <v>14750</v>
      </c>
      <c r="R2315" s="8">
        <f t="shared" ref="R2315:R2378" si="292">N2315*P2315</f>
        <v>15920</v>
      </c>
      <c r="S2315" s="2">
        <v>77</v>
      </c>
      <c r="T2315" s="9">
        <f t="shared" ref="T2315:T2378" si="293">R2315+S2315</f>
        <v>15997</v>
      </c>
      <c r="U2315" s="9">
        <f t="shared" ref="U2315:U2378" si="294">T2315-Q2315</f>
        <v>1247</v>
      </c>
      <c r="V2315" s="2" t="s">
        <v>34</v>
      </c>
      <c r="W2315" s="10">
        <f t="shared" ref="W2315:W2378" si="295">VLOOKUP(T2315,$X$1:$Y$7,2,1)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 t="shared" si="288"/>
        <v>Toby</v>
      </c>
      <c r="H2316" s="6" t="str">
        <f t="shared" si="289"/>
        <v>Swindell</v>
      </c>
      <c r="I2316" s="6" t="str">
        <f t="shared" si="290"/>
        <v>Ninghai</v>
      </c>
      <c r="J2316" s="2" t="s">
        <v>46</v>
      </c>
      <c r="K2316" s="7" t="str">
        <f>INDEX('Product Details'!$A$2:$D$169, MATCH('Sales Order '!J2316,'Product Details'!$B$2:$B$169,0),3)</f>
        <v>Technology</v>
      </c>
      <c r="L2316" s="7" t="str">
        <f>INDEX('Product Details'!$A$2:$D$169, MATCH('Sales Order '!J2316,'Product Details'!$B$2:$B$169,0),4)</f>
        <v>Machines</v>
      </c>
      <c r="M2316" s="7" t="str">
        <f>INDEX('Product Details'!$A$2:$D$169, MATCH('Sales Order '!J2316,'Product Details'!$B$2:$B$169,0),1)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291"/>
        <v>76900</v>
      </c>
      <c r="R2316" s="8">
        <f t="shared" si="292"/>
        <v>86264</v>
      </c>
      <c r="S2316" s="2">
        <v>100</v>
      </c>
      <c r="T2316" s="9">
        <f t="shared" si="293"/>
        <v>86364</v>
      </c>
      <c r="U2316" s="9">
        <f t="shared" si="294"/>
        <v>9464</v>
      </c>
      <c r="V2316" s="2" t="s">
        <v>34</v>
      </c>
      <c r="W2316" s="10">
        <f t="shared" si="295"/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 t="shared" si="288"/>
        <v>Jill</v>
      </c>
      <c r="H2317" s="6" t="str">
        <f t="shared" si="289"/>
        <v>Stevenson</v>
      </c>
      <c r="I2317" s="6" t="str">
        <f t="shared" si="290"/>
        <v>Bengbu</v>
      </c>
      <c r="J2317" s="2" t="s">
        <v>329</v>
      </c>
      <c r="K2317" s="7" t="str">
        <f>INDEX('Product Details'!$A$2:$D$169, MATCH('Sales Order '!J2317,'Product Details'!$B$2:$B$169,0),3)</f>
        <v>Office_Supplies</v>
      </c>
      <c r="L2317" s="7" t="str">
        <f>INDEX('Product Details'!$A$2:$D$169, MATCH('Sales Order '!J2317,'Product Details'!$B$2:$B$169,0),4)</f>
        <v>Appliances</v>
      </c>
      <c r="M2317" s="7" t="str">
        <f>INDEX('Product Details'!$A$2:$D$169, MATCH('Sales Order '!J2317,'Product Details'!$B$2:$B$169,0),1)</f>
        <v>KitchenAid Toaster, Black</v>
      </c>
      <c r="N2317" s="2">
        <v>61</v>
      </c>
      <c r="O2317" s="2">
        <v>56</v>
      </c>
      <c r="P2317" s="2">
        <v>1</v>
      </c>
      <c r="Q2317" s="8">
        <f t="shared" si="291"/>
        <v>56</v>
      </c>
      <c r="R2317" s="8">
        <f t="shared" si="292"/>
        <v>61</v>
      </c>
      <c r="S2317" s="2">
        <v>10</v>
      </c>
      <c r="T2317" s="9">
        <f t="shared" si="293"/>
        <v>71</v>
      </c>
      <c r="U2317" s="9">
        <f t="shared" si="294"/>
        <v>15</v>
      </c>
      <c r="V2317" s="2" t="s">
        <v>34</v>
      </c>
      <c r="W2317" s="10">
        <f t="shared" si="295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 t="shared" si="288"/>
        <v>Matt</v>
      </c>
      <c r="H2318" s="6" t="str">
        <f t="shared" si="289"/>
        <v>Collins</v>
      </c>
      <c r="I2318" s="6" t="str">
        <f t="shared" si="290"/>
        <v>Mumbai</v>
      </c>
      <c r="J2318" s="2" t="s">
        <v>335</v>
      </c>
      <c r="K2318" s="7" t="str">
        <f>INDEX('Product Details'!$A$2:$D$169, MATCH('Sales Order '!J2318,'Product Details'!$B$2:$B$169,0),3)</f>
        <v>Office_Supplies</v>
      </c>
      <c r="L2318" s="7" t="str">
        <f>INDEX('Product Details'!$A$2:$D$169, MATCH('Sales Order '!J2318,'Product Details'!$B$2:$B$169,0),4)</f>
        <v>Paper</v>
      </c>
      <c r="M2318" s="7" t="str">
        <f>INDEX('Product Details'!$A$2:$D$169, MATCH('Sales Order '!J2318,'Product Details'!$B$2:$B$169,0),1)</f>
        <v>Xerox 22</v>
      </c>
      <c r="N2318" s="2">
        <v>167</v>
      </c>
      <c r="O2318" s="2">
        <v>152</v>
      </c>
      <c r="P2318" s="2">
        <v>4</v>
      </c>
      <c r="Q2318" s="8">
        <f t="shared" si="291"/>
        <v>608</v>
      </c>
      <c r="R2318" s="8">
        <f t="shared" si="292"/>
        <v>668</v>
      </c>
      <c r="S2318" s="2">
        <v>30</v>
      </c>
      <c r="T2318" s="9">
        <f t="shared" si="293"/>
        <v>698</v>
      </c>
      <c r="U2318" s="9">
        <f t="shared" si="294"/>
        <v>90</v>
      </c>
      <c r="V2318" s="2" t="s">
        <v>64</v>
      </c>
      <c r="W2318" s="10">
        <f t="shared" si="295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 t="shared" si="288"/>
        <v>Valerie</v>
      </c>
      <c r="H2319" s="6" t="str">
        <f t="shared" si="289"/>
        <v>Takahito</v>
      </c>
      <c r="I2319" s="6" t="str">
        <f t="shared" si="290"/>
        <v>Surat</v>
      </c>
      <c r="J2319" s="2" t="s">
        <v>215</v>
      </c>
      <c r="K2319" s="7" t="str">
        <f>INDEX('Product Details'!$A$2:$D$169, MATCH('Sales Order '!J2319,'Product Details'!$B$2:$B$169,0),3)</f>
        <v>Technology</v>
      </c>
      <c r="L2319" s="7" t="str">
        <f>INDEX('Product Details'!$A$2:$D$169, MATCH('Sales Order '!J2319,'Product Details'!$B$2:$B$169,0),4)</f>
        <v>Machines</v>
      </c>
      <c r="M2319" s="7" t="str">
        <f>INDEX('Product Details'!$A$2:$D$169, MATCH('Sales Order '!J2319,'Product Details'!$B$2:$B$169,0),1)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291"/>
        <v>4326</v>
      </c>
      <c r="R2319" s="8">
        <f t="shared" si="292"/>
        <v>4857</v>
      </c>
      <c r="S2319" s="2">
        <v>25</v>
      </c>
      <c r="T2319" s="9">
        <f t="shared" si="293"/>
        <v>4882</v>
      </c>
      <c r="U2319" s="9">
        <f t="shared" si="294"/>
        <v>556</v>
      </c>
      <c r="V2319" s="2" t="s">
        <v>34</v>
      </c>
      <c r="W2319" s="10">
        <f t="shared" si="295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 t="shared" si="288"/>
        <v>Hunter</v>
      </c>
      <c r="H2320" s="6" t="str">
        <f t="shared" si="289"/>
        <v>Lopez</v>
      </c>
      <c r="I2320" s="6" t="str">
        <f t="shared" si="290"/>
        <v>Pekanbaru</v>
      </c>
      <c r="J2320" s="2" t="s">
        <v>700</v>
      </c>
      <c r="K2320" s="7" t="str">
        <f>INDEX('Product Details'!$A$2:$D$169, MATCH('Sales Order '!J2320,'Product Details'!$B$2:$B$169,0),3)</f>
        <v>Technology</v>
      </c>
      <c r="L2320" s="7" t="str">
        <f>INDEX('Product Details'!$A$2:$D$169, MATCH('Sales Order '!J2320,'Product Details'!$B$2:$B$169,0),4)</f>
        <v>Accessories</v>
      </c>
      <c r="M2320" s="7" t="str">
        <f>INDEX('Product Details'!$A$2:$D$169, MATCH('Sales Order '!J2320,'Product Details'!$B$2:$B$169,0),1)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291"/>
        <v>14212</v>
      </c>
      <c r="R2320" s="8">
        <f t="shared" si="292"/>
        <v>15068</v>
      </c>
      <c r="S2320" s="2">
        <v>76</v>
      </c>
      <c r="T2320" s="9">
        <f t="shared" si="293"/>
        <v>15144</v>
      </c>
      <c r="U2320" s="9">
        <f t="shared" si="294"/>
        <v>932</v>
      </c>
      <c r="V2320" s="2" t="s">
        <v>34</v>
      </c>
      <c r="W2320" s="10">
        <f t="shared" si="295"/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 t="shared" si="288"/>
        <v>Nancy</v>
      </c>
      <c r="H2321" s="6" t="str">
        <f t="shared" si="289"/>
        <v>Lomonaco</v>
      </c>
      <c r="I2321" s="6" t="str">
        <f t="shared" si="290"/>
        <v>Tengzhou</v>
      </c>
      <c r="J2321" s="2" t="s">
        <v>284</v>
      </c>
      <c r="K2321" s="7" t="str">
        <f>INDEX('Product Details'!$A$2:$D$169, MATCH('Sales Order '!J2321,'Product Details'!$B$2:$B$169,0),3)</f>
        <v>Furniture</v>
      </c>
      <c r="L2321" s="7" t="str">
        <f>INDEX('Product Details'!$A$2:$D$169, MATCH('Sales Order '!J2321,'Product Details'!$B$2:$B$169,0),4)</f>
        <v>Chairs</v>
      </c>
      <c r="M2321" s="7" t="str">
        <f>INDEX('Product Details'!$A$2:$D$169, MATCH('Sales Order '!J2321,'Product Details'!$B$2:$B$169,0),1)</f>
        <v>Chairmat, Black</v>
      </c>
      <c r="N2321" s="2">
        <v>542</v>
      </c>
      <c r="O2321" s="2">
        <v>492</v>
      </c>
      <c r="P2321" s="2">
        <v>5</v>
      </c>
      <c r="Q2321" s="8">
        <f t="shared" si="291"/>
        <v>2460</v>
      </c>
      <c r="R2321" s="8">
        <f t="shared" si="292"/>
        <v>2710</v>
      </c>
      <c r="S2321" s="2">
        <v>87</v>
      </c>
      <c r="T2321" s="9">
        <f t="shared" si="293"/>
        <v>2797</v>
      </c>
      <c r="U2321" s="9">
        <f t="shared" si="294"/>
        <v>337</v>
      </c>
      <c r="V2321" s="2" t="s">
        <v>72</v>
      </c>
      <c r="W2321" s="10">
        <f t="shared" si="295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 t="shared" si="288"/>
        <v>Eugene</v>
      </c>
      <c r="H2322" s="6" t="str">
        <f t="shared" si="289"/>
        <v>Hildebrand</v>
      </c>
      <c r="I2322" s="6" t="str">
        <f t="shared" si="290"/>
        <v>Sindelfingen</v>
      </c>
      <c r="J2322" s="2" t="s">
        <v>1185</v>
      </c>
      <c r="K2322" s="7" t="str">
        <f>INDEX('Product Details'!$A$2:$D$169, MATCH('Sales Order '!J2322,'Product Details'!$B$2:$B$169,0),3)</f>
        <v>Office_Supplies</v>
      </c>
      <c r="L2322" s="7" t="str">
        <f>INDEX('Product Details'!$A$2:$D$169, MATCH('Sales Order '!J2322,'Product Details'!$B$2:$B$169,0),4)</f>
        <v>Envelopes</v>
      </c>
      <c r="M2322" s="7" t="str">
        <f>INDEX('Product Details'!$A$2:$D$169, MATCH('Sales Order '!J2322,'Product Details'!$B$2:$B$169,0),1)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291"/>
        <v>4244</v>
      </c>
      <c r="R2322" s="8">
        <f t="shared" si="292"/>
        <v>4584</v>
      </c>
      <c r="S2322" s="2">
        <v>70</v>
      </c>
      <c r="T2322" s="9">
        <f t="shared" si="293"/>
        <v>4654</v>
      </c>
      <c r="U2322" s="9">
        <f t="shared" si="294"/>
        <v>410</v>
      </c>
      <c r="V2322" s="2" t="s">
        <v>31</v>
      </c>
      <c r="W2322" s="10">
        <f t="shared" si="295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 t="shared" si="288"/>
        <v>Darren</v>
      </c>
      <c r="H2323" s="6" t="str">
        <f t="shared" si="289"/>
        <v>Budd</v>
      </c>
      <c r="I2323" s="6" t="str">
        <f t="shared" si="290"/>
        <v>Regensburg</v>
      </c>
      <c r="J2323" s="2" t="s">
        <v>962</v>
      </c>
      <c r="K2323" s="7" t="str">
        <f>INDEX('Product Details'!$A$2:$D$169, MATCH('Sales Order '!J2323,'Product Details'!$B$2:$B$169,0),3)</f>
        <v>Furniture</v>
      </c>
      <c r="L2323" s="7" t="str">
        <f>INDEX('Product Details'!$A$2:$D$169, MATCH('Sales Order '!J2323,'Product Details'!$B$2:$B$169,0),4)</f>
        <v>Bookcases</v>
      </c>
      <c r="M2323" s="7" t="str">
        <f>INDEX('Product Details'!$A$2:$D$169, MATCH('Sales Order '!J2323,'Product Details'!$B$2:$B$169,0),1)</f>
        <v>Classic Bookcase, Pine</v>
      </c>
      <c r="N2323" s="2">
        <v>3091</v>
      </c>
      <c r="O2323" s="2">
        <v>2889</v>
      </c>
      <c r="P2323" s="2">
        <v>1</v>
      </c>
      <c r="Q2323" s="8">
        <f t="shared" si="291"/>
        <v>2889</v>
      </c>
      <c r="R2323" s="8">
        <f t="shared" si="292"/>
        <v>3091</v>
      </c>
      <c r="S2323" s="2">
        <v>45</v>
      </c>
      <c r="T2323" s="9">
        <f t="shared" si="293"/>
        <v>3136</v>
      </c>
      <c r="U2323" s="9">
        <f t="shared" si="294"/>
        <v>247</v>
      </c>
      <c r="V2323" s="2" t="s">
        <v>34</v>
      </c>
      <c r="W2323" s="10">
        <f t="shared" si="295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 t="shared" si="288"/>
        <v>Nat</v>
      </c>
      <c r="H2324" s="6" t="str">
        <f t="shared" si="289"/>
        <v>Carroll</v>
      </c>
      <c r="I2324" s="6" t="str">
        <f t="shared" si="290"/>
        <v>Shanghai</v>
      </c>
      <c r="J2324" s="2" t="s">
        <v>57</v>
      </c>
      <c r="K2324" s="7" t="str">
        <f>INDEX('Product Details'!$A$2:$D$169, MATCH('Sales Order '!J2324,'Product Details'!$B$2:$B$169,0),3)</f>
        <v>Technology</v>
      </c>
      <c r="L2324" s="7" t="str">
        <f>INDEX('Product Details'!$A$2:$D$169, MATCH('Sales Order '!J2324,'Product Details'!$B$2:$B$169,0),4)</f>
        <v>Accessories</v>
      </c>
      <c r="M2324" s="7" t="str">
        <f>INDEX('Product Details'!$A$2:$D$169, MATCH('Sales Order '!J2324,'Product Details'!$B$2:$B$169,0),1)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291"/>
        <v>170</v>
      </c>
      <c r="R2324" s="8">
        <f t="shared" si="292"/>
        <v>191</v>
      </c>
      <c r="S2324" s="2">
        <v>30</v>
      </c>
      <c r="T2324" s="9">
        <f t="shared" si="293"/>
        <v>221</v>
      </c>
      <c r="U2324" s="9">
        <f t="shared" si="294"/>
        <v>51</v>
      </c>
      <c r="V2324" s="2" t="s">
        <v>34</v>
      </c>
      <c r="W2324" s="10">
        <f t="shared" si="295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 t="shared" si="288"/>
        <v>Debra</v>
      </c>
      <c r="H2325" s="6" t="str">
        <f t="shared" si="289"/>
        <v>Catini</v>
      </c>
      <c r="I2325" s="6" t="str">
        <f t="shared" si="290"/>
        <v>Brisbane</v>
      </c>
      <c r="J2325" s="2" t="s">
        <v>449</v>
      </c>
      <c r="K2325" s="7" t="str">
        <f>INDEX('Product Details'!$A$2:$D$169, MATCH('Sales Order '!J2325,'Product Details'!$B$2:$B$169,0),3)</f>
        <v>Office_Supplies</v>
      </c>
      <c r="L2325" s="7" t="str">
        <f>INDEX('Product Details'!$A$2:$D$169, MATCH('Sales Order '!J2325,'Product Details'!$B$2:$B$169,0),4)</f>
        <v>Envelopes</v>
      </c>
      <c r="M2325" s="7" t="str">
        <f>INDEX('Product Details'!$A$2:$D$169, MATCH('Sales Order '!J2325,'Product Details'!$B$2:$B$169,0),1)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291"/>
        <v>17082</v>
      </c>
      <c r="R2325" s="8">
        <f t="shared" si="292"/>
        <v>18081</v>
      </c>
      <c r="S2325" s="2">
        <v>41</v>
      </c>
      <c r="T2325" s="9">
        <f t="shared" si="293"/>
        <v>18122</v>
      </c>
      <c r="U2325" s="9">
        <f t="shared" si="294"/>
        <v>1040</v>
      </c>
      <c r="V2325" s="2" t="s">
        <v>34</v>
      </c>
      <c r="W2325" s="10">
        <f t="shared" si="295"/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 t="shared" si="288"/>
        <v>Emily</v>
      </c>
      <c r="H2326" s="6" t="str">
        <f t="shared" si="289"/>
        <v>Burns</v>
      </c>
      <c r="I2326" s="6" t="str">
        <f t="shared" si="290"/>
        <v>Adelaide</v>
      </c>
      <c r="J2326" s="2" t="s">
        <v>181</v>
      </c>
      <c r="K2326" s="7" t="str">
        <f>INDEX('Product Details'!$A$2:$D$169, MATCH('Sales Order '!J2326,'Product Details'!$B$2:$B$169,0),3)</f>
        <v>Furniture</v>
      </c>
      <c r="L2326" s="7" t="str">
        <f>INDEX('Product Details'!$A$2:$D$169, MATCH('Sales Order '!J2326,'Product Details'!$B$2:$B$169,0),4)</f>
        <v>Tables</v>
      </c>
      <c r="M2326" s="7" t="str">
        <f>INDEX('Product Details'!$A$2:$D$169, MATCH('Sales Order '!J2326,'Product Details'!$B$2:$B$169,0),1)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291"/>
        <v>35164</v>
      </c>
      <c r="R2326" s="8">
        <f t="shared" si="292"/>
        <v>38328</v>
      </c>
      <c r="S2326" s="2">
        <v>34</v>
      </c>
      <c r="T2326" s="9">
        <f t="shared" si="293"/>
        <v>38362</v>
      </c>
      <c r="U2326" s="9">
        <f t="shared" si="294"/>
        <v>3198</v>
      </c>
      <c r="V2326" s="2" t="s">
        <v>34</v>
      </c>
      <c r="W2326" s="10">
        <f t="shared" si="295"/>
        <v>7.0000000000000007E-2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 t="shared" si="288"/>
        <v>Stuart</v>
      </c>
      <c r="H2327" s="6" t="str">
        <f t="shared" si="289"/>
        <v>Calhoun</v>
      </c>
      <c r="I2327" s="6" t="str">
        <f t="shared" si="290"/>
        <v>Bochum</v>
      </c>
      <c r="J2327" s="2" t="s">
        <v>103</v>
      </c>
      <c r="K2327" s="7" t="str">
        <f>INDEX('Product Details'!$A$2:$D$169, MATCH('Sales Order '!J2327,'Product Details'!$B$2:$B$169,0),3)</f>
        <v>Technology</v>
      </c>
      <c r="L2327" s="7" t="str">
        <f>INDEX('Product Details'!$A$2:$D$169, MATCH('Sales Order '!J2327,'Product Details'!$B$2:$B$169,0),4)</f>
        <v>Phones</v>
      </c>
      <c r="M2327" s="7" t="str">
        <f>INDEX('Product Details'!$A$2:$D$169, MATCH('Sales Order '!J2327,'Product Details'!$B$2:$B$169,0),1)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291"/>
        <v>1335</v>
      </c>
      <c r="R2327" s="8">
        <f t="shared" si="292"/>
        <v>1498</v>
      </c>
      <c r="S2327" s="2">
        <v>37</v>
      </c>
      <c r="T2327" s="9">
        <f t="shared" si="293"/>
        <v>1535</v>
      </c>
      <c r="U2327" s="9">
        <f t="shared" si="294"/>
        <v>200</v>
      </c>
      <c r="V2327" s="2" t="s">
        <v>34</v>
      </c>
      <c r="W2327" s="10">
        <f t="shared" si="295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 t="shared" si="288"/>
        <v>Shui</v>
      </c>
      <c r="H2328" s="6" t="str">
        <f t="shared" si="289"/>
        <v>Tom</v>
      </c>
      <c r="I2328" s="6" t="str">
        <f t="shared" si="290"/>
        <v>Jakarta</v>
      </c>
      <c r="J2328" s="2" t="s">
        <v>263</v>
      </c>
      <c r="K2328" s="7" t="str">
        <f>INDEX('Product Details'!$A$2:$D$169, MATCH('Sales Order '!J2328,'Product Details'!$B$2:$B$169,0),3)</f>
        <v>Furniture</v>
      </c>
      <c r="L2328" s="7" t="str">
        <f>INDEX('Product Details'!$A$2:$D$169, MATCH('Sales Order '!J2328,'Product Details'!$B$2:$B$169,0),4)</f>
        <v>Chairs</v>
      </c>
      <c r="M2328" s="7" t="str">
        <f>INDEX('Product Details'!$A$2:$D$169, MATCH('Sales Order '!J2328,'Product Details'!$B$2:$B$169,0),1)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291"/>
        <v>12860</v>
      </c>
      <c r="R2328" s="8">
        <f t="shared" si="292"/>
        <v>13632</v>
      </c>
      <c r="S2328" s="2">
        <v>48</v>
      </c>
      <c r="T2328" s="9">
        <f t="shared" si="293"/>
        <v>13680</v>
      </c>
      <c r="U2328" s="9">
        <f t="shared" si="294"/>
        <v>820</v>
      </c>
      <c r="V2328" s="2" t="s">
        <v>64</v>
      </c>
      <c r="W2328" s="10">
        <f t="shared" si="295"/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 t="shared" si="288"/>
        <v>Hunter</v>
      </c>
      <c r="H2329" s="6" t="str">
        <f t="shared" si="289"/>
        <v>Lopez</v>
      </c>
      <c r="I2329" s="6" t="str">
        <f t="shared" si="290"/>
        <v>Wollongong</v>
      </c>
      <c r="J2329" s="2" t="s">
        <v>504</v>
      </c>
      <c r="K2329" s="7" t="str">
        <f>INDEX('Product Details'!$A$2:$D$169, MATCH('Sales Order '!J2329,'Product Details'!$B$2:$B$169,0),3)</f>
        <v>Technology</v>
      </c>
      <c r="L2329" s="7" t="str">
        <f>INDEX('Product Details'!$A$2:$D$169, MATCH('Sales Order '!J2329,'Product Details'!$B$2:$B$169,0),4)</f>
        <v>Machines</v>
      </c>
      <c r="M2329" s="7" t="str">
        <f>INDEX('Product Details'!$A$2:$D$169, MATCH('Sales Order '!J2329,'Product Details'!$B$2:$B$169,0),1)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291"/>
        <v>522</v>
      </c>
      <c r="R2329" s="8">
        <f t="shared" si="292"/>
        <v>567</v>
      </c>
      <c r="S2329" s="2">
        <v>10</v>
      </c>
      <c r="T2329" s="9">
        <f t="shared" si="293"/>
        <v>577</v>
      </c>
      <c r="U2329" s="9">
        <f t="shared" si="294"/>
        <v>55</v>
      </c>
      <c r="V2329" s="2" t="s">
        <v>34</v>
      </c>
      <c r="W2329" s="10">
        <f t="shared" si="295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 t="shared" si="288"/>
        <v>Carl</v>
      </c>
      <c r="H2330" s="6" t="str">
        <f t="shared" si="289"/>
        <v>Weiss</v>
      </c>
      <c r="I2330" s="6" t="str">
        <f t="shared" si="290"/>
        <v>Delhi</v>
      </c>
      <c r="J2330" s="2" t="s">
        <v>67</v>
      </c>
      <c r="K2330" s="7" t="str">
        <f>INDEX('Product Details'!$A$2:$D$169, MATCH('Sales Order '!J2330,'Product Details'!$B$2:$B$169,0),3)</f>
        <v>Furniture</v>
      </c>
      <c r="L2330" s="7" t="str">
        <f>INDEX('Product Details'!$A$2:$D$169, MATCH('Sales Order '!J2330,'Product Details'!$B$2:$B$169,0),4)</f>
        <v>Bookcases</v>
      </c>
      <c r="M2330" s="7" t="str">
        <f>INDEX('Product Details'!$A$2:$D$169, MATCH('Sales Order '!J2330,'Product Details'!$B$2:$B$169,0),1)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291"/>
        <v>4638</v>
      </c>
      <c r="R2330" s="8">
        <f t="shared" si="292"/>
        <v>4869</v>
      </c>
      <c r="S2330" s="2">
        <v>48</v>
      </c>
      <c r="T2330" s="9">
        <f t="shared" si="293"/>
        <v>4917</v>
      </c>
      <c r="U2330" s="9">
        <f t="shared" si="294"/>
        <v>279</v>
      </c>
      <c r="V2330" s="2" t="s">
        <v>34</v>
      </c>
      <c r="W2330" s="10">
        <f t="shared" si="295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 t="shared" si="288"/>
        <v>Delfina</v>
      </c>
      <c r="H2331" s="6" t="str">
        <f t="shared" si="289"/>
        <v>Latchford</v>
      </c>
      <c r="I2331" s="6" t="str">
        <f t="shared" si="290"/>
        <v>Yogyakarta</v>
      </c>
      <c r="J2331" s="2" t="s">
        <v>1013</v>
      </c>
      <c r="K2331" s="7" t="str">
        <f>INDEX('Product Details'!$A$2:$D$169, MATCH('Sales Order '!J2331,'Product Details'!$B$2:$B$169,0),3)</f>
        <v>Office_Supplies</v>
      </c>
      <c r="L2331" s="7" t="str">
        <f>INDEX('Product Details'!$A$2:$D$169, MATCH('Sales Order '!J2331,'Product Details'!$B$2:$B$169,0),4)</f>
        <v>Envelopes</v>
      </c>
      <c r="M2331" s="7" t="str">
        <f>INDEX('Product Details'!$A$2:$D$169, MATCH('Sales Order '!J2331,'Product Details'!$B$2:$B$169,0),1)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291"/>
        <v>16122</v>
      </c>
      <c r="R2331" s="8">
        <f t="shared" si="292"/>
        <v>16758</v>
      </c>
      <c r="S2331" s="2">
        <v>98</v>
      </c>
      <c r="T2331" s="9">
        <f t="shared" si="293"/>
        <v>16856</v>
      </c>
      <c r="U2331" s="9">
        <f t="shared" si="294"/>
        <v>734</v>
      </c>
      <c r="V2331" s="2" t="s">
        <v>64</v>
      </c>
      <c r="W2331" s="10">
        <f t="shared" si="295"/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 t="shared" si="288"/>
        <v>Caroline</v>
      </c>
      <c r="H2332" s="6" t="str">
        <f t="shared" si="289"/>
        <v>Jumper</v>
      </c>
      <c r="I2332" s="6" t="str">
        <f t="shared" si="290"/>
        <v>Xuzhou</v>
      </c>
      <c r="J2332" s="2" t="s">
        <v>263</v>
      </c>
      <c r="K2332" s="7" t="str">
        <f>INDEX('Product Details'!$A$2:$D$169, MATCH('Sales Order '!J2332,'Product Details'!$B$2:$B$169,0),3)</f>
        <v>Furniture</v>
      </c>
      <c r="L2332" s="7" t="str">
        <f>INDEX('Product Details'!$A$2:$D$169, MATCH('Sales Order '!J2332,'Product Details'!$B$2:$B$169,0),4)</f>
        <v>Chairs</v>
      </c>
      <c r="M2332" s="7" t="str">
        <f>INDEX('Product Details'!$A$2:$D$169, MATCH('Sales Order '!J2332,'Product Details'!$B$2:$B$169,0),1)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291"/>
        <v>1691</v>
      </c>
      <c r="R2332" s="8">
        <f t="shared" si="292"/>
        <v>1809</v>
      </c>
      <c r="S2332" s="2">
        <v>32</v>
      </c>
      <c r="T2332" s="9">
        <f t="shared" si="293"/>
        <v>1841</v>
      </c>
      <c r="U2332" s="9">
        <f t="shared" si="294"/>
        <v>150</v>
      </c>
      <c r="V2332" s="2" t="s">
        <v>34</v>
      </c>
      <c r="W2332" s="10">
        <f t="shared" si="295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 t="shared" si="288"/>
        <v>Ed</v>
      </c>
      <c r="H2333" s="6" t="str">
        <f t="shared" si="289"/>
        <v>Braxton</v>
      </c>
      <c r="I2333" s="6" t="str">
        <f t="shared" si="290"/>
        <v>Bhatpara</v>
      </c>
      <c r="J2333" s="2" t="s">
        <v>860</v>
      </c>
      <c r="K2333" s="7" t="str">
        <f>INDEX('Product Details'!$A$2:$D$169, MATCH('Sales Order '!J2333,'Product Details'!$B$2:$B$169,0),3)</f>
        <v>Furniture</v>
      </c>
      <c r="L2333" s="7" t="str">
        <f>INDEX('Product Details'!$A$2:$D$169, MATCH('Sales Order '!J2333,'Product Details'!$B$2:$B$169,0),4)</f>
        <v>Bookcases</v>
      </c>
      <c r="M2333" s="7" t="str">
        <f>INDEX('Product Details'!$A$2:$D$169, MATCH('Sales Order '!J2333,'Product Details'!$B$2:$B$169,0),1)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291"/>
        <v>1404</v>
      </c>
      <c r="R2333" s="8">
        <f t="shared" si="292"/>
        <v>1533</v>
      </c>
      <c r="S2333" s="2">
        <v>88</v>
      </c>
      <c r="T2333" s="9">
        <f t="shared" si="293"/>
        <v>1621</v>
      </c>
      <c r="U2333" s="9">
        <f t="shared" si="294"/>
        <v>217</v>
      </c>
      <c r="V2333" s="2" t="s">
        <v>64</v>
      </c>
      <c r="W2333" s="10">
        <f t="shared" si="295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 t="shared" si="288"/>
        <v>Brendan</v>
      </c>
      <c r="H2334" s="6" t="str">
        <f t="shared" si="289"/>
        <v>Murry</v>
      </c>
      <c r="I2334" s="6" t="str">
        <f t="shared" si="290"/>
        <v>Schwerin</v>
      </c>
      <c r="J2334" s="2" t="s">
        <v>173</v>
      </c>
      <c r="K2334" s="7" t="str">
        <f>INDEX('Product Details'!$A$2:$D$169, MATCH('Sales Order '!J2334,'Product Details'!$B$2:$B$169,0),3)</f>
        <v>Office_Supplies</v>
      </c>
      <c r="L2334" s="7" t="str">
        <f>INDEX('Product Details'!$A$2:$D$169, MATCH('Sales Order '!J2334,'Product Details'!$B$2:$B$169,0),4)</f>
        <v>Fasteners</v>
      </c>
      <c r="M2334" s="7" t="str">
        <f>INDEX('Product Details'!$A$2:$D$169, MATCH('Sales Order '!J2334,'Product Details'!$B$2:$B$169,0),1)</f>
        <v>OIC Push Pins, Metal</v>
      </c>
      <c r="N2334" s="2">
        <v>8619</v>
      </c>
      <c r="O2334" s="2">
        <v>7759</v>
      </c>
      <c r="P2334" s="2">
        <v>5</v>
      </c>
      <c r="Q2334" s="8">
        <f t="shared" si="291"/>
        <v>38795</v>
      </c>
      <c r="R2334" s="8">
        <f t="shared" si="292"/>
        <v>43095</v>
      </c>
      <c r="S2334" s="2">
        <v>73</v>
      </c>
      <c r="T2334" s="9">
        <f t="shared" si="293"/>
        <v>43168</v>
      </c>
      <c r="U2334" s="9">
        <f t="shared" si="294"/>
        <v>4373</v>
      </c>
      <c r="V2334" s="2" t="s">
        <v>64</v>
      </c>
      <c r="W2334" s="10">
        <f t="shared" si="295"/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 t="shared" si="288"/>
        <v>Jeremy</v>
      </c>
      <c r="H2335" s="6" t="str">
        <f t="shared" si="289"/>
        <v>Ellison</v>
      </c>
      <c r="I2335" s="6" t="str">
        <f t="shared" si="290"/>
        <v>Faridabad</v>
      </c>
      <c r="J2335" s="2" t="s">
        <v>205</v>
      </c>
      <c r="K2335" s="7" t="str">
        <f>INDEX('Product Details'!$A$2:$D$169, MATCH('Sales Order '!J2335,'Product Details'!$B$2:$B$169,0),3)</f>
        <v>Office_Supplies</v>
      </c>
      <c r="L2335" s="7" t="str">
        <f>INDEX('Product Details'!$A$2:$D$169, MATCH('Sales Order '!J2335,'Product Details'!$B$2:$B$169,0),4)</f>
        <v>Labels</v>
      </c>
      <c r="M2335" s="7" t="str">
        <f>INDEX('Product Details'!$A$2:$D$169, MATCH('Sales Order '!J2335,'Product Details'!$B$2:$B$169,0),1)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291"/>
        <v>32742</v>
      </c>
      <c r="R2335" s="8">
        <f t="shared" si="292"/>
        <v>35016</v>
      </c>
      <c r="S2335" s="2">
        <v>61</v>
      </c>
      <c r="T2335" s="9">
        <f t="shared" si="293"/>
        <v>35077</v>
      </c>
      <c r="U2335" s="9">
        <f t="shared" si="294"/>
        <v>2335</v>
      </c>
      <c r="V2335" s="2" t="s">
        <v>34</v>
      </c>
      <c r="W2335" s="10">
        <f t="shared" si="295"/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 t="shared" si="288"/>
        <v>Max</v>
      </c>
      <c r="H2336" s="6" t="str">
        <f t="shared" si="289"/>
        <v>Jones</v>
      </c>
      <c r="I2336" s="6" t="str">
        <f t="shared" si="290"/>
        <v>Yuncheng</v>
      </c>
      <c r="J2336" s="2" t="s">
        <v>612</v>
      </c>
      <c r="K2336" s="7" t="str">
        <f>INDEX('Product Details'!$A$2:$D$169, MATCH('Sales Order '!J2336,'Product Details'!$B$2:$B$169,0),3)</f>
        <v>Technology</v>
      </c>
      <c r="L2336" s="7" t="str">
        <f>INDEX('Product Details'!$A$2:$D$169, MATCH('Sales Order '!J2336,'Product Details'!$B$2:$B$169,0),4)</f>
        <v>Phones</v>
      </c>
      <c r="M2336" s="7" t="str">
        <f>INDEX('Product Details'!$A$2:$D$169, MATCH('Sales Order '!J2336,'Product Details'!$B$2:$B$169,0),1)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291"/>
        <v>2553</v>
      </c>
      <c r="R2336" s="8">
        <f t="shared" si="292"/>
        <v>2706</v>
      </c>
      <c r="S2336" s="2">
        <v>56</v>
      </c>
      <c r="T2336" s="9">
        <f t="shared" si="293"/>
        <v>2762</v>
      </c>
      <c r="U2336" s="9">
        <f t="shared" si="294"/>
        <v>209</v>
      </c>
      <c r="V2336" s="2" t="s">
        <v>64</v>
      </c>
      <c r="W2336" s="10">
        <f t="shared" si="295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 t="shared" si="288"/>
        <v>Dan</v>
      </c>
      <c r="H2337" s="6" t="str">
        <f t="shared" si="289"/>
        <v>Campbell</v>
      </c>
      <c r="I2337" s="6" t="str">
        <f t="shared" si="290"/>
        <v>Perth</v>
      </c>
      <c r="J2337" s="2" t="s">
        <v>187</v>
      </c>
      <c r="K2337" s="7" t="str">
        <f>INDEX('Product Details'!$A$2:$D$169, MATCH('Sales Order '!J2337,'Product Details'!$B$2:$B$169,0),3)</f>
        <v>Technology</v>
      </c>
      <c r="L2337" s="7" t="str">
        <f>INDEX('Product Details'!$A$2:$D$169, MATCH('Sales Order '!J2337,'Product Details'!$B$2:$B$169,0),4)</f>
        <v>Accessories</v>
      </c>
      <c r="M2337" s="7" t="str">
        <f>INDEX('Product Details'!$A$2:$D$169, MATCH('Sales Order '!J2337,'Product Details'!$B$2:$B$169,0),1)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291"/>
        <v>2933</v>
      </c>
      <c r="R2337" s="8">
        <f t="shared" si="292"/>
        <v>3206</v>
      </c>
      <c r="S2337" s="2">
        <v>32</v>
      </c>
      <c r="T2337" s="9">
        <f t="shared" si="293"/>
        <v>3238</v>
      </c>
      <c r="U2337" s="9">
        <f t="shared" si="294"/>
        <v>305</v>
      </c>
      <c r="V2337" s="2" t="s">
        <v>34</v>
      </c>
      <c r="W2337" s="10">
        <f t="shared" si="295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 t="shared" si="288"/>
        <v>Jeremy</v>
      </c>
      <c r="H2338" s="6" t="str">
        <f t="shared" si="289"/>
        <v>Ellison</v>
      </c>
      <c r="I2338" s="6" t="str">
        <f t="shared" si="290"/>
        <v>Jammu</v>
      </c>
      <c r="J2338" s="2" t="s">
        <v>60</v>
      </c>
      <c r="K2338" s="7" t="str">
        <f>INDEX('Product Details'!$A$2:$D$169, MATCH('Sales Order '!J2338,'Product Details'!$B$2:$B$169,0),3)</f>
        <v>Technology</v>
      </c>
      <c r="L2338" s="7" t="str">
        <f>INDEX('Product Details'!$A$2:$D$169, MATCH('Sales Order '!J2338,'Product Details'!$B$2:$B$169,0),4)</f>
        <v>Accessories</v>
      </c>
      <c r="M2338" s="7" t="str">
        <f>INDEX('Product Details'!$A$2:$D$169, MATCH('Sales Order '!J2338,'Product Details'!$B$2:$B$169,0),1)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291"/>
        <v>23277</v>
      </c>
      <c r="R2338" s="8">
        <f t="shared" si="292"/>
        <v>25857</v>
      </c>
      <c r="S2338" s="2">
        <v>60</v>
      </c>
      <c r="T2338" s="9">
        <f t="shared" si="293"/>
        <v>25917</v>
      </c>
      <c r="U2338" s="9">
        <f t="shared" si="294"/>
        <v>2640</v>
      </c>
      <c r="V2338" s="2" t="s">
        <v>34</v>
      </c>
      <c r="W2338" s="10">
        <f t="shared" si="295"/>
        <v>7.0000000000000007E-2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 t="shared" si="288"/>
        <v>Brenda</v>
      </c>
      <c r="H2339" s="6" t="str">
        <f t="shared" si="289"/>
        <v>Bowman</v>
      </c>
      <c r="I2339" s="6" t="str">
        <f t="shared" si="290"/>
        <v>Perth</v>
      </c>
      <c r="J2339" s="2" t="s">
        <v>455</v>
      </c>
      <c r="K2339" s="7" t="str">
        <f>INDEX('Product Details'!$A$2:$D$169, MATCH('Sales Order '!J2339,'Product Details'!$B$2:$B$169,0),3)</f>
        <v>Office_Supplies</v>
      </c>
      <c r="L2339" s="7" t="str">
        <f>INDEX('Product Details'!$A$2:$D$169, MATCH('Sales Order '!J2339,'Product Details'!$B$2:$B$169,0),4)</f>
        <v>Paper</v>
      </c>
      <c r="M2339" s="7" t="str">
        <f>INDEX('Product Details'!$A$2:$D$169, MATCH('Sales Order '!J2339,'Product Details'!$B$2:$B$169,0),1)</f>
        <v>Xerox 1910</v>
      </c>
      <c r="N2339" s="2">
        <v>143</v>
      </c>
      <c r="O2339" s="2">
        <v>137</v>
      </c>
      <c r="P2339" s="2">
        <v>7</v>
      </c>
      <c r="Q2339" s="8">
        <f t="shared" si="291"/>
        <v>959</v>
      </c>
      <c r="R2339" s="8">
        <f t="shared" si="292"/>
        <v>1001</v>
      </c>
      <c r="S2339" s="2">
        <v>30</v>
      </c>
      <c r="T2339" s="9">
        <f t="shared" si="293"/>
        <v>1031</v>
      </c>
      <c r="U2339" s="9">
        <f t="shared" si="294"/>
        <v>72</v>
      </c>
      <c r="V2339" s="2" t="s">
        <v>34</v>
      </c>
      <c r="W2339" s="10">
        <f t="shared" si="295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 t="shared" si="288"/>
        <v>Brooke</v>
      </c>
      <c r="H2340" s="6" t="str">
        <f t="shared" si="289"/>
        <v>Gillingham</v>
      </c>
      <c r="I2340" s="6" t="str">
        <f t="shared" si="290"/>
        <v>Sunbury</v>
      </c>
      <c r="J2340" s="2" t="s">
        <v>894</v>
      </c>
      <c r="K2340" s="7" t="str">
        <f>INDEX('Product Details'!$A$2:$D$169, MATCH('Sales Order '!J2340,'Product Details'!$B$2:$B$169,0),3)</f>
        <v>Technology</v>
      </c>
      <c r="L2340" s="7" t="str">
        <f>INDEX('Product Details'!$A$2:$D$169, MATCH('Sales Order '!J2340,'Product Details'!$B$2:$B$169,0),4)</f>
        <v>Machines</v>
      </c>
      <c r="M2340" s="7" t="str">
        <f>INDEX('Product Details'!$A$2:$D$169, MATCH('Sales Order '!J2340,'Product Details'!$B$2:$B$169,0),1)</f>
        <v>Card Printer, Red</v>
      </c>
      <c r="N2340" s="2">
        <v>5848</v>
      </c>
      <c r="O2340" s="2">
        <v>5214</v>
      </c>
      <c r="P2340" s="2">
        <v>1</v>
      </c>
      <c r="Q2340" s="8">
        <f t="shared" si="291"/>
        <v>5214</v>
      </c>
      <c r="R2340" s="8">
        <f t="shared" si="292"/>
        <v>5848</v>
      </c>
      <c r="S2340" s="2">
        <v>61</v>
      </c>
      <c r="T2340" s="9">
        <f t="shared" si="293"/>
        <v>5909</v>
      </c>
      <c r="U2340" s="9">
        <f t="shared" si="294"/>
        <v>695</v>
      </c>
      <c r="V2340" s="2" t="s">
        <v>34</v>
      </c>
      <c r="W2340" s="10">
        <f t="shared" si="295"/>
        <v>0.05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 t="shared" si="288"/>
        <v>Keith</v>
      </c>
      <c r="H2341" s="6" t="str">
        <f t="shared" si="289"/>
        <v>Herrera</v>
      </c>
      <c r="I2341" s="6" t="str">
        <f t="shared" si="290"/>
        <v>Jakarta</v>
      </c>
      <c r="J2341" s="2" t="s">
        <v>415</v>
      </c>
      <c r="K2341" s="7" t="str">
        <f>INDEX('Product Details'!$A$2:$D$169, MATCH('Sales Order '!J2341,'Product Details'!$B$2:$B$169,0),3)</f>
        <v>Furniture</v>
      </c>
      <c r="L2341" s="7" t="str">
        <f>INDEX('Product Details'!$A$2:$D$169, MATCH('Sales Order '!J2341,'Product Details'!$B$2:$B$169,0),4)</f>
        <v>Furnishings</v>
      </c>
      <c r="M2341" s="7" t="str">
        <f>INDEX('Product Details'!$A$2:$D$169, MATCH('Sales Order '!J2341,'Product Details'!$B$2:$B$169,0),1)</f>
        <v>-O Clock, Black</v>
      </c>
      <c r="N2341" s="2">
        <v>1798</v>
      </c>
      <c r="O2341" s="2">
        <v>1650</v>
      </c>
      <c r="P2341" s="2">
        <v>5</v>
      </c>
      <c r="Q2341" s="8">
        <f t="shared" si="291"/>
        <v>8250</v>
      </c>
      <c r="R2341" s="8">
        <f t="shared" si="292"/>
        <v>8990</v>
      </c>
      <c r="S2341" s="2">
        <v>24</v>
      </c>
      <c r="T2341" s="9">
        <f t="shared" si="293"/>
        <v>9014</v>
      </c>
      <c r="U2341" s="9">
        <f t="shared" si="294"/>
        <v>764</v>
      </c>
      <c r="V2341" s="2" t="s">
        <v>31</v>
      </c>
      <c r="W2341" s="10">
        <f t="shared" si="295"/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 t="shared" si="288"/>
        <v>Candace</v>
      </c>
      <c r="H2342" s="6" t="str">
        <f t="shared" si="289"/>
        <v>McMahon</v>
      </c>
      <c r="I2342" s="6" t="str">
        <f t="shared" si="290"/>
        <v>Canberra</v>
      </c>
      <c r="J2342" s="2" t="s">
        <v>135</v>
      </c>
      <c r="K2342" s="7" t="e">
        <f>INDEX('Product Details'!$A$2:$D$169, MATCH('Sales Order '!J2342,'Product Details'!$B$2:$B$169,0),3)</f>
        <v>#N/A</v>
      </c>
      <c r="L2342" s="7" t="e">
        <f>INDEX('Product Details'!$A$2:$D$169, MATCH('Sales Order '!J2342,'Product Details'!$B$2:$B$169,0),4)</f>
        <v>#N/A</v>
      </c>
      <c r="M2342" s="7" t="e">
        <f>INDEX('Product Details'!$A$2:$D$169, MATCH('Sales Order '!J2342,'Product Details'!$B$2:$B$169,0),1)</f>
        <v>#N/A</v>
      </c>
      <c r="N2342" s="2">
        <v>194</v>
      </c>
      <c r="O2342" s="2">
        <v>176</v>
      </c>
      <c r="P2342" s="2">
        <v>2</v>
      </c>
      <c r="Q2342" s="8">
        <f t="shared" si="291"/>
        <v>352</v>
      </c>
      <c r="R2342" s="8">
        <f t="shared" si="292"/>
        <v>388</v>
      </c>
      <c r="S2342" s="2">
        <v>30</v>
      </c>
      <c r="T2342" s="9">
        <f t="shared" si="293"/>
        <v>418</v>
      </c>
      <c r="U2342" s="9">
        <f t="shared" si="294"/>
        <v>66</v>
      </c>
      <c r="V2342" s="2" t="s">
        <v>64</v>
      </c>
      <c r="W2342" s="10">
        <f t="shared" si="295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 t="shared" si="288"/>
        <v>Ralph</v>
      </c>
      <c r="H2343" s="6" t="str">
        <f t="shared" si="289"/>
        <v>Arnett</v>
      </c>
      <c r="I2343" s="6" t="str">
        <f t="shared" si="290"/>
        <v>Shenyang</v>
      </c>
      <c r="J2343" s="2" t="s">
        <v>913</v>
      </c>
      <c r="K2343" s="7" t="str">
        <f>INDEX('Product Details'!$A$2:$D$169, MATCH('Sales Order '!J2343,'Product Details'!$B$2:$B$169,0),3)</f>
        <v>Office_Supplies</v>
      </c>
      <c r="L2343" s="7" t="str">
        <f>INDEX('Product Details'!$A$2:$D$169, MATCH('Sales Order '!J2343,'Product Details'!$B$2:$B$169,0),4)</f>
        <v>Appliances</v>
      </c>
      <c r="M2343" s="7" t="str">
        <f>INDEX('Product Details'!$A$2:$D$169, MATCH('Sales Order '!J2343,'Product Details'!$B$2:$B$169,0),1)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291"/>
        <v>292</v>
      </c>
      <c r="R2343" s="8">
        <f t="shared" si="292"/>
        <v>308</v>
      </c>
      <c r="S2343" s="2">
        <v>10</v>
      </c>
      <c r="T2343" s="9">
        <f t="shared" si="293"/>
        <v>318</v>
      </c>
      <c r="U2343" s="9">
        <f t="shared" si="294"/>
        <v>26</v>
      </c>
      <c r="V2343" s="2" t="s">
        <v>34</v>
      </c>
      <c r="W2343" s="10">
        <f t="shared" si="295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 t="shared" si="288"/>
        <v>Barry</v>
      </c>
      <c r="H2344" s="6" t="str">
        <f t="shared" si="289"/>
        <v>Franzšsisch</v>
      </c>
      <c r="I2344" s="6" t="str">
        <f t="shared" si="290"/>
        <v>Bendigo</v>
      </c>
      <c r="J2344" s="2" t="s">
        <v>580</v>
      </c>
      <c r="K2344" s="7" t="str">
        <f>INDEX('Product Details'!$A$2:$D$169, MATCH('Sales Order '!J2344,'Product Details'!$B$2:$B$169,0),3)</f>
        <v>Office_Supplies</v>
      </c>
      <c r="L2344" s="7" t="str">
        <f>INDEX('Product Details'!$A$2:$D$169, MATCH('Sales Order '!J2344,'Product Details'!$B$2:$B$169,0),4)</f>
        <v>Storage</v>
      </c>
      <c r="M2344" s="7" t="str">
        <f>INDEX('Product Details'!$A$2:$D$169, MATCH('Sales Order '!J2344,'Product Details'!$B$2:$B$169,0),1)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291"/>
        <v>5040</v>
      </c>
      <c r="R2344" s="8">
        <f t="shared" si="292"/>
        <v>5600</v>
      </c>
      <c r="S2344" s="2">
        <v>51</v>
      </c>
      <c r="T2344" s="9">
        <f t="shared" si="293"/>
        <v>5651</v>
      </c>
      <c r="U2344" s="9">
        <f t="shared" si="294"/>
        <v>611</v>
      </c>
      <c r="V2344" s="2" t="s">
        <v>34</v>
      </c>
      <c r="W2344" s="10">
        <f t="shared" si="295"/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 t="shared" si="288"/>
        <v>Dana</v>
      </c>
      <c r="H2345" s="6" t="str">
        <f t="shared" si="289"/>
        <v>Kaydos</v>
      </c>
      <c r="I2345" s="6" t="str">
        <f t="shared" si="290"/>
        <v>Nagercoil</v>
      </c>
      <c r="J2345" s="2" t="s">
        <v>138</v>
      </c>
      <c r="K2345" s="7" t="str">
        <f>INDEX('Product Details'!$A$2:$D$169, MATCH('Sales Order '!J2345,'Product Details'!$B$2:$B$169,0),3)</f>
        <v>Office_Supplies</v>
      </c>
      <c r="L2345" s="7" t="str">
        <f>INDEX('Product Details'!$A$2:$D$169, MATCH('Sales Order '!J2345,'Product Details'!$B$2:$B$169,0),4)</f>
        <v>Supplies</v>
      </c>
      <c r="M2345" s="7" t="str">
        <f>INDEX('Product Details'!$A$2:$D$169, MATCH('Sales Order '!J2345,'Product Details'!$B$2:$B$169,0),1)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291"/>
        <v>104429</v>
      </c>
      <c r="R2345" s="8">
        <f t="shared" si="292"/>
        <v>108563</v>
      </c>
      <c r="S2345" s="2">
        <v>29</v>
      </c>
      <c r="T2345" s="9">
        <f t="shared" si="293"/>
        <v>108592</v>
      </c>
      <c r="U2345" s="9">
        <f t="shared" si="294"/>
        <v>4163</v>
      </c>
      <c r="V2345" s="2" t="s">
        <v>64</v>
      </c>
      <c r="W2345" s="10">
        <f t="shared" si="295"/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 t="shared" si="288"/>
        <v>Magdelene</v>
      </c>
      <c r="H2346" s="6" t="str">
        <f t="shared" si="289"/>
        <v>Morse</v>
      </c>
      <c r="I2346" s="6" t="str">
        <f t="shared" si="290"/>
        <v>Berlin</v>
      </c>
      <c r="J2346" s="2" t="s">
        <v>493</v>
      </c>
      <c r="K2346" s="7" t="str">
        <f>INDEX('Product Details'!$A$2:$D$169, MATCH('Sales Order '!J2346,'Product Details'!$B$2:$B$169,0),3)</f>
        <v>Office_Supplies</v>
      </c>
      <c r="L2346" s="7" t="str">
        <f>INDEX('Product Details'!$A$2:$D$169, MATCH('Sales Order '!J2346,'Product Details'!$B$2:$B$169,0),4)</f>
        <v>Binders</v>
      </c>
      <c r="M2346" s="7" t="str">
        <f>INDEX('Product Details'!$A$2:$D$169, MATCH('Sales Order '!J2346,'Product Details'!$B$2:$B$169,0),1)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291"/>
        <v>28908</v>
      </c>
      <c r="R2346" s="8">
        <f t="shared" si="292"/>
        <v>30349</v>
      </c>
      <c r="S2346" s="2">
        <v>95</v>
      </c>
      <c r="T2346" s="9">
        <f t="shared" si="293"/>
        <v>30444</v>
      </c>
      <c r="U2346" s="9">
        <f t="shared" si="294"/>
        <v>1536</v>
      </c>
      <c r="V2346" s="2" t="s">
        <v>34</v>
      </c>
      <c r="W2346" s="10">
        <f t="shared" si="295"/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 t="shared" si="288"/>
        <v>Liz</v>
      </c>
      <c r="H2347" s="6" t="str">
        <f t="shared" si="289"/>
        <v>Pelletier</v>
      </c>
      <c r="I2347" s="6" t="str">
        <f t="shared" si="290"/>
        <v>Zigong</v>
      </c>
      <c r="J2347" s="2" t="s">
        <v>867</v>
      </c>
      <c r="K2347" s="7" t="str">
        <f>INDEX('Product Details'!$A$2:$D$169, MATCH('Sales Order '!J2347,'Product Details'!$B$2:$B$169,0),3)</f>
        <v>Furniture</v>
      </c>
      <c r="L2347" s="7" t="str">
        <f>INDEX('Product Details'!$A$2:$D$169, MATCH('Sales Order '!J2347,'Product Details'!$B$2:$B$169,0),4)</f>
        <v>Chairs</v>
      </c>
      <c r="M2347" s="7" t="str">
        <f>INDEX('Product Details'!$A$2:$D$169, MATCH('Sales Order '!J2347,'Product Details'!$B$2:$B$169,0),1)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291"/>
        <v>4464</v>
      </c>
      <c r="R2347" s="8">
        <f t="shared" si="292"/>
        <v>4730</v>
      </c>
      <c r="S2347" s="2">
        <v>50</v>
      </c>
      <c r="T2347" s="9">
        <f t="shared" si="293"/>
        <v>4780</v>
      </c>
      <c r="U2347" s="9">
        <f t="shared" si="294"/>
        <v>316</v>
      </c>
      <c r="V2347" s="2" t="s">
        <v>31</v>
      </c>
      <c r="W2347" s="10">
        <f t="shared" si="295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 t="shared" si="288"/>
        <v>Becky</v>
      </c>
      <c r="H2348" s="6" t="str">
        <f t="shared" si="289"/>
        <v>Pak</v>
      </c>
      <c r="I2348" s="6" t="str">
        <f t="shared" si="290"/>
        <v>Geelong</v>
      </c>
      <c r="J2348" s="2" t="s">
        <v>515</v>
      </c>
      <c r="K2348" s="7" t="str">
        <f>INDEX('Product Details'!$A$2:$D$169, MATCH('Sales Order '!J2348,'Product Details'!$B$2:$B$169,0),3)</f>
        <v>Technology</v>
      </c>
      <c r="L2348" s="7" t="str">
        <f>INDEX('Product Details'!$A$2:$D$169, MATCH('Sales Order '!J2348,'Product Details'!$B$2:$B$169,0),4)</f>
        <v>Accessories</v>
      </c>
      <c r="M2348" s="7" t="str">
        <f>INDEX('Product Details'!$A$2:$D$169, MATCH('Sales Order '!J2348,'Product Details'!$B$2:$B$169,0),1)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291"/>
        <v>522</v>
      </c>
      <c r="R2348" s="8">
        <f t="shared" si="292"/>
        <v>567</v>
      </c>
      <c r="S2348" s="2">
        <v>10</v>
      </c>
      <c r="T2348" s="9">
        <f t="shared" si="293"/>
        <v>577</v>
      </c>
      <c r="U2348" s="9">
        <f t="shared" si="294"/>
        <v>55</v>
      </c>
      <c r="V2348" s="2" t="s">
        <v>34</v>
      </c>
      <c r="W2348" s="10">
        <f t="shared" si="295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 t="shared" si="288"/>
        <v>William</v>
      </c>
      <c r="H2349" s="6" t="str">
        <f t="shared" si="289"/>
        <v>Brown</v>
      </c>
      <c r="I2349" s="6" t="str">
        <f t="shared" si="290"/>
        <v>Denpasar</v>
      </c>
      <c r="J2349" s="2" t="s">
        <v>521</v>
      </c>
      <c r="K2349" s="7" t="str">
        <f>INDEX('Product Details'!$A$2:$D$169, MATCH('Sales Order '!J2349,'Product Details'!$B$2:$B$169,0),3)</f>
        <v>Office_Supplies</v>
      </c>
      <c r="L2349" s="7" t="str">
        <f>INDEX('Product Details'!$A$2:$D$169, MATCH('Sales Order '!J2349,'Product Details'!$B$2:$B$169,0),4)</f>
        <v>Fasteners</v>
      </c>
      <c r="M2349" s="7" t="str">
        <f>INDEX('Product Details'!$A$2:$D$169, MATCH('Sales Order '!J2349,'Product Details'!$B$2:$B$169,0),1)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291"/>
        <v>1624</v>
      </c>
      <c r="R2349" s="8">
        <f t="shared" si="292"/>
        <v>1704</v>
      </c>
      <c r="S2349" s="2">
        <v>60</v>
      </c>
      <c r="T2349" s="9">
        <f t="shared" si="293"/>
        <v>1764</v>
      </c>
      <c r="U2349" s="9">
        <f t="shared" si="294"/>
        <v>140</v>
      </c>
      <c r="V2349" s="2" t="s">
        <v>31</v>
      </c>
      <c r="W2349" s="10">
        <f t="shared" si="295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 t="shared" si="288"/>
        <v>Ann</v>
      </c>
      <c r="H2350" s="6" t="str">
        <f t="shared" si="289"/>
        <v>Chong</v>
      </c>
      <c r="I2350" s="6" t="str">
        <f t="shared" si="290"/>
        <v>Sydney</v>
      </c>
      <c r="J2350" s="2" t="s">
        <v>215</v>
      </c>
      <c r="K2350" s="7" t="str">
        <f>INDEX('Product Details'!$A$2:$D$169, MATCH('Sales Order '!J2350,'Product Details'!$B$2:$B$169,0),3)</f>
        <v>Technology</v>
      </c>
      <c r="L2350" s="7" t="str">
        <f>INDEX('Product Details'!$A$2:$D$169, MATCH('Sales Order '!J2350,'Product Details'!$B$2:$B$169,0),4)</f>
        <v>Machines</v>
      </c>
      <c r="M2350" s="7" t="str">
        <f>INDEX('Product Details'!$A$2:$D$169, MATCH('Sales Order '!J2350,'Product Details'!$B$2:$B$169,0),1)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291"/>
        <v>640</v>
      </c>
      <c r="R2350" s="8">
        <f t="shared" si="292"/>
        <v>680</v>
      </c>
      <c r="S2350" s="2">
        <v>30</v>
      </c>
      <c r="T2350" s="9">
        <f t="shared" si="293"/>
        <v>710</v>
      </c>
      <c r="U2350" s="9">
        <f t="shared" si="294"/>
        <v>70</v>
      </c>
      <c r="V2350" s="2" t="s">
        <v>64</v>
      </c>
      <c r="W2350" s="10">
        <f t="shared" si="295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 t="shared" si="288"/>
        <v>Jas</v>
      </c>
      <c r="H2351" s="6" t="str">
        <f t="shared" si="289"/>
        <v>O'Carroll</v>
      </c>
      <c r="I2351" s="6" t="str">
        <f t="shared" si="290"/>
        <v>Essen</v>
      </c>
      <c r="J2351" s="2" t="s">
        <v>81</v>
      </c>
      <c r="K2351" s="7" t="str">
        <f>INDEX('Product Details'!$A$2:$D$169, MATCH('Sales Order '!J2351,'Product Details'!$B$2:$B$169,0),3)</f>
        <v>Technology</v>
      </c>
      <c r="L2351" s="7" t="str">
        <f>INDEX('Product Details'!$A$2:$D$169, MATCH('Sales Order '!J2351,'Product Details'!$B$2:$B$169,0),4)</f>
        <v>Phones</v>
      </c>
      <c r="M2351" s="7" t="str">
        <f>INDEX('Product Details'!$A$2:$D$169, MATCH('Sales Order '!J2351,'Product Details'!$B$2:$B$169,0),1)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291"/>
        <v>2984</v>
      </c>
      <c r="R2351" s="8">
        <f t="shared" si="292"/>
        <v>3224</v>
      </c>
      <c r="S2351" s="2">
        <v>38</v>
      </c>
      <c r="T2351" s="9">
        <f t="shared" si="293"/>
        <v>3262</v>
      </c>
      <c r="U2351" s="9">
        <f t="shared" si="294"/>
        <v>278</v>
      </c>
      <c r="V2351" s="2" t="s">
        <v>31</v>
      </c>
      <c r="W2351" s="10">
        <f t="shared" si="295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 t="shared" si="288"/>
        <v>Cassandra</v>
      </c>
      <c r="H2352" s="6" t="str">
        <f t="shared" si="289"/>
        <v>Brandow</v>
      </c>
      <c r="I2352" s="6" t="str">
        <f t="shared" si="290"/>
        <v>Hamburg</v>
      </c>
      <c r="J2352" s="2" t="s">
        <v>458</v>
      </c>
      <c r="K2352" s="7" t="str">
        <f>INDEX('Product Details'!$A$2:$D$169, MATCH('Sales Order '!J2352,'Product Details'!$B$2:$B$169,0),3)</f>
        <v>Office_Supplies</v>
      </c>
      <c r="L2352" s="7" t="str">
        <f>INDEX('Product Details'!$A$2:$D$169, MATCH('Sales Order '!J2352,'Product Details'!$B$2:$B$169,0),4)</f>
        <v>Fasteners</v>
      </c>
      <c r="M2352" s="7" t="str">
        <f>INDEX('Product Details'!$A$2:$D$169, MATCH('Sales Order '!J2352,'Product Details'!$B$2:$B$169,0),1)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291"/>
        <v>824</v>
      </c>
      <c r="R2352" s="8">
        <f t="shared" si="292"/>
        <v>880</v>
      </c>
      <c r="S2352" s="2">
        <v>74</v>
      </c>
      <c r="T2352" s="9">
        <f t="shared" si="293"/>
        <v>954</v>
      </c>
      <c r="U2352" s="9">
        <f t="shared" si="294"/>
        <v>130</v>
      </c>
      <c r="V2352" s="2" t="s">
        <v>34</v>
      </c>
      <c r="W2352" s="10">
        <f t="shared" si="295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 t="shared" si="288"/>
        <v>Scott</v>
      </c>
      <c r="H2353" s="6" t="str">
        <f t="shared" si="289"/>
        <v>Cohen</v>
      </c>
      <c r="I2353" s="6" t="str">
        <f t="shared" si="290"/>
        <v>Freiburg</v>
      </c>
      <c r="J2353" s="2" t="s">
        <v>173</v>
      </c>
      <c r="K2353" s="7" t="str">
        <f>INDEX('Product Details'!$A$2:$D$169, MATCH('Sales Order '!J2353,'Product Details'!$B$2:$B$169,0),3)</f>
        <v>Office_Supplies</v>
      </c>
      <c r="L2353" s="7" t="str">
        <f>INDEX('Product Details'!$A$2:$D$169, MATCH('Sales Order '!J2353,'Product Details'!$B$2:$B$169,0),4)</f>
        <v>Fasteners</v>
      </c>
      <c r="M2353" s="7" t="str">
        <f>INDEX('Product Details'!$A$2:$D$169, MATCH('Sales Order '!J2353,'Product Details'!$B$2:$B$169,0),1)</f>
        <v>OIC Push Pins, Metal</v>
      </c>
      <c r="N2353" s="2">
        <v>3289</v>
      </c>
      <c r="O2353" s="2">
        <v>3105</v>
      </c>
      <c r="P2353" s="2">
        <v>2</v>
      </c>
      <c r="Q2353" s="8">
        <f t="shared" si="291"/>
        <v>6210</v>
      </c>
      <c r="R2353" s="8">
        <f t="shared" si="292"/>
        <v>6578</v>
      </c>
      <c r="S2353" s="2">
        <v>71</v>
      </c>
      <c r="T2353" s="9">
        <f t="shared" si="293"/>
        <v>6649</v>
      </c>
      <c r="U2353" s="9">
        <f t="shared" si="294"/>
        <v>439</v>
      </c>
      <c r="V2353" s="2" t="s">
        <v>34</v>
      </c>
      <c r="W2353" s="10">
        <f t="shared" si="295"/>
        <v>0.05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 t="shared" si="288"/>
        <v>Magdelene</v>
      </c>
      <c r="H2354" s="6" t="str">
        <f t="shared" si="289"/>
        <v>Morse</v>
      </c>
      <c r="I2354" s="6" t="str">
        <f t="shared" si="290"/>
        <v>Berlin</v>
      </c>
      <c r="J2354" s="2" t="s">
        <v>332</v>
      </c>
      <c r="K2354" s="7" t="str">
        <f>INDEX('Product Details'!$A$2:$D$169, MATCH('Sales Order '!J2354,'Product Details'!$B$2:$B$169,0),3)</f>
        <v>Technology</v>
      </c>
      <c r="L2354" s="7" t="str">
        <f>INDEX('Product Details'!$A$2:$D$169, MATCH('Sales Order '!J2354,'Product Details'!$B$2:$B$169,0),4)</f>
        <v>Phones</v>
      </c>
      <c r="M2354" s="7" t="str">
        <f>INDEX('Product Details'!$A$2:$D$169, MATCH('Sales Order '!J2354,'Product Details'!$B$2:$B$169,0),1)</f>
        <v>Digium D40 VoIP phone</v>
      </c>
      <c r="N2354" s="2">
        <v>6701</v>
      </c>
      <c r="O2354" s="2">
        <v>6384</v>
      </c>
      <c r="P2354" s="2">
        <v>2</v>
      </c>
      <c r="Q2354" s="8">
        <f t="shared" si="291"/>
        <v>12768</v>
      </c>
      <c r="R2354" s="8">
        <f t="shared" si="292"/>
        <v>13402</v>
      </c>
      <c r="S2354" s="2">
        <v>67</v>
      </c>
      <c r="T2354" s="9">
        <f t="shared" si="293"/>
        <v>13469</v>
      </c>
      <c r="U2354" s="9">
        <f t="shared" si="294"/>
        <v>701</v>
      </c>
      <c r="V2354" s="2" t="s">
        <v>34</v>
      </c>
      <c r="W2354" s="10">
        <f t="shared" si="295"/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 t="shared" si="288"/>
        <v>Jessica</v>
      </c>
      <c r="H2355" s="6" t="str">
        <f t="shared" si="289"/>
        <v>Myrick</v>
      </c>
      <c r="I2355" s="6" t="str">
        <f t="shared" si="290"/>
        <v>Jakarta</v>
      </c>
      <c r="J2355" s="2" t="s">
        <v>75</v>
      </c>
      <c r="K2355" s="7" t="str">
        <f>INDEX('Product Details'!$A$2:$D$169, MATCH('Sales Order '!J2355,'Product Details'!$B$2:$B$169,0),3)</f>
        <v>Office_Supplies</v>
      </c>
      <c r="L2355" s="7" t="str">
        <f>INDEX('Product Details'!$A$2:$D$169, MATCH('Sales Order '!J2355,'Product Details'!$B$2:$B$169,0),4)</f>
        <v>Fasteners</v>
      </c>
      <c r="M2355" s="7" t="str">
        <f>INDEX('Product Details'!$A$2:$D$169, MATCH('Sales Order '!J2355,'Product Details'!$B$2:$B$169,0),1)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291"/>
        <v>6120</v>
      </c>
      <c r="R2355" s="8">
        <f t="shared" si="292"/>
        <v>6930</v>
      </c>
      <c r="S2355" s="2">
        <v>39</v>
      </c>
      <c r="T2355" s="9">
        <f t="shared" si="293"/>
        <v>6969</v>
      </c>
      <c r="U2355" s="9">
        <f t="shared" si="294"/>
        <v>849</v>
      </c>
      <c r="V2355" s="2" t="s">
        <v>34</v>
      </c>
      <c r="W2355" s="10">
        <f t="shared" si="295"/>
        <v>0.05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 t="shared" si="288"/>
        <v>Darren</v>
      </c>
      <c r="H2356" s="6" t="str">
        <f t="shared" si="289"/>
        <v>Budd</v>
      </c>
      <c r="I2356" s="6" t="str">
        <f t="shared" si="290"/>
        <v>Regensburg</v>
      </c>
      <c r="J2356" s="2" t="s">
        <v>57</v>
      </c>
      <c r="K2356" s="7" t="str">
        <f>INDEX('Product Details'!$A$2:$D$169, MATCH('Sales Order '!J2356,'Product Details'!$B$2:$B$169,0),3)</f>
        <v>Technology</v>
      </c>
      <c r="L2356" s="7" t="str">
        <f>INDEX('Product Details'!$A$2:$D$169, MATCH('Sales Order '!J2356,'Product Details'!$B$2:$B$169,0),4)</f>
        <v>Accessories</v>
      </c>
      <c r="M2356" s="7" t="str">
        <f>INDEX('Product Details'!$A$2:$D$169, MATCH('Sales Order '!J2356,'Product Details'!$B$2:$B$169,0),1)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291"/>
        <v>616</v>
      </c>
      <c r="R2356" s="8">
        <f t="shared" si="292"/>
        <v>676</v>
      </c>
      <c r="S2356" s="2">
        <v>30</v>
      </c>
      <c r="T2356" s="9">
        <f t="shared" si="293"/>
        <v>706</v>
      </c>
      <c r="U2356" s="9">
        <f t="shared" si="294"/>
        <v>90</v>
      </c>
      <c r="V2356" s="2" t="s">
        <v>34</v>
      </c>
      <c r="W2356" s="10">
        <f t="shared" si="295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 t="shared" si="288"/>
        <v>Adam</v>
      </c>
      <c r="H2357" s="6" t="str">
        <f t="shared" si="289"/>
        <v>Bellavance</v>
      </c>
      <c r="I2357" s="6" t="str">
        <f t="shared" si="290"/>
        <v>Medan</v>
      </c>
      <c r="J2357" s="2" t="s">
        <v>434</v>
      </c>
      <c r="K2357" s="7" t="str">
        <f>INDEX('Product Details'!$A$2:$D$169, MATCH('Sales Order '!J2357,'Product Details'!$B$2:$B$169,0),3)</f>
        <v>Office_Supplies</v>
      </c>
      <c r="L2357" s="7" t="str">
        <f>INDEX('Product Details'!$A$2:$D$169, MATCH('Sales Order '!J2357,'Product Details'!$B$2:$B$169,0),4)</f>
        <v>Binders</v>
      </c>
      <c r="M2357" s="7" t="str">
        <f>INDEX('Product Details'!$A$2:$D$169, MATCH('Sales Order '!J2357,'Product Details'!$B$2:$B$169,0),1)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291"/>
        <v>8455</v>
      </c>
      <c r="R2357" s="8">
        <f t="shared" si="292"/>
        <v>9045</v>
      </c>
      <c r="S2357" s="2">
        <v>25</v>
      </c>
      <c r="T2357" s="9">
        <f t="shared" si="293"/>
        <v>9070</v>
      </c>
      <c r="U2357" s="9">
        <f t="shared" si="294"/>
        <v>615</v>
      </c>
      <c r="V2357" s="2" t="s">
        <v>34</v>
      </c>
      <c r="W2357" s="10">
        <f t="shared" si="295"/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 t="shared" si="288"/>
        <v>Hunter</v>
      </c>
      <c r="H2358" s="6" t="str">
        <f t="shared" si="289"/>
        <v>Glantz</v>
      </c>
      <c r="I2358" s="6" t="str">
        <f t="shared" si="290"/>
        <v>Panihati</v>
      </c>
      <c r="J2358" s="2" t="s">
        <v>184</v>
      </c>
      <c r="K2358" s="7" t="str">
        <f>INDEX('Product Details'!$A$2:$D$169, MATCH('Sales Order '!J2358,'Product Details'!$B$2:$B$169,0),3)</f>
        <v>Furniture</v>
      </c>
      <c r="L2358" s="7" t="str">
        <f>INDEX('Product Details'!$A$2:$D$169, MATCH('Sales Order '!J2358,'Product Details'!$B$2:$B$169,0),4)</f>
        <v>Tables</v>
      </c>
      <c r="M2358" s="7" t="str">
        <f>INDEX('Product Details'!$A$2:$D$169, MATCH('Sales Order '!J2358,'Product Details'!$B$2:$B$169,0),1)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291"/>
        <v>4374</v>
      </c>
      <c r="R2358" s="8">
        <f t="shared" si="292"/>
        <v>4722</v>
      </c>
      <c r="S2358" s="2">
        <v>36</v>
      </c>
      <c r="T2358" s="9">
        <f t="shared" si="293"/>
        <v>4758</v>
      </c>
      <c r="U2358" s="9">
        <f t="shared" si="294"/>
        <v>384</v>
      </c>
      <c r="V2358" s="2" t="s">
        <v>34</v>
      </c>
      <c r="W2358" s="10">
        <f t="shared" si="295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 t="shared" si="288"/>
        <v>Lindsay</v>
      </c>
      <c r="H2359" s="6" t="str">
        <f t="shared" si="289"/>
        <v>Castell</v>
      </c>
      <c r="I2359" s="6" t="str">
        <f t="shared" si="290"/>
        <v>Depok</v>
      </c>
      <c r="J2359" s="2" t="s">
        <v>246</v>
      </c>
      <c r="K2359" s="7" t="str">
        <f>INDEX('Product Details'!$A$2:$D$169, MATCH('Sales Order '!J2359,'Product Details'!$B$2:$B$169,0),3)</f>
        <v>Office_Supplies</v>
      </c>
      <c r="L2359" s="7" t="str">
        <f>INDEX('Product Details'!$A$2:$D$169, MATCH('Sales Order '!J2359,'Product Details'!$B$2:$B$169,0),4)</f>
        <v>Envelopes</v>
      </c>
      <c r="M2359" s="7" t="str">
        <f>INDEX('Product Details'!$A$2:$D$169, MATCH('Sales Order '!J2359,'Product Details'!$B$2:$B$169,0),1)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291"/>
        <v>168</v>
      </c>
      <c r="R2359" s="8">
        <f t="shared" si="292"/>
        <v>183</v>
      </c>
      <c r="S2359" s="2">
        <v>30</v>
      </c>
      <c r="T2359" s="9">
        <f t="shared" si="293"/>
        <v>213</v>
      </c>
      <c r="U2359" s="9">
        <f t="shared" si="294"/>
        <v>45</v>
      </c>
      <c r="V2359" s="2" t="s">
        <v>34</v>
      </c>
      <c r="W2359" s="10">
        <f t="shared" si="295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 t="shared" si="288"/>
        <v>Rick</v>
      </c>
      <c r="H2360" s="6" t="str">
        <f t="shared" si="289"/>
        <v>Duston</v>
      </c>
      <c r="I2360" s="6" t="str">
        <f t="shared" si="290"/>
        <v>Surakarta</v>
      </c>
      <c r="J2360" s="2" t="s">
        <v>46</v>
      </c>
      <c r="K2360" s="7" t="str">
        <f>INDEX('Product Details'!$A$2:$D$169, MATCH('Sales Order '!J2360,'Product Details'!$B$2:$B$169,0),3)</f>
        <v>Technology</v>
      </c>
      <c r="L2360" s="7" t="str">
        <f>INDEX('Product Details'!$A$2:$D$169, MATCH('Sales Order '!J2360,'Product Details'!$B$2:$B$169,0),4)</f>
        <v>Machines</v>
      </c>
      <c r="M2360" s="7" t="str">
        <f>INDEX('Product Details'!$A$2:$D$169, MATCH('Sales Order '!J2360,'Product Details'!$B$2:$B$169,0),1)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291"/>
        <v>1431</v>
      </c>
      <c r="R2360" s="8">
        <f t="shared" si="292"/>
        <v>1560</v>
      </c>
      <c r="S2360" s="2">
        <v>39</v>
      </c>
      <c r="T2360" s="9">
        <f t="shared" si="293"/>
        <v>1599</v>
      </c>
      <c r="U2360" s="9">
        <f t="shared" si="294"/>
        <v>168</v>
      </c>
      <c r="V2360" s="2" t="s">
        <v>34</v>
      </c>
      <c r="W2360" s="10">
        <f t="shared" si="295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 t="shared" si="288"/>
        <v>Kean</v>
      </c>
      <c r="H2361" s="6" t="str">
        <f t="shared" si="289"/>
        <v>Takahito</v>
      </c>
      <c r="I2361" s="6" t="str">
        <f t="shared" si="290"/>
        <v>Jakarta</v>
      </c>
      <c r="J2361" s="2" t="s">
        <v>467</v>
      </c>
      <c r="K2361" s="7" t="str">
        <f>INDEX('Product Details'!$A$2:$D$169, MATCH('Sales Order '!J2361,'Product Details'!$B$2:$B$169,0),3)</f>
        <v>Technology</v>
      </c>
      <c r="L2361" s="7" t="str">
        <f>INDEX('Product Details'!$A$2:$D$169, MATCH('Sales Order '!J2361,'Product Details'!$B$2:$B$169,0),4)</f>
        <v>Phones</v>
      </c>
      <c r="M2361" s="7" t="str">
        <f>INDEX('Product Details'!$A$2:$D$169, MATCH('Sales Order '!J2361,'Product Details'!$B$2:$B$169,0),1)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291"/>
        <v>8001</v>
      </c>
      <c r="R2361" s="8">
        <f t="shared" si="292"/>
        <v>8399</v>
      </c>
      <c r="S2361" s="2">
        <v>80</v>
      </c>
      <c r="T2361" s="9">
        <f t="shared" si="293"/>
        <v>8479</v>
      </c>
      <c r="U2361" s="9">
        <f t="shared" si="294"/>
        <v>478</v>
      </c>
      <c r="V2361" s="2" t="s">
        <v>64</v>
      </c>
      <c r="W2361" s="10">
        <f t="shared" si="295"/>
        <v>0.05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 t="shared" si="288"/>
        <v>Thea</v>
      </c>
      <c r="H2362" s="6" t="str">
        <f t="shared" si="289"/>
        <v>Hendricks</v>
      </c>
      <c r="I2362" s="6" t="str">
        <f t="shared" si="290"/>
        <v>Moers</v>
      </c>
      <c r="J2362" s="2" t="s">
        <v>238</v>
      </c>
      <c r="K2362" s="7" t="str">
        <f>INDEX('Product Details'!$A$2:$D$169, MATCH('Sales Order '!J2362,'Product Details'!$B$2:$B$169,0),3)</f>
        <v>Furniture</v>
      </c>
      <c r="L2362" s="7" t="str">
        <f>INDEX('Product Details'!$A$2:$D$169, MATCH('Sales Order '!J2362,'Product Details'!$B$2:$B$169,0),4)</f>
        <v>Furnishings</v>
      </c>
      <c r="M2362" s="7" t="str">
        <f>INDEX('Product Details'!$A$2:$D$169, MATCH('Sales Order '!J2362,'Product Details'!$B$2:$B$169,0),1)</f>
        <v>DAX Solid Wood Frames</v>
      </c>
      <c r="N2362" s="2">
        <v>2526</v>
      </c>
      <c r="O2362" s="2">
        <v>2408</v>
      </c>
      <c r="P2362" s="2">
        <v>9</v>
      </c>
      <c r="Q2362" s="8">
        <f t="shared" si="291"/>
        <v>21672</v>
      </c>
      <c r="R2362" s="8">
        <f t="shared" si="292"/>
        <v>22734</v>
      </c>
      <c r="S2362" s="2">
        <v>82</v>
      </c>
      <c r="T2362" s="9">
        <f t="shared" si="293"/>
        <v>22816</v>
      </c>
      <c r="U2362" s="9">
        <f t="shared" si="294"/>
        <v>1144</v>
      </c>
      <c r="V2362" s="2" t="s">
        <v>64</v>
      </c>
      <c r="W2362" s="10">
        <f t="shared" si="295"/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 t="shared" si="288"/>
        <v>Hunter</v>
      </c>
      <c r="H2363" s="6" t="str">
        <f t="shared" si="289"/>
        <v>Lopez</v>
      </c>
      <c r="I2363" s="6" t="str">
        <f t="shared" si="290"/>
        <v>Wollongong</v>
      </c>
      <c r="J2363" s="2" t="s">
        <v>796</v>
      </c>
      <c r="K2363" s="7" t="str">
        <f>INDEX('Product Details'!$A$2:$D$169, MATCH('Sales Order '!J2363,'Product Details'!$B$2:$B$169,0),3)</f>
        <v>Office_Supplies</v>
      </c>
      <c r="L2363" s="7" t="str">
        <f>INDEX('Product Details'!$A$2:$D$169, MATCH('Sales Order '!J2363,'Product Details'!$B$2:$B$169,0),4)</f>
        <v>Binders</v>
      </c>
      <c r="M2363" s="7" t="str">
        <f>INDEX('Product Details'!$A$2:$D$169, MATCH('Sales Order '!J2363,'Product Details'!$B$2:$B$169,0),1)</f>
        <v>Heavy-Duty E-Z-D Binders</v>
      </c>
      <c r="N2363" s="2">
        <v>520</v>
      </c>
      <c r="O2363" s="2">
        <v>477</v>
      </c>
      <c r="P2363" s="2">
        <v>3</v>
      </c>
      <c r="Q2363" s="8">
        <f t="shared" si="291"/>
        <v>1431</v>
      </c>
      <c r="R2363" s="8">
        <f t="shared" si="292"/>
        <v>1560</v>
      </c>
      <c r="S2363" s="2">
        <v>49</v>
      </c>
      <c r="T2363" s="9">
        <f t="shared" si="293"/>
        <v>1609</v>
      </c>
      <c r="U2363" s="9">
        <f t="shared" si="294"/>
        <v>178</v>
      </c>
      <c r="V2363" s="2" t="s">
        <v>64</v>
      </c>
      <c r="W2363" s="10">
        <f t="shared" si="295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 t="shared" si="288"/>
        <v>Evan</v>
      </c>
      <c r="H2364" s="6" t="str">
        <f t="shared" si="289"/>
        <v>Bailliet</v>
      </c>
      <c r="I2364" s="6" t="str">
        <f t="shared" si="290"/>
        <v>Sydney</v>
      </c>
      <c r="J2364" s="2" t="s">
        <v>227</v>
      </c>
      <c r="K2364" s="7" t="str">
        <f>INDEX('Product Details'!$A$2:$D$169, MATCH('Sales Order '!J2364,'Product Details'!$B$2:$B$169,0),3)</f>
        <v>Furniture</v>
      </c>
      <c r="L2364" s="7" t="str">
        <f>INDEX('Product Details'!$A$2:$D$169, MATCH('Sales Order '!J2364,'Product Details'!$B$2:$B$169,0),4)</f>
        <v>Bookcases</v>
      </c>
      <c r="M2364" s="7" t="str">
        <f>INDEX('Product Details'!$A$2:$D$169, MATCH('Sales Order '!J2364,'Product Details'!$B$2:$B$169,0),1)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291"/>
        <v>4293</v>
      </c>
      <c r="R2364" s="8">
        <f t="shared" si="292"/>
        <v>4599</v>
      </c>
      <c r="S2364" s="2">
        <v>82</v>
      </c>
      <c r="T2364" s="9">
        <f t="shared" si="293"/>
        <v>4681</v>
      </c>
      <c r="U2364" s="9">
        <f t="shared" si="294"/>
        <v>388</v>
      </c>
      <c r="V2364" s="2" t="s">
        <v>64</v>
      </c>
      <c r="W2364" s="10">
        <f t="shared" si="295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 t="shared" si="288"/>
        <v>Giulietta</v>
      </c>
      <c r="H2365" s="6" t="str">
        <f t="shared" si="289"/>
        <v>Weimer</v>
      </c>
      <c r="I2365" s="6" t="str">
        <f t="shared" si="290"/>
        <v>Suihua</v>
      </c>
      <c r="J2365" s="2" t="s">
        <v>129</v>
      </c>
      <c r="K2365" s="7" t="str">
        <f>INDEX('Product Details'!$A$2:$D$169, MATCH('Sales Order '!J2365,'Product Details'!$B$2:$B$169,0),3)</f>
        <v>Furniture</v>
      </c>
      <c r="L2365" s="7" t="str">
        <f>INDEX('Product Details'!$A$2:$D$169, MATCH('Sales Order '!J2365,'Product Details'!$B$2:$B$169,0),4)</f>
        <v>Tables</v>
      </c>
      <c r="M2365" s="7" t="str">
        <f>INDEX('Product Details'!$A$2:$D$169, MATCH('Sales Order '!J2365,'Product Details'!$B$2:$B$169,0),1)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291"/>
        <v>901</v>
      </c>
      <c r="R2365" s="8">
        <f t="shared" si="292"/>
        <v>954</v>
      </c>
      <c r="S2365" s="2">
        <v>46</v>
      </c>
      <c r="T2365" s="9">
        <f t="shared" si="293"/>
        <v>1000</v>
      </c>
      <c r="U2365" s="9">
        <f t="shared" si="294"/>
        <v>99</v>
      </c>
      <c r="V2365" s="2" t="s">
        <v>34</v>
      </c>
      <c r="W2365" s="10">
        <f t="shared" si="295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 t="shared" si="288"/>
        <v>Paul</v>
      </c>
      <c r="H2366" s="6" t="str">
        <f t="shared" si="289"/>
        <v>Knutson</v>
      </c>
      <c r="I2366" s="6" t="str">
        <f t="shared" si="290"/>
        <v>Gold Coast</v>
      </c>
      <c r="J2366" s="2" t="s">
        <v>63</v>
      </c>
      <c r="K2366" s="7" t="str">
        <f>INDEX('Product Details'!$A$2:$D$169, MATCH('Sales Order '!J2366,'Product Details'!$B$2:$B$169,0),3)</f>
        <v>Office_Supplies</v>
      </c>
      <c r="L2366" s="7" t="str">
        <f>INDEX('Product Details'!$A$2:$D$169, MATCH('Sales Order '!J2366,'Product Details'!$B$2:$B$169,0),4)</f>
        <v>Envelopes</v>
      </c>
      <c r="M2366" s="7" t="str">
        <f>INDEX('Product Details'!$A$2:$D$169, MATCH('Sales Order '!J2366,'Product Details'!$B$2:$B$169,0),1)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291"/>
        <v>258</v>
      </c>
      <c r="R2366" s="8">
        <f t="shared" si="292"/>
        <v>279</v>
      </c>
      <c r="S2366" s="2">
        <v>10</v>
      </c>
      <c r="T2366" s="9">
        <f t="shared" si="293"/>
        <v>289</v>
      </c>
      <c r="U2366" s="9">
        <f t="shared" si="294"/>
        <v>31</v>
      </c>
      <c r="V2366" s="2" t="s">
        <v>34</v>
      </c>
      <c r="W2366" s="10">
        <f t="shared" si="295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 t="shared" si="288"/>
        <v>Jim</v>
      </c>
      <c r="H2367" s="6" t="str">
        <f t="shared" si="289"/>
        <v>Epp</v>
      </c>
      <c r="I2367" s="6" t="str">
        <f t="shared" si="290"/>
        <v>Jingmen</v>
      </c>
      <c r="J2367" s="2" t="s">
        <v>197</v>
      </c>
      <c r="K2367" s="7" t="str">
        <f>INDEX('Product Details'!$A$2:$D$169, MATCH('Sales Order '!J2367,'Product Details'!$B$2:$B$169,0),3)</f>
        <v>Office_Supplies</v>
      </c>
      <c r="L2367" s="7" t="str">
        <f>INDEX('Product Details'!$A$2:$D$169, MATCH('Sales Order '!J2367,'Product Details'!$B$2:$B$169,0),4)</f>
        <v>Labels</v>
      </c>
      <c r="M2367" s="7" t="str">
        <f>INDEX('Product Details'!$A$2:$D$169, MATCH('Sales Order '!J2367,'Product Details'!$B$2:$B$169,0),1)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291"/>
        <v>765</v>
      </c>
      <c r="R2367" s="8">
        <f t="shared" si="292"/>
        <v>855</v>
      </c>
      <c r="S2367" s="2">
        <v>30</v>
      </c>
      <c r="T2367" s="9">
        <f t="shared" si="293"/>
        <v>885</v>
      </c>
      <c r="U2367" s="9">
        <f t="shared" si="294"/>
        <v>120</v>
      </c>
      <c r="V2367" s="2" t="s">
        <v>64</v>
      </c>
      <c r="W2367" s="10">
        <f t="shared" si="295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 t="shared" si="288"/>
        <v>Carl</v>
      </c>
      <c r="H2368" s="6" t="str">
        <f t="shared" si="289"/>
        <v>Weiss</v>
      </c>
      <c r="I2368" s="6" t="str">
        <f t="shared" si="290"/>
        <v>Tianjin</v>
      </c>
      <c r="J2368" s="2" t="s">
        <v>33</v>
      </c>
      <c r="K2368" s="7" t="str">
        <f>INDEX('Product Details'!$A$2:$D$169, MATCH('Sales Order '!J2368,'Product Details'!$B$2:$B$169,0),3)</f>
        <v>Technology</v>
      </c>
      <c r="L2368" s="7" t="str">
        <f>INDEX('Product Details'!$A$2:$D$169, MATCH('Sales Order '!J2368,'Product Details'!$B$2:$B$169,0),4)</f>
        <v>Machines</v>
      </c>
      <c r="M2368" s="7" t="str">
        <f>INDEX('Product Details'!$A$2:$D$169, MATCH('Sales Order '!J2368,'Product Details'!$B$2:$B$169,0),1)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291"/>
        <v>2573</v>
      </c>
      <c r="R2368" s="8">
        <f t="shared" si="292"/>
        <v>2778</v>
      </c>
      <c r="S2368" s="2">
        <v>66</v>
      </c>
      <c r="T2368" s="9">
        <f t="shared" si="293"/>
        <v>2844</v>
      </c>
      <c r="U2368" s="9">
        <f t="shared" si="294"/>
        <v>271</v>
      </c>
      <c r="V2368" s="2" t="s">
        <v>34</v>
      </c>
      <c r="W2368" s="10">
        <f t="shared" si="295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 t="shared" si="288"/>
        <v>David</v>
      </c>
      <c r="H2369" s="6" t="str">
        <f t="shared" si="289"/>
        <v>Philippe</v>
      </c>
      <c r="I2369" s="6" t="str">
        <f t="shared" si="290"/>
        <v>Hamburg</v>
      </c>
      <c r="J2369" s="2" t="s">
        <v>564</v>
      </c>
      <c r="K2369" s="7" t="str">
        <f>INDEX('Product Details'!$A$2:$D$169, MATCH('Sales Order '!J2369,'Product Details'!$B$2:$B$169,0),3)</f>
        <v>Technology</v>
      </c>
      <c r="L2369" s="7" t="str">
        <f>INDEX('Product Details'!$A$2:$D$169, MATCH('Sales Order '!J2369,'Product Details'!$B$2:$B$169,0),4)</f>
        <v>Machines</v>
      </c>
      <c r="M2369" s="7" t="str">
        <f>INDEX('Product Details'!$A$2:$D$169, MATCH('Sales Order '!J2369,'Product Details'!$B$2:$B$169,0),1)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291"/>
        <v>1666</v>
      </c>
      <c r="R2369" s="8">
        <f t="shared" si="292"/>
        <v>1798</v>
      </c>
      <c r="S2369" s="2">
        <v>26</v>
      </c>
      <c r="T2369" s="9">
        <f t="shared" si="293"/>
        <v>1824</v>
      </c>
      <c r="U2369" s="9">
        <f t="shared" si="294"/>
        <v>158</v>
      </c>
      <c r="V2369" s="2" t="s">
        <v>34</v>
      </c>
      <c r="W2369" s="10">
        <f t="shared" si="295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 t="shared" si="288"/>
        <v>Andy</v>
      </c>
      <c r="H2370" s="6" t="str">
        <f t="shared" si="289"/>
        <v>Yotov</v>
      </c>
      <c r="I2370" s="6" t="str">
        <f t="shared" si="290"/>
        <v>Samarinda</v>
      </c>
      <c r="J2370" s="2" t="s">
        <v>246</v>
      </c>
      <c r="K2370" s="7" t="str">
        <f>INDEX('Product Details'!$A$2:$D$169, MATCH('Sales Order '!J2370,'Product Details'!$B$2:$B$169,0),3)</f>
        <v>Office_Supplies</v>
      </c>
      <c r="L2370" s="7" t="str">
        <f>INDEX('Product Details'!$A$2:$D$169, MATCH('Sales Order '!J2370,'Product Details'!$B$2:$B$169,0),4)</f>
        <v>Envelopes</v>
      </c>
      <c r="M2370" s="7" t="str">
        <f>INDEX('Product Details'!$A$2:$D$169, MATCH('Sales Order '!J2370,'Product Details'!$B$2:$B$169,0),1)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291"/>
        <v>4672</v>
      </c>
      <c r="R2370" s="8">
        <f t="shared" si="292"/>
        <v>4906</v>
      </c>
      <c r="S2370" s="2">
        <v>83</v>
      </c>
      <c r="T2370" s="9">
        <f t="shared" si="293"/>
        <v>4989</v>
      </c>
      <c r="U2370" s="9">
        <f t="shared" si="294"/>
        <v>317</v>
      </c>
      <c r="V2370" s="2" t="s">
        <v>34</v>
      </c>
      <c r="W2370" s="10">
        <f t="shared" si="295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 t="shared" si="288"/>
        <v>Resi</v>
      </c>
      <c r="H2371" s="6" t="str">
        <f t="shared" si="289"/>
        <v>Pšlking</v>
      </c>
      <c r="I2371" s="6" t="str">
        <f t="shared" si="290"/>
        <v>Gelsenkirchen</v>
      </c>
      <c r="J2371" s="2" t="s">
        <v>230</v>
      </c>
      <c r="K2371" s="7" t="str">
        <f>INDEX('Product Details'!$A$2:$D$169, MATCH('Sales Order '!J2371,'Product Details'!$B$2:$B$169,0),3)</f>
        <v>Office_Supplies</v>
      </c>
      <c r="L2371" s="7" t="str">
        <f>INDEX('Product Details'!$A$2:$D$169, MATCH('Sales Order '!J2371,'Product Details'!$B$2:$B$169,0),4)</f>
        <v>Paper</v>
      </c>
      <c r="M2371" s="7" t="str">
        <f>INDEX('Product Details'!$A$2:$D$169, MATCH('Sales Order '!J2371,'Product Details'!$B$2:$B$169,0),1)</f>
        <v>Xerox 1981</v>
      </c>
      <c r="N2371" s="2">
        <v>1246</v>
      </c>
      <c r="O2371" s="2">
        <v>1164</v>
      </c>
      <c r="P2371" s="2">
        <v>3</v>
      </c>
      <c r="Q2371" s="8">
        <f t="shared" si="291"/>
        <v>3492</v>
      </c>
      <c r="R2371" s="8">
        <f t="shared" si="292"/>
        <v>3738</v>
      </c>
      <c r="S2371" s="2">
        <v>75</v>
      </c>
      <c r="T2371" s="9">
        <f t="shared" si="293"/>
        <v>3813</v>
      </c>
      <c r="U2371" s="9">
        <f t="shared" si="294"/>
        <v>321</v>
      </c>
      <c r="V2371" s="2" t="s">
        <v>34</v>
      </c>
      <c r="W2371" s="10">
        <f t="shared" si="295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 t="shared" si="288"/>
        <v>Brian</v>
      </c>
      <c r="H2372" s="6" t="str">
        <f t="shared" si="289"/>
        <v>Stugart</v>
      </c>
      <c r="I2372" s="6" t="str">
        <f t="shared" si="290"/>
        <v>Jakarta</v>
      </c>
      <c r="J2372" s="2" t="s">
        <v>314</v>
      </c>
      <c r="K2372" s="7" t="str">
        <f>INDEX('Product Details'!$A$2:$D$169, MATCH('Sales Order '!J2372,'Product Details'!$B$2:$B$169,0),3)</f>
        <v>Technology</v>
      </c>
      <c r="L2372" s="7" t="str">
        <f>INDEX('Product Details'!$A$2:$D$169, MATCH('Sales Order '!J2372,'Product Details'!$B$2:$B$169,0),4)</f>
        <v>Copiers</v>
      </c>
      <c r="M2372" s="7" t="str">
        <f>INDEX('Product Details'!$A$2:$D$169, MATCH('Sales Order '!J2372,'Product Details'!$B$2:$B$169,0),1)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291"/>
        <v>696</v>
      </c>
      <c r="R2372" s="8">
        <f t="shared" si="292"/>
        <v>751</v>
      </c>
      <c r="S2372" s="2">
        <v>46</v>
      </c>
      <c r="T2372" s="9">
        <f t="shared" si="293"/>
        <v>797</v>
      </c>
      <c r="U2372" s="9">
        <f t="shared" si="294"/>
        <v>101</v>
      </c>
      <c r="V2372" s="2" t="s">
        <v>64</v>
      </c>
      <c r="W2372" s="10">
        <f t="shared" si="295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 t="shared" si="288"/>
        <v>Craig</v>
      </c>
      <c r="H2373" s="6" t="str">
        <f t="shared" si="289"/>
        <v>Carroll</v>
      </c>
      <c r="I2373" s="6" t="str">
        <f t="shared" si="290"/>
        <v>Augsburg</v>
      </c>
      <c r="J2373" s="2" t="s">
        <v>33</v>
      </c>
      <c r="K2373" s="7" t="str">
        <f>INDEX('Product Details'!$A$2:$D$169, MATCH('Sales Order '!J2373,'Product Details'!$B$2:$B$169,0),3)</f>
        <v>Technology</v>
      </c>
      <c r="L2373" s="7" t="str">
        <f>INDEX('Product Details'!$A$2:$D$169, MATCH('Sales Order '!J2373,'Product Details'!$B$2:$B$169,0),4)</f>
        <v>Machines</v>
      </c>
      <c r="M2373" s="7" t="str">
        <f>INDEX('Product Details'!$A$2:$D$169, MATCH('Sales Order '!J2373,'Product Details'!$B$2:$B$169,0),1)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291"/>
        <v>4812</v>
      </c>
      <c r="R2373" s="8">
        <f t="shared" si="292"/>
        <v>4956</v>
      </c>
      <c r="S2373" s="2">
        <v>46</v>
      </c>
      <c r="T2373" s="9">
        <f t="shared" si="293"/>
        <v>5002</v>
      </c>
      <c r="U2373" s="9">
        <f t="shared" si="294"/>
        <v>190</v>
      </c>
      <c r="V2373" s="2" t="s">
        <v>64</v>
      </c>
      <c r="W2373" s="10">
        <f t="shared" si="295"/>
        <v>0.05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 t="shared" si="288"/>
        <v>Eugene</v>
      </c>
      <c r="H2374" s="6" t="str">
        <f t="shared" si="289"/>
        <v>Barchas</v>
      </c>
      <c r="I2374" s="6" t="str">
        <f t="shared" si="290"/>
        <v>Aksu</v>
      </c>
      <c r="J2374" s="2" t="s">
        <v>436</v>
      </c>
      <c r="K2374" s="7" t="str">
        <f>INDEX('Product Details'!$A$2:$D$169, MATCH('Sales Order '!J2374,'Product Details'!$B$2:$B$169,0),3)</f>
        <v>Technology</v>
      </c>
      <c r="L2374" s="7" t="str">
        <f>INDEX('Product Details'!$A$2:$D$169, MATCH('Sales Order '!J2374,'Product Details'!$B$2:$B$169,0),4)</f>
        <v>Accessories</v>
      </c>
      <c r="M2374" s="7" t="str">
        <f>INDEX('Product Details'!$A$2:$D$169, MATCH('Sales Order '!J2374,'Product Details'!$B$2:$B$169,0),1)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291"/>
        <v>486</v>
      </c>
      <c r="R2374" s="8">
        <f t="shared" si="292"/>
        <v>525</v>
      </c>
      <c r="S2374" s="2">
        <v>30</v>
      </c>
      <c r="T2374" s="9">
        <f t="shared" si="293"/>
        <v>555</v>
      </c>
      <c r="U2374" s="9">
        <f t="shared" si="294"/>
        <v>69</v>
      </c>
      <c r="V2374" s="2" t="s">
        <v>34</v>
      </c>
      <c r="W2374" s="10">
        <f t="shared" si="295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 t="shared" si="288"/>
        <v>Maribeth</v>
      </c>
      <c r="H2375" s="6" t="str">
        <f t="shared" si="289"/>
        <v>Dona</v>
      </c>
      <c r="I2375" s="6" t="str">
        <f t="shared" si="290"/>
        <v>Adelaide</v>
      </c>
      <c r="J2375" s="2" t="s">
        <v>117</v>
      </c>
      <c r="K2375" s="7" t="str">
        <f>INDEX('Product Details'!$A$2:$D$169, MATCH('Sales Order '!J2375,'Product Details'!$B$2:$B$169,0),3)</f>
        <v>Furniture</v>
      </c>
      <c r="L2375" s="7" t="str">
        <f>INDEX('Product Details'!$A$2:$D$169, MATCH('Sales Order '!J2375,'Product Details'!$B$2:$B$169,0),4)</f>
        <v>Tables</v>
      </c>
      <c r="M2375" s="7" t="str">
        <f>INDEX('Product Details'!$A$2:$D$169, MATCH('Sales Order '!J2375,'Product Details'!$B$2:$B$169,0),1)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291"/>
        <v>8584</v>
      </c>
      <c r="R2375" s="8">
        <f t="shared" si="292"/>
        <v>9184</v>
      </c>
      <c r="S2375" s="2">
        <v>37</v>
      </c>
      <c r="T2375" s="9">
        <f t="shared" si="293"/>
        <v>9221</v>
      </c>
      <c r="U2375" s="9">
        <f t="shared" si="294"/>
        <v>637</v>
      </c>
      <c r="V2375" s="2" t="s">
        <v>34</v>
      </c>
      <c r="W2375" s="10">
        <f t="shared" si="295"/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 t="shared" si="288"/>
        <v>Christy</v>
      </c>
      <c r="H2376" s="6" t="str">
        <f t="shared" si="289"/>
        <v>Brittain</v>
      </c>
      <c r="I2376" s="6" t="str">
        <f t="shared" si="290"/>
        <v>Depok</v>
      </c>
      <c r="J2376" s="2" t="s">
        <v>246</v>
      </c>
      <c r="K2376" s="7" t="str">
        <f>INDEX('Product Details'!$A$2:$D$169, MATCH('Sales Order '!J2376,'Product Details'!$B$2:$B$169,0),3)</f>
        <v>Office_Supplies</v>
      </c>
      <c r="L2376" s="7" t="str">
        <f>INDEX('Product Details'!$A$2:$D$169, MATCH('Sales Order '!J2376,'Product Details'!$B$2:$B$169,0),4)</f>
        <v>Envelopes</v>
      </c>
      <c r="M2376" s="7" t="str">
        <f>INDEX('Product Details'!$A$2:$D$169, MATCH('Sales Order '!J2376,'Product Details'!$B$2:$B$169,0),1)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291"/>
        <v>52443</v>
      </c>
      <c r="R2376" s="8">
        <f t="shared" si="292"/>
        <v>53469</v>
      </c>
      <c r="S2376" s="2">
        <v>86</v>
      </c>
      <c r="T2376" s="9">
        <f t="shared" si="293"/>
        <v>53555</v>
      </c>
      <c r="U2376" s="9">
        <f t="shared" si="294"/>
        <v>1112</v>
      </c>
      <c r="V2376" s="2" t="s">
        <v>34</v>
      </c>
      <c r="W2376" s="10">
        <f t="shared" si="295"/>
        <v>0.09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 t="shared" si="288"/>
        <v>Patrick</v>
      </c>
      <c r="H2377" s="6" t="str">
        <f t="shared" si="289"/>
        <v>Bzostek</v>
      </c>
      <c r="I2377" s="6" t="str">
        <f t="shared" si="290"/>
        <v>Krefeld</v>
      </c>
      <c r="J2377" s="2" t="s">
        <v>63</v>
      </c>
      <c r="K2377" s="7" t="str">
        <f>INDEX('Product Details'!$A$2:$D$169, MATCH('Sales Order '!J2377,'Product Details'!$B$2:$B$169,0),3)</f>
        <v>Office_Supplies</v>
      </c>
      <c r="L2377" s="7" t="str">
        <f>INDEX('Product Details'!$A$2:$D$169, MATCH('Sales Order '!J2377,'Product Details'!$B$2:$B$169,0),4)</f>
        <v>Envelopes</v>
      </c>
      <c r="M2377" s="7" t="str">
        <f>INDEX('Product Details'!$A$2:$D$169, MATCH('Sales Order '!J2377,'Product Details'!$B$2:$B$169,0),1)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291"/>
        <v>4485</v>
      </c>
      <c r="R2377" s="8">
        <f t="shared" si="292"/>
        <v>4704</v>
      </c>
      <c r="S2377" s="2">
        <v>36</v>
      </c>
      <c r="T2377" s="9">
        <f t="shared" si="293"/>
        <v>4740</v>
      </c>
      <c r="U2377" s="9">
        <f t="shared" si="294"/>
        <v>255</v>
      </c>
      <c r="V2377" s="2" t="s">
        <v>64</v>
      </c>
      <c r="W2377" s="10">
        <f t="shared" si="295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 t="shared" ref="G2378:G2441" si="296">VLOOKUP(F2378, Customer,2,0)</f>
        <v>Thea</v>
      </c>
      <c r="H2378" s="6" t="str">
        <f t="shared" ref="H2378:H2441" si="297">VLOOKUP(F2378,Customer,3,0)</f>
        <v>Hendricks</v>
      </c>
      <c r="I2378" s="6" t="str">
        <f t="shared" ref="I2378:I2441" si="298">VLOOKUP(F2378,Customer,5,0)</f>
        <v>Jining</v>
      </c>
      <c r="J2378" s="2" t="s">
        <v>84</v>
      </c>
      <c r="K2378" s="7" t="str">
        <f>INDEX('Product Details'!$A$2:$D$169, MATCH('Sales Order '!J2378,'Product Details'!$B$2:$B$169,0),3)</f>
        <v>Furniture</v>
      </c>
      <c r="L2378" s="7" t="str">
        <f>INDEX('Product Details'!$A$2:$D$169, MATCH('Sales Order '!J2378,'Product Details'!$B$2:$B$169,0),4)</f>
        <v>Chairs</v>
      </c>
      <c r="M2378" s="7" t="str">
        <f>INDEX('Product Details'!$A$2:$D$169, MATCH('Sales Order '!J2378,'Product Details'!$B$2:$B$169,0),1)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291"/>
        <v>1164</v>
      </c>
      <c r="R2378" s="8">
        <f t="shared" si="292"/>
        <v>1246</v>
      </c>
      <c r="S2378" s="2">
        <v>59</v>
      </c>
      <c r="T2378" s="9">
        <f t="shared" si="293"/>
        <v>1305</v>
      </c>
      <c r="U2378" s="9">
        <f t="shared" si="294"/>
        <v>141</v>
      </c>
      <c r="V2378" s="2" t="s">
        <v>34</v>
      </c>
      <c r="W2378" s="10">
        <f t="shared" si="295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 t="shared" si="296"/>
        <v>Jack</v>
      </c>
      <c r="H2379" s="6" t="str">
        <f t="shared" si="297"/>
        <v>O'Briant</v>
      </c>
      <c r="I2379" s="6" t="str">
        <f t="shared" si="298"/>
        <v>Jammu</v>
      </c>
      <c r="J2379" s="2" t="s">
        <v>87</v>
      </c>
      <c r="K2379" s="7" t="str">
        <f>INDEX('Product Details'!$A$2:$D$169, MATCH('Sales Order '!J2379,'Product Details'!$B$2:$B$169,0),3)</f>
        <v>Office_Supplies</v>
      </c>
      <c r="L2379" s="7" t="str">
        <f>INDEX('Product Details'!$A$2:$D$169, MATCH('Sales Order '!J2379,'Product Details'!$B$2:$B$169,0),4)</f>
        <v>Storage</v>
      </c>
      <c r="M2379" s="7" t="str">
        <f>INDEX('Product Details'!$A$2:$D$169, MATCH('Sales Order '!J2379,'Product Details'!$B$2:$B$169,0),1)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299">O2379*P2379</f>
        <v>532</v>
      </c>
      <c r="R2379" s="8">
        <f t="shared" ref="R2379:R2442" si="300">N2379*P2379</f>
        <v>556</v>
      </c>
      <c r="S2379" s="2">
        <v>30</v>
      </c>
      <c r="T2379" s="9">
        <f t="shared" ref="T2379:T2442" si="301">R2379+S2379</f>
        <v>586</v>
      </c>
      <c r="U2379" s="9">
        <f t="shared" ref="U2379:U2442" si="302">T2379-Q2379</f>
        <v>54</v>
      </c>
      <c r="V2379" s="2" t="s">
        <v>34</v>
      </c>
      <c r="W2379" s="10">
        <f t="shared" ref="W2379:W2442" si="303">VLOOKUP(T2379,$X$1:$Y$7,2,1)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 t="shared" si="296"/>
        <v>Emily</v>
      </c>
      <c r="H2380" s="6" t="str">
        <f t="shared" si="297"/>
        <v>Ducich</v>
      </c>
      <c r="I2380" s="6" t="str">
        <f t="shared" si="298"/>
        <v>Lohne</v>
      </c>
      <c r="J2380" s="2" t="s">
        <v>793</v>
      </c>
      <c r="K2380" s="7" t="str">
        <f>INDEX('Product Details'!$A$2:$D$169, MATCH('Sales Order '!J2380,'Product Details'!$B$2:$B$169,0),3)</f>
        <v>Office_Supplies</v>
      </c>
      <c r="L2380" s="7" t="str">
        <f>INDEX('Product Details'!$A$2:$D$169, MATCH('Sales Order '!J2380,'Product Details'!$B$2:$B$169,0),4)</f>
        <v>Fasteners</v>
      </c>
      <c r="M2380" s="7" t="str">
        <f>INDEX('Product Details'!$A$2:$D$169, MATCH('Sales Order '!J2380,'Product Details'!$B$2:$B$169,0),1)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299"/>
        <v>2232</v>
      </c>
      <c r="R2380" s="8">
        <f t="shared" si="300"/>
        <v>2365</v>
      </c>
      <c r="S2380" s="2">
        <v>40</v>
      </c>
      <c r="T2380" s="9">
        <f t="shared" si="301"/>
        <v>2405</v>
      </c>
      <c r="U2380" s="9">
        <f t="shared" si="302"/>
        <v>173</v>
      </c>
      <c r="V2380" s="2" t="s">
        <v>34</v>
      </c>
      <c r="W2380" s="10">
        <f t="shared" si="303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 t="shared" si="296"/>
        <v>Stefanie</v>
      </c>
      <c r="H2381" s="6" t="str">
        <f t="shared" si="297"/>
        <v>Holloman</v>
      </c>
      <c r="I2381" s="6" t="str">
        <f t="shared" si="298"/>
        <v>Durgapur</v>
      </c>
      <c r="J2381" s="2" t="s">
        <v>467</v>
      </c>
      <c r="K2381" s="7" t="str">
        <f>INDEX('Product Details'!$A$2:$D$169, MATCH('Sales Order '!J2381,'Product Details'!$B$2:$B$169,0),3)</f>
        <v>Technology</v>
      </c>
      <c r="L2381" s="7" t="str">
        <f>INDEX('Product Details'!$A$2:$D$169, MATCH('Sales Order '!J2381,'Product Details'!$B$2:$B$169,0),4)</f>
        <v>Phones</v>
      </c>
      <c r="M2381" s="7" t="str">
        <f>INDEX('Product Details'!$A$2:$D$169, MATCH('Sales Order '!J2381,'Product Details'!$B$2:$B$169,0),1)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299"/>
        <v>2696</v>
      </c>
      <c r="R2381" s="8">
        <f t="shared" si="300"/>
        <v>3056</v>
      </c>
      <c r="S2381" s="2">
        <v>86</v>
      </c>
      <c r="T2381" s="9">
        <f t="shared" si="301"/>
        <v>3142</v>
      </c>
      <c r="U2381" s="9">
        <f t="shared" si="302"/>
        <v>446</v>
      </c>
      <c r="V2381" s="2" t="s">
        <v>34</v>
      </c>
      <c r="W2381" s="10">
        <f t="shared" si="303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 t="shared" si="296"/>
        <v>Michelle</v>
      </c>
      <c r="H2382" s="6" t="str">
        <f t="shared" si="297"/>
        <v>Arnett</v>
      </c>
      <c r="I2382" s="6" t="str">
        <f t="shared" si="298"/>
        <v>Yancheng</v>
      </c>
      <c r="J2382" s="2" t="s">
        <v>81</v>
      </c>
      <c r="K2382" s="7" t="str">
        <f>INDEX('Product Details'!$A$2:$D$169, MATCH('Sales Order '!J2382,'Product Details'!$B$2:$B$169,0),3)</f>
        <v>Technology</v>
      </c>
      <c r="L2382" s="7" t="str">
        <f>INDEX('Product Details'!$A$2:$D$169, MATCH('Sales Order '!J2382,'Product Details'!$B$2:$B$169,0),4)</f>
        <v>Phones</v>
      </c>
      <c r="M2382" s="7" t="str">
        <f>INDEX('Product Details'!$A$2:$D$169, MATCH('Sales Order '!J2382,'Product Details'!$B$2:$B$169,0),1)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299"/>
        <v>1586</v>
      </c>
      <c r="R2382" s="8">
        <f t="shared" si="300"/>
        <v>1650</v>
      </c>
      <c r="S2382" s="2">
        <v>41</v>
      </c>
      <c r="T2382" s="9">
        <f t="shared" si="301"/>
        <v>1691</v>
      </c>
      <c r="U2382" s="9">
        <f t="shared" si="302"/>
        <v>105</v>
      </c>
      <c r="V2382" s="2" t="s">
        <v>34</v>
      </c>
      <c r="W2382" s="10">
        <f t="shared" si="303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 t="shared" si="296"/>
        <v>Philisse</v>
      </c>
      <c r="H2383" s="6" t="str">
        <f t="shared" si="297"/>
        <v>Overcash</v>
      </c>
      <c r="I2383" s="6" t="str">
        <f t="shared" si="298"/>
        <v>Devonport</v>
      </c>
      <c r="J2383" s="2" t="s">
        <v>294</v>
      </c>
      <c r="K2383" s="7" t="str">
        <f>INDEX('Product Details'!$A$2:$D$169, MATCH('Sales Order '!J2383,'Product Details'!$B$2:$B$169,0),3)</f>
        <v>Furniture</v>
      </c>
      <c r="L2383" s="7" t="str">
        <f>INDEX('Product Details'!$A$2:$D$169, MATCH('Sales Order '!J2383,'Product Details'!$B$2:$B$169,0),4)</f>
        <v>Bookcases</v>
      </c>
      <c r="M2383" s="7" t="str">
        <f>INDEX('Product Details'!$A$2:$D$169, MATCH('Sales Order '!J2383,'Product Details'!$B$2:$B$169,0),1)</f>
        <v>Floating Shelf Set, Mobile</v>
      </c>
      <c r="N2383" s="2">
        <v>67</v>
      </c>
      <c r="O2383" s="2">
        <v>62</v>
      </c>
      <c r="P2383" s="2">
        <v>1</v>
      </c>
      <c r="Q2383" s="8">
        <f t="shared" si="299"/>
        <v>62</v>
      </c>
      <c r="R2383" s="8">
        <f t="shared" si="300"/>
        <v>67</v>
      </c>
      <c r="S2383" s="2">
        <v>10</v>
      </c>
      <c r="T2383" s="9">
        <f t="shared" si="301"/>
        <v>77</v>
      </c>
      <c r="U2383" s="9">
        <f t="shared" si="302"/>
        <v>15</v>
      </c>
      <c r="V2383" s="2" t="s">
        <v>31</v>
      </c>
      <c r="W2383" s="10">
        <f t="shared" si="303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 t="shared" si="296"/>
        <v>Deanra</v>
      </c>
      <c r="H2384" s="6" t="str">
        <f t="shared" si="297"/>
        <v>Eno</v>
      </c>
      <c r="I2384" s="6" t="str">
        <f t="shared" si="298"/>
        <v>Langen</v>
      </c>
      <c r="J2384" s="2" t="s">
        <v>97</v>
      </c>
      <c r="K2384" s="7" t="str">
        <f>INDEX('Product Details'!$A$2:$D$169, MATCH('Sales Order '!J2384,'Product Details'!$B$2:$B$169,0),3)</f>
        <v>Technology</v>
      </c>
      <c r="L2384" s="7" t="str">
        <f>INDEX('Product Details'!$A$2:$D$169, MATCH('Sales Order '!J2384,'Product Details'!$B$2:$B$169,0),4)</f>
        <v>Machines</v>
      </c>
      <c r="M2384" s="7" t="str">
        <f>INDEX('Product Details'!$A$2:$D$169, MATCH('Sales Order '!J2384,'Product Details'!$B$2:$B$169,0),1)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299"/>
        <v>6120</v>
      </c>
      <c r="R2384" s="8">
        <f t="shared" si="300"/>
        <v>6930</v>
      </c>
      <c r="S2384" s="2">
        <v>54</v>
      </c>
      <c r="T2384" s="9">
        <f t="shared" si="301"/>
        <v>6984</v>
      </c>
      <c r="U2384" s="9">
        <f t="shared" si="302"/>
        <v>864</v>
      </c>
      <c r="V2384" s="2" t="s">
        <v>34</v>
      </c>
      <c r="W2384" s="10">
        <f t="shared" si="303"/>
        <v>0.05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 t="shared" si="296"/>
        <v>Jennifer</v>
      </c>
      <c r="H2385" s="6" t="str">
        <f t="shared" si="297"/>
        <v>Halladay</v>
      </c>
      <c r="I2385" s="6" t="str">
        <f t="shared" si="298"/>
        <v>Krefeld</v>
      </c>
      <c r="J2385" s="2" t="s">
        <v>1391</v>
      </c>
      <c r="K2385" s="7" t="str">
        <f>INDEX('Product Details'!$A$2:$D$169, MATCH('Sales Order '!J2385,'Product Details'!$B$2:$B$169,0),3)</f>
        <v>Furniture</v>
      </c>
      <c r="L2385" s="7" t="str">
        <f>INDEX('Product Details'!$A$2:$D$169, MATCH('Sales Order '!J2385,'Product Details'!$B$2:$B$169,0),4)</f>
        <v>Furnishings</v>
      </c>
      <c r="M2385" s="7" t="str">
        <f>INDEX('Product Details'!$A$2:$D$169, MATCH('Sales Order '!J2385,'Product Details'!$B$2:$B$169,0),1)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299"/>
        <v>8560</v>
      </c>
      <c r="R2385" s="8">
        <f t="shared" si="300"/>
        <v>9154</v>
      </c>
      <c r="S2385" s="2">
        <v>50</v>
      </c>
      <c r="T2385" s="9">
        <f t="shared" si="301"/>
        <v>9204</v>
      </c>
      <c r="U2385" s="9">
        <f t="shared" si="302"/>
        <v>644</v>
      </c>
      <c r="V2385" s="2" t="s">
        <v>34</v>
      </c>
      <c r="W2385" s="10">
        <f t="shared" si="303"/>
        <v>0.05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 t="shared" si="296"/>
        <v>Victoria</v>
      </c>
      <c r="H2386" s="6" t="str">
        <f t="shared" si="297"/>
        <v>Wilson</v>
      </c>
      <c r="I2386" s="6" t="str">
        <f t="shared" si="298"/>
        <v>Berlin</v>
      </c>
      <c r="J2386" s="2" t="s">
        <v>129</v>
      </c>
      <c r="K2386" s="7" t="str">
        <f>INDEX('Product Details'!$A$2:$D$169, MATCH('Sales Order '!J2386,'Product Details'!$B$2:$B$169,0),3)</f>
        <v>Furniture</v>
      </c>
      <c r="L2386" s="7" t="str">
        <f>INDEX('Product Details'!$A$2:$D$169, MATCH('Sales Order '!J2386,'Product Details'!$B$2:$B$169,0),4)</f>
        <v>Tables</v>
      </c>
      <c r="M2386" s="7" t="str">
        <f>INDEX('Product Details'!$A$2:$D$169, MATCH('Sales Order '!J2386,'Product Details'!$B$2:$B$169,0),1)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299"/>
        <v>325</v>
      </c>
      <c r="R2386" s="8">
        <f t="shared" si="300"/>
        <v>365</v>
      </c>
      <c r="S2386" s="2">
        <v>10</v>
      </c>
      <c r="T2386" s="9">
        <f t="shared" si="301"/>
        <v>375</v>
      </c>
      <c r="U2386" s="9">
        <f t="shared" si="302"/>
        <v>50</v>
      </c>
      <c r="V2386" s="2" t="s">
        <v>34</v>
      </c>
      <c r="W2386" s="10">
        <f t="shared" si="303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 t="shared" si="296"/>
        <v>Aaron</v>
      </c>
      <c r="H2387" s="6" t="str">
        <f t="shared" si="297"/>
        <v>Smayling</v>
      </c>
      <c r="I2387" s="6" t="str">
        <f t="shared" si="298"/>
        <v>Dresden</v>
      </c>
      <c r="J2387" s="2" t="s">
        <v>103</v>
      </c>
      <c r="K2387" s="7" t="str">
        <f>INDEX('Product Details'!$A$2:$D$169, MATCH('Sales Order '!J2387,'Product Details'!$B$2:$B$169,0),3)</f>
        <v>Technology</v>
      </c>
      <c r="L2387" s="7" t="str">
        <f>INDEX('Product Details'!$A$2:$D$169, MATCH('Sales Order '!J2387,'Product Details'!$B$2:$B$169,0),4)</f>
        <v>Phones</v>
      </c>
      <c r="M2387" s="7" t="str">
        <f>INDEX('Product Details'!$A$2:$D$169, MATCH('Sales Order '!J2387,'Product Details'!$B$2:$B$169,0),1)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299"/>
        <v>417</v>
      </c>
      <c r="R2387" s="8">
        <f t="shared" si="300"/>
        <v>453</v>
      </c>
      <c r="S2387" s="2">
        <v>30</v>
      </c>
      <c r="T2387" s="9">
        <f t="shared" si="301"/>
        <v>483</v>
      </c>
      <c r="U2387" s="9">
        <f t="shared" si="302"/>
        <v>66</v>
      </c>
      <c r="V2387" s="2" t="s">
        <v>64</v>
      </c>
      <c r="W2387" s="10">
        <f t="shared" si="303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 t="shared" si="296"/>
        <v>Jill</v>
      </c>
      <c r="H2388" s="6" t="str">
        <f t="shared" si="297"/>
        <v>Fjeld</v>
      </c>
      <c r="I2388" s="6" t="str">
        <f t="shared" si="298"/>
        <v>Wollongong</v>
      </c>
      <c r="J2388" s="2" t="s">
        <v>243</v>
      </c>
      <c r="K2388" s="7" t="str">
        <f>INDEX('Product Details'!$A$2:$D$169, MATCH('Sales Order '!J2388,'Product Details'!$B$2:$B$169,0),3)</f>
        <v>Office_Supplies</v>
      </c>
      <c r="L2388" s="7" t="str">
        <f>INDEX('Product Details'!$A$2:$D$169, MATCH('Sales Order '!J2388,'Product Details'!$B$2:$B$169,0),4)</f>
        <v>Storage</v>
      </c>
      <c r="M2388" s="7" t="str">
        <f>INDEX('Product Details'!$A$2:$D$169, MATCH('Sales Order '!J2388,'Product Details'!$B$2:$B$169,0),1)</f>
        <v>Tennsco Double-Tier Lockers</v>
      </c>
      <c r="N2388" s="2">
        <v>184</v>
      </c>
      <c r="O2388" s="2">
        <v>176</v>
      </c>
      <c r="P2388" s="2">
        <v>5</v>
      </c>
      <c r="Q2388" s="8">
        <f t="shared" si="299"/>
        <v>880</v>
      </c>
      <c r="R2388" s="8">
        <f t="shared" si="300"/>
        <v>920</v>
      </c>
      <c r="S2388" s="2">
        <v>30</v>
      </c>
      <c r="T2388" s="9">
        <f t="shared" si="301"/>
        <v>950</v>
      </c>
      <c r="U2388" s="9">
        <f t="shared" si="302"/>
        <v>70</v>
      </c>
      <c r="V2388" s="2" t="s">
        <v>64</v>
      </c>
      <c r="W2388" s="10">
        <f t="shared" si="303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 t="shared" si="296"/>
        <v>MaryBeth</v>
      </c>
      <c r="H2389" s="6" t="str">
        <f t="shared" si="297"/>
        <v>Skach</v>
      </c>
      <c r="I2389" s="6" t="str">
        <f t="shared" si="298"/>
        <v>Licheng</v>
      </c>
      <c r="J2389" s="2" t="s">
        <v>173</v>
      </c>
      <c r="K2389" s="7" t="str">
        <f>INDEX('Product Details'!$A$2:$D$169, MATCH('Sales Order '!J2389,'Product Details'!$B$2:$B$169,0),3)</f>
        <v>Office_Supplies</v>
      </c>
      <c r="L2389" s="7" t="str">
        <f>INDEX('Product Details'!$A$2:$D$169, MATCH('Sales Order '!J2389,'Product Details'!$B$2:$B$169,0),4)</f>
        <v>Fasteners</v>
      </c>
      <c r="M2389" s="7" t="str">
        <f>INDEX('Product Details'!$A$2:$D$169, MATCH('Sales Order '!J2389,'Product Details'!$B$2:$B$169,0),1)</f>
        <v>OIC Push Pins, Metal</v>
      </c>
      <c r="N2389" s="2">
        <v>456</v>
      </c>
      <c r="O2389" s="2">
        <v>430</v>
      </c>
      <c r="P2389" s="2">
        <v>3</v>
      </c>
      <c r="Q2389" s="8">
        <f t="shared" si="299"/>
        <v>1290</v>
      </c>
      <c r="R2389" s="8">
        <f t="shared" si="300"/>
        <v>1368</v>
      </c>
      <c r="S2389" s="2">
        <v>81</v>
      </c>
      <c r="T2389" s="9">
        <f t="shared" si="301"/>
        <v>1449</v>
      </c>
      <c r="U2389" s="9">
        <f t="shared" si="302"/>
        <v>159</v>
      </c>
      <c r="V2389" s="2" t="s">
        <v>64</v>
      </c>
      <c r="W2389" s="10">
        <f t="shared" si="303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 t="shared" si="296"/>
        <v>Elpida</v>
      </c>
      <c r="H2390" s="6" t="str">
        <f t="shared" si="297"/>
        <v>Rittenbach</v>
      </c>
      <c r="I2390" s="6" t="str">
        <f t="shared" si="298"/>
        <v>Melbourne</v>
      </c>
      <c r="J2390" s="2" t="s">
        <v>326</v>
      </c>
      <c r="K2390" s="7" t="str">
        <f>INDEX('Product Details'!$A$2:$D$169, MATCH('Sales Order '!J2390,'Product Details'!$B$2:$B$169,0),3)</f>
        <v>Technology</v>
      </c>
      <c r="L2390" s="7" t="str">
        <f>INDEX('Product Details'!$A$2:$D$169, MATCH('Sales Order '!J2390,'Product Details'!$B$2:$B$169,0),4)</f>
        <v>Copiers</v>
      </c>
      <c r="M2390" s="7" t="str">
        <f>INDEX('Product Details'!$A$2:$D$169, MATCH('Sales Order '!J2390,'Product Details'!$B$2:$B$169,0),1)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299"/>
        <v>3145</v>
      </c>
      <c r="R2390" s="8">
        <f t="shared" si="300"/>
        <v>3370</v>
      </c>
      <c r="S2390" s="2">
        <v>81</v>
      </c>
      <c r="T2390" s="9">
        <f t="shared" si="301"/>
        <v>3451</v>
      </c>
      <c r="U2390" s="9">
        <f t="shared" si="302"/>
        <v>306</v>
      </c>
      <c r="V2390" s="2" t="s">
        <v>31</v>
      </c>
      <c r="W2390" s="10">
        <f t="shared" si="303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 t="shared" si="296"/>
        <v>Ralph</v>
      </c>
      <c r="H2391" s="6" t="str">
        <f t="shared" si="297"/>
        <v>Arnett</v>
      </c>
      <c r="I2391" s="6" t="str">
        <f t="shared" si="298"/>
        <v>Shenyang</v>
      </c>
      <c r="J2391" s="2" t="s">
        <v>617</v>
      </c>
      <c r="K2391" s="7" t="str">
        <f>INDEX('Product Details'!$A$2:$D$169, MATCH('Sales Order '!J2391,'Product Details'!$B$2:$B$169,0),3)</f>
        <v>Office_Supplies</v>
      </c>
      <c r="L2391" s="7" t="str">
        <f>INDEX('Product Details'!$A$2:$D$169, MATCH('Sales Order '!J2391,'Product Details'!$B$2:$B$169,0),4)</f>
        <v>Binders</v>
      </c>
      <c r="M2391" s="7" t="str">
        <f>INDEX('Product Details'!$A$2:$D$169, MATCH('Sales Order '!J2391,'Product Details'!$B$2:$B$169,0),1)</f>
        <v>JM Magazine Binder</v>
      </c>
      <c r="N2391" s="2">
        <v>279</v>
      </c>
      <c r="O2391" s="2">
        <v>254</v>
      </c>
      <c r="P2391" s="2">
        <v>2</v>
      </c>
      <c r="Q2391" s="8">
        <f t="shared" si="299"/>
        <v>508</v>
      </c>
      <c r="R2391" s="8">
        <f t="shared" si="300"/>
        <v>558</v>
      </c>
      <c r="S2391" s="2">
        <v>51</v>
      </c>
      <c r="T2391" s="9">
        <f t="shared" si="301"/>
        <v>609</v>
      </c>
      <c r="U2391" s="9">
        <f t="shared" si="302"/>
        <v>101</v>
      </c>
      <c r="V2391" s="2" t="s">
        <v>31</v>
      </c>
      <c r="W2391" s="10">
        <f t="shared" si="303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 t="shared" si="296"/>
        <v>Neoma</v>
      </c>
      <c r="H2392" s="6" t="str">
        <f t="shared" si="297"/>
        <v>Murray</v>
      </c>
      <c r="I2392" s="6" t="str">
        <f t="shared" si="298"/>
        <v>Guwahati</v>
      </c>
      <c r="J2392" s="2" t="s">
        <v>235</v>
      </c>
      <c r="K2392" s="7" t="str">
        <f>INDEX('Product Details'!$A$2:$D$169, MATCH('Sales Order '!J2392,'Product Details'!$B$2:$B$169,0),3)</f>
        <v>Furniture</v>
      </c>
      <c r="L2392" s="7" t="str">
        <f>INDEX('Product Details'!$A$2:$D$169, MATCH('Sales Order '!J2392,'Product Details'!$B$2:$B$169,0),4)</f>
        <v>Chairs</v>
      </c>
      <c r="M2392" s="7" t="str">
        <f>INDEX('Product Details'!$A$2:$D$169, MATCH('Sales Order '!J2392,'Product Details'!$B$2:$B$169,0),1)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299"/>
        <v>398</v>
      </c>
      <c r="R2392" s="8">
        <f t="shared" si="300"/>
        <v>428</v>
      </c>
      <c r="S2392" s="2">
        <v>45</v>
      </c>
      <c r="T2392" s="9">
        <f t="shared" si="301"/>
        <v>473</v>
      </c>
      <c r="U2392" s="9">
        <f t="shared" si="302"/>
        <v>75</v>
      </c>
      <c r="V2392" s="2" t="s">
        <v>34</v>
      </c>
      <c r="W2392" s="10">
        <f t="shared" si="303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 t="shared" si="296"/>
        <v>Harold</v>
      </c>
      <c r="H2393" s="6" t="str">
        <f t="shared" si="297"/>
        <v>Dahlen</v>
      </c>
      <c r="I2393" s="6" t="str">
        <f t="shared" si="298"/>
        <v>Melbourne</v>
      </c>
      <c r="J2393" s="2" t="s">
        <v>57</v>
      </c>
      <c r="K2393" s="7" t="str">
        <f>INDEX('Product Details'!$A$2:$D$169, MATCH('Sales Order '!J2393,'Product Details'!$B$2:$B$169,0),3)</f>
        <v>Technology</v>
      </c>
      <c r="L2393" s="7" t="str">
        <f>INDEX('Product Details'!$A$2:$D$169, MATCH('Sales Order '!J2393,'Product Details'!$B$2:$B$169,0),4)</f>
        <v>Accessories</v>
      </c>
      <c r="M2393" s="7" t="str">
        <f>INDEX('Product Details'!$A$2:$D$169, MATCH('Sales Order '!J2393,'Product Details'!$B$2:$B$169,0),1)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299"/>
        <v>70328</v>
      </c>
      <c r="R2393" s="8">
        <f t="shared" si="300"/>
        <v>76656</v>
      </c>
      <c r="S2393" s="2">
        <v>49</v>
      </c>
      <c r="T2393" s="9">
        <f t="shared" si="301"/>
        <v>76705</v>
      </c>
      <c r="U2393" s="9">
        <f t="shared" si="302"/>
        <v>6377</v>
      </c>
      <c r="V2393" s="2" t="s">
        <v>31</v>
      </c>
      <c r="W2393" s="10">
        <f t="shared" si="303"/>
        <v>0.09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 t="shared" si="296"/>
        <v>Troy</v>
      </c>
      <c r="H2394" s="6" t="str">
        <f t="shared" si="297"/>
        <v>Blackwell</v>
      </c>
      <c r="I2394" s="6" t="str">
        <f t="shared" si="298"/>
        <v>Akola</v>
      </c>
      <c r="J2394" s="2" t="s">
        <v>455</v>
      </c>
      <c r="K2394" s="7" t="str">
        <f>INDEX('Product Details'!$A$2:$D$169, MATCH('Sales Order '!J2394,'Product Details'!$B$2:$B$169,0),3)</f>
        <v>Office_Supplies</v>
      </c>
      <c r="L2394" s="7" t="str">
        <f>INDEX('Product Details'!$A$2:$D$169, MATCH('Sales Order '!J2394,'Product Details'!$B$2:$B$169,0),4)</f>
        <v>Paper</v>
      </c>
      <c r="M2394" s="7" t="str">
        <f>INDEX('Product Details'!$A$2:$D$169, MATCH('Sales Order '!J2394,'Product Details'!$B$2:$B$169,0),1)</f>
        <v>Xerox 1910</v>
      </c>
      <c r="N2394" s="2">
        <v>1399</v>
      </c>
      <c r="O2394" s="2">
        <v>1308</v>
      </c>
      <c r="P2394" s="2">
        <v>3</v>
      </c>
      <c r="Q2394" s="8">
        <f t="shared" si="299"/>
        <v>3924</v>
      </c>
      <c r="R2394" s="8">
        <f t="shared" si="300"/>
        <v>4197</v>
      </c>
      <c r="S2394" s="2">
        <v>42</v>
      </c>
      <c r="T2394" s="9">
        <f t="shared" si="301"/>
        <v>4239</v>
      </c>
      <c r="U2394" s="9">
        <f t="shared" si="302"/>
        <v>315</v>
      </c>
      <c r="V2394" s="2" t="s">
        <v>64</v>
      </c>
      <c r="W2394" s="10">
        <f t="shared" si="303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 t="shared" si="296"/>
        <v>Lynn</v>
      </c>
      <c r="H2395" s="6" t="str">
        <f t="shared" si="297"/>
        <v>Smith</v>
      </c>
      <c r="I2395" s="6" t="str">
        <f t="shared" si="298"/>
        <v>Guiping</v>
      </c>
      <c r="J2395" s="2" t="s">
        <v>449</v>
      </c>
      <c r="K2395" s="7" t="str">
        <f>INDEX('Product Details'!$A$2:$D$169, MATCH('Sales Order '!J2395,'Product Details'!$B$2:$B$169,0),3)</f>
        <v>Office_Supplies</v>
      </c>
      <c r="L2395" s="7" t="str">
        <f>INDEX('Product Details'!$A$2:$D$169, MATCH('Sales Order '!J2395,'Product Details'!$B$2:$B$169,0),4)</f>
        <v>Envelopes</v>
      </c>
      <c r="M2395" s="7" t="str">
        <f>INDEX('Product Details'!$A$2:$D$169, MATCH('Sales Order '!J2395,'Product Details'!$B$2:$B$169,0),1)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299"/>
        <v>3444</v>
      </c>
      <c r="R2395" s="8">
        <f t="shared" si="300"/>
        <v>3794</v>
      </c>
      <c r="S2395" s="2">
        <v>53</v>
      </c>
      <c r="T2395" s="9">
        <f t="shared" si="301"/>
        <v>3847</v>
      </c>
      <c r="U2395" s="9">
        <f t="shared" si="302"/>
        <v>403</v>
      </c>
      <c r="V2395" s="2" t="s">
        <v>72</v>
      </c>
      <c r="W2395" s="10">
        <f t="shared" si="303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 t="shared" si="296"/>
        <v>Dave</v>
      </c>
      <c r="H2396" s="6" t="str">
        <f t="shared" si="297"/>
        <v>Hallsten</v>
      </c>
      <c r="I2396" s="6" t="str">
        <f t="shared" si="298"/>
        <v>Melbourne</v>
      </c>
      <c r="J2396" s="2" t="s">
        <v>702</v>
      </c>
      <c r="K2396" s="7" t="str">
        <f>INDEX('Product Details'!$A$2:$D$169, MATCH('Sales Order '!J2396,'Product Details'!$B$2:$B$169,0),3)</f>
        <v>Furniture</v>
      </c>
      <c r="L2396" s="7" t="str">
        <f>INDEX('Product Details'!$A$2:$D$169, MATCH('Sales Order '!J2396,'Product Details'!$B$2:$B$169,0),4)</f>
        <v>Tables</v>
      </c>
      <c r="M2396" s="7" t="str">
        <f>INDEX('Product Details'!$A$2:$D$169, MATCH('Sales Order '!J2396,'Product Details'!$B$2:$B$169,0),1)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299"/>
        <v>18536</v>
      </c>
      <c r="R2396" s="8">
        <f t="shared" si="300"/>
        <v>20204</v>
      </c>
      <c r="S2396" s="2">
        <v>59</v>
      </c>
      <c r="T2396" s="9">
        <f t="shared" si="301"/>
        <v>20263</v>
      </c>
      <c r="U2396" s="9">
        <f t="shared" si="302"/>
        <v>1727</v>
      </c>
      <c r="V2396" s="2" t="s">
        <v>31</v>
      </c>
      <c r="W2396" s="10">
        <f t="shared" si="303"/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 t="shared" si="296"/>
        <v>Meg</v>
      </c>
      <c r="H2397" s="6" t="str">
        <f t="shared" si="297"/>
        <v>Tillman</v>
      </c>
      <c r="I2397" s="6" t="str">
        <f t="shared" si="298"/>
        <v>Bangalore</v>
      </c>
      <c r="J2397" s="2" t="s">
        <v>405</v>
      </c>
      <c r="K2397" s="7" t="str">
        <f>INDEX('Product Details'!$A$2:$D$169, MATCH('Sales Order '!J2397,'Product Details'!$B$2:$B$169,0),3)</f>
        <v>Furniture</v>
      </c>
      <c r="L2397" s="7" t="str">
        <f>INDEX('Product Details'!$A$2:$D$169, MATCH('Sales Order '!J2397,'Product Details'!$B$2:$B$169,0),4)</f>
        <v>Furnishings</v>
      </c>
      <c r="M2397" s="7" t="str">
        <f>INDEX('Product Details'!$A$2:$D$169, MATCH('Sales Order '!J2397,'Product Details'!$B$2:$B$169,0),1)</f>
        <v>-O Photo Frame, Black</v>
      </c>
      <c r="N2397" s="2">
        <v>1790</v>
      </c>
      <c r="O2397" s="2">
        <v>1706</v>
      </c>
      <c r="P2397" s="2">
        <v>3</v>
      </c>
      <c r="Q2397" s="8">
        <f t="shared" si="299"/>
        <v>5118</v>
      </c>
      <c r="R2397" s="8">
        <f t="shared" si="300"/>
        <v>5370</v>
      </c>
      <c r="S2397" s="2">
        <v>50</v>
      </c>
      <c r="T2397" s="9">
        <f t="shared" si="301"/>
        <v>5420</v>
      </c>
      <c r="U2397" s="9">
        <f t="shared" si="302"/>
        <v>302</v>
      </c>
      <c r="V2397" s="2" t="s">
        <v>34</v>
      </c>
      <c r="W2397" s="10">
        <f t="shared" si="303"/>
        <v>0.05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 t="shared" si="296"/>
        <v>Dennis</v>
      </c>
      <c r="H2398" s="6" t="str">
        <f t="shared" si="297"/>
        <v>Pardue</v>
      </c>
      <c r="I2398" s="6" t="str">
        <f t="shared" si="298"/>
        <v>Townsville</v>
      </c>
      <c r="J2398" s="2" t="s">
        <v>415</v>
      </c>
      <c r="K2398" s="7" t="str">
        <f>INDEX('Product Details'!$A$2:$D$169, MATCH('Sales Order '!J2398,'Product Details'!$B$2:$B$169,0),3)</f>
        <v>Furniture</v>
      </c>
      <c r="L2398" s="7" t="str">
        <f>INDEX('Product Details'!$A$2:$D$169, MATCH('Sales Order '!J2398,'Product Details'!$B$2:$B$169,0),4)</f>
        <v>Furnishings</v>
      </c>
      <c r="M2398" s="7" t="str">
        <f>INDEX('Product Details'!$A$2:$D$169, MATCH('Sales Order '!J2398,'Product Details'!$B$2:$B$169,0),1)</f>
        <v>-O Clock, Black</v>
      </c>
      <c r="N2398" s="2">
        <v>2907</v>
      </c>
      <c r="O2398" s="2">
        <v>2667</v>
      </c>
      <c r="P2398" s="2">
        <v>4</v>
      </c>
      <c r="Q2398" s="8">
        <f t="shared" si="299"/>
        <v>10668</v>
      </c>
      <c r="R2398" s="8">
        <f t="shared" si="300"/>
        <v>11628</v>
      </c>
      <c r="S2398" s="2">
        <v>91</v>
      </c>
      <c r="T2398" s="9">
        <f t="shared" si="301"/>
        <v>11719</v>
      </c>
      <c r="U2398" s="9">
        <f t="shared" si="302"/>
        <v>1051</v>
      </c>
      <c r="V2398" s="2" t="s">
        <v>34</v>
      </c>
      <c r="W2398" s="10">
        <f t="shared" si="303"/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 t="shared" si="296"/>
        <v>Philip</v>
      </c>
      <c r="H2399" s="6" t="str">
        <f t="shared" si="297"/>
        <v>Fox</v>
      </c>
      <c r="I2399" s="6" t="str">
        <f t="shared" si="298"/>
        <v>Mount Isa</v>
      </c>
      <c r="J2399" s="2" t="s">
        <v>181</v>
      </c>
      <c r="K2399" s="7" t="str">
        <f>INDEX('Product Details'!$A$2:$D$169, MATCH('Sales Order '!J2399,'Product Details'!$B$2:$B$169,0),3)</f>
        <v>Furniture</v>
      </c>
      <c r="L2399" s="7" t="str">
        <f>INDEX('Product Details'!$A$2:$D$169, MATCH('Sales Order '!J2399,'Product Details'!$B$2:$B$169,0),4)</f>
        <v>Tables</v>
      </c>
      <c r="M2399" s="7" t="str">
        <f>INDEX('Product Details'!$A$2:$D$169, MATCH('Sales Order '!J2399,'Product Details'!$B$2:$B$169,0),1)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299"/>
        <v>5740</v>
      </c>
      <c r="R2399" s="8">
        <f t="shared" si="300"/>
        <v>5962</v>
      </c>
      <c r="S2399" s="2">
        <v>21</v>
      </c>
      <c r="T2399" s="9">
        <f t="shared" si="301"/>
        <v>5983</v>
      </c>
      <c r="U2399" s="9">
        <f t="shared" si="302"/>
        <v>243</v>
      </c>
      <c r="V2399" s="2" t="s">
        <v>31</v>
      </c>
      <c r="W2399" s="10">
        <f t="shared" si="303"/>
        <v>0.05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 t="shared" si="296"/>
        <v>David</v>
      </c>
      <c r="H2400" s="6" t="str">
        <f t="shared" si="297"/>
        <v>Smith</v>
      </c>
      <c r="I2400" s="6" t="str">
        <f t="shared" si="298"/>
        <v>Surat</v>
      </c>
      <c r="J2400" s="2" t="s">
        <v>752</v>
      </c>
      <c r="K2400" s="7" t="str">
        <f>INDEX('Product Details'!$A$2:$D$169, MATCH('Sales Order '!J2400,'Product Details'!$B$2:$B$169,0),3)</f>
        <v>Office_Supplies</v>
      </c>
      <c r="L2400" s="7" t="str">
        <f>INDEX('Product Details'!$A$2:$D$169, MATCH('Sales Order '!J2400,'Product Details'!$B$2:$B$169,0),4)</f>
        <v>Envelopes</v>
      </c>
      <c r="M2400" s="7" t="str">
        <f>INDEX('Product Details'!$A$2:$D$169, MATCH('Sales Order '!J2400,'Product Details'!$B$2:$B$169,0),1)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299"/>
        <v>16226</v>
      </c>
      <c r="R2400" s="8">
        <f t="shared" si="300"/>
        <v>16870</v>
      </c>
      <c r="S2400" s="2">
        <v>57</v>
      </c>
      <c r="T2400" s="9">
        <f t="shared" si="301"/>
        <v>16927</v>
      </c>
      <c r="U2400" s="9">
        <f t="shared" si="302"/>
        <v>701</v>
      </c>
      <c r="V2400" s="2" t="s">
        <v>34</v>
      </c>
      <c r="W2400" s="10">
        <f t="shared" si="303"/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 t="shared" si="296"/>
        <v>Sanjit</v>
      </c>
      <c r="H2401" s="6" t="str">
        <f t="shared" si="297"/>
        <v>Jacobs</v>
      </c>
      <c r="I2401" s="6" t="str">
        <f t="shared" si="298"/>
        <v>Munich</v>
      </c>
      <c r="J2401" s="2" t="s">
        <v>5</v>
      </c>
      <c r="K2401" s="7" t="str">
        <f>INDEX('Product Details'!$A$2:$D$169, MATCH('Sales Order '!J2401,'Product Details'!$B$2:$B$169,0),3)</f>
        <v>Furniture</v>
      </c>
      <c r="L2401" s="7" t="str">
        <f>INDEX('Product Details'!$A$2:$D$169, MATCH('Sales Order '!J2401,'Product Details'!$B$2:$B$169,0),4)</f>
        <v>Furnishings</v>
      </c>
      <c r="M2401" s="7" t="str">
        <f>INDEX('Product Details'!$A$2:$D$169, MATCH('Sales Order '!J2401,'Product Details'!$B$2:$B$169,0),1)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299"/>
        <v>2786</v>
      </c>
      <c r="R2401" s="8">
        <f t="shared" si="300"/>
        <v>2951</v>
      </c>
      <c r="S2401" s="2">
        <v>28</v>
      </c>
      <c r="T2401" s="9">
        <f t="shared" si="301"/>
        <v>2979</v>
      </c>
      <c r="U2401" s="9">
        <f t="shared" si="302"/>
        <v>193</v>
      </c>
      <c r="V2401" s="2" t="s">
        <v>34</v>
      </c>
      <c r="W2401" s="10">
        <f t="shared" si="303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 t="shared" si="296"/>
        <v>Delfina</v>
      </c>
      <c r="H2402" s="6" t="str">
        <f t="shared" si="297"/>
        <v>Latchford</v>
      </c>
      <c r="I2402" s="6" t="str">
        <f t="shared" si="298"/>
        <v>Yogyakarta</v>
      </c>
      <c r="J2402" s="2" t="s">
        <v>208</v>
      </c>
      <c r="K2402" s="7" t="str">
        <f>INDEX('Product Details'!$A$2:$D$169, MATCH('Sales Order '!J2402,'Product Details'!$B$2:$B$169,0),3)</f>
        <v>Office_Supplies</v>
      </c>
      <c r="L2402" s="7" t="str">
        <f>INDEX('Product Details'!$A$2:$D$169, MATCH('Sales Order '!J2402,'Product Details'!$B$2:$B$169,0),4)</f>
        <v>Labels</v>
      </c>
      <c r="M2402" s="7" t="str">
        <f>INDEX('Product Details'!$A$2:$D$169, MATCH('Sales Order '!J2402,'Product Details'!$B$2:$B$169,0),1)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299"/>
        <v>4926</v>
      </c>
      <c r="R2402" s="8">
        <f t="shared" si="300"/>
        <v>5322</v>
      </c>
      <c r="S2402" s="2">
        <v>65</v>
      </c>
      <c r="T2402" s="9">
        <f t="shared" si="301"/>
        <v>5387</v>
      </c>
      <c r="U2402" s="9">
        <f t="shared" si="302"/>
        <v>461</v>
      </c>
      <c r="V2402" s="2" t="s">
        <v>34</v>
      </c>
      <c r="W2402" s="10">
        <f t="shared" si="303"/>
        <v>0.05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 t="shared" si="296"/>
        <v>Max</v>
      </c>
      <c r="H2403" s="6" t="str">
        <f t="shared" si="297"/>
        <v>Ludwig</v>
      </c>
      <c r="I2403" s="6" t="str">
        <f t="shared" si="298"/>
        <v>Newcastle</v>
      </c>
      <c r="J2403" s="2" t="s">
        <v>860</v>
      </c>
      <c r="K2403" s="7" t="str">
        <f>INDEX('Product Details'!$A$2:$D$169, MATCH('Sales Order '!J2403,'Product Details'!$B$2:$B$169,0),3)</f>
        <v>Furniture</v>
      </c>
      <c r="L2403" s="7" t="str">
        <f>INDEX('Product Details'!$A$2:$D$169, MATCH('Sales Order '!J2403,'Product Details'!$B$2:$B$169,0),4)</f>
        <v>Bookcases</v>
      </c>
      <c r="M2403" s="7" t="str">
        <f>INDEX('Product Details'!$A$2:$D$169, MATCH('Sales Order '!J2403,'Product Details'!$B$2:$B$169,0),1)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299"/>
        <v>2217</v>
      </c>
      <c r="R2403" s="8">
        <f t="shared" si="300"/>
        <v>2367</v>
      </c>
      <c r="S2403" s="2">
        <v>61</v>
      </c>
      <c r="T2403" s="9">
        <f t="shared" si="301"/>
        <v>2428</v>
      </c>
      <c r="U2403" s="9">
        <f t="shared" si="302"/>
        <v>211</v>
      </c>
      <c r="V2403" s="2" t="s">
        <v>31</v>
      </c>
      <c r="W2403" s="10">
        <f t="shared" si="303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 t="shared" si="296"/>
        <v>Max</v>
      </c>
      <c r="H2404" s="6" t="str">
        <f t="shared" si="297"/>
        <v>Ludwig</v>
      </c>
      <c r="I2404" s="6" t="str">
        <f t="shared" si="298"/>
        <v>Cirebon</v>
      </c>
      <c r="J2404" s="2" t="s">
        <v>100</v>
      </c>
      <c r="K2404" s="7" t="str">
        <f>INDEX('Product Details'!$A$2:$D$169, MATCH('Sales Order '!J2404,'Product Details'!$B$2:$B$169,0),3)</f>
        <v>Office_Supplies</v>
      </c>
      <c r="L2404" s="7" t="str">
        <f>INDEX('Product Details'!$A$2:$D$169, MATCH('Sales Order '!J2404,'Product Details'!$B$2:$B$169,0),4)</f>
        <v>Art</v>
      </c>
      <c r="M2404" s="7" t="str">
        <f>INDEX('Product Details'!$A$2:$D$169, MATCH('Sales Order '!J2404,'Product Details'!$B$2:$B$169,0),1)</f>
        <v>Newell 34</v>
      </c>
      <c r="N2404" s="2">
        <v>1283</v>
      </c>
      <c r="O2404" s="2">
        <v>1187</v>
      </c>
      <c r="P2404" s="2">
        <v>1</v>
      </c>
      <c r="Q2404" s="8">
        <f t="shared" si="299"/>
        <v>1187</v>
      </c>
      <c r="R2404" s="8">
        <f t="shared" si="300"/>
        <v>1283</v>
      </c>
      <c r="S2404" s="2">
        <v>83</v>
      </c>
      <c r="T2404" s="9">
        <f t="shared" si="301"/>
        <v>1366</v>
      </c>
      <c r="U2404" s="9">
        <f t="shared" si="302"/>
        <v>179</v>
      </c>
      <c r="V2404" s="2" t="s">
        <v>34</v>
      </c>
      <c r="W2404" s="10">
        <f t="shared" si="303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 t="shared" si="296"/>
        <v>Patrick</v>
      </c>
      <c r="H2405" s="6" t="str">
        <f t="shared" si="297"/>
        <v>O'Donnell</v>
      </c>
      <c r="I2405" s="6" t="str">
        <f t="shared" si="298"/>
        <v>Sydney</v>
      </c>
      <c r="J2405" s="2" t="s">
        <v>349</v>
      </c>
      <c r="K2405" s="7" t="str">
        <f>INDEX('Product Details'!$A$2:$D$169, MATCH('Sales Order '!J2405,'Product Details'!$B$2:$B$169,0),3)</f>
        <v>Furniture</v>
      </c>
      <c r="L2405" s="7" t="str">
        <f>INDEX('Product Details'!$A$2:$D$169, MATCH('Sales Order '!J2405,'Product Details'!$B$2:$B$169,0),4)</f>
        <v>Furnishings</v>
      </c>
      <c r="M2405" s="7" t="str">
        <f>INDEX('Product Details'!$A$2:$D$169, MATCH('Sales Order '!J2405,'Product Details'!$B$2:$B$169,0),1)</f>
        <v>Tenex Door Stop, Durable</v>
      </c>
      <c r="N2405" s="2">
        <v>61</v>
      </c>
      <c r="O2405" s="2">
        <v>56</v>
      </c>
      <c r="P2405" s="2">
        <v>5</v>
      </c>
      <c r="Q2405" s="8">
        <f t="shared" si="299"/>
        <v>280</v>
      </c>
      <c r="R2405" s="8">
        <f t="shared" si="300"/>
        <v>305</v>
      </c>
      <c r="S2405" s="2">
        <v>10</v>
      </c>
      <c r="T2405" s="9">
        <f t="shared" si="301"/>
        <v>315</v>
      </c>
      <c r="U2405" s="9">
        <f t="shared" si="302"/>
        <v>35</v>
      </c>
      <c r="V2405" s="2" t="s">
        <v>34</v>
      </c>
      <c r="W2405" s="10">
        <f t="shared" si="303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 t="shared" si="296"/>
        <v>Sanjit</v>
      </c>
      <c r="H2406" s="6" t="str">
        <f t="shared" si="297"/>
        <v>Jacobs</v>
      </c>
      <c r="I2406" s="6" t="str">
        <f t="shared" si="298"/>
        <v>Munich</v>
      </c>
      <c r="J2406" s="2" t="s">
        <v>695</v>
      </c>
      <c r="K2406" s="7" t="str">
        <f>INDEX('Product Details'!$A$2:$D$169, MATCH('Sales Order '!J2406,'Product Details'!$B$2:$B$169,0),3)</f>
        <v>Office_Supplies</v>
      </c>
      <c r="L2406" s="7" t="str">
        <f>INDEX('Product Details'!$A$2:$D$169, MATCH('Sales Order '!J2406,'Product Details'!$B$2:$B$169,0),4)</f>
        <v>Binders</v>
      </c>
      <c r="M2406" s="7" t="str">
        <f>INDEX('Product Details'!$A$2:$D$169, MATCH('Sales Order '!J2406,'Product Details'!$B$2:$B$169,0),1)</f>
        <v>Io Binding Machine, Clear</v>
      </c>
      <c r="N2406" s="2">
        <v>8022</v>
      </c>
      <c r="O2406" s="2">
        <v>7868</v>
      </c>
      <c r="P2406" s="2">
        <v>1</v>
      </c>
      <c r="Q2406" s="8">
        <f t="shared" si="299"/>
        <v>7868</v>
      </c>
      <c r="R2406" s="8">
        <f t="shared" si="300"/>
        <v>8022</v>
      </c>
      <c r="S2406" s="2">
        <v>86</v>
      </c>
      <c r="T2406" s="9">
        <f t="shared" si="301"/>
        <v>8108</v>
      </c>
      <c r="U2406" s="9">
        <f t="shared" si="302"/>
        <v>240</v>
      </c>
      <c r="V2406" s="2" t="s">
        <v>34</v>
      </c>
      <c r="W2406" s="10">
        <f t="shared" si="303"/>
        <v>0.05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 t="shared" si="296"/>
        <v>Magdelene</v>
      </c>
      <c r="H2407" s="6" t="str">
        <f t="shared" si="297"/>
        <v>Morse</v>
      </c>
      <c r="I2407" s="6" t="str">
        <f t="shared" si="298"/>
        <v>Berlin</v>
      </c>
      <c r="J2407" s="2" t="s">
        <v>793</v>
      </c>
      <c r="K2407" s="7" t="str">
        <f>INDEX('Product Details'!$A$2:$D$169, MATCH('Sales Order '!J2407,'Product Details'!$B$2:$B$169,0),3)</f>
        <v>Office_Supplies</v>
      </c>
      <c r="L2407" s="7" t="str">
        <f>INDEX('Product Details'!$A$2:$D$169, MATCH('Sales Order '!J2407,'Product Details'!$B$2:$B$169,0),4)</f>
        <v>Fasteners</v>
      </c>
      <c r="M2407" s="7" t="str">
        <f>INDEX('Product Details'!$A$2:$D$169, MATCH('Sales Order '!J2407,'Product Details'!$B$2:$B$169,0),1)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299"/>
        <v>27432</v>
      </c>
      <c r="R2407" s="8">
        <f t="shared" si="300"/>
        <v>29896</v>
      </c>
      <c r="S2407" s="2">
        <v>52</v>
      </c>
      <c r="T2407" s="9">
        <f t="shared" si="301"/>
        <v>29948</v>
      </c>
      <c r="U2407" s="9">
        <f t="shared" si="302"/>
        <v>2516</v>
      </c>
      <c r="V2407" s="2" t="s">
        <v>34</v>
      </c>
      <c r="W2407" s="10">
        <f t="shared" si="303"/>
        <v>7.0000000000000007E-2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 t="shared" si="296"/>
        <v>Tom</v>
      </c>
      <c r="H2408" s="6" t="str">
        <f t="shared" si="297"/>
        <v>Boeckenhauer</v>
      </c>
      <c r="I2408" s="6" t="str">
        <f t="shared" si="298"/>
        <v>Neunkirchen</v>
      </c>
      <c r="J2408" s="2" t="s">
        <v>383</v>
      </c>
      <c r="K2408" s="7" t="str">
        <f>INDEX('Product Details'!$A$2:$D$169, MATCH('Sales Order '!J2408,'Product Details'!$B$2:$B$169,0),3)</f>
        <v>Office_Supplies</v>
      </c>
      <c r="L2408" s="7" t="str">
        <f>INDEX('Product Details'!$A$2:$D$169, MATCH('Sales Order '!J2408,'Product Details'!$B$2:$B$169,0),4)</f>
        <v>Storage</v>
      </c>
      <c r="M2408" s="7" t="str">
        <f>INDEX('Product Details'!$A$2:$D$169, MATCH('Sales Order '!J2408,'Product Details'!$B$2:$B$169,0),1)</f>
        <v>RogeFolders, Single Width</v>
      </c>
      <c r="N2408" s="2">
        <v>67</v>
      </c>
      <c r="O2408" s="2">
        <v>62</v>
      </c>
      <c r="P2408" s="2">
        <v>2</v>
      </c>
      <c r="Q2408" s="8">
        <f t="shared" si="299"/>
        <v>124</v>
      </c>
      <c r="R2408" s="8">
        <f t="shared" si="300"/>
        <v>134</v>
      </c>
      <c r="S2408" s="2">
        <v>10</v>
      </c>
      <c r="T2408" s="9">
        <f t="shared" si="301"/>
        <v>144</v>
      </c>
      <c r="U2408" s="9">
        <f t="shared" si="302"/>
        <v>20</v>
      </c>
      <c r="V2408" s="2" t="s">
        <v>34</v>
      </c>
      <c r="W2408" s="10">
        <f t="shared" si="303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 t="shared" si="296"/>
        <v>Lindsay</v>
      </c>
      <c r="H2409" s="6" t="str">
        <f t="shared" si="297"/>
        <v>Shagiari</v>
      </c>
      <c r="I2409" s="6" t="str">
        <f t="shared" si="298"/>
        <v>Canberra</v>
      </c>
      <c r="J2409" s="2" t="s">
        <v>455</v>
      </c>
      <c r="K2409" s="7" t="str">
        <f>INDEX('Product Details'!$A$2:$D$169, MATCH('Sales Order '!J2409,'Product Details'!$B$2:$B$169,0),3)</f>
        <v>Office_Supplies</v>
      </c>
      <c r="L2409" s="7" t="str">
        <f>INDEX('Product Details'!$A$2:$D$169, MATCH('Sales Order '!J2409,'Product Details'!$B$2:$B$169,0),4)</f>
        <v>Paper</v>
      </c>
      <c r="M2409" s="7" t="str">
        <f>INDEX('Product Details'!$A$2:$D$169, MATCH('Sales Order '!J2409,'Product Details'!$B$2:$B$169,0),1)</f>
        <v>Xerox 1910</v>
      </c>
      <c r="N2409" s="2">
        <v>140</v>
      </c>
      <c r="O2409" s="2">
        <v>137</v>
      </c>
      <c r="P2409" s="2">
        <v>2</v>
      </c>
      <c r="Q2409" s="8">
        <f t="shared" si="299"/>
        <v>274</v>
      </c>
      <c r="R2409" s="8">
        <f t="shared" si="300"/>
        <v>280</v>
      </c>
      <c r="S2409" s="2">
        <v>30</v>
      </c>
      <c r="T2409" s="9">
        <f t="shared" si="301"/>
        <v>310</v>
      </c>
      <c r="U2409" s="9">
        <f t="shared" si="302"/>
        <v>36</v>
      </c>
      <c r="V2409" s="2" t="s">
        <v>34</v>
      </c>
      <c r="W2409" s="10">
        <f t="shared" si="303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 t="shared" si="296"/>
        <v>Brad</v>
      </c>
      <c r="H2410" s="6" t="str">
        <f t="shared" si="297"/>
        <v>Eason</v>
      </c>
      <c r="I2410" s="6" t="str">
        <f t="shared" si="298"/>
        <v>Oberhausen</v>
      </c>
      <c r="J2410" s="2" t="s">
        <v>765</v>
      </c>
      <c r="K2410" s="7" t="str">
        <f>INDEX('Product Details'!$A$2:$D$169, MATCH('Sales Order '!J2410,'Product Details'!$B$2:$B$169,0),3)</f>
        <v>Furniture</v>
      </c>
      <c r="L2410" s="7" t="str">
        <f>INDEX('Product Details'!$A$2:$D$169, MATCH('Sales Order '!J2410,'Product Details'!$B$2:$B$169,0),4)</f>
        <v>Tables</v>
      </c>
      <c r="M2410" s="7" t="str">
        <f>INDEX('Product Details'!$A$2:$D$169, MATCH('Sales Order '!J2410,'Product Details'!$B$2:$B$169,0),1)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299"/>
        <v>15736</v>
      </c>
      <c r="R2410" s="8">
        <f t="shared" si="300"/>
        <v>16044</v>
      </c>
      <c r="S2410" s="2">
        <v>96</v>
      </c>
      <c r="T2410" s="9">
        <f t="shared" si="301"/>
        <v>16140</v>
      </c>
      <c r="U2410" s="9">
        <f t="shared" si="302"/>
        <v>404</v>
      </c>
      <c r="V2410" s="2" t="s">
        <v>64</v>
      </c>
      <c r="W2410" s="10">
        <f t="shared" si="303"/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 t="shared" si="296"/>
        <v>Dionis</v>
      </c>
      <c r="H2411" s="6" t="str">
        <f t="shared" si="297"/>
        <v>Lloyd</v>
      </c>
      <c r="I2411" s="6" t="str">
        <f t="shared" si="298"/>
        <v>Kamarhati</v>
      </c>
      <c r="J2411" s="2" t="s">
        <v>132</v>
      </c>
      <c r="K2411" s="7" t="str">
        <f>INDEX('Product Details'!$A$2:$D$169, MATCH('Sales Order '!J2411,'Product Details'!$B$2:$B$169,0),3)</f>
        <v>Office_Supplies</v>
      </c>
      <c r="L2411" s="7" t="str">
        <f>INDEX('Product Details'!$A$2:$D$169, MATCH('Sales Order '!J2411,'Product Details'!$B$2:$B$169,0),4)</f>
        <v>Labels</v>
      </c>
      <c r="M2411" s="7" t="str">
        <f>INDEX('Product Details'!$A$2:$D$169, MATCH('Sales Order '!J2411,'Product Details'!$B$2:$B$169,0),1)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299"/>
        <v>8151</v>
      </c>
      <c r="R2411" s="8">
        <f t="shared" si="300"/>
        <v>8967</v>
      </c>
      <c r="S2411" s="2">
        <v>41</v>
      </c>
      <c r="T2411" s="9">
        <f t="shared" si="301"/>
        <v>9008</v>
      </c>
      <c r="U2411" s="9">
        <f t="shared" si="302"/>
        <v>857</v>
      </c>
      <c r="V2411" s="2" t="s">
        <v>34</v>
      </c>
      <c r="W2411" s="10">
        <f t="shared" si="303"/>
        <v>0.05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 t="shared" si="296"/>
        <v>Lisa</v>
      </c>
      <c r="H2412" s="6" t="str">
        <f t="shared" si="297"/>
        <v>Ryan</v>
      </c>
      <c r="I2412" s="6" t="str">
        <f t="shared" si="298"/>
        <v>Townsville</v>
      </c>
      <c r="J2412" s="2" t="s">
        <v>702</v>
      </c>
      <c r="K2412" s="7" t="str">
        <f>INDEX('Product Details'!$A$2:$D$169, MATCH('Sales Order '!J2412,'Product Details'!$B$2:$B$169,0),3)</f>
        <v>Furniture</v>
      </c>
      <c r="L2412" s="7" t="str">
        <f>INDEX('Product Details'!$A$2:$D$169, MATCH('Sales Order '!J2412,'Product Details'!$B$2:$B$169,0),4)</f>
        <v>Tables</v>
      </c>
      <c r="M2412" s="7" t="str">
        <f>INDEX('Product Details'!$A$2:$D$169, MATCH('Sales Order '!J2412,'Product Details'!$B$2:$B$169,0),1)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299"/>
        <v>1839</v>
      </c>
      <c r="R2412" s="8">
        <f t="shared" si="300"/>
        <v>2007</v>
      </c>
      <c r="S2412" s="2">
        <v>97</v>
      </c>
      <c r="T2412" s="9">
        <f t="shared" si="301"/>
        <v>2104</v>
      </c>
      <c r="U2412" s="9">
        <f t="shared" si="302"/>
        <v>265</v>
      </c>
      <c r="V2412" s="2" t="s">
        <v>31</v>
      </c>
      <c r="W2412" s="10">
        <f t="shared" si="303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 t="shared" si="296"/>
        <v>Michael</v>
      </c>
      <c r="H2413" s="6" t="str">
        <f t="shared" si="297"/>
        <v>Nguyen</v>
      </c>
      <c r="I2413" s="6" t="str">
        <f t="shared" si="298"/>
        <v>Berlin</v>
      </c>
      <c r="J2413" s="2" t="s">
        <v>197</v>
      </c>
      <c r="K2413" s="7" t="str">
        <f>INDEX('Product Details'!$A$2:$D$169, MATCH('Sales Order '!J2413,'Product Details'!$B$2:$B$169,0),3)</f>
        <v>Office_Supplies</v>
      </c>
      <c r="L2413" s="7" t="str">
        <f>INDEX('Product Details'!$A$2:$D$169, MATCH('Sales Order '!J2413,'Product Details'!$B$2:$B$169,0),4)</f>
        <v>Labels</v>
      </c>
      <c r="M2413" s="7" t="str">
        <f>INDEX('Product Details'!$A$2:$D$169, MATCH('Sales Order '!J2413,'Product Details'!$B$2:$B$169,0),1)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299"/>
        <v>1845</v>
      </c>
      <c r="R2413" s="8">
        <f t="shared" si="300"/>
        <v>1974</v>
      </c>
      <c r="S2413" s="2">
        <v>73</v>
      </c>
      <c r="T2413" s="9">
        <f t="shared" si="301"/>
        <v>2047</v>
      </c>
      <c r="U2413" s="9">
        <f t="shared" si="302"/>
        <v>202</v>
      </c>
      <c r="V2413" s="2" t="s">
        <v>34</v>
      </c>
      <c r="W2413" s="10">
        <f t="shared" si="303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 t="shared" si="296"/>
        <v>Steven</v>
      </c>
      <c r="H2414" s="6" t="str">
        <f t="shared" si="297"/>
        <v>Ward</v>
      </c>
      <c r="I2414" s="6" t="str">
        <f t="shared" si="298"/>
        <v>Adelaide</v>
      </c>
      <c r="J2414" s="2" t="s">
        <v>533</v>
      </c>
      <c r="K2414" s="7" t="str">
        <f>INDEX('Product Details'!$A$2:$D$169, MATCH('Sales Order '!J2414,'Product Details'!$B$2:$B$169,0),3)</f>
        <v>Office_Supplies</v>
      </c>
      <c r="L2414" s="7" t="str">
        <f>INDEX('Product Details'!$A$2:$D$169, MATCH('Sales Order '!J2414,'Product Details'!$B$2:$B$169,0),4)</f>
        <v>Supplies</v>
      </c>
      <c r="M2414" s="7" t="str">
        <f>INDEX('Product Details'!$A$2:$D$169, MATCH('Sales Order '!J2414,'Product Details'!$B$2:$B$169,0),1)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299"/>
        <v>12450</v>
      </c>
      <c r="R2414" s="8">
        <f t="shared" si="300"/>
        <v>13452</v>
      </c>
      <c r="S2414" s="2">
        <v>57</v>
      </c>
      <c r="T2414" s="9">
        <f t="shared" si="301"/>
        <v>13509</v>
      </c>
      <c r="U2414" s="9">
        <f t="shared" si="302"/>
        <v>1059</v>
      </c>
      <c r="V2414" s="2" t="s">
        <v>34</v>
      </c>
      <c r="W2414" s="10">
        <f t="shared" si="303"/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 t="shared" si="296"/>
        <v>Darren</v>
      </c>
      <c r="H2415" s="6" t="str">
        <f t="shared" si="297"/>
        <v>Powers</v>
      </c>
      <c r="I2415" s="6" t="str">
        <f t="shared" si="298"/>
        <v>Depok</v>
      </c>
      <c r="J2415" s="2" t="s">
        <v>633</v>
      </c>
      <c r="K2415" s="7" t="str">
        <f>INDEX('Product Details'!$A$2:$D$169, MATCH('Sales Order '!J2415,'Product Details'!$B$2:$B$169,0),3)</f>
        <v>Office_Supplies</v>
      </c>
      <c r="L2415" s="7" t="str">
        <f>INDEX('Product Details'!$A$2:$D$169, MATCH('Sales Order '!J2415,'Product Details'!$B$2:$B$169,0),4)</f>
        <v>Appliances</v>
      </c>
      <c r="M2415" s="7" t="str">
        <f>INDEX('Product Details'!$A$2:$D$169, MATCH('Sales Order '!J2415,'Product Details'!$B$2:$B$169,0),1)</f>
        <v>Cuisinart Toaster, Silver</v>
      </c>
      <c r="N2415" s="2">
        <v>5909</v>
      </c>
      <c r="O2415" s="2">
        <v>5528</v>
      </c>
      <c r="P2415" s="2">
        <v>3</v>
      </c>
      <c r="Q2415" s="8">
        <f t="shared" si="299"/>
        <v>16584</v>
      </c>
      <c r="R2415" s="8">
        <f t="shared" si="300"/>
        <v>17727</v>
      </c>
      <c r="S2415" s="2">
        <v>57</v>
      </c>
      <c r="T2415" s="9">
        <f t="shared" si="301"/>
        <v>17784</v>
      </c>
      <c r="U2415" s="9">
        <f t="shared" si="302"/>
        <v>1200</v>
      </c>
      <c r="V2415" s="2" t="s">
        <v>34</v>
      </c>
      <c r="W2415" s="10">
        <f t="shared" si="303"/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 t="shared" si="296"/>
        <v>Toby</v>
      </c>
      <c r="H2416" s="6" t="str">
        <f t="shared" si="297"/>
        <v>Carlisle</v>
      </c>
      <c r="I2416" s="6" t="str">
        <f t="shared" si="298"/>
        <v>Depok</v>
      </c>
      <c r="J2416" s="2" t="s">
        <v>194</v>
      </c>
      <c r="K2416" s="7" t="str">
        <f>INDEX('Product Details'!$A$2:$D$169, MATCH('Sales Order '!J2416,'Product Details'!$B$2:$B$169,0),3)</f>
        <v>Office_Supplies</v>
      </c>
      <c r="L2416" s="7" t="str">
        <f>INDEX('Product Details'!$A$2:$D$169, MATCH('Sales Order '!J2416,'Product Details'!$B$2:$B$169,0),4)</f>
        <v>Art</v>
      </c>
      <c r="M2416" s="7" t="str">
        <f>INDEX('Product Details'!$A$2:$D$169, MATCH('Sales Order '!J2416,'Product Details'!$B$2:$B$169,0),1)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299"/>
        <v>8379</v>
      </c>
      <c r="R2416" s="8">
        <f t="shared" si="300"/>
        <v>9142</v>
      </c>
      <c r="S2416" s="2">
        <v>81</v>
      </c>
      <c r="T2416" s="9">
        <f t="shared" si="301"/>
        <v>9223</v>
      </c>
      <c r="U2416" s="9">
        <f t="shared" si="302"/>
        <v>844</v>
      </c>
      <c r="V2416" s="2" t="s">
        <v>34</v>
      </c>
      <c r="W2416" s="10">
        <f t="shared" si="303"/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 t="shared" si="296"/>
        <v>Thais</v>
      </c>
      <c r="H2417" s="6" t="str">
        <f t="shared" si="297"/>
        <v>Sissman</v>
      </c>
      <c r="I2417" s="6" t="str">
        <f t="shared" si="298"/>
        <v>Essen</v>
      </c>
      <c r="J2417" s="2" t="s">
        <v>1168</v>
      </c>
      <c r="K2417" s="7" t="str">
        <f>INDEX('Product Details'!$A$2:$D$169, MATCH('Sales Order '!J2417,'Product Details'!$B$2:$B$169,0),3)</f>
        <v>Office_Supplies</v>
      </c>
      <c r="L2417" s="7" t="str">
        <f>INDEX('Product Details'!$A$2:$D$169, MATCH('Sales Order '!J2417,'Product Details'!$B$2:$B$169,0),4)</f>
        <v>Supplies</v>
      </c>
      <c r="M2417" s="7" t="str">
        <f>INDEX('Product Details'!$A$2:$D$169, MATCH('Sales Order '!J2417,'Product Details'!$B$2:$B$169,0),1)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299"/>
        <v>8295</v>
      </c>
      <c r="R2417" s="8">
        <f t="shared" si="300"/>
        <v>9214</v>
      </c>
      <c r="S2417" s="2">
        <v>68</v>
      </c>
      <c r="T2417" s="9">
        <f t="shared" si="301"/>
        <v>9282</v>
      </c>
      <c r="U2417" s="9">
        <f t="shared" si="302"/>
        <v>987</v>
      </c>
      <c r="V2417" s="2" t="s">
        <v>72</v>
      </c>
      <c r="W2417" s="10">
        <f t="shared" si="303"/>
        <v>0.05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 t="shared" si="296"/>
        <v>Roger</v>
      </c>
      <c r="H2418" s="6" t="str">
        <f t="shared" si="297"/>
        <v>Demir</v>
      </c>
      <c r="I2418" s="6" t="str">
        <f t="shared" si="298"/>
        <v>Wollongong</v>
      </c>
      <c r="J2418" s="2" t="s">
        <v>1051</v>
      </c>
      <c r="K2418" s="7" t="str">
        <f>INDEX('Product Details'!$A$2:$D$169, MATCH('Sales Order '!J2418,'Product Details'!$B$2:$B$169,0),3)</f>
        <v>Technology</v>
      </c>
      <c r="L2418" s="7" t="str">
        <f>INDEX('Product Details'!$A$2:$D$169, MATCH('Sales Order '!J2418,'Product Details'!$B$2:$B$169,0),4)</f>
        <v>Copiers</v>
      </c>
      <c r="M2418" s="7" t="str">
        <f>INDEX('Product Details'!$A$2:$D$169, MATCH('Sales Order '!J2418,'Product Details'!$B$2:$B$169,0),1)</f>
        <v>Canon Ink, Digital</v>
      </c>
      <c r="N2418" s="2">
        <v>2808</v>
      </c>
      <c r="O2418" s="2">
        <v>2674</v>
      </c>
      <c r="P2418" s="2">
        <v>10</v>
      </c>
      <c r="Q2418" s="8">
        <f t="shared" si="299"/>
        <v>26740</v>
      </c>
      <c r="R2418" s="8">
        <f t="shared" si="300"/>
        <v>28080</v>
      </c>
      <c r="S2418" s="2">
        <v>52</v>
      </c>
      <c r="T2418" s="9">
        <f t="shared" si="301"/>
        <v>28132</v>
      </c>
      <c r="U2418" s="9">
        <f t="shared" si="302"/>
        <v>1392</v>
      </c>
      <c r="V2418" s="2" t="s">
        <v>64</v>
      </c>
      <c r="W2418" s="10">
        <f t="shared" si="303"/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 t="shared" si="296"/>
        <v>Ralph</v>
      </c>
      <c r="H2419" s="6" t="str">
        <f t="shared" si="297"/>
        <v>Kennedy</v>
      </c>
      <c r="I2419" s="6" t="str">
        <f t="shared" si="298"/>
        <v>Bundaberg</v>
      </c>
      <c r="J2419" s="2" t="s">
        <v>181</v>
      </c>
      <c r="K2419" s="7" t="str">
        <f>INDEX('Product Details'!$A$2:$D$169, MATCH('Sales Order '!J2419,'Product Details'!$B$2:$B$169,0),3)</f>
        <v>Furniture</v>
      </c>
      <c r="L2419" s="7" t="str">
        <f>INDEX('Product Details'!$A$2:$D$169, MATCH('Sales Order '!J2419,'Product Details'!$B$2:$B$169,0),4)</f>
        <v>Tables</v>
      </c>
      <c r="M2419" s="7" t="str">
        <f>INDEX('Product Details'!$A$2:$D$169, MATCH('Sales Order '!J2419,'Product Details'!$B$2:$B$169,0),1)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299"/>
        <v>2319</v>
      </c>
      <c r="R2419" s="8">
        <f t="shared" si="300"/>
        <v>2553</v>
      </c>
      <c r="S2419" s="2">
        <v>20</v>
      </c>
      <c r="T2419" s="9">
        <f t="shared" si="301"/>
        <v>2573</v>
      </c>
      <c r="U2419" s="9">
        <f t="shared" si="302"/>
        <v>254</v>
      </c>
      <c r="V2419" s="2" t="s">
        <v>34</v>
      </c>
      <c r="W2419" s="10">
        <f t="shared" si="303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 t="shared" si="296"/>
        <v>Anna</v>
      </c>
      <c r="H2420" s="6" t="str">
        <f t="shared" si="297"/>
        <v>Gayman</v>
      </c>
      <c r="I2420" s="6" t="str">
        <f t="shared" si="298"/>
        <v>Surat</v>
      </c>
      <c r="J2420" s="2" t="s">
        <v>539</v>
      </c>
      <c r="K2420" s="7" t="str">
        <f>INDEX('Product Details'!$A$2:$D$169, MATCH('Sales Order '!J2420,'Product Details'!$B$2:$B$169,0),3)</f>
        <v>Technology</v>
      </c>
      <c r="L2420" s="7" t="str">
        <f>INDEX('Product Details'!$A$2:$D$169, MATCH('Sales Order '!J2420,'Product Details'!$B$2:$B$169,0),4)</f>
        <v>Copiers</v>
      </c>
      <c r="M2420" s="7" t="str">
        <f>INDEX('Product Details'!$A$2:$D$169, MATCH('Sales Order '!J2420,'Product Details'!$B$2:$B$169,0),1)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299"/>
        <v>2454</v>
      </c>
      <c r="R2420" s="8">
        <f t="shared" si="300"/>
        <v>2503</v>
      </c>
      <c r="S2420" s="2">
        <v>93</v>
      </c>
      <c r="T2420" s="9">
        <f t="shared" si="301"/>
        <v>2596</v>
      </c>
      <c r="U2420" s="9">
        <f t="shared" si="302"/>
        <v>142</v>
      </c>
      <c r="V2420" s="2" t="s">
        <v>34</v>
      </c>
      <c r="W2420" s="10">
        <f t="shared" si="303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 t="shared" si="296"/>
        <v>Susan</v>
      </c>
      <c r="H2421" s="6" t="str">
        <f t="shared" si="297"/>
        <v>MacKendrick</v>
      </c>
      <c r="I2421" s="6" t="str">
        <f t="shared" si="298"/>
        <v>Brisbane</v>
      </c>
      <c r="J2421" s="2" t="s">
        <v>551</v>
      </c>
      <c r="K2421" s="7" t="str">
        <f>INDEX('Product Details'!$A$2:$D$169, MATCH('Sales Order '!J2421,'Product Details'!$B$2:$B$169,0),3)</f>
        <v>Office_Supplies</v>
      </c>
      <c r="L2421" s="7" t="str">
        <f>INDEX('Product Details'!$A$2:$D$169, MATCH('Sales Order '!J2421,'Product Details'!$B$2:$B$169,0),4)</f>
        <v>Art</v>
      </c>
      <c r="M2421" s="7" t="str">
        <f>INDEX('Product Details'!$A$2:$D$169, MATCH('Sales Order '!J2421,'Product Details'!$B$2:$B$169,0),1)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299"/>
        <v>2282</v>
      </c>
      <c r="R2421" s="8">
        <f t="shared" si="300"/>
        <v>2372</v>
      </c>
      <c r="S2421" s="2">
        <v>83</v>
      </c>
      <c r="T2421" s="9">
        <f t="shared" si="301"/>
        <v>2455</v>
      </c>
      <c r="U2421" s="9">
        <f t="shared" si="302"/>
        <v>173</v>
      </c>
      <c r="V2421" s="2" t="s">
        <v>64</v>
      </c>
      <c r="W2421" s="10">
        <f t="shared" si="303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 t="shared" si="296"/>
        <v>Becky</v>
      </c>
      <c r="H2422" s="6" t="str">
        <f t="shared" si="297"/>
        <v>Pak</v>
      </c>
      <c r="I2422" s="6" t="str">
        <f t="shared" si="298"/>
        <v>Geelong</v>
      </c>
      <c r="J2422" s="2" t="s">
        <v>623</v>
      </c>
      <c r="K2422" s="7" t="str">
        <f>INDEX('Product Details'!$A$2:$D$169, MATCH('Sales Order '!J2422,'Product Details'!$B$2:$B$169,0),3)</f>
        <v>Office_Supplies</v>
      </c>
      <c r="L2422" s="7" t="str">
        <f>INDEX('Product Details'!$A$2:$D$169, MATCH('Sales Order '!J2422,'Product Details'!$B$2:$B$169,0),4)</f>
        <v>Storage</v>
      </c>
      <c r="M2422" s="7" t="str">
        <f>INDEX('Product Details'!$A$2:$D$169, MATCH('Sales Order '!J2422,'Product Details'!$B$2:$B$169,0),1)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299"/>
        <v>36640</v>
      </c>
      <c r="R2422" s="8">
        <f t="shared" si="300"/>
        <v>39610</v>
      </c>
      <c r="S2422" s="2">
        <v>42</v>
      </c>
      <c r="T2422" s="9">
        <f t="shared" si="301"/>
        <v>39652</v>
      </c>
      <c r="U2422" s="9">
        <f t="shared" si="302"/>
        <v>3012</v>
      </c>
      <c r="V2422" s="2" t="s">
        <v>64</v>
      </c>
      <c r="W2422" s="10">
        <f t="shared" si="303"/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 t="shared" si="296"/>
        <v>Parhena</v>
      </c>
      <c r="H2423" s="6" t="str">
        <f t="shared" si="297"/>
        <v>Norris</v>
      </c>
      <c r="I2423" s="6" t="str">
        <f t="shared" si="298"/>
        <v>Bandung</v>
      </c>
      <c r="J2423" s="2" t="s">
        <v>402</v>
      </c>
      <c r="K2423" s="7" t="str">
        <f>INDEX('Product Details'!$A$2:$D$169, MATCH('Sales Order '!J2423,'Product Details'!$B$2:$B$169,0),3)</f>
        <v>Furniture</v>
      </c>
      <c r="L2423" s="7" t="str">
        <f>INDEX('Product Details'!$A$2:$D$169, MATCH('Sales Order '!J2423,'Product Details'!$B$2:$B$169,0),4)</f>
        <v>Bookcases</v>
      </c>
      <c r="M2423" s="7" t="str">
        <f>INDEX('Product Details'!$A$2:$D$169, MATCH('Sales Order '!J2423,'Product Details'!$B$2:$B$169,0),1)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299"/>
        <v>870</v>
      </c>
      <c r="R2423" s="8">
        <f t="shared" si="300"/>
        <v>896</v>
      </c>
      <c r="S2423" s="2">
        <v>25</v>
      </c>
      <c r="T2423" s="9">
        <f t="shared" si="301"/>
        <v>921</v>
      </c>
      <c r="U2423" s="9">
        <f t="shared" si="302"/>
        <v>51</v>
      </c>
      <c r="V2423" s="2" t="s">
        <v>64</v>
      </c>
      <c r="W2423" s="10">
        <f t="shared" si="303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 t="shared" si="296"/>
        <v>Peter</v>
      </c>
      <c r="H2424" s="6" t="str">
        <f t="shared" si="297"/>
        <v>BŸhler</v>
      </c>
      <c r="I2424" s="6" t="str">
        <f t="shared" si="298"/>
        <v>Dresden</v>
      </c>
      <c r="J2424" s="2" t="s">
        <v>191</v>
      </c>
      <c r="K2424" s="7" t="str">
        <f>INDEX('Product Details'!$A$2:$D$169, MATCH('Sales Order '!J2424,'Product Details'!$B$2:$B$169,0),3)</f>
        <v>Furniture</v>
      </c>
      <c r="L2424" s="7" t="str">
        <f>INDEX('Product Details'!$A$2:$D$169, MATCH('Sales Order '!J2424,'Product Details'!$B$2:$B$169,0),4)</f>
        <v>Tables</v>
      </c>
      <c r="M2424" s="7" t="str">
        <f>INDEX('Product Details'!$A$2:$D$169, MATCH('Sales Order '!J2424,'Product Details'!$B$2:$B$169,0),1)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299"/>
        <v>2892</v>
      </c>
      <c r="R2424" s="8">
        <f t="shared" si="300"/>
        <v>3180</v>
      </c>
      <c r="S2424" s="2">
        <v>60</v>
      </c>
      <c r="T2424" s="9">
        <f t="shared" si="301"/>
        <v>3240</v>
      </c>
      <c r="U2424" s="9">
        <f t="shared" si="302"/>
        <v>348</v>
      </c>
      <c r="V2424" s="2" t="s">
        <v>72</v>
      </c>
      <c r="W2424" s="10">
        <f t="shared" si="303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 t="shared" si="296"/>
        <v>Darren</v>
      </c>
      <c r="H2425" s="6" t="str">
        <f t="shared" si="297"/>
        <v>Budd</v>
      </c>
      <c r="I2425" s="6" t="str">
        <f t="shared" si="298"/>
        <v>Perth</v>
      </c>
      <c r="J2425" s="2" t="s">
        <v>765</v>
      </c>
      <c r="K2425" s="7" t="str">
        <f>INDEX('Product Details'!$A$2:$D$169, MATCH('Sales Order '!J2425,'Product Details'!$B$2:$B$169,0),3)</f>
        <v>Furniture</v>
      </c>
      <c r="L2425" s="7" t="str">
        <f>INDEX('Product Details'!$A$2:$D$169, MATCH('Sales Order '!J2425,'Product Details'!$B$2:$B$169,0),4)</f>
        <v>Tables</v>
      </c>
      <c r="M2425" s="7" t="str">
        <f>INDEX('Product Details'!$A$2:$D$169, MATCH('Sales Order '!J2425,'Product Details'!$B$2:$B$169,0),1)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299"/>
        <v>4884</v>
      </c>
      <c r="R2425" s="8">
        <f t="shared" si="300"/>
        <v>5436</v>
      </c>
      <c r="S2425" s="2">
        <v>57</v>
      </c>
      <c r="T2425" s="9">
        <f t="shared" si="301"/>
        <v>5493</v>
      </c>
      <c r="U2425" s="9">
        <f t="shared" si="302"/>
        <v>609</v>
      </c>
      <c r="V2425" s="2" t="s">
        <v>64</v>
      </c>
      <c r="W2425" s="10">
        <f t="shared" si="303"/>
        <v>0.05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 t="shared" si="296"/>
        <v>Allen</v>
      </c>
      <c r="H2426" s="6" t="str">
        <f t="shared" si="297"/>
        <v>Armold</v>
      </c>
      <c r="I2426" s="6" t="str">
        <f t="shared" si="298"/>
        <v>Wuchuan</v>
      </c>
      <c r="J2426" s="2" t="s">
        <v>402</v>
      </c>
      <c r="K2426" s="7" t="str">
        <f>INDEX('Product Details'!$A$2:$D$169, MATCH('Sales Order '!J2426,'Product Details'!$B$2:$B$169,0),3)</f>
        <v>Furniture</v>
      </c>
      <c r="L2426" s="7" t="str">
        <f>INDEX('Product Details'!$A$2:$D$169, MATCH('Sales Order '!J2426,'Product Details'!$B$2:$B$169,0),4)</f>
        <v>Bookcases</v>
      </c>
      <c r="M2426" s="7" t="str">
        <f>INDEX('Product Details'!$A$2:$D$169, MATCH('Sales Order '!J2426,'Product Details'!$B$2:$B$169,0),1)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299"/>
        <v>800</v>
      </c>
      <c r="R2426" s="8">
        <f t="shared" si="300"/>
        <v>845</v>
      </c>
      <c r="S2426" s="2">
        <v>30</v>
      </c>
      <c r="T2426" s="9">
        <f t="shared" si="301"/>
        <v>875</v>
      </c>
      <c r="U2426" s="9">
        <f t="shared" si="302"/>
        <v>75</v>
      </c>
      <c r="V2426" s="2" t="s">
        <v>64</v>
      </c>
      <c r="W2426" s="10">
        <f t="shared" si="303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 t="shared" si="296"/>
        <v>Scott</v>
      </c>
      <c r="H2427" s="6" t="str">
        <f t="shared" si="297"/>
        <v>Cohen</v>
      </c>
      <c r="I2427" s="6" t="str">
        <f t="shared" si="298"/>
        <v>Freiburg</v>
      </c>
      <c r="J2427" s="2" t="s">
        <v>471</v>
      </c>
      <c r="K2427" s="7" t="str">
        <f>INDEX('Product Details'!$A$2:$D$169, MATCH('Sales Order '!J2427,'Product Details'!$B$2:$B$169,0),3)</f>
        <v>Office_Supplies</v>
      </c>
      <c r="L2427" s="7" t="str">
        <f>INDEX('Product Details'!$A$2:$D$169, MATCH('Sales Order '!J2427,'Product Details'!$B$2:$B$169,0),4)</f>
        <v>Art</v>
      </c>
      <c r="M2427" s="7" t="str">
        <f>INDEX('Product Details'!$A$2:$D$169, MATCH('Sales Order '!J2427,'Product Details'!$B$2:$B$169,0),1)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299"/>
        <v>3924</v>
      </c>
      <c r="R2427" s="8">
        <f t="shared" si="300"/>
        <v>4197</v>
      </c>
      <c r="S2427" s="2">
        <v>74</v>
      </c>
      <c r="T2427" s="9">
        <f t="shared" si="301"/>
        <v>4271</v>
      </c>
      <c r="U2427" s="9">
        <f t="shared" si="302"/>
        <v>347</v>
      </c>
      <c r="V2427" s="2" t="s">
        <v>34</v>
      </c>
      <c r="W2427" s="10">
        <f t="shared" si="303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 t="shared" si="296"/>
        <v>Darren</v>
      </c>
      <c r="H2428" s="6" t="str">
        <f t="shared" si="297"/>
        <v>Powers</v>
      </c>
      <c r="I2428" s="6" t="str">
        <f t="shared" si="298"/>
        <v>Depok</v>
      </c>
      <c r="J2428" s="2" t="s">
        <v>1174</v>
      </c>
      <c r="K2428" s="7" t="str">
        <f>INDEX('Product Details'!$A$2:$D$169, MATCH('Sales Order '!J2428,'Product Details'!$B$2:$B$169,0),3)</f>
        <v>Office_Supplies</v>
      </c>
      <c r="L2428" s="7" t="str">
        <f>INDEX('Product Details'!$A$2:$D$169, MATCH('Sales Order '!J2428,'Product Details'!$B$2:$B$169,0),4)</f>
        <v>Storage</v>
      </c>
      <c r="M2428" s="7" t="str">
        <f>INDEX('Product Details'!$A$2:$D$169, MATCH('Sales Order '!J2428,'Product Details'!$B$2:$B$169,0),1)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299"/>
        <v>536</v>
      </c>
      <c r="R2428" s="8">
        <f t="shared" si="300"/>
        <v>568</v>
      </c>
      <c r="S2428" s="2">
        <v>30</v>
      </c>
      <c r="T2428" s="9">
        <f t="shared" si="301"/>
        <v>598</v>
      </c>
      <c r="U2428" s="9">
        <f t="shared" si="302"/>
        <v>62</v>
      </c>
      <c r="V2428" s="2" t="s">
        <v>31</v>
      </c>
      <c r="W2428" s="10">
        <f t="shared" si="303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 t="shared" si="296"/>
        <v>Vivek</v>
      </c>
      <c r="H2429" s="6" t="str">
        <f t="shared" si="297"/>
        <v>Sundaresam</v>
      </c>
      <c r="I2429" s="6" t="str">
        <f t="shared" si="298"/>
        <v>Hamburg</v>
      </c>
      <c r="J2429" s="2" t="s">
        <v>205</v>
      </c>
      <c r="K2429" s="7" t="str">
        <f>INDEX('Product Details'!$A$2:$D$169, MATCH('Sales Order '!J2429,'Product Details'!$B$2:$B$169,0),3)</f>
        <v>Office_Supplies</v>
      </c>
      <c r="L2429" s="7" t="str">
        <f>INDEX('Product Details'!$A$2:$D$169, MATCH('Sales Order '!J2429,'Product Details'!$B$2:$B$169,0),4)</f>
        <v>Labels</v>
      </c>
      <c r="M2429" s="7" t="str">
        <f>INDEX('Product Details'!$A$2:$D$169, MATCH('Sales Order '!J2429,'Product Details'!$B$2:$B$169,0),1)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299"/>
        <v>16863</v>
      </c>
      <c r="R2429" s="8">
        <f t="shared" si="300"/>
        <v>17682</v>
      </c>
      <c r="S2429" s="2">
        <v>80</v>
      </c>
      <c r="T2429" s="9">
        <f t="shared" si="301"/>
        <v>17762</v>
      </c>
      <c r="U2429" s="9">
        <f t="shared" si="302"/>
        <v>899</v>
      </c>
      <c r="V2429" s="2" t="s">
        <v>64</v>
      </c>
      <c r="W2429" s="10">
        <f t="shared" si="303"/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 t="shared" si="296"/>
        <v>Alice</v>
      </c>
      <c r="H2430" s="6" t="str">
        <f t="shared" si="297"/>
        <v>McCarthy</v>
      </c>
      <c r="I2430" s="6" t="str">
        <f t="shared" si="298"/>
        <v>Berlin</v>
      </c>
      <c r="J2430" s="2" t="s">
        <v>181</v>
      </c>
      <c r="K2430" s="7" t="str">
        <f>INDEX('Product Details'!$A$2:$D$169, MATCH('Sales Order '!J2430,'Product Details'!$B$2:$B$169,0),3)</f>
        <v>Furniture</v>
      </c>
      <c r="L2430" s="7" t="str">
        <f>INDEX('Product Details'!$A$2:$D$169, MATCH('Sales Order '!J2430,'Product Details'!$B$2:$B$169,0),4)</f>
        <v>Tables</v>
      </c>
      <c r="M2430" s="7" t="str">
        <f>INDEX('Product Details'!$A$2:$D$169, MATCH('Sales Order '!J2430,'Product Details'!$B$2:$B$169,0),1)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299"/>
        <v>928</v>
      </c>
      <c r="R2430" s="8">
        <f t="shared" si="300"/>
        <v>992</v>
      </c>
      <c r="S2430" s="2">
        <v>80</v>
      </c>
      <c r="T2430" s="9">
        <f t="shared" si="301"/>
        <v>1072</v>
      </c>
      <c r="U2430" s="9">
        <f t="shared" si="302"/>
        <v>144</v>
      </c>
      <c r="V2430" s="2" t="s">
        <v>34</v>
      </c>
      <c r="W2430" s="10">
        <f t="shared" si="303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 t="shared" si="296"/>
        <v>MaryBeth</v>
      </c>
      <c r="H2431" s="6" t="str">
        <f t="shared" si="297"/>
        <v>Skach</v>
      </c>
      <c r="I2431" s="6" t="str">
        <f t="shared" si="298"/>
        <v>Licheng</v>
      </c>
      <c r="J2431" s="2" t="s">
        <v>284</v>
      </c>
      <c r="K2431" s="7" t="str">
        <f>INDEX('Product Details'!$A$2:$D$169, MATCH('Sales Order '!J2431,'Product Details'!$B$2:$B$169,0),3)</f>
        <v>Furniture</v>
      </c>
      <c r="L2431" s="7" t="str">
        <f>INDEX('Product Details'!$A$2:$D$169, MATCH('Sales Order '!J2431,'Product Details'!$B$2:$B$169,0),4)</f>
        <v>Chairs</v>
      </c>
      <c r="M2431" s="7" t="str">
        <f>INDEX('Product Details'!$A$2:$D$169, MATCH('Sales Order '!J2431,'Product Details'!$B$2:$B$169,0),1)</f>
        <v>Chairmat, Black</v>
      </c>
      <c r="N2431" s="2">
        <v>4784</v>
      </c>
      <c r="O2431" s="2">
        <v>4518</v>
      </c>
      <c r="P2431" s="2">
        <v>3</v>
      </c>
      <c r="Q2431" s="8">
        <f t="shared" si="299"/>
        <v>13554</v>
      </c>
      <c r="R2431" s="8">
        <f t="shared" si="300"/>
        <v>14352</v>
      </c>
      <c r="S2431" s="2">
        <v>76</v>
      </c>
      <c r="T2431" s="9">
        <f t="shared" si="301"/>
        <v>14428</v>
      </c>
      <c r="U2431" s="9">
        <f t="shared" si="302"/>
        <v>874</v>
      </c>
      <c r="V2431" s="2" t="s">
        <v>34</v>
      </c>
      <c r="W2431" s="10">
        <f t="shared" si="303"/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 t="shared" si="296"/>
        <v>Benjamin</v>
      </c>
      <c r="H2432" s="6" t="str">
        <f t="shared" si="297"/>
        <v>Patterson</v>
      </c>
      <c r="I2432" s="6" t="str">
        <f t="shared" si="298"/>
        <v>Wollongong</v>
      </c>
      <c r="J2432" s="2" t="s">
        <v>962</v>
      </c>
      <c r="K2432" s="7" t="str">
        <f>INDEX('Product Details'!$A$2:$D$169, MATCH('Sales Order '!J2432,'Product Details'!$B$2:$B$169,0),3)</f>
        <v>Furniture</v>
      </c>
      <c r="L2432" s="7" t="str">
        <f>INDEX('Product Details'!$A$2:$D$169, MATCH('Sales Order '!J2432,'Product Details'!$B$2:$B$169,0),4)</f>
        <v>Bookcases</v>
      </c>
      <c r="M2432" s="7" t="str">
        <f>INDEX('Product Details'!$A$2:$D$169, MATCH('Sales Order '!J2432,'Product Details'!$B$2:$B$169,0),1)</f>
        <v>Classic Bookcase, Pine</v>
      </c>
      <c r="N2432" s="2">
        <v>914</v>
      </c>
      <c r="O2432" s="2">
        <v>830</v>
      </c>
      <c r="P2432" s="2">
        <v>2</v>
      </c>
      <c r="Q2432" s="8">
        <f t="shared" si="299"/>
        <v>1660</v>
      </c>
      <c r="R2432" s="8">
        <f t="shared" si="300"/>
        <v>1828</v>
      </c>
      <c r="S2432" s="2">
        <v>86</v>
      </c>
      <c r="T2432" s="9">
        <f t="shared" si="301"/>
        <v>1914</v>
      </c>
      <c r="U2432" s="9">
        <f t="shared" si="302"/>
        <v>254</v>
      </c>
      <c r="V2432" s="2" t="s">
        <v>64</v>
      </c>
      <c r="W2432" s="10">
        <f t="shared" si="303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 t="shared" si="296"/>
        <v>Toby</v>
      </c>
      <c r="H2433" s="6" t="str">
        <f t="shared" si="297"/>
        <v>Braunhardt</v>
      </c>
      <c r="I2433" s="6" t="str">
        <f t="shared" si="298"/>
        <v>Jiangyan</v>
      </c>
      <c r="J2433" s="2" t="s">
        <v>151</v>
      </c>
      <c r="K2433" s="7" t="str">
        <f>INDEX('Product Details'!$A$2:$D$169, MATCH('Sales Order '!J2433,'Product Details'!$B$2:$B$169,0),3)</f>
        <v>Office_Supplies</v>
      </c>
      <c r="L2433" s="7" t="str">
        <f>INDEX('Product Details'!$A$2:$D$169, MATCH('Sales Order '!J2433,'Product Details'!$B$2:$B$169,0),4)</f>
        <v>Appliances</v>
      </c>
      <c r="M2433" s="7" t="str">
        <f>INDEX('Product Details'!$A$2:$D$169, MATCH('Sales Order '!J2433,'Product Details'!$B$2:$B$169,0),1)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299"/>
        <v>6556</v>
      </c>
      <c r="R2433" s="8">
        <f t="shared" si="300"/>
        <v>6812</v>
      </c>
      <c r="S2433" s="2">
        <v>91</v>
      </c>
      <c r="T2433" s="9">
        <f t="shared" si="301"/>
        <v>6903</v>
      </c>
      <c r="U2433" s="9">
        <f t="shared" si="302"/>
        <v>347</v>
      </c>
      <c r="V2433" s="2" t="s">
        <v>34</v>
      </c>
      <c r="W2433" s="10">
        <f t="shared" si="303"/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 t="shared" si="296"/>
        <v>Mike</v>
      </c>
      <c r="H2434" s="6" t="str">
        <f t="shared" si="297"/>
        <v>Gockenbach</v>
      </c>
      <c r="I2434" s="6" t="str">
        <f t="shared" si="298"/>
        <v>Caloundra</v>
      </c>
      <c r="J2434" s="2" t="s">
        <v>796</v>
      </c>
      <c r="K2434" s="7" t="str">
        <f>INDEX('Product Details'!$A$2:$D$169, MATCH('Sales Order '!J2434,'Product Details'!$B$2:$B$169,0),3)</f>
        <v>Office_Supplies</v>
      </c>
      <c r="L2434" s="7" t="str">
        <f>INDEX('Product Details'!$A$2:$D$169, MATCH('Sales Order '!J2434,'Product Details'!$B$2:$B$169,0),4)</f>
        <v>Binders</v>
      </c>
      <c r="M2434" s="7" t="str">
        <f>INDEX('Product Details'!$A$2:$D$169, MATCH('Sales Order '!J2434,'Product Details'!$B$2:$B$169,0),1)</f>
        <v>Heavy-Duty E-Z-D Binders</v>
      </c>
      <c r="N2434" s="2">
        <v>811</v>
      </c>
      <c r="O2434" s="2">
        <v>780</v>
      </c>
      <c r="P2434" s="2">
        <v>5</v>
      </c>
      <c r="Q2434" s="8">
        <f t="shared" si="299"/>
        <v>3900</v>
      </c>
      <c r="R2434" s="8">
        <f t="shared" si="300"/>
        <v>4055</v>
      </c>
      <c r="S2434" s="2">
        <v>20</v>
      </c>
      <c r="T2434" s="9">
        <f t="shared" si="301"/>
        <v>4075</v>
      </c>
      <c r="U2434" s="9">
        <f t="shared" si="302"/>
        <v>175</v>
      </c>
      <c r="V2434" s="2" t="s">
        <v>31</v>
      </c>
      <c r="W2434" s="10">
        <f t="shared" si="303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 t="shared" si="296"/>
        <v>Brad</v>
      </c>
      <c r="H2435" s="6" t="str">
        <f t="shared" si="297"/>
        <v>Thomas</v>
      </c>
      <c r="I2435" s="6" t="str">
        <f t="shared" si="298"/>
        <v>Udaipur</v>
      </c>
      <c r="J2435" s="2" t="s">
        <v>184</v>
      </c>
      <c r="K2435" s="7" t="str">
        <f>INDEX('Product Details'!$A$2:$D$169, MATCH('Sales Order '!J2435,'Product Details'!$B$2:$B$169,0),3)</f>
        <v>Furniture</v>
      </c>
      <c r="L2435" s="7" t="str">
        <f>INDEX('Product Details'!$A$2:$D$169, MATCH('Sales Order '!J2435,'Product Details'!$B$2:$B$169,0),4)</f>
        <v>Tables</v>
      </c>
      <c r="M2435" s="7" t="str">
        <f>INDEX('Product Details'!$A$2:$D$169, MATCH('Sales Order '!J2435,'Product Details'!$B$2:$B$169,0),1)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299"/>
        <v>4836</v>
      </c>
      <c r="R2435" s="8">
        <f t="shared" si="300"/>
        <v>5328</v>
      </c>
      <c r="S2435" s="2">
        <v>57</v>
      </c>
      <c r="T2435" s="9">
        <f t="shared" si="301"/>
        <v>5385</v>
      </c>
      <c r="U2435" s="9">
        <f t="shared" si="302"/>
        <v>549</v>
      </c>
      <c r="V2435" s="2" t="s">
        <v>34</v>
      </c>
      <c r="W2435" s="10">
        <f t="shared" si="303"/>
        <v>0.05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 t="shared" si="296"/>
        <v>Thea</v>
      </c>
      <c r="H2436" s="6" t="str">
        <f t="shared" si="297"/>
        <v>Hendricks</v>
      </c>
      <c r="I2436" s="6" t="str">
        <f t="shared" si="298"/>
        <v>Moers</v>
      </c>
      <c r="J2436" s="2" t="s">
        <v>894</v>
      </c>
      <c r="K2436" s="7" t="str">
        <f>INDEX('Product Details'!$A$2:$D$169, MATCH('Sales Order '!J2436,'Product Details'!$B$2:$B$169,0),3)</f>
        <v>Technology</v>
      </c>
      <c r="L2436" s="7" t="str">
        <f>INDEX('Product Details'!$A$2:$D$169, MATCH('Sales Order '!J2436,'Product Details'!$B$2:$B$169,0),4)</f>
        <v>Machines</v>
      </c>
      <c r="M2436" s="7" t="str">
        <f>INDEX('Product Details'!$A$2:$D$169, MATCH('Sales Order '!J2436,'Product Details'!$B$2:$B$169,0),1)</f>
        <v>Card Printer, Red</v>
      </c>
      <c r="N2436" s="2">
        <v>4487</v>
      </c>
      <c r="O2436" s="2">
        <v>4201</v>
      </c>
      <c r="P2436" s="2">
        <v>4</v>
      </c>
      <c r="Q2436" s="8">
        <f t="shared" si="299"/>
        <v>16804</v>
      </c>
      <c r="R2436" s="8">
        <f t="shared" si="300"/>
        <v>17948</v>
      </c>
      <c r="S2436" s="2">
        <v>52</v>
      </c>
      <c r="T2436" s="9">
        <f t="shared" si="301"/>
        <v>18000</v>
      </c>
      <c r="U2436" s="9">
        <f t="shared" si="302"/>
        <v>1196</v>
      </c>
      <c r="V2436" s="2" t="s">
        <v>34</v>
      </c>
      <c r="W2436" s="10">
        <f t="shared" si="303"/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 t="shared" si="296"/>
        <v>Bill</v>
      </c>
      <c r="H2437" s="6" t="str">
        <f t="shared" si="297"/>
        <v>Stewart</v>
      </c>
      <c r="I2437" s="6" t="str">
        <f t="shared" si="298"/>
        <v>Wenling</v>
      </c>
      <c r="J2437" s="2" t="s">
        <v>374</v>
      </c>
      <c r="K2437" s="7" t="str">
        <f>INDEX('Product Details'!$A$2:$D$169, MATCH('Sales Order '!J2437,'Product Details'!$B$2:$B$169,0),3)</f>
        <v>Furniture</v>
      </c>
      <c r="L2437" s="7" t="str">
        <f>INDEX('Product Details'!$A$2:$D$169, MATCH('Sales Order '!J2437,'Product Details'!$B$2:$B$169,0),4)</f>
        <v>Chairs</v>
      </c>
      <c r="M2437" s="7" t="str">
        <f>INDEX('Product Details'!$A$2:$D$169, MATCH('Sales Order '!J2437,'Product Details'!$B$2:$B$169,0),1)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299"/>
        <v>124</v>
      </c>
      <c r="R2437" s="8">
        <f t="shared" si="300"/>
        <v>134</v>
      </c>
      <c r="S2437" s="2">
        <v>10</v>
      </c>
      <c r="T2437" s="9">
        <f t="shared" si="301"/>
        <v>144</v>
      </c>
      <c r="U2437" s="9">
        <f t="shared" si="302"/>
        <v>20</v>
      </c>
      <c r="V2437" s="2" t="s">
        <v>31</v>
      </c>
      <c r="W2437" s="10">
        <f t="shared" si="303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 t="shared" si="296"/>
        <v>Logan</v>
      </c>
      <c r="H2438" s="6" t="str">
        <f t="shared" si="297"/>
        <v>Currie</v>
      </c>
      <c r="I2438" s="6" t="str">
        <f t="shared" si="298"/>
        <v>Gold Coast</v>
      </c>
      <c r="J2438" s="2" t="s">
        <v>94</v>
      </c>
      <c r="K2438" s="7" t="str">
        <f>INDEX('Product Details'!$A$2:$D$169, MATCH('Sales Order '!J2438,'Product Details'!$B$2:$B$169,0),3)</f>
        <v>Furniture</v>
      </c>
      <c r="L2438" s="7" t="str">
        <f>INDEX('Product Details'!$A$2:$D$169, MATCH('Sales Order '!J2438,'Product Details'!$B$2:$B$169,0),4)</f>
        <v>Bookcases</v>
      </c>
      <c r="M2438" s="7" t="str">
        <f>INDEX('Product Details'!$A$2:$D$169, MATCH('Sales Order '!J2438,'Product Details'!$B$2:$B$169,0),1)</f>
        <v>3-Shelf Cabinet, Mobile</v>
      </c>
      <c r="N2438" s="2">
        <v>193</v>
      </c>
      <c r="O2438" s="2">
        <v>173</v>
      </c>
      <c r="P2438" s="2">
        <v>3</v>
      </c>
      <c r="Q2438" s="8">
        <f t="shared" si="299"/>
        <v>519</v>
      </c>
      <c r="R2438" s="8">
        <f t="shared" si="300"/>
        <v>579</v>
      </c>
      <c r="S2438" s="2">
        <v>30</v>
      </c>
      <c r="T2438" s="9">
        <f t="shared" si="301"/>
        <v>609</v>
      </c>
      <c r="U2438" s="9">
        <f t="shared" si="302"/>
        <v>90</v>
      </c>
      <c r="V2438" s="2" t="s">
        <v>64</v>
      </c>
      <c r="W2438" s="10">
        <f t="shared" si="303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 t="shared" si="296"/>
        <v>Dean</v>
      </c>
      <c r="H2439" s="6" t="str">
        <f t="shared" si="297"/>
        <v>Katz</v>
      </c>
      <c r="I2439" s="6" t="str">
        <f t="shared" si="298"/>
        <v>Changzhou</v>
      </c>
      <c r="J2439" s="2" t="s">
        <v>100</v>
      </c>
      <c r="K2439" s="7" t="str">
        <f>INDEX('Product Details'!$A$2:$D$169, MATCH('Sales Order '!J2439,'Product Details'!$B$2:$B$169,0),3)</f>
        <v>Office_Supplies</v>
      </c>
      <c r="L2439" s="7" t="str">
        <f>INDEX('Product Details'!$A$2:$D$169, MATCH('Sales Order '!J2439,'Product Details'!$B$2:$B$169,0),4)</f>
        <v>Art</v>
      </c>
      <c r="M2439" s="7" t="str">
        <f>INDEX('Product Details'!$A$2:$D$169, MATCH('Sales Order '!J2439,'Product Details'!$B$2:$B$169,0),1)</f>
        <v>Newell 34</v>
      </c>
      <c r="N2439" s="2">
        <v>1125</v>
      </c>
      <c r="O2439" s="2">
        <v>1040</v>
      </c>
      <c r="P2439" s="2">
        <v>2</v>
      </c>
      <c r="Q2439" s="8">
        <f t="shared" si="299"/>
        <v>2080</v>
      </c>
      <c r="R2439" s="8">
        <f t="shared" si="300"/>
        <v>2250</v>
      </c>
      <c r="S2439" s="2">
        <v>83</v>
      </c>
      <c r="T2439" s="9">
        <f t="shared" si="301"/>
        <v>2333</v>
      </c>
      <c r="U2439" s="9">
        <f t="shared" si="302"/>
        <v>253</v>
      </c>
      <c r="V2439" s="2" t="s">
        <v>34</v>
      </c>
      <c r="W2439" s="10">
        <f t="shared" si="303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 t="shared" si="296"/>
        <v>Robert</v>
      </c>
      <c r="H2440" s="6" t="str">
        <f t="shared" si="297"/>
        <v>Waldorf</v>
      </c>
      <c r="I2440" s="6" t="str">
        <f t="shared" si="298"/>
        <v>Emden</v>
      </c>
      <c r="J2440" s="2" t="s">
        <v>5</v>
      </c>
      <c r="K2440" s="7" t="str">
        <f>INDEX('Product Details'!$A$2:$D$169, MATCH('Sales Order '!J2440,'Product Details'!$B$2:$B$169,0),3)</f>
        <v>Furniture</v>
      </c>
      <c r="L2440" s="7" t="str">
        <f>INDEX('Product Details'!$A$2:$D$169, MATCH('Sales Order '!J2440,'Product Details'!$B$2:$B$169,0),4)</f>
        <v>Furnishings</v>
      </c>
      <c r="M2440" s="7" t="str">
        <f>INDEX('Product Details'!$A$2:$D$169, MATCH('Sales Order '!J2440,'Product Details'!$B$2:$B$169,0),1)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299"/>
        <v>160</v>
      </c>
      <c r="R2440" s="8">
        <f t="shared" si="300"/>
        <v>170</v>
      </c>
      <c r="S2440" s="2">
        <v>30</v>
      </c>
      <c r="T2440" s="9">
        <f t="shared" si="301"/>
        <v>200</v>
      </c>
      <c r="U2440" s="9">
        <f t="shared" si="302"/>
        <v>40</v>
      </c>
      <c r="V2440" s="2" t="s">
        <v>64</v>
      </c>
      <c r="W2440" s="10">
        <f t="shared" si="303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 t="shared" si="296"/>
        <v>Mike</v>
      </c>
      <c r="H2441" s="6" t="str">
        <f t="shared" si="297"/>
        <v>Vittorini</v>
      </c>
      <c r="I2441" s="6" t="str">
        <f t="shared" si="298"/>
        <v>Naihati</v>
      </c>
      <c r="J2441" s="2" t="s">
        <v>1168</v>
      </c>
      <c r="K2441" s="7" t="str">
        <f>INDEX('Product Details'!$A$2:$D$169, MATCH('Sales Order '!J2441,'Product Details'!$B$2:$B$169,0),3)</f>
        <v>Office_Supplies</v>
      </c>
      <c r="L2441" s="7" t="str">
        <f>INDEX('Product Details'!$A$2:$D$169, MATCH('Sales Order '!J2441,'Product Details'!$B$2:$B$169,0),4)</f>
        <v>Supplies</v>
      </c>
      <c r="M2441" s="7" t="str">
        <f>INDEX('Product Details'!$A$2:$D$169, MATCH('Sales Order '!J2441,'Product Details'!$B$2:$B$169,0),1)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299"/>
        <v>5980</v>
      </c>
      <c r="R2441" s="8">
        <f t="shared" si="300"/>
        <v>6340</v>
      </c>
      <c r="S2441" s="2">
        <v>60</v>
      </c>
      <c r="T2441" s="9">
        <f t="shared" si="301"/>
        <v>6400</v>
      </c>
      <c r="U2441" s="9">
        <f t="shared" si="302"/>
        <v>420</v>
      </c>
      <c r="V2441" s="2" t="s">
        <v>34</v>
      </c>
      <c r="W2441" s="10">
        <f t="shared" si="303"/>
        <v>0.05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 t="shared" ref="G2442:G2505" si="304">VLOOKUP(F2442, Customer,2,0)</f>
        <v>Emily</v>
      </c>
      <c r="H2442" s="6" t="str">
        <f t="shared" ref="H2442:H2505" si="305">VLOOKUP(F2442,Customer,3,0)</f>
        <v>Burns</v>
      </c>
      <c r="I2442" s="6" t="str">
        <f t="shared" ref="I2442:I2505" si="306">VLOOKUP(F2442,Customer,5,0)</f>
        <v>Adelaide</v>
      </c>
      <c r="J2442" s="2" t="s">
        <v>227</v>
      </c>
      <c r="K2442" s="7" t="str">
        <f>INDEX('Product Details'!$A$2:$D$169, MATCH('Sales Order '!J2442,'Product Details'!$B$2:$B$169,0),3)</f>
        <v>Furniture</v>
      </c>
      <c r="L2442" s="7" t="str">
        <f>INDEX('Product Details'!$A$2:$D$169, MATCH('Sales Order '!J2442,'Product Details'!$B$2:$B$169,0),4)</f>
        <v>Bookcases</v>
      </c>
      <c r="M2442" s="7" t="str">
        <f>INDEX('Product Details'!$A$2:$D$169, MATCH('Sales Order '!J2442,'Product Details'!$B$2:$B$169,0),1)</f>
        <v>Classic Bookcase, Traditional</v>
      </c>
      <c r="N2442" s="2">
        <v>63</v>
      </c>
      <c r="O2442" s="2">
        <v>58</v>
      </c>
      <c r="P2442" s="2">
        <v>2</v>
      </c>
      <c r="Q2442" s="8">
        <f t="shared" si="299"/>
        <v>116</v>
      </c>
      <c r="R2442" s="8">
        <f t="shared" si="300"/>
        <v>126</v>
      </c>
      <c r="S2442" s="2">
        <v>10</v>
      </c>
      <c r="T2442" s="9">
        <f t="shared" si="301"/>
        <v>136</v>
      </c>
      <c r="U2442" s="9">
        <f t="shared" si="302"/>
        <v>20</v>
      </c>
      <c r="V2442" s="2" t="s">
        <v>64</v>
      </c>
      <c r="W2442" s="10">
        <f t="shared" si="303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 t="shared" si="304"/>
        <v>Jack</v>
      </c>
      <c r="H2443" s="6" t="str">
        <f t="shared" si="305"/>
        <v>O'Briant</v>
      </c>
      <c r="I2443" s="6" t="str">
        <f t="shared" si="306"/>
        <v>Jammu</v>
      </c>
      <c r="J2443" s="2" t="s">
        <v>349</v>
      </c>
      <c r="K2443" s="7" t="str">
        <f>INDEX('Product Details'!$A$2:$D$169, MATCH('Sales Order '!J2443,'Product Details'!$B$2:$B$169,0),3)</f>
        <v>Furniture</v>
      </c>
      <c r="L2443" s="7" t="str">
        <f>INDEX('Product Details'!$A$2:$D$169, MATCH('Sales Order '!J2443,'Product Details'!$B$2:$B$169,0),4)</f>
        <v>Furnishings</v>
      </c>
      <c r="M2443" s="7" t="str">
        <f>INDEX('Product Details'!$A$2:$D$169, MATCH('Sales Order '!J2443,'Product Details'!$B$2:$B$169,0),1)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307">O2443*P2443</f>
        <v>2020</v>
      </c>
      <c r="R2443" s="8">
        <f t="shared" ref="R2443:R2506" si="308">N2443*P2443</f>
        <v>2142</v>
      </c>
      <c r="S2443" s="2">
        <v>41</v>
      </c>
      <c r="T2443" s="9">
        <f t="shared" ref="T2443:T2506" si="309">R2443+S2443</f>
        <v>2183</v>
      </c>
      <c r="U2443" s="9">
        <f t="shared" ref="U2443:U2506" si="310">T2443-Q2443</f>
        <v>163</v>
      </c>
      <c r="V2443" s="2" t="s">
        <v>34</v>
      </c>
      <c r="W2443" s="10">
        <f t="shared" ref="W2443:W2506" si="311">VLOOKUP(T2443,$X$1:$Y$7,2,1)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 t="shared" si="304"/>
        <v>Yana</v>
      </c>
      <c r="H2444" s="6" t="str">
        <f t="shared" si="305"/>
        <v>Sorensen</v>
      </c>
      <c r="I2444" s="6" t="str">
        <f t="shared" si="306"/>
        <v>Hangzhou</v>
      </c>
      <c r="J2444" s="2" t="s">
        <v>504</v>
      </c>
      <c r="K2444" s="7" t="str">
        <f>INDEX('Product Details'!$A$2:$D$169, MATCH('Sales Order '!J2444,'Product Details'!$B$2:$B$169,0),3)</f>
        <v>Technology</v>
      </c>
      <c r="L2444" s="7" t="str">
        <f>INDEX('Product Details'!$A$2:$D$169, MATCH('Sales Order '!J2444,'Product Details'!$B$2:$B$169,0),4)</f>
        <v>Machines</v>
      </c>
      <c r="M2444" s="7" t="str">
        <f>INDEX('Product Details'!$A$2:$D$169, MATCH('Sales Order '!J2444,'Product Details'!$B$2:$B$169,0),1)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307"/>
        <v>31656</v>
      </c>
      <c r="R2444" s="8">
        <f t="shared" si="308"/>
        <v>35512</v>
      </c>
      <c r="S2444" s="2">
        <v>99</v>
      </c>
      <c r="T2444" s="9">
        <f t="shared" si="309"/>
        <v>35611</v>
      </c>
      <c r="U2444" s="9">
        <f t="shared" si="310"/>
        <v>3955</v>
      </c>
      <c r="V2444" s="2" t="s">
        <v>31</v>
      </c>
      <c r="W2444" s="10">
        <f t="shared" si="311"/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 t="shared" si="304"/>
        <v>Tamara</v>
      </c>
      <c r="H2445" s="6" t="str">
        <f t="shared" si="305"/>
        <v>Willingham</v>
      </c>
      <c r="I2445" s="6" t="str">
        <f t="shared" si="306"/>
        <v>Sindelfingen</v>
      </c>
      <c r="J2445" s="2" t="s">
        <v>748</v>
      </c>
      <c r="K2445" s="7" t="str">
        <f>INDEX('Product Details'!$A$2:$D$169, MATCH('Sales Order '!J2445,'Product Details'!$B$2:$B$169,0),3)</f>
        <v>Office_Supplies</v>
      </c>
      <c r="L2445" s="7" t="str">
        <f>INDEX('Product Details'!$A$2:$D$169, MATCH('Sales Order '!J2445,'Product Details'!$B$2:$B$169,0),4)</f>
        <v>Storage</v>
      </c>
      <c r="M2445" s="7" t="str">
        <f>INDEX('Product Details'!$A$2:$D$169, MATCH('Sales Order '!J2445,'Product Details'!$B$2:$B$169,0),1)</f>
        <v>Smead Trays, Wire Frame</v>
      </c>
      <c r="N2445" s="2">
        <v>78</v>
      </c>
      <c r="O2445" s="2">
        <v>74</v>
      </c>
      <c r="P2445" s="2">
        <v>4</v>
      </c>
      <c r="Q2445" s="8">
        <f t="shared" si="307"/>
        <v>296</v>
      </c>
      <c r="R2445" s="8">
        <f t="shared" si="308"/>
        <v>312</v>
      </c>
      <c r="S2445" s="2">
        <v>10</v>
      </c>
      <c r="T2445" s="9">
        <f t="shared" si="309"/>
        <v>322</v>
      </c>
      <c r="U2445" s="9">
        <f t="shared" si="310"/>
        <v>26</v>
      </c>
      <c r="V2445" s="2" t="s">
        <v>64</v>
      </c>
      <c r="W2445" s="10">
        <f t="shared" si="311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 t="shared" si="304"/>
        <v>Jack</v>
      </c>
      <c r="H2446" s="6" t="str">
        <f t="shared" si="305"/>
        <v>O'Briant</v>
      </c>
      <c r="I2446" s="6" t="str">
        <f t="shared" si="306"/>
        <v>Jammu</v>
      </c>
      <c r="J2446" s="2" t="s">
        <v>752</v>
      </c>
      <c r="K2446" s="7" t="str">
        <f>INDEX('Product Details'!$A$2:$D$169, MATCH('Sales Order '!J2446,'Product Details'!$B$2:$B$169,0),3)</f>
        <v>Office_Supplies</v>
      </c>
      <c r="L2446" s="7" t="str">
        <f>INDEX('Product Details'!$A$2:$D$169, MATCH('Sales Order '!J2446,'Product Details'!$B$2:$B$169,0),4)</f>
        <v>Envelopes</v>
      </c>
      <c r="M2446" s="7" t="str">
        <f>INDEX('Product Details'!$A$2:$D$169, MATCH('Sales Order '!J2446,'Product Details'!$B$2:$B$169,0),1)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307"/>
        <v>116</v>
      </c>
      <c r="R2446" s="8">
        <f t="shared" si="308"/>
        <v>126</v>
      </c>
      <c r="S2446" s="2">
        <v>10</v>
      </c>
      <c r="T2446" s="9">
        <f t="shared" si="309"/>
        <v>136</v>
      </c>
      <c r="U2446" s="9">
        <f t="shared" si="310"/>
        <v>20</v>
      </c>
      <c r="V2446" s="2" t="s">
        <v>64</v>
      </c>
      <c r="W2446" s="10">
        <f t="shared" si="311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 t="shared" si="304"/>
        <v>Evan</v>
      </c>
      <c r="H2447" s="6" t="str">
        <f t="shared" si="305"/>
        <v>Bailliet</v>
      </c>
      <c r="I2447" s="6" t="str">
        <f t="shared" si="306"/>
        <v>Sydney</v>
      </c>
      <c r="J2447" s="2" t="s">
        <v>521</v>
      </c>
      <c r="K2447" s="7" t="str">
        <f>INDEX('Product Details'!$A$2:$D$169, MATCH('Sales Order '!J2447,'Product Details'!$B$2:$B$169,0),3)</f>
        <v>Office_Supplies</v>
      </c>
      <c r="L2447" s="7" t="str">
        <f>INDEX('Product Details'!$A$2:$D$169, MATCH('Sales Order '!J2447,'Product Details'!$B$2:$B$169,0),4)</f>
        <v>Fasteners</v>
      </c>
      <c r="M2447" s="7" t="str">
        <f>INDEX('Product Details'!$A$2:$D$169, MATCH('Sales Order '!J2447,'Product Details'!$B$2:$B$169,0),1)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307"/>
        <v>6960</v>
      </c>
      <c r="R2447" s="8">
        <f t="shared" si="308"/>
        <v>7590</v>
      </c>
      <c r="S2447" s="2">
        <v>28</v>
      </c>
      <c r="T2447" s="9">
        <f t="shared" si="309"/>
        <v>7618</v>
      </c>
      <c r="U2447" s="9">
        <f t="shared" si="310"/>
        <v>658</v>
      </c>
      <c r="V2447" s="2" t="s">
        <v>34</v>
      </c>
      <c r="W2447" s="10">
        <f t="shared" si="311"/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 t="shared" si="304"/>
        <v>Helen</v>
      </c>
      <c r="H2448" s="6" t="str">
        <f t="shared" si="305"/>
        <v>Abelman</v>
      </c>
      <c r="I2448" s="6" t="str">
        <f t="shared" si="306"/>
        <v>Berlin</v>
      </c>
      <c r="J2448" s="2" t="s">
        <v>402</v>
      </c>
      <c r="K2448" s="7" t="str">
        <f>INDEX('Product Details'!$A$2:$D$169, MATCH('Sales Order '!J2448,'Product Details'!$B$2:$B$169,0),3)</f>
        <v>Furniture</v>
      </c>
      <c r="L2448" s="7" t="str">
        <f>INDEX('Product Details'!$A$2:$D$169, MATCH('Sales Order '!J2448,'Product Details'!$B$2:$B$169,0),4)</f>
        <v>Bookcases</v>
      </c>
      <c r="M2448" s="7" t="str">
        <f>INDEX('Product Details'!$A$2:$D$169, MATCH('Sales Order '!J2448,'Product Details'!$B$2:$B$169,0),1)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307"/>
        <v>3304</v>
      </c>
      <c r="R2448" s="8">
        <f t="shared" si="308"/>
        <v>3434</v>
      </c>
      <c r="S2448" s="2">
        <v>26</v>
      </c>
      <c r="T2448" s="9">
        <f t="shared" si="309"/>
        <v>3460</v>
      </c>
      <c r="U2448" s="9">
        <f t="shared" si="310"/>
        <v>156</v>
      </c>
      <c r="V2448" s="2" t="s">
        <v>34</v>
      </c>
      <c r="W2448" s="10">
        <f t="shared" si="311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 t="shared" si="304"/>
        <v>Helen</v>
      </c>
      <c r="H2449" s="6" t="str">
        <f t="shared" si="305"/>
        <v>Abelman</v>
      </c>
      <c r="I2449" s="6" t="str">
        <f t="shared" si="306"/>
        <v>Mangalore</v>
      </c>
      <c r="J2449" s="2" t="s">
        <v>427</v>
      </c>
      <c r="K2449" s="7" t="str">
        <f>INDEX('Product Details'!$A$2:$D$169, MATCH('Sales Order '!J2449,'Product Details'!$B$2:$B$169,0),3)</f>
        <v>Office_Supplies</v>
      </c>
      <c r="L2449" s="7" t="str">
        <f>INDEX('Product Details'!$A$2:$D$169, MATCH('Sales Order '!J2449,'Product Details'!$B$2:$B$169,0),4)</f>
        <v>Storage</v>
      </c>
      <c r="M2449" s="7" t="str">
        <f>INDEX('Product Details'!$A$2:$D$169, MATCH('Sales Order '!J2449,'Product Details'!$B$2:$B$169,0),1)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307"/>
        <v>3320</v>
      </c>
      <c r="R2449" s="8">
        <f t="shared" si="308"/>
        <v>3656</v>
      </c>
      <c r="S2449" s="2">
        <v>41</v>
      </c>
      <c r="T2449" s="9">
        <f t="shared" si="309"/>
        <v>3697</v>
      </c>
      <c r="U2449" s="9">
        <f t="shared" si="310"/>
        <v>377</v>
      </c>
      <c r="V2449" s="2" t="s">
        <v>34</v>
      </c>
      <c r="W2449" s="10">
        <f t="shared" si="311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 t="shared" si="304"/>
        <v>Logan</v>
      </c>
      <c r="H2450" s="6" t="str">
        <f t="shared" si="305"/>
        <v>Haushalter</v>
      </c>
      <c r="I2450" s="6" t="str">
        <f t="shared" si="306"/>
        <v>Canberra</v>
      </c>
      <c r="J2450" s="2" t="s">
        <v>371</v>
      </c>
      <c r="K2450" s="7" t="str">
        <f>INDEX('Product Details'!$A$2:$D$169, MATCH('Sales Order '!J2450,'Product Details'!$B$2:$B$169,0),3)</f>
        <v>Furniture</v>
      </c>
      <c r="L2450" s="7" t="str">
        <f>INDEX('Product Details'!$A$2:$D$169, MATCH('Sales Order '!J2450,'Product Details'!$B$2:$B$169,0),4)</f>
        <v>Bookcases</v>
      </c>
      <c r="M2450" s="7" t="str">
        <f>INDEX('Product Details'!$A$2:$D$169, MATCH('Sales Order '!J2450,'Product Details'!$B$2:$B$169,0),1)</f>
        <v>3-Shelf Cabinet, Traditional</v>
      </c>
      <c r="N2450" s="2">
        <v>542</v>
      </c>
      <c r="O2450" s="2">
        <v>492</v>
      </c>
      <c r="P2450" s="2">
        <v>1</v>
      </c>
      <c r="Q2450" s="8">
        <f t="shared" si="307"/>
        <v>492</v>
      </c>
      <c r="R2450" s="8">
        <f t="shared" si="308"/>
        <v>542</v>
      </c>
      <c r="S2450" s="2">
        <v>23</v>
      </c>
      <c r="T2450" s="9">
        <f t="shared" si="309"/>
        <v>565</v>
      </c>
      <c r="U2450" s="9">
        <f t="shared" si="310"/>
        <v>73</v>
      </c>
      <c r="V2450" s="2" t="s">
        <v>64</v>
      </c>
      <c r="W2450" s="10">
        <f t="shared" si="311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 t="shared" si="304"/>
        <v>Roy</v>
      </c>
      <c r="H2451" s="6" t="str">
        <f t="shared" si="305"/>
        <v>Phan</v>
      </c>
      <c r="I2451" s="6" t="str">
        <f t="shared" si="306"/>
        <v>Melbourne</v>
      </c>
      <c r="J2451" s="2" t="s">
        <v>314</v>
      </c>
      <c r="K2451" s="7" t="str">
        <f>INDEX('Product Details'!$A$2:$D$169, MATCH('Sales Order '!J2451,'Product Details'!$B$2:$B$169,0),3)</f>
        <v>Technology</v>
      </c>
      <c r="L2451" s="7" t="str">
        <f>INDEX('Product Details'!$A$2:$D$169, MATCH('Sales Order '!J2451,'Product Details'!$B$2:$B$169,0),4)</f>
        <v>Copiers</v>
      </c>
      <c r="M2451" s="7" t="str">
        <f>INDEX('Product Details'!$A$2:$D$169, MATCH('Sales Order '!J2451,'Product Details'!$B$2:$B$169,0),1)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307"/>
        <v>830</v>
      </c>
      <c r="R2451" s="8">
        <f t="shared" si="308"/>
        <v>895</v>
      </c>
      <c r="S2451" s="2">
        <v>30</v>
      </c>
      <c r="T2451" s="9">
        <f t="shared" si="309"/>
        <v>925</v>
      </c>
      <c r="U2451" s="9">
        <f t="shared" si="310"/>
        <v>95</v>
      </c>
      <c r="V2451" s="2" t="s">
        <v>72</v>
      </c>
      <c r="W2451" s="10">
        <f t="shared" si="311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 t="shared" si="304"/>
        <v>Valerie</v>
      </c>
      <c r="H2452" s="6" t="str">
        <f t="shared" si="305"/>
        <v>Mitchum</v>
      </c>
      <c r="I2452" s="6" t="str">
        <f t="shared" si="306"/>
        <v>Chengdu</v>
      </c>
      <c r="J2452" s="2" t="s">
        <v>497</v>
      </c>
      <c r="K2452" s="7" t="str">
        <f>INDEX('Product Details'!$A$2:$D$169, MATCH('Sales Order '!J2452,'Product Details'!$B$2:$B$169,0),3)</f>
        <v>Furniture</v>
      </c>
      <c r="L2452" s="7" t="str">
        <f>INDEX('Product Details'!$A$2:$D$169, MATCH('Sales Order '!J2452,'Product Details'!$B$2:$B$169,0),4)</f>
        <v>Tables</v>
      </c>
      <c r="M2452" s="7" t="str">
        <f>INDEX('Product Details'!$A$2:$D$169, MATCH('Sales Order '!J2452,'Product Details'!$B$2:$B$169,0),1)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307"/>
        <v>4292</v>
      </c>
      <c r="R2452" s="8">
        <f t="shared" si="308"/>
        <v>4592</v>
      </c>
      <c r="S2452" s="2">
        <v>50</v>
      </c>
      <c r="T2452" s="9">
        <f t="shared" si="309"/>
        <v>4642</v>
      </c>
      <c r="U2452" s="9">
        <f t="shared" si="310"/>
        <v>350</v>
      </c>
      <c r="V2452" s="2" t="s">
        <v>34</v>
      </c>
      <c r="W2452" s="10">
        <f t="shared" si="311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 t="shared" si="304"/>
        <v>Darren</v>
      </c>
      <c r="H2453" s="6" t="str">
        <f t="shared" si="305"/>
        <v>Koutras</v>
      </c>
      <c r="I2453" s="6" t="str">
        <f t="shared" si="306"/>
        <v>Pune</v>
      </c>
      <c r="J2453" s="2" t="s">
        <v>215</v>
      </c>
      <c r="K2453" s="7" t="str">
        <f>INDEX('Product Details'!$A$2:$D$169, MATCH('Sales Order '!J2453,'Product Details'!$B$2:$B$169,0),3)</f>
        <v>Technology</v>
      </c>
      <c r="L2453" s="7" t="str">
        <f>INDEX('Product Details'!$A$2:$D$169, MATCH('Sales Order '!J2453,'Product Details'!$B$2:$B$169,0),4)</f>
        <v>Machines</v>
      </c>
      <c r="M2453" s="7" t="str">
        <f>INDEX('Product Details'!$A$2:$D$169, MATCH('Sales Order '!J2453,'Product Details'!$B$2:$B$169,0),1)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307"/>
        <v>17892</v>
      </c>
      <c r="R2453" s="8">
        <f t="shared" si="308"/>
        <v>18948</v>
      </c>
      <c r="S2453" s="2">
        <v>62</v>
      </c>
      <c r="T2453" s="9">
        <f t="shared" si="309"/>
        <v>19010</v>
      </c>
      <c r="U2453" s="9">
        <f t="shared" si="310"/>
        <v>1118</v>
      </c>
      <c r="V2453" s="2" t="s">
        <v>34</v>
      </c>
      <c r="W2453" s="10">
        <f t="shared" si="311"/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 t="shared" si="304"/>
        <v>Stuart</v>
      </c>
      <c r="H2454" s="6" t="str">
        <f t="shared" si="305"/>
        <v>Calhoun</v>
      </c>
      <c r="I2454" s="6" t="str">
        <f t="shared" si="306"/>
        <v>Pforzheim</v>
      </c>
      <c r="J2454" s="2" t="s">
        <v>329</v>
      </c>
      <c r="K2454" s="7" t="str">
        <f>INDEX('Product Details'!$A$2:$D$169, MATCH('Sales Order '!J2454,'Product Details'!$B$2:$B$169,0),3)</f>
        <v>Office_Supplies</v>
      </c>
      <c r="L2454" s="7" t="str">
        <f>INDEX('Product Details'!$A$2:$D$169, MATCH('Sales Order '!J2454,'Product Details'!$B$2:$B$169,0),4)</f>
        <v>Appliances</v>
      </c>
      <c r="M2454" s="7" t="str">
        <f>INDEX('Product Details'!$A$2:$D$169, MATCH('Sales Order '!J2454,'Product Details'!$B$2:$B$169,0),1)</f>
        <v>KitchenAid Toaster, Black</v>
      </c>
      <c r="N2454" s="2">
        <v>765</v>
      </c>
      <c r="O2454" s="2">
        <v>701</v>
      </c>
      <c r="P2454" s="2">
        <v>3</v>
      </c>
      <c r="Q2454" s="8">
        <f t="shared" si="307"/>
        <v>2103</v>
      </c>
      <c r="R2454" s="8">
        <f t="shared" si="308"/>
        <v>2295</v>
      </c>
      <c r="S2454" s="2">
        <v>82</v>
      </c>
      <c r="T2454" s="9">
        <f t="shared" si="309"/>
        <v>2377</v>
      </c>
      <c r="U2454" s="9">
        <f t="shared" si="310"/>
        <v>274</v>
      </c>
      <c r="V2454" s="2" t="s">
        <v>31</v>
      </c>
      <c r="W2454" s="10">
        <f t="shared" si="311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 t="shared" si="304"/>
        <v>Adam</v>
      </c>
      <c r="H2455" s="6" t="str">
        <f t="shared" si="305"/>
        <v>Bellavance</v>
      </c>
      <c r="I2455" s="6" t="str">
        <f t="shared" si="306"/>
        <v>Kwinana</v>
      </c>
      <c r="J2455" s="2" t="s">
        <v>215</v>
      </c>
      <c r="K2455" s="7" t="str">
        <f>INDEX('Product Details'!$A$2:$D$169, MATCH('Sales Order '!J2455,'Product Details'!$B$2:$B$169,0),3)</f>
        <v>Technology</v>
      </c>
      <c r="L2455" s="7" t="str">
        <f>INDEX('Product Details'!$A$2:$D$169, MATCH('Sales Order '!J2455,'Product Details'!$B$2:$B$169,0),4)</f>
        <v>Machines</v>
      </c>
      <c r="M2455" s="7" t="str">
        <f>INDEX('Product Details'!$A$2:$D$169, MATCH('Sales Order '!J2455,'Product Details'!$B$2:$B$169,0),1)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307"/>
        <v>19285</v>
      </c>
      <c r="R2455" s="8">
        <f t="shared" si="308"/>
        <v>21230</v>
      </c>
      <c r="S2455" s="2">
        <v>94</v>
      </c>
      <c r="T2455" s="9">
        <f t="shared" si="309"/>
        <v>21324</v>
      </c>
      <c r="U2455" s="9">
        <f t="shared" si="310"/>
        <v>2039</v>
      </c>
      <c r="V2455" s="2" t="s">
        <v>34</v>
      </c>
      <c r="W2455" s="10">
        <f t="shared" si="311"/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 t="shared" si="304"/>
        <v>Becky</v>
      </c>
      <c r="H2456" s="6" t="str">
        <f t="shared" si="305"/>
        <v>Pak</v>
      </c>
      <c r="I2456" s="6" t="str">
        <f t="shared" si="306"/>
        <v>Mandurah</v>
      </c>
      <c r="J2456" s="2" t="s">
        <v>351</v>
      </c>
      <c r="K2456" s="7" t="str">
        <f>INDEX('Product Details'!$A$2:$D$169, MATCH('Sales Order '!J2456,'Product Details'!$B$2:$B$169,0),3)</f>
        <v>Furniture</v>
      </c>
      <c r="L2456" s="7" t="str">
        <f>INDEX('Product Details'!$A$2:$D$169, MATCH('Sales Order '!J2456,'Product Details'!$B$2:$B$169,0),4)</f>
        <v>Tables</v>
      </c>
      <c r="M2456" s="7" t="str">
        <f>INDEX('Product Details'!$A$2:$D$169, MATCH('Sales Order '!J2456,'Product Details'!$B$2:$B$169,0),1)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307"/>
        <v>134</v>
      </c>
      <c r="R2456" s="8">
        <f t="shared" si="308"/>
        <v>142</v>
      </c>
      <c r="S2456" s="2">
        <v>30</v>
      </c>
      <c r="T2456" s="9">
        <f t="shared" si="309"/>
        <v>172</v>
      </c>
      <c r="U2456" s="9">
        <f t="shared" si="310"/>
        <v>38</v>
      </c>
      <c r="V2456" s="2" t="s">
        <v>34</v>
      </c>
      <c r="W2456" s="10">
        <f t="shared" si="311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 t="shared" si="304"/>
        <v>Lisa</v>
      </c>
      <c r="H2457" s="6" t="str">
        <f t="shared" si="305"/>
        <v>Ryan</v>
      </c>
      <c r="I2457" s="6" t="str">
        <f t="shared" si="306"/>
        <v>Berlin</v>
      </c>
      <c r="J2457" s="2" t="s">
        <v>97</v>
      </c>
      <c r="K2457" s="7" t="str">
        <f>INDEX('Product Details'!$A$2:$D$169, MATCH('Sales Order '!J2457,'Product Details'!$B$2:$B$169,0),3)</f>
        <v>Technology</v>
      </c>
      <c r="L2457" s="7" t="str">
        <f>INDEX('Product Details'!$A$2:$D$169, MATCH('Sales Order '!J2457,'Product Details'!$B$2:$B$169,0),4)</f>
        <v>Machines</v>
      </c>
      <c r="M2457" s="7" t="str">
        <f>INDEX('Product Details'!$A$2:$D$169, MATCH('Sales Order '!J2457,'Product Details'!$B$2:$B$169,0),1)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307"/>
        <v>7122</v>
      </c>
      <c r="R2457" s="8">
        <f t="shared" si="308"/>
        <v>7698</v>
      </c>
      <c r="S2457" s="2">
        <v>49</v>
      </c>
      <c r="T2457" s="9">
        <f t="shared" si="309"/>
        <v>7747</v>
      </c>
      <c r="U2457" s="9">
        <f t="shared" si="310"/>
        <v>625</v>
      </c>
      <c r="V2457" s="2" t="s">
        <v>34</v>
      </c>
      <c r="W2457" s="10">
        <f t="shared" si="311"/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 t="shared" si="304"/>
        <v>Jesus</v>
      </c>
      <c r="H2458" s="6" t="str">
        <f t="shared" si="305"/>
        <v>Ocampo</v>
      </c>
      <c r="I2458" s="6" t="str">
        <f t="shared" si="306"/>
        <v>Herten</v>
      </c>
      <c r="J2458" s="2" t="s">
        <v>377</v>
      </c>
      <c r="K2458" s="7" t="str">
        <f>INDEX('Product Details'!$A$2:$D$169, MATCH('Sales Order '!J2458,'Product Details'!$B$2:$B$169,0),3)</f>
        <v>Furniture</v>
      </c>
      <c r="L2458" s="7" t="str">
        <f>INDEX('Product Details'!$A$2:$D$169, MATCH('Sales Order '!J2458,'Product Details'!$B$2:$B$169,0),4)</f>
        <v>Tables</v>
      </c>
      <c r="M2458" s="7" t="str">
        <f>INDEX('Product Details'!$A$2:$D$169, MATCH('Sales Order '!J2458,'Product Details'!$B$2:$B$169,0),1)</f>
        <v>BPI Conference Tables</v>
      </c>
      <c r="N2458" s="2">
        <v>2418</v>
      </c>
      <c r="O2458" s="2">
        <v>2282</v>
      </c>
      <c r="P2458" s="2">
        <v>3</v>
      </c>
      <c r="Q2458" s="8">
        <f t="shared" si="307"/>
        <v>6846</v>
      </c>
      <c r="R2458" s="8">
        <f t="shared" si="308"/>
        <v>7254</v>
      </c>
      <c r="S2458" s="2">
        <v>52</v>
      </c>
      <c r="T2458" s="9">
        <f t="shared" si="309"/>
        <v>7306</v>
      </c>
      <c r="U2458" s="9">
        <f t="shared" si="310"/>
        <v>460</v>
      </c>
      <c r="V2458" s="2" t="s">
        <v>34</v>
      </c>
      <c r="W2458" s="10">
        <f t="shared" si="311"/>
        <v>0.05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 t="shared" si="304"/>
        <v>Eugene</v>
      </c>
      <c r="H2459" s="6" t="str">
        <f t="shared" si="305"/>
        <v>Hildebrand</v>
      </c>
      <c r="I2459" s="6" t="str">
        <f t="shared" si="306"/>
        <v>Coffs Harbour</v>
      </c>
      <c r="J2459" s="2" t="s">
        <v>1168</v>
      </c>
      <c r="K2459" s="7" t="str">
        <f>INDEX('Product Details'!$A$2:$D$169, MATCH('Sales Order '!J2459,'Product Details'!$B$2:$B$169,0),3)</f>
        <v>Office_Supplies</v>
      </c>
      <c r="L2459" s="7" t="str">
        <f>INDEX('Product Details'!$A$2:$D$169, MATCH('Sales Order '!J2459,'Product Details'!$B$2:$B$169,0),4)</f>
        <v>Supplies</v>
      </c>
      <c r="M2459" s="7" t="str">
        <f>INDEX('Product Details'!$A$2:$D$169, MATCH('Sales Order '!J2459,'Product Details'!$B$2:$B$169,0),1)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307"/>
        <v>1699</v>
      </c>
      <c r="R2459" s="8">
        <f t="shared" si="308"/>
        <v>1816</v>
      </c>
      <c r="S2459" s="2">
        <v>63</v>
      </c>
      <c r="T2459" s="9">
        <f t="shared" si="309"/>
        <v>1879</v>
      </c>
      <c r="U2459" s="9">
        <f t="shared" si="310"/>
        <v>180</v>
      </c>
      <c r="V2459" s="2" t="s">
        <v>64</v>
      </c>
      <c r="W2459" s="10">
        <f t="shared" si="311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 t="shared" si="304"/>
        <v>Kean</v>
      </c>
      <c r="H2460" s="6" t="str">
        <f t="shared" si="305"/>
        <v>Thornton</v>
      </c>
      <c r="I2460" s="6" t="str">
        <f t="shared" si="306"/>
        <v>Melbourne</v>
      </c>
      <c r="J2460" s="2" t="s">
        <v>1168</v>
      </c>
      <c r="K2460" s="7" t="str">
        <f>INDEX('Product Details'!$A$2:$D$169, MATCH('Sales Order '!J2460,'Product Details'!$B$2:$B$169,0),3)</f>
        <v>Office_Supplies</v>
      </c>
      <c r="L2460" s="7" t="str">
        <f>INDEX('Product Details'!$A$2:$D$169, MATCH('Sales Order '!J2460,'Product Details'!$B$2:$B$169,0),4)</f>
        <v>Supplies</v>
      </c>
      <c r="M2460" s="7" t="str">
        <f>INDEX('Product Details'!$A$2:$D$169, MATCH('Sales Order '!J2460,'Product Details'!$B$2:$B$169,0),1)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307"/>
        <v>210</v>
      </c>
      <c r="R2460" s="8">
        <f t="shared" si="308"/>
        <v>224</v>
      </c>
      <c r="S2460" s="2">
        <v>86</v>
      </c>
      <c r="T2460" s="9">
        <f t="shared" si="309"/>
        <v>310</v>
      </c>
      <c r="U2460" s="9">
        <f t="shared" si="310"/>
        <v>100</v>
      </c>
      <c r="V2460" s="2" t="s">
        <v>34</v>
      </c>
      <c r="W2460" s="10">
        <f t="shared" si="311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 t="shared" si="304"/>
        <v>Bryan</v>
      </c>
      <c r="H2461" s="6" t="str">
        <f t="shared" si="305"/>
        <v>Spruell</v>
      </c>
      <c r="I2461" s="6" t="str">
        <f t="shared" si="306"/>
        <v>Bekasi</v>
      </c>
      <c r="J2461" s="2" t="s">
        <v>1174</v>
      </c>
      <c r="K2461" s="7" t="str">
        <f>INDEX('Product Details'!$A$2:$D$169, MATCH('Sales Order '!J2461,'Product Details'!$B$2:$B$169,0),3)</f>
        <v>Office_Supplies</v>
      </c>
      <c r="L2461" s="7" t="str">
        <f>INDEX('Product Details'!$A$2:$D$169, MATCH('Sales Order '!J2461,'Product Details'!$B$2:$B$169,0),4)</f>
        <v>Storage</v>
      </c>
      <c r="M2461" s="7" t="str">
        <f>INDEX('Product Details'!$A$2:$D$169, MATCH('Sales Order '!J2461,'Product Details'!$B$2:$B$169,0),1)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307"/>
        <v>23170</v>
      </c>
      <c r="R2461" s="8">
        <f t="shared" si="308"/>
        <v>25255</v>
      </c>
      <c r="S2461" s="2">
        <v>67</v>
      </c>
      <c r="T2461" s="9">
        <f t="shared" si="309"/>
        <v>25322</v>
      </c>
      <c r="U2461" s="9">
        <f t="shared" si="310"/>
        <v>2152</v>
      </c>
      <c r="V2461" s="2" t="s">
        <v>34</v>
      </c>
      <c r="W2461" s="10">
        <f t="shared" si="311"/>
        <v>7.0000000000000007E-2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 t="shared" si="304"/>
        <v>Julie</v>
      </c>
      <c r="H2462" s="6" t="str">
        <f t="shared" si="305"/>
        <v>Prescott</v>
      </c>
      <c r="I2462" s="6" t="str">
        <f t="shared" si="306"/>
        <v>Norderstedt</v>
      </c>
      <c r="J2462" s="2" t="s">
        <v>1225</v>
      </c>
      <c r="K2462" s="7" t="str">
        <f>INDEX('Product Details'!$A$2:$D$169, MATCH('Sales Order '!J2462,'Product Details'!$B$2:$B$169,0),3)</f>
        <v>Office_Supplies</v>
      </c>
      <c r="L2462" s="7" t="str">
        <f>INDEX('Product Details'!$A$2:$D$169, MATCH('Sales Order '!J2462,'Product Details'!$B$2:$B$169,0),4)</f>
        <v>Labels</v>
      </c>
      <c r="M2462" s="7" t="str">
        <f>INDEX('Product Details'!$A$2:$D$169, MATCH('Sales Order '!J2462,'Product Details'!$B$2:$B$169,0),1)</f>
        <v>Aver 510</v>
      </c>
      <c r="N2462" s="2">
        <v>1246</v>
      </c>
      <c r="O2462" s="2">
        <v>1164</v>
      </c>
      <c r="P2462" s="2">
        <v>2</v>
      </c>
      <c r="Q2462" s="8">
        <f t="shared" si="307"/>
        <v>2328</v>
      </c>
      <c r="R2462" s="8">
        <f t="shared" si="308"/>
        <v>2492</v>
      </c>
      <c r="S2462" s="2">
        <v>79</v>
      </c>
      <c r="T2462" s="9">
        <f t="shared" si="309"/>
        <v>2571</v>
      </c>
      <c r="U2462" s="9">
        <f t="shared" si="310"/>
        <v>243</v>
      </c>
      <c r="V2462" s="2" t="s">
        <v>34</v>
      </c>
      <c r="W2462" s="10">
        <f t="shared" si="311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 t="shared" si="304"/>
        <v>Roland</v>
      </c>
      <c r="H2463" s="6" t="str">
        <f t="shared" si="305"/>
        <v>Murray</v>
      </c>
      <c r="I2463" s="6" t="str">
        <f t="shared" si="306"/>
        <v>Frankfurt</v>
      </c>
      <c r="J2463" s="2" t="s">
        <v>63</v>
      </c>
      <c r="K2463" s="7" t="str">
        <f>INDEX('Product Details'!$A$2:$D$169, MATCH('Sales Order '!J2463,'Product Details'!$B$2:$B$169,0),3)</f>
        <v>Office_Supplies</v>
      </c>
      <c r="L2463" s="7" t="str">
        <f>INDEX('Product Details'!$A$2:$D$169, MATCH('Sales Order '!J2463,'Product Details'!$B$2:$B$169,0),4)</f>
        <v>Envelopes</v>
      </c>
      <c r="M2463" s="7" t="str">
        <f>INDEX('Product Details'!$A$2:$D$169, MATCH('Sales Order '!J2463,'Product Details'!$B$2:$B$169,0),1)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307"/>
        <v>12840</v>
      </c>
      <c r="R2463" s="8">
        <f t="shared" si="308"/>
        <v>13731</v>
      </c>
      <c r="S2463" s="2">
        <v>81</v>
      </c>
      <c r="T2463" s="9">
        <f t="shared" si="309"/>
        <v>13812</v>
      </c>
      <c r="U2463" s="9">
        <f t="shared" si="310"/>
        <v>972</v>
      </c>
      <c r="V2463" s="2" t="s">
        <v>64</v>
      </c>
      <c r="W2463" s="10">
        <f t="shared" si="311"/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 t="shared" si="304"/>
        <v>Brian</v>
      </c>
      <c r="H2464" s="6" t="str">
        <f t="shared" si="305"/>
        <v>Dahlen</v>
      </c>
      <c r="I2464" s="6" t="str">
        <f t="shared" si="306"/>
        <v>Shantou</v>
      </c>
      <c r="J2464" s="2" t="s">
        <v>97</v>
      </c>
      <c r="K2464" s="7" t="str">
        <f>INDEX('Product Details'!$A$2:$D$169, MATCH('Sales Order '!J2464,'Product Details'!$B$2:$B$169,0),3)</f>
        <v>Technology</v>
      </c>
      <c r="L2464" s="7" t="str">
        <f>INDEX('Product Details'!$A$2:$D$169, MATCH('Sales Order '!J2464,'Product Details'!$B$2:$B$169,0),4)</f>
        <v>Machines</v>
      </c>
      <c r="M2464" s="7" t="str">
        <f>INDEX('Product Details'!$A$2:$D$169, MATCH('Sales Order '!J2464,'Product Details'!$B$2:$B$169,0),1)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307"/>
        <v>6306</v>
      </c>
      <c r="R2464" s="8">
        <f t="shared" si="308"/>
        <v>6747</v>
      </c>
      <c r="S2464" s="2">
        <v>36</v>
      </c>
      <c r="T2464" s="9">
        <f t="shared" si="309"/>
        <v>6783</v>
      </c>
      <c r="U2464" s="9">
        <f t="shared" si="310"/>
        <v>477</v>
      </c>
      <c r="V2464" s="2" t="s">
        <v>72</v>
      </c>
      <c r="W2464" s="10">
        <f t="shared" si="311"/>
        <v>0.05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 t="shared" si="304"/>
        <v>Max</v>
      </c>
      <c r="H2465" s="6" t="str">
        <f t="shared" si="305"/>
        <v>Ludwig</v>
      </c>
      <c r="I2465" s="6" t="str">
        <f t="shared" si="306"/>
        <v>Newcastle</v>
      </c>
      <c r="J2465" s="2" t="s">
        <v>362</v>
      </c>
      <c r="K2465" s="7" t="str">
        <f>INDEX('Product Details'!$A$2:$D$169, MATCH('Sales Order '!J2465,'Product Details'!$B$2:$B$169,0),3)</f>
        <v>Technology</v>
      </c>
      <c r="L2465" s="7" t="str">
        <f>INDEX('Product Details'!$A$2:$D$169, MATCH('Sales Order '!J2465,'Product Details'!$B$2:$B$169,0),4)</f>
        <v>Machines</v>
      </c>
      <c r="M2465" s="7" t="str">
        <f>INDEX('Product Details'!$A$2:$D$169, MATCH('Sales Order '!J2465,'Product Details'!$B$2:$B$169,0),1)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307"/>
        <v>243</v>
      </c>
      <c r="R2465" s="8">
        <f t="shared" si="308"/>
        <v>270</v>
      </c>
      <c r="S2465" s="2">
        <v>10</v>
      </c>
      <c r="T2465" s="9">
        <f t="shared" si="309"/>
        <v>280</v>
      </c>
      <c r="U2465" s="9">
        <f t="shared" si="310"/>
        <v>37</v>
      </c>
      <c r="V2465" s="2" t="s">
        <v>31</v>
      </c>
      <c r="W2465" s="10">
        <f t="shared" si="311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 t="shared" si="304"/>
        <v>Barry</v>
      </c>
      <c r="H2466" s="6" t="str">
        <f t="shared" si="305"/>
        <v>Blumstein</v>
      </c>
      <c r="I2466" s="6" t="str">
        <f t="shared" si="306"/>
        <v>Toowoomba</v>
      </c>
      <c r="J2466" s="2" t="s">
        <v>962</v>
      </c>
      <c r="K2466" s="7" t="str">
        <f>INDEX('Product Details'!$A$2:$D$169, MATCH('Sales Order '!J2466,'Product Details'!$B$2:$B$169,0),3)</f>
        <v>Furniture</v>
      </c>
      <c r="L2466" s="7" t="str">
        <f>INDEX('Product Details'!$A$2:$D$169, MATCH('Sales Order '!J2466,'Product Details'!$B$2:$B$169,0),4)</f>
        <v>Bookcases</v>
      </c>
      <c r="M2466" s="7" t="str">
        <f>INDEX('Product Details'!$A$2:$D$169, MATCH('Sales Order '!J2466,'Product Details'!$B$2:$B$169,0),1)</f>
        <v>Classic Bookcase, Pine</v>
      </c>
      <c r="N2466" s="2">
        <v>63</v>
      </c>
      <c r="O2466" s="2">
        <v>58</v>
      </c>
      <c r="P2466" s="2">
        <v>9</v>
      </c>
      <c r="Q2466" s="8">
        <f t="shared" si="307"/>
        <v>522</v>
      </c>
      <c r="R2466" s="8">
        <f t="shared" si="308"/>
        <v>567</v>
      </c>
      <c r="S2466" s="2">
        <v>10</v>
      </c>
      <c r="T2466" s="9">
        <f t="shared" si="309"/>
        <v>577</v>
      </c>
      <c r="U2466" s="9">
        <f t="shared" si="310"/>
        <v>55</v>
      </c>
      <c r="V2466" s="2" t="s">
        <v>34</v>
      </c>
      <c r="W2466" s="10">
        <f t="shared" si="311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 t="shared" si="304"/>
        <v>Damala</v>
      </c>
      <c r="H2467" s="6" t="str">
        <f t="shared" si="305"/>
        <v>Kotsonis</v>
      </c>
      <c r="I2467" s="6" t="str">
        <f t="shared" si="306"/>
        <v>Berlin</v>
      </c>
      <c r="J2467" s="2" t="s">
        <v>119</v>
      </c>
      <c r="K2467" s="7" t="str">
        <f>INDEX('Product Details'!$A$2:$D$169, MATCH('Sales Order '!J2467,'Product Details'!$B$2:$B$169,0),3)</f>
        <v>Furniture</v>
      </c>
      <c r="L2467" s="7" t="str">
        <f>INDEX('Product Details'!$A$2:$D$169, MATCH('Sales Order '!J2467,'Product Details'!$B$2:$B$169,0),4)</f>
        <v>Furnishings</v>
      </c>
      <c r="M2467" s="7" t="str">
        <f>INDEX('Product Details'!$A$2:$D$169, MATCH('Sales Order '!J2467,'Product Details'!$B$2:$B$169,0),1)</f>
        <v>Advantus Door Stop, Black</v>
      </c>
      <c r="N2467" s="2">
        <v>5894</v>
      </c>
      <c r="O2467" s="2">
        <v>5621</v>
      </c>
      <c r="P2467" s="2">
        <v>3</v>
      </c>
      <c r="Q2467" s="8">
        <f t="shared" si="307"/>
        <v>16863</v>
      </c>
      <c r="R2467" s="8">
        <f t="shared" si="308"/>
        <v>17682</v>
      </c>
      <c r="S2467" s="2">
        <v>96</v>
      </c>
      <c r="T2467" s="9">
        <f t="shared" si="309"/>
        <v>17778</v>
      </c>
      <c r="U2467" s="9">
        <f t="shared" si="310"/>
        <v>915</v>
      </c>
      <c r="V2467" s="2" t="s">
        <v>34</v>
      </c>
      <c r="W2467" s="10">
        <f t="shared" si="311"/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 t="shared" si="304"/>
        <v>David</v>
      </c>
      <c r="H2468" s="6" t="str">
        <f t="shared" si="305"/>
        <v>Philippe</v>
      </c>
      <c r="I2468" s="6" t="str">
        <f t="shared" si="306"/>
        <v>Hamburg</v>
      </c>
      <c r="J2468" s="2" t="s">
        <v>1143</v>
      </c>
      <c r="K2468" s="7" t="str">
        <f>INDEX('Product Details'!$A$2:$D$169, MATCH('Sales Order '!J2468,'Product Details'!$B$2:$B$169,0),3)</f>
        <v>Furniture</v>
      </c>
      <c r="L2468" s="7" t="str">
        <f>INDEX('Product Details'!$A$2:$D$169, MATCH('Sales Order '!J2468,'Product Details'!$B$2:$B$169,0),4)</f>
        <v>Bookcases</v>
      </c>
      <c r="M2468" s="7" t="str">
        <f>INDEX('Product Details'!$A$2:$D$169, MATCH('Sales Order '!J2468,'Product Details'!$B$2:$B$169,0),1)</f>
        <v>Metal Bookcases, Putty</v>
      </c>
      <c r="N2468" s="2">
        <v>6864</v>
      </c>
      <c r="O2468" s="2">
        <v>6667</v>
      </c>
      <c r="P2468" s="2">
        <v>8</v>
      </c>
      <c r="Q2468" s="8">
        <f t="shared" si="307"/>
        <v>53336</v>
      </c>
      <c r="R2468" s="8">
        <f t="shared" si="308"/>
        <v>54912</v>
      </c>
      <c r="S2468" s="2">
        <v>37</v>
      </c>
      <c r="T2468" s="9">
        <f t="shared" si="309"/>
        <v>54949</v>
      </c>
      <c r="U2468" s="9">
        <f t="shared" si="310"/>
        <v>1613</v>
      </c>
      <c r="V2468" s="2" t="s">
        <v>34</v>
      </c>
      <c r="W2468" s="10">
        <f t="shared" si="311"/>
        <v>0.09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 t="shared" si="304"/>
        <v>Katherine</v>
      </c>
      <c r="H2469" s="6" t="str">
        <f t="shared" si="305"/>
        <v>Murray</v>
      </c>
      <c r="I2469" s="6" t="str">
        <f t="shared" si="306"/>
        <v>Sydney</v>
      </c>
      <c r="J2469" s="2" t="s">
        <v>320</v>
      </c>
      <c r="K2469" s="7" t="str">
        <f>INDEX('Product Details'!$A$2:$D$169, MATCH('Sales Order '!J2469,'Product Details'!$B$2:$B$169,0),3)</f>
        <v>Technology</v>
      </c>
      <c r="L2469" s="7" t="str">
        <f>INDEX('Product Details'!$A$2:$D$169, MATCH('Sales Order '!J2469,'Product Details'!$B$2:$B$169,0),4)</f>
        <v>Accessories</v>
      </c>
      <c r="M2469" s="7" t="str">
        <f>INDEX('Product Details'!$A$2:$D$169, MATCH('Sales Order '!J2469,'Product Details'!$B$2:$B$169,0),1)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307"/>
        <v>3332</v>
      </c>
      <c r="R2469" s="8">
        <f t="shared" si="308"/>
        <v>3596</v>
      </c>
      <c r="S2469" s="2">
        <v>88</v>
      </c>
      <c r="T2469" s="9">
        <f t="shared" si="309"/>
        <v>3684</v>
      </c>
      <c r="U2469" s="9">
        <f t="shared" si="310"/>
        <v>352</v>
      </c>
      <c r="V2469" s="2" t="s">
        <v>64</v>
      </c>
      <c r="W2469" s="10">
        <f t="shared" si="311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 t="shared" si="304"/>
        <v>Don</v>
      </c>
      <c r="H2470" s="6" t="str">
        <f t="shared" si="305"/>
        <v>Weiss</v>
      </c>
      <c r="I2470" s="6" t="str">
        <f t="shared" si="306"/>
        <v>Sydney</v>
      </c>
      <c r="J2470" s="2" t="s">
        <v>841</v>
      </c>
      <c r="K2470" s="7" t="str">
        <f>INDEX('Product Details'!$A$2:$D$169, MATCH('Sales Order '!J2470,'Product Details'!$B$2:$B$169,0),3)</f>
        <v>Office_Supplies</v>
      </c>
      <c r="L2470" s="7" t="str">
        <f>INDEX('Product Details'!$A$2:$D$169, MATCH('Sales Order '!J2470,'Product Details'!$B$2:$B$169,0),4)</f>
        <v>Envelopes</v>
      </c>
      <c r="M2470" s="7" t="str">
        <f>INDEX('Product Details'!$A$2:$D$169, MATCH('Sales Order '!J2470,'Product Details'!$B$2:$B$169,0),1)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307"/>
        <v>4323</v>
      </c>
      <c r="R2470" s="8">
        <f t="shared" si="308"/>
        <v>4714</v>
      </c>
      <c r="S2470" s="2">
        <v>77</v>
      </c>
      <c r="T2470" s="9">
        <f t="shared" si="309"/>
        <v>4791</v>
      </c>
      <c r="U2470" s="9">
        <f t="shared" si="310"/>
        <v>468</v>
      </c>
      <c r="V2470" s="2" t="s">
        <v>31</v>
      </c>
      <c r="W2470" s="10">
        <f t="shared" si="311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 t="shared" si="304"/>
        <v>Barry</v>
      </c>
      <c r="H2471" s="6" t="str">
        <f t="shared" si="305"/>
        <v>Blumstein</v>
      </c>
      <c r="I2471" s="6" t="str">
        <f t="shared" si="306"/>
        <v>Toowoomba</v>
      </c>
      <c r="J2471" s="2" t="s">
        <v>173</v>
      </c>
      <c r="K2471" s="7" t="str">
        <f>INDEX('Product Details'!$A$2:$D$169, MATCH('Sales Order '!J2471,'Product Details'!$B$2:$B$169,0),3)</f>
        <v>Office_Supplies</v>
      </c>
      <c r="L2471" s="7" t="str">
        <f>INDEX('Product Details'!$A$2:$D$169, MATCH('Sales Order '!J2471,'Product Details'!$B$2:$B$169,0),4)</f>
        <v>Fasteners</v>
      </c>
      <c r="M2471" s="7" t="str">
        <f>INDEX('Product Details'!$A$2:$D$169, MATCH('Sales Order '!J2471,'Product Details'!$B$2:$B$169,0),1)</f>
        <v>OIC Push Pins, Metal</v>
      </c>
      <c r="N2471" s="2">
        <v>7960</v>
      </c>
      <c r="O2471" s="2">
        <v>7375</v>
      </c>
      <c r="P2471" s="2">
        <v>3</v>
      </c>
      <c r="Q2471" s="8">
        <f t="shared" si="307"/>
        <v>22125</v>
      </c>
      <c r="R2471" s="8">
        <f t="shared" si="308"/>
        <v>23880</v>
      </c>
      <c r="S2471" s="2">
        <v>32</v>
      </c>
      <c r="T2471" s="9">
        <f t="shared" si="309"/>
        <v>23912</v>
      </c>
      <c r="U2471" s="9">
        <f t="shared" si="310"/>
        <v>1787</v>
      </c>
      <c r="V2471" s="2" t="s">
        <v>64</v>
      </c>
      <c r="W2471" s="10">
        <f t="shared" si="311"/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 t="shared" si="304"/>
        <v>Kean</v>
      </c>
      <c r="H2472" s="6" t="str">
        <f t="shared" si="305"/>
        <v>Thornton</v>
      </c>
      <c r="I2472" s="6" t="str">
        <f t="shared" si="306"/>
        <v>Brisbane</v>
      </c>
      <c r="J2472" s="2" t="s">
        <v>270</v>
      </c>
      <c r="K2472" s="7" t="str">
        <f>INDEX('Product Details'!$A$2:$D$169, MATCH('Sales Order '!J2472,'Product Details'!$B$2:$B$169,0),3)</f>
        <v>Furniture</v>
      </c>
      <c r="L2472" s="7" t="str">
        <f>INDEX('Product Details'!$A$2:$D$169, MATCH('Sales Order '!J2472,'Product Details'!$B$2:$B$169,0),4)</f>
        <v>Furnishings</v>
      </c>
      <c r="M2472" s="7" t="str">
        <f>INDEX('Product Details'!$A$2:$D$169, MATCH('Sales Order '!J2472,'Product Details'!$B$2:$B$169,0),1)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307"/>
        <v>624</v>
      </c>
      <c r="R2472" s="8">
        <f t="shared" si="308"/>
        <v>666</v>
      </c>
      <c r="S2472" s="2">
        <v>74</v>
      </c>
      <c r="T2472" s="9">
        <f t="shared" si="309"/>
        <v>740</v>
      </c>
      <c r="U2472" s="9">
        <f t="shared" si="310"/>
        <v>116</v>
      </c>
      <c r="V2472" s="2" t="s">
        <v>64</v>
      </c>
      <c r="W2472" s="10">
        <f t="shared" si="311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 t="shared" si="304"/>
        <v>Logan</v>
      </c>
      <c r="H2473" s="6" t="str">
        <f t="shared" si="305"/>
        <v>Currie</v>
      </c>
      <c r="I2473" s="6" t="str">
        <f t="shared" si="306"/>
        <v>Gold Coast</v>
      </c>
      <c r="J2473" s="2" t="s">
        <v>320</v>
      </c>
      <c r="K2473" s="7" t="str">
        <f>INDEX('Product Details'!$A$2:$D$169, MATCH('Sales Order '!J2473,'Product Details'!$B$2:$B$169,0),3)</f>
        <v>Technology</v>
      </c>
      <c r="L2473" s="7" t="str">
        <f>INDEX('Product Details'!$A$2:$D$169, MATCH('Sales Order '!J2473,'Product Details'!$B$2:$B$169,0),4)</f>
        <v>Accessories</v>
      </c>
      <c r="M2473" s="7" t="str">
        <f>INDEX('Product Details'!$A$2:$D$169, MATCH('Sales Order '!J2473,'Product Details'!$B$2:$B$169,0),1)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307"/>
        <v>2989</v>
      </c>
      <c r="R2473" s="8">
        <f t="shared" si="308"/>
        <v>3321</v>
      </c>
      <c r="S2473" s="2">
        <v>56</v>
      </c>
      <c r="T2473" s="9">
        <f t="shared" si="309"/>
        <v>3377</v>
      </c>
      <c r="U2473" s="9">
        <f t="shared" si="310"/>
        <v>388</v>
      </c>
      <c r="V2473" s="2" t="s">
        <v>34</v>
      </c>
      <c r="W2473" s="10">
        <f t="shared" si="311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 t="shared" si="304"/>
        <v>Anthony</v>
      </c>
      <c r="H2474" s="6" t="str">
        <f t="shared" si="305"/>
        <v>Rawles</v>
      </c>
      <c r="I2474" s="6" t="str">
        <f t="shared" si="306"/>
        <v>Samarinda</v>
      </c>
      <c r="J2474" s="2" t="s">
        <v>294</v>
      </c>
      <c r="K2474" s="7" t="str">
        <f>INDEX('Product Details'!$A$2:$D$169, MATCH('Sales Order '!J2474,'Product Details'!$B$2:$B$169,0),3)</f>
        <v>Furniture</v>
      </c>
      <c r="L2474" s="7" t="str">
        <f>INDEX('Product Details'!$A$2:$D$169, MATCH('Sales Order '!J2474,'Product Details'!$B$2:$B$169,0),4)</f>
        <v>Bookcases</v>
      </c>
      <c r="M2474" s="7" t="str">
        <f>INDEX('Product Details'!$A$2:$D$169, MATCH('Sales Order '!J2474,'Product Details'!$B$2:$B$169,0),1)</f>
        <v>Floating Shelf Set, Mobile</v>
      </c>
      <c r="N2474" s="2">
        <v>1717</v>
      </c>
      <c r="O2474" s="2">
        <v>1652</v>
      </c>
      <c r="P2474" s="2">
        <v>4</v>
      </c>
      <c r="Q2474" s="8">
        <f t="shared" si="307"/>
        <v>6608</v>
      </c>
      <c r="R2474" s="8">
        <f t="shared" si="308"/>
        <v>6868</v>
      </c>
      <c r="S2474" s="2">
        <v>97</v>
      </c>
      <c r="T2474" s="9">
        <f t="shared" si="309"/>
        <v>6965</v>
      </c>
      <c r="U2474" s="9">
        <f t="shared" si="310"/>
        <v>357</v>
      </c>
      <c r="V2474" s="2" t="s">
        <v>34</v>
      </c>
      <c r="W2474" s="10">
        <f t="shared" si="311"/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 t="shared" si="304"/>
        <v>Michael</v>
      </c>
      <c r="H2475" s="6" t="str">
        <f t="shared" si="305"/>
        <v>Chen</v>
      </c>
      <c r="I2475" s="6" t="str">
        <f t="shared" si="306"/>
        <v>Jakarta</v>
      </c>
      <c r="J2475" s="2" t="s">
        <v>297</v>
      </c>
      <c r="K2475" s="7" t="str">
        <f>INDEX('Product Details'!$A$2:$D$169, MATCH('Sales Order '!J2475,'Product Details'!$B$2:$B$169,0),3)</f>
        <v>Office_Supplies</v>
      </c>
      <c r="L2475" s="7" t="str">
        <f>INDEX('Product Details'!$A$2:$D$169, MATCH('Sales Order '!J2475,'Product Details'!$B$2:$B$169,0),4)</f>
        <v>Binders</v>
      </c>
      <c r="M2475" s="7" t="str">
        <f>INDEX('Product Details'!$A$2:$D$169, MATCH('Sales Order '!J2475,'Product Details'!$B$2:$B$169,0),1)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307"/>
        <v>8001</v>
      </c>
      <c r="R2475" s="8">
        <f t="shared" si="308"/>
        <v>8399</v>
      </c>
      <c r="S2475" s="2">
        <v>85</v>
      </c>
      <c r="T2475" s="9">
        <f t="shared" si="309"/>
        <v>8484</v>
      </c>
      <c r="U2475" s="9">
        <f t="shared" si="310"/>
        <v>483</v>
      </c>
      <c r="V2475" s="2" t="s">
        <v>34</v>
      </c>
      <c r="W2475" s="10">
        <f t="shared" si="311"/>
        <v>0.05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 t="shared" si="304"/>
        <v>Cathy</v>
      </c>
      <c r="H2476" s="6" t="str">
        <f t="shared" si="305"/>
        <v>Hwang</v>
      </c>
      <c r="I2476" s="6" t="str">
        <f t="shared" si="306"/>
        <v>Ballarat</v>
      </c>
      <c r="J2476" s="2" t="s">
        <v>54</v>
      </c>
      <c r="K2476" s="7" t="str">
        <f>INDEX('Product Details'!$A$2:$D$169, MATCH('Sales Order '!J2476,'Product Details'!$B$2:$B$169,0),3)</f>
        <v>Furniture</v>
      </c>
      <c r="L2476" s="7" t="str">
        <f>INDEX('Product Details'!$A$2:$D$169, MATCH('Sales Order '!J2476,'Product Details'!$B$2:$B$169,0),4)</f>
        <v>Tables</v>
      </c>
      <c r="M2476" s="7" t="str">
        <f>INDEX('Product Details'!$A$2:$D$169, MATCH('Sales Order '!J2476,'Product Details'!$B$2:$B$169,0),1)</f>
        <v>Wood Table, Rectangular</v>
      </c>
      <c r="N2476" s="2">
        <v>183</v>
      </c>
      <c r="O2476" s="2">
        <v>168</v>
      </c>
      <c r="P2476" s="2">
        <v>6</v>
      </c>
      <c r="Q2476" s="8">
        <f t="shared" si="307"/>
        <v>1008</v>
      </c>
      <c r="R2476" s="8">
        <f t="shared" si="308"/>
        <v>1098</v>
      </c>
      <c r="S2476" s="2">
        <v>30</v>
      </c>
      <c r="T2476" s="9">
        <f t="shared" si="309"/>
        <v>1128</v>
      </c>
      <c r="U2476" s="9">
        <f t="shared" si="310"/>
        <v>120</v>
      </c>
      <c r="V2476" s="2" t="s">
        <v>34</v>
      </c>
      <c r="W2476" s="10">
        <f t="shared" si="311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 t="shared" si="304"/>
        <v>Ionia</v>
      </c>
      <c r="H2477" s="6" t="str">
        <f t="shared" si="305"/>
        <v>McGrath</v>
      </c>
      <c r="I2477" s="6" t="str">
        <f t="shared" si="306"/>
        <v>Dormagen</v>
      </c>
      <c r="J2477" s="2" t="s">
        <v>54</v>
      </c>
      <c r="K2477" s="7" t="str">
        <f>INDEX('Product Details'!$A$2:$D$169, MATCH('Sales Order '!J2477,'Product Details'!$B$2:$B$169,0),3)</f>
        <v>Furniture</v>
      </c>
      <c r="L2477" s="7" t="str">
        <f>INDEX('Product Details'!$A$2:$D$169, MATCH('Sales Order '!J2477,'Product Details'!$B$2:$B$169,0),4)</f>
        <v>Tables</v>
      </c>
      <c r="M2477" s="7" t="str">
        <f>INDEX('Product Details'!$A$2:$D$169, MATCH('Sales Order '!J2477,'Product Details'!$B$2:$B$169,0),1)</f>
        <v>Wood Table, Rectangular</v>
      </c>
      <c r="N2477" s="2">
        <v>3321</v>
      </c>
      <c r="O2477" s="2">
        <v>2989</v>
      </c>
      <c r="P2477" s="2">
        <v>1</v>
      </c>
      <c r="Q2477" s="8">
        <f t="shared" si="307"/>
        <v>2989</v>
      </c>
      <c r="R2477" s="8">
        <f t="shared" si="308"/>
        <v>3321</v>
      </c>
      <c r="S2477" s="2">
        <v>76</v>
      </c>
      <c r="T2477" s="9">
        <f t="shared" si="309"/>
        <v>3397</v>
      </c>
      <c r="U2477" s="9">
        <f t="shared" si="310"/>
        <v>408</v>
      </c>
      <c r="V2477" s="2" t="s">
        <v>31</v>
      </c>
      <c r="W2477" s="10">
        <f t="shared" si="311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 t="shared" si="304"/>
        <v>Toby</v>
      </c>
      <c r="H2478" s="6" t="str">
        <f t="shared" si="305"/>
        <v>Gnade</v>
      </c>
      <c r="I2478" s="6" t="str">
        <f t="shared" si="306"/>
        <v>Wagga Wagga</v>
      </c>
      <c r="J2478" s="2" t="s">
        <v>78</v>
      </c>
      <c r="K2478" s="7" t="str">
        <f>INDEX('Product Details'!$A$2:$D$169, MATCH('Sales Order '!J2478,'Product Details'!$B$2:$B$169,0),3)</f>
        <v>Office_Supplies</v>
      </c>
      <c r="L2478" s="7" t="str">
        <f>INDEX('Product Details'!$A$2:$D$169, MATCH('Sales Order '!J2478,'Product Details'!$B$2:$B$169,0),4)</f>
        <v>Supplies</v>
      </c>
      <c r="M2478" s="7" t="str">
        <f>INDEX('Product Details'!$A$2:$D$169, MATCH('Sales Order '!J2478,'Product Details'!$B$2:$B$169,0),1)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307"/>
        <v>3152</v>
      </c>
      <c r="R2478" s="8">
        <f t="shared" si="308"/>
        <v>3508</v>
      </c>
      <c r="S2478" s="2">
        <v>51</v>
      </c>
      <c r="T2478" s="9">
        <f t="shared" si="309"/>
        <v>3559</v>
      </c>
      <c r="U2478" s="9">
        <f t="shared" si="310"/>
        <v>407</v>
      </c>
      <c r="V2478" s="2" t="s">
        <v>64</v>
      </c>
      <c r="W2478" s="10">
        <f t="shared" si="311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 t="shared" si="304"/>
        <v>Russell</v>
      </c>
      <c r="H2479" s="6" t="str">
        <f t="shared" si="305"/>
        <v>Applegate</v>
      </c>
      <c r="I2479" s="6" t="str">
        <f t="shared" si="306"/>
        <v>Gorakhpur</v>
      </c>
      <c r="J2479" s="2" t="s">
        <v>270</v>
      </c>
      <c r="K2479" s="7" t="str">
        <f>INDEX('Product Details'!$A$2:$D$169, MATCH('Sales Order '!J2479,'Product Details'!$B$2:$B$169,0),3)</f>
        <v>Furniture</v>
      </c>
      <c r="L2479" s="7" t="str">
        <f>INDEX('Product Details'!$A$2:$D$169, MATCH('Sales Order '!J2479,'Product Details'!$B$2:$B$169,0),4)</f>
        <v>Furnishings</v>
      </c>
      <c r="M2479" s="7" t="str">
        <f>INDEX('Product Details'!$A$2:$D$169, MATCH('Sales Order '!J2479,'Product Details'!$B$2:$B$169,0),1)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307"/>
        <v>4794</v>
      </c>
      <c r="R2479" s="8">
        <f t="shared" si="308"/>
        <v>5080</v>
      </c>
      <c r="S2479" s="2">
        <v>96</v>
      </c>
      <c r="T2479" s="9">
        <f t="shared" si="309"/>
        <v>5176</v>
      </c>
      <c r="U2479" s="9">
        <f t="shared" si="310"/>
        <v>382</v>
      </c>
      <c r="V2479" s="2" t="s">
        <v>34</v>
      </c>
      <c r="W2479" s="10">
        <f t="shared" si="311"/>
        <v>0.05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 t="shared" si="304"/>
        <v>Laurel</v>
      </c>
      <c r="H2480" s="6" t="str">
        <f t="shared" si="305"/>
        <v>Workman</v>
      </c>
      <c r="I2480" s="6" t="str">
        <f t="shared" si="306"/>
        <v>Dongguan</v>
      </c>
      <c r="J2480" s="2" t="s">
        <v>156</v>
      </c>
      <c r="K2480" s="7" t="str">
        <f>INDEX('Product Details'!$A$2:$D$169, MATCH('Sales Order '!J2480,'Product Details'!$B$2:$B$169,0),3)</f>
        <v>Office_Supplies</v>
      </c>
      <c r="L2480" s="7" t="str">
        <f>INDEX('Product Details'!$A$2:$D$169, MATCH('Sales Order '!J2480,'Product Details'!$B$2:$B$169,0),4)</f>
        <v>Envelopes</v>
      </c>
      <c r="M2480" s="7" t="str">
        <f>INDEX('Product Details'!$A$2:$D$169, MATCH('Sales Order '!J2480,'Product Details'!$B$2:$B$169,0),1)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307"/>
        <v>5214</v>
      </c>
      <c r="R2480" s="8">
        <f t="shared" si="308"/>
        <v>5848</v>
      </c>
      <c r="S2480" s="2">
        <v>94</v>
      </c>
      <c r="T2480" s="9">
        <f t="shared" si="309"/>
        <v>5942</v>
      </c>
      <c r="U2480" s="9">
        <f t="shared" si="310"/>
        <v>728</v>
      </c>
      <c r="V2480" s="2" t="s">
        <v>34</v>
      </c>
      <c r="W2480" s="10">
        <f t="shared" si="311"/>
        <v>0.05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 t="shared" si="304"/>
        <v>Philip</v>
      </c>
      <c r="H2481" s="6" t="str">
        <f t="shared" si="305"/>
        <v>Fox</v>
      </c>
      <c r="I2481" s="6" t="str">
        <f t="shared" si="306"/>
        <v>Mount Isa</v>
      </c>
      <c r="J2481" s="2" t="s">
        <v>171</v>
      </c>
      <c r="K2481" s="7" t="str">
        <f>INDEX('Product Details'!$A$2:$D$169, MATCH('Sales Order '!J2481,'Product Details'!$B$2:$B$169,0),3)</f>
        <v>Office_Supplies</v>
      </c>
      <c r="L2481" s="7" t="str">
        <f>INDEX('Product Details'!$A$2:$D$169, MATCH('Sales Order '!J2481,'Product Details'!$B$2:$B$169,0),4)</f>
        <v>Labels</v>
      </c>
      <c r="M2481" s="7" t="str">
        <f>INDEX('Product Details'!$A$2:$D$169, MATCH('Sales Order '!J2481,'Product Details'!$B$2:$B$169,0),1)</f>
        <v>Aver 517</v>
      </c>
      <c r="N2481" s="2">
        <v>79</v>
      </c>
      <c r="O2481" s="2">
        <v>75</v>
      </c>
      <c r="P2481" s="2">
        <v>2</v>
      </c>
      <c r="Q2481" s="8">
        <f t="shared" si="307"/>
        <v>150</v>
      </c>
      <c r="R2481" s="8">
        <f t="shared" si="308"/>
        <v>158</v>
      </c>
      <c r="S2481" s="2">
        <v>10</v>
      </c>
      <c r="T2481" s="9">
        <f t="shared" si="309"/>
        <v>168</v>
      </c>
      <c r="U2481" s="9">
        <f t="shared" si="310"/>
        <v>18</v>
      </c>
      <c r="V2481" s="2" t="s">
        <v>64</v>
      </c>
      <c r="W2481" s="10">
        <f t="shared" si="311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 t="shared" si="304"/>
        <v>Toby</v>
      </c>
      <c r="H2482" s="6" t="str">
        <f t="shared" si="305"/>
        <v>Braunhardt</v>
      </c>
      <c r="I2482" s="6" t="str">
        <f t="shared" si="306"/>
        <v>Perth</v>
      </c>
      <c r="J2482" s="2" t="s">
        <v>1225</v>
      </c>
      <c r="K2482" s="7" t="str">
        <f>INDEX('Product Details'!$A$2:$D$169, MATCH('Sales Order '!J2482,'Product Details'!$B$2:$B$169,0),3)</f>
        <v>Office_Supplies</v>
      </c>
      <c r="L2482" s="7" t="str">
        <f>INDEX('Product Details'!$A$2:$D$169, MATCH('Sales Order '!J2482,'Product Details'!$B$2:$B$169,0),4)</f>
        <v>Labels</v>
      </c>
      <c r="M2482" s="7" t="str">
        <f>INDEX('Product Details'!$A$2:$D$169, MATCH('Sales Order '!J2482,'Product Details'!$B$2:$B$169,0),1)</f>
        <v>Aver 510</v>
      </c>
      <c r="N2482" s="2">
        <v>1834</v>
      </c>
      <c r="O2482" s="2">
        <v>1716</v>
      </c>
      <c r="P2482" s="2">
        <v>1</v>
      </c>
      <c r="Q2482" s="8">
        <f t="shared" si="307"/>
        <v>1716</v>
      </c>
      <c r="R2482" s="8">
        <f t="shared" si="308"/>
        <v>1834</v>
      </c>
      <c r="S2482" s="2">
        <v>20</v>
      </c>
      <c r="T2482" s="9">
        <f t="shared" si="309"/>
        <v>1854</v>
      </c>
      <c r="U2482" s="9">
        <f t="shared" si="310"/>
        <v>138</v>
      </c>
      <c r="V2482" s="2" t="s">
        <v>34</v>
      </c>
      <c r="W2482" s="10">
        <f t="shared" si="311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 t="shared" si="304"/>
        <v>Brendan</v>
      </c>
      <c r="H2483" s="6" t="str">
        <f t="shared" si="305"/>
        <v>Dodson</v>
      </c>
      <c r="I2483" s="6" t="str">
        <f t="shared" si="306"/>
        <v>Adelaide</v>
      </c>
      <c r="J2483" s="2" t="s">
        <v>1391</v>
      </c>
      <c r="K2483" s="7" t="str">
        <f>INDEX('Product Details'!$A$2:$D$169, MATCH('Sales Order '!J2483,'Product Details'!$B$2:$B$169,0),3)</f>
        <v>Furniture</v>
      </c>
      <c r="L2483" s="7" t="str">
        <f>INDEX('Product Details'!$A$2:$D$169, MATCH('Sales Order '!J2483,'Product Details'!$B$2:$B$169,0),4)</f>
        <v>Furnishings</v>
      </c>
      <c r="M2483" s="7" t="str">
        <f>INDEX('Product Details'!$A$2:$D$169, MATCH('Sales Order '!J2483,'Product Details'!$B$2:$B$169,0),1)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307"/>
        <v>168</v>
      </c>
      <c r="R2483" s="8">
        <f t="shared" si="308"/>
        <v>183</v>
      </c>
      <c r="S2483" s="2">
        <v>30</v>
      </c>
      <c r="T2483" s="9">
        <f t="shared" si="309"/>
        <v>213</v>
      </c>
      <c r="U2483" s="9">
        <f t="shared" si="310"/>
        <v>45</v>
      </c>
      <c r="V2483" s="2" t="s">
        <v>34</v>
      </c>
      <c r="W2483" s="10">
        <f t="shared" si="311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 t="shared" si="304"/>
        <v>Erin</v>
      </c>
      <c r="H2484" s="6" t="str">
        <f t="shared" si="305"/>
        <v>Smith</v>
      </c>
      <c r="I2484" s="6" t="str">
        <f t="shared" si="306"/>
        <v>Yuci</v>
      </c>
      <c r="J2484" s="2" t="s">
        <v>194</v>
      </c>
      <c r="K2484" s="7" t="str">
        <f>INDEX('Product Details'!$A$2:$D$169, MATCH('Sales Order '!J2484,'Product Details'!$B$2:$B$169,0),3)</f>
        <v>Office_Supplies</v>
      </c>
      <c r="L2484" s="7" t="str">
        <f>INDEX('Product Details'!$A$2:$D$169, MATCH('Sales Order '!J2484,'Product Details'!$B$2:$B$169,0),4)</f>
        <v>Art</v>
      </c>
      <c r="M2484" s="7" t="str">
        <f>INDEX('Product Details'!$A$2:$D$169, MATCH('Sales Order '!J2484,'Product Details'!$B$2:$B$169,0),1)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307"/>
        <v>6180</v>
      </c>
      <c r="R2484" s="8">
        <f t="shared" si="308"/>
        <v>6999</v>
      </c>
      <c r="S2484" s="2">
        <v>37</v>
      </c>
      <c r="T2484" s="9">
        <f t="shared" si="309"/>
        <v>7036</v>
      </c>
      <c r="U2484" s="9">
        <f t="shared" si="310"/>
        <v>856</v>
      </c>
      <c r="V2484" s="2" t="s">
        <v>34</v>
      </c>
      <c r="W2484" s="10">
        <f t="shared" si="311"/>
        <v>0.05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 t="shared" si="304"/>
        <v>Rob</v>
      </c>
      <c r="H2485" s="6" t="str">
        <f t="shared" si="305"/>
        <v>Haberlin</v>
      </c>
      <c r="I2485" s="6" t="str">
        <f t="shared" si="306"/>
        <v>Harbin</v>
      </c>
      <c r="J2485" s="2" t="s">
        <v>205</v>
      </c>
      <c r="K2485" s="7" t="str">
        <f>INDEX('Product Details'!$A$2:$D$169, MATCH('Sales Order '!J2485,'Product Details'!$B$2:$B$169,0),3)</f>
        <v>Office_Supplies</v>
      </c>
      <c r="L2485" s="7" t="str">
        <f>INDEX('Product Details'!$A$2:$D$169, MATCH('Sales Order '!J2485,'Product Details'!$B$2:$B$169,0),4)</f>
        <v>Labels</v>
      </c>
      <c r="M2485" s="7" t="str">
        <f>INDEX('Product Details'!$A$2:$D$169, MATCH('Sales Order '!J2485,'Product Details'!$B$2:$B$169,0),1)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307"/>
        <v>10540</v>
      </c>
      <c r="R2485" s="8">
        <f t="shared" si="308"/>
        <v>11840</v>
      </c>
      <c r="S2485" s="2">
        <v>37</v>
      </c>
      <c r="T2485" s="9">
        <f t="shared" si="309"/>
        <v>11877</v>
      </c>
      <c r="U2485" s="9">
        <f t="shared" si="310"/>
        <v>1337</v>
      </c>
      <c r="V2485" s="2" t="s">
        <v>64</v>
      </c>
      <c r="W2485" s="10">
        <f t="shared" si="311"/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 t="shared" si="304"/>
        <v>Roger</v>
      </c>
      <c r="H2486" s="6" t="str">
        <f t="shared" si="305"/>
        <v>Barcio</v>
      </c>
      <c r="I2486" s="6" t="str">
        <f t="shared" si="306"/>
        <v>Bremen</v>
      </c>
      <c r="J2486" s="2" t="s">
        <v>449</v>
      </c>
      <c r="K2486" s="7" t="str">
        <f>INDEX('Product Details'!$A$2:$D$169, MATCH('Sales Order '!J2486,'Product Details'!$B$2:$B$169,0),3)</f>
        <v>Office_Supplies</v>
      </c>
      <c r="L2486" s="7" t="str">
        <f>INDEX('Product Details'!$A$2:$D$169, MATCH('Sales Order '!J2486,'Product Details'!$B$2:$B$169,0),4)</f>
        <v>Envelopes</v>
      </c>
      <c r="M2486" s="7" t="str">
        <f>INDEX('Product Details'!$A$2:$D$169, MATCH('Sales Order '!J2486,'Product Details'!$B$2:$B$169,0),1)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307"/>
        <v>8004</v>
      </c>
      <c r="R2486" s="8">
        <f t="shared" si="308"/>
        <v>8478</v>
      </c>
      <c r="S2486" s="2">
        <v>21</v>
      </c>
      <c r="T2486" s="9">
        <f t="shared" si="309"/>
        <v>8499</v>
      </c>
      <c r="U2486" s="9">
        <f t="shared" si="310"/>
        <v>495</v>
      </c>
      <c r="V2486" s="2" t="s">
        <v>34</v>
      </c>
      <c r="W2486" s="10">
        <f t="shared" si="311"/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 t="shared" si="304"/>
        <v>Michael</v>
      </c>
      <c r="H2487" s="6" t="str">
        <f t="shared" si="305"/>
        <v>Moore</v>
      </c>
      <c r="I2487" s="6" t="str">
        <f t="shared" si="306"/>
        <v>Medan</v>
      </c>
      <c r="J2487" s="2" t="s">
        <v>617</v>
      </c>
      <c r="K2487" s="7" t="str">
        <f>INDEX('Product Details'!$A$2:$D$169, MATCH('Sales Order '!J2487,'Product Details'!$B$2:$B$169,0),3)</f>
        <v>Office_Supplies</v>
      </c>
      <c r="L2487" s="7" t="str">
        <f>INDEX('Product Details'!$A$2:$D$169, MATCH('Sales Order '!J2487,'Product Details'!$B$2:$B$169,0),4)</f>
        <v>Binders</v>
      </c>
      <c r="M2487" s="7" t="str">
        <f>INDEX('Product Details'!$A$2:$D$169, MATCH('Sales Order '!J2487,'Product Details'!$B$2:$B$169,0),1)</f>
        <v>JM Magazine Binder</v>
      </c>
      <c r="N2487" s="2">
        <v>825</v>
      </c>
      <c r="O2487" s="2">
        <v>793</v>
      </c>
      <c r="P2487" s="2">
        <v>2</v>
      </c>
      <c r="Q2487" s="8">
        <f t="shared" si="307"/>
        <v>1586</v>
      </c>
      <c r="R2487" s="8">
        <f t="shared" si="308"/>
        <v>1650</v>
      </c>
      <c r="S2487" s="2">
        <v>87</v>
      </c>
      <c r="T2487" s="9">
        <f t="shared" si="309"/>
        <v>1737</v>
      </c>
      <c r="U2487" s="9">
        <f t="shared" si="310"/>
        <v>151</v>
      </c>
      <c r="V2487" s="2" t="s">
        <v>34</v>
      </c>
      <c r="W2487" s="10">
        <f t="shared" si="311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 t="shared" si="304"/>
        <v>Tamara</v>
      </c>
      <c r="H2488" s="6" t="str">
        <f t="shared" si="305"/>
        <v>Chand</v>
      </c>
      <c r="I2488" s="6" t="str">
        <f t="shared" si="306"/>
        <v>Yogyakarta</v>
      </c>
      <c r="J2488" s="2" t="s">
        <v>1225</v>
      </c>
      <c r="K2488" s="7" t="str">
        <f>INDEX('Product Details'!$A$2:$D$169, MATCH('Sales Order '!J2488,'Product Details'!$B$2:$B$169,0),3)</f>
        <v>Office_Supplies</v>
      </c>
      <c r="L2488" s="7" t="str">
        <f>INDEX('Product Details'!$A$2:$D$169, MATCH('Sales Order '!J2488,'Product Details'!$B$2:$B$169,0),4)</f>
        <v>Labels</v>
      </c>
      <c r="M2488" s="7" t="str">
        <f>INDEX('Product Details'!$A$2:$D$169, MATCH('Sales Order '!J2488,'Product Details'!$B$2:$B$169,0),1)</f>
        <v>Aver 510</v>
      </c>
      <c r="N2488" s="2">
        <v>7474</v>
      </c>
      <c r="O2488" s="2">
        <v>6858</v>
      </c>
      <c r="P2488" s="2">
        <v>1</v>
      </c>
      <c r="Q2488" s="8">
        <f t="shared" si="307"/>
        <v>6858</v>
      </c>
      <c r="R2488" s="8">
        <f t="shared" si="308"/>
        <v>7474</v>
      </c>
      <c r="S2488" s="2">
        <v>79</v>
      </c>
      <c r="T2488" s="9">
        <f t="shared" si="309"/>
        <v>7553</v>
      </c>
      <c r="U2488" s="9">
        <f t="shared" si="310"/>
        <v>695</v>
      </c>
      <c r="V2488" s="2" t="s">
        <v>72</v>
      </c>
      <c r="W2488" s="10">
        <f t="shared" si="311"/>
        <v>0.05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 t="shared" si="304"/>
        <v>Logan</v>
      </c>
      <c r="H2489" s="6" t="str">
        <f t="shared" si="305"/>
        <v>Currie</v>
      </c>
      <c r="I2489" s="6" t="str">
        <f t="shared" si="306"/>
        <v>Anshan</v>
      </c>
      <c r="J2489" s="2" t="s">
        <v>42</v>
      </c>
      <c r="K2489" s="7" t="str">
        <f>INDEX('Product Details'!$A$2:$D$169, MATCH('Sales Order '!J2489,'Product Details'!$B$2:$B$169,0),3)</f>
        <v>Office_Supplies</v>
      </c>
      <c r="L2489" s="7" t="str">
        <f>INDEX('Product Details'!$A$2:$D$169, MATCH('Sales Order '!J2489,'Product Details'!$B$2:$B$169,0),4)</f>
        <v>Supplies</v>
      </c>
      <c r="M2489" s="7" t="str">
        <f>INDEX('Product Details'!$A$2:$D$169, MATCH('Sales Order '!J2489,'Product Details'!$B$2:$B$169,0),1)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307"/>
        <v>31284</v>
      </c>
      <c r="R2489" s="8">
        <f t="shared" si="308"/>
        <v>35088</v>
      </c>
      <c r="S2489" s="2">
        <v>90</v>
      </c>
      <c r="T2489" s="9">
        <f t="shared" si="309"/>
        <v>35178</v>
      </c>
      <c r="U2489" s="9">
        <f t="shared" si="310"/>
        <v>3894</v>
      </c>
      <c r="V2489" s="2" t="s">
        <v>34</v>
      </c>
      <c r="W2489" s="10">
        <f t="shared" si="311"/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 t="shared" si="304"/>
        <v>Caroline</v>
      </c>
      <c r="H2490" s="6" t="str">
        <f t="shared" si="305"/>
        <v>Jumper</v>
      </c>
      <c r="I2490" s="6" t="str">
        <f t="shared" si="306"/>
        <v>Xuzhou</v>
      </c>
      <c r="J2490" s="2" t="s">
        <v>84</v>
      </c>
      <c r="K2490" s="7" t="str">
        <f>INDEX('Product Details'!$A$2:$D$169, MATCH('Sales Order '!J2490,'Product Details'!$B$2:$B$169,0),3)</f>
        <v>Furniture</v>
      </c>
      <c r="L2490" s="7" t="str">
        <f>INDEX('Product Details'!$A$2:$D$169, MATCH('Sales Order '!J2490,'Product Details'!$B$2:$B$169,0),4)</f>
        <v>Chairs</v>
      </c>
      <c r="M2490" s="7" t="str">
        <f>INDEX('Product Details'!$A$2:$D$169, MATCH('Sales Order '!J2490,'Product Details'!$B$2:$B$169,0),1)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307"/>
        <v>7659</v>
      </c>
      <c r="R2490" s="8">
        <f t="shared" si="308"/>
        <v>8118</v>
      </c>
      <c r="S2490" s="2">
        <v>77</v>
      </c>
      <c r="T2490" s="9">
        <f t="shared" si="309"/>
        <v>8195</v>
      </c>
      <c r="U2490" s="9">
        <f t="shared" si="310"/>
        <v>536</v>
      </c>
      <c r="V2490" s="2" t="s">
        <v>34</v>
      </c>
      <c r="W2490" s="10">
        <f t="shared" si="311"/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 t="shared" si="304"/>
        <v>Jack</v>
      </c>
      <c r="H2491" s="6" t="str">
        <f t="shared" si="305"/>
        <v>Garza</v>
      </c>
      <c r="I2491" s="6" t="str">
        <f t="shared" si="306"/>
        <v>Oldenburg</v>
      </c>
      <c r="J2491" s="2" t="s">
        <v>633</v>
      </c>
      <c r="K2491" s="7" t="str">
        <f>INDEX('Product Details'!$A$2:$D$169, MATCH('Sales Order '!J2491,'Product Details'!$B$2:$B$169,0),3)</f>
        <v>Office_Supplies</v>
      </c>
      <c r="L2491" s="7" t="str">
        <f>INDEX('Product Details'!$A$2:$D$169, MATCH('Sales Order '!J2491,'Product Details'!$B$2:$B$169,0),4)</f>
        <v>Appliances</v>
      </c>
      <c r="M2491" s="7" t="str">
        <f>INDEX('Product Details'!$A$2:$D$169, MATCH('Sales Order '!J2491,'Product Details'!$B$2:$B$169,0),1)</f>
        <v>Cuisinart Toaster, Silver</v>
      </c>
      <c r="N2491" s="2">
        <v>138</v>
      </c>
      <c r="O2491" s="2">
        <v>128</v>
      </c>
      <c r="P2491" s="2">
        <v>2</v>
      </c>
      <c r="Q2491" s="8">
        <f t="shared" si="307"/>
        <v>256</v>
      </c>
      <c r="R2491" s="8">
        <f t="shared" si="308"/>
        <v>276</v>
      </c>
      <c r="S2491" s="2">
        <v>30</v>
      </c>
      <c r="T2491" s="9">
        <f t="shared" si="309"/>
        <v>306</v>
      </c>
      <c r="U2491" s="9">
        <f t="shared" si="310"/>
        <v>50</v>
      </c>
      <c r="V2491" s="2" t="s">
        <v>34</v>
      </c>
      <c r="W2491" s="10">
        <f t="shared" si="311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 t="shared" si="304"/>
        <v>Thea</v>
      </c>
      <c r="H2492" s="6" t="str">
        <f t="shared" si="305"/>
        <v>Hendricks</v>
      </c>
      <c r="I2492" s="6" t="str">
        <f t="shared" si="306"/>
        <v>Moers</v>
      </c>
      <c r="J2492" s="2" t="s">
        <v>75</v>
      </c>
      <c r="K2492" s="7" t="str">
        <f>INDEX('Product Details'!$A$2:$D$169, MATCH('Sales Order '!J2492,'Product Details'!$B$2:$B$169,0),3)</f>
        <v>Office_Supplies</v>
      </c>
      <c r="L2492" s="7" t="str">
        <f>INDEX('Product Details'!$A$2:$D$169, MATCH('Sales Order '!J2492,'Product Details'!$B$2:$B$169,0),4)</f>
        <v>Fasteners</v>
      </c>
      <c r="M2492" s="7" t="str">
        <f>INDEX('Product Details'!$A$2:$D$169, MATCH('Sales Order '!J2492,'Product Details'!$B$2:$B$169,0),1)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307"/>
        <v>8143</v>
      </c>
      <c r="R2492" s="8">
        <f t="shared" si="308"/>
        <v>9135</v>
      </c>
      <c r="S2492" s="2">
        <v>73</v>
      </c>
      <c r="T2492" s="9">
        <f t="shared" si="309"/>
        <v>9208</v>
      </c>
      <c r="U2492" s="9">
        <f t="shared" si="310"/>
        <v>1065</v>
      </c>
      <c r="V2492" s="2" t="s">
        <v>64</v>
      </c>
      <c r="W2492" s="10">
        <f t="shared" si="311"/>
        <v>0.05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 t="shared" si="304"/>
        <v>Brad</v>
      </c>
      <c r="H2493" s="6" t="str">
        <f t="shared" si="305"/>
        <v>Thomas</v>
      </c>
      <c r="I2493" s="6" t="str">
        <f t="shared" si="306"/>
        <v>Udaipur</v>
      </c>
      <c r="J2493" s="2" t="s">
        <v>362</v>
      </c>
      <c r="K2493" s="7" t="str">
        <f>INDEX('Product Details'!$A$2:$D$169, MATCH('Sales Order '!J2493,'Product Details'!$B$2:$B$169,0),3)</f>
        <v>Technology</v>
      </c>
      <c r="L2493" s="7" t="str">
        <f>INDEX('Product Details'!$A$2:$D$169, MATCH('Sales Order '!J2493,'Product Details'!$B$2:$B$169,0),4)</f>
        <v>Machines</v>
      </c>
      <c r="M2493" s="7" t="str">
        <f>INDEX('Product Details'!$A$2:$D$169, MATCH('Sales Order '!J2493,'Product Details'!$B$2:$B$169,0),1)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307"/>
        <v>4550</v>
      </c>
      <c r="R2493" s="8">
        <f t="shared" si="308"/>
        <v>4865</v>
      </c>
      <c r="S2493" s="2">
        <v>80</v>
      </c>
      <c r="T2493" s="9">
        <f t="shared" si="309"/>
        <v>4945</v>
      </c>
      <c r="U2493" s="9">
        <f t="shared" si="310"/>
        <v>395</v>
      </c>
      <c r="V2493" s="2" t="s">
        <v>64</v>
      </c>
      <c r="W2493" s="10">
        <f t="shared" si="311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 t="shared" si="304"/>
        <v>Darren</v>
      </c>
      <c r="H2494" s="6" t="str">
        <f t="shared" si="305"/>
        <v>Koutras</v>
      </c>
      <c r="I2494" s="6" t="str">
        <f t="shared" si="306"/>
        <v>Pune</v>
      </c>
      <c r="J2494" s="2" t="s">
        <v>841</v>
      </c>
      <c r="K2494" s="7" t="str">
        <f>INDEX('Product Details'!$A$2:$D$169, MATCH('Sales Order '!J2494,'Product Details'!$B$2:$B$169,0),3)</f>
        <v>Office_Supplies</v>
      </c>
      <c r="L2494" s="7" t="str">
        <f>INDEX('Product Details'!$A$2:$D$169, MATCH('Sales Order '!J2494,'Product Details'!$B$2:$B$169,0),4)</f>
        <v>Envelopes</v>
      </c>
      <c r="M2494" s="7" t="str">
        <f>INDEX('Product Details'!$A$2:$D$169, MATCH('Sales Order '!J2494,'Product Details'!$B$2:$B$169,0),1)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307"/>
        <v>3604</v>
      </c>
      <c r="R2494" s="8">
        <f t="shared" si="308"/>
        <v>3816</v>
      </c>
      <c r="S2494" s="2">
        <v>52</v>
      </c>
      <c r="T2494" s="9">
        <f t="shared" si="309"/>
        <v>3868</v>
      </c>
      <c r="U2494" s="9">
        <f t="shared" si="310"/>
        <v>264</v>
      </c>
      <c r="V2494" s="2" t="s">
        <v>64</v>
      </c>
      <c r="W2494" s="10">
        <f t="shared" si="311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 t="shared" si="304"/>
        <v>Rick</v>
      </c>
      <c r="H2495" s="6" t="str">
        <f t="shared" si="305"/>
        <v>Reed</v>
      </c>
      <c r="I2495" s="6" t="str">
        <f t="shared" si="306"/>
        <v>Lucknow</v>
      </c>
      <c r="J2495" s="2" t="s">
        <v>141</v>
      </c>
      <c r="K2495" s="7" t="str">
        <f>INDEX('Product Details'!$A$2:$D$169, MATCH('Sales Order '!J2495,'Product Details'!$B$2:$B$169,0),3)</f>
        <v>Furniture</v>
      </c>
      <c r="L2495" s="7" t="str">
        <f>INDEX('Product Details'!$A$2:$D$169, MATCH('Sales Order '!J2495,'Product Details'!$B$2:$B$169,0),4)</f>
        <v>Chairs</v>
      </c>
      <c r="M2495" s="7" t="str">
        <f>INDEX('Product Details'!$A$2:$D$169, MATCH('Sales Order '!J2495,'Product Details'!$B$2:$B$169,0),1)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307"/>
        <v>56</v>
      </c>
      <c r="R2495" s="8">
        <f t="shared" si="308"/>
        <v>61</v>
      </c>
      <c r="S2495" s="2">
        <v>10</v>
      </c>
      <c r="T2495" s="9">
        <f t="shared" si="309"/>
        <v>71</v>
      </c>
      <c r="U2495" s="9">
        <f t="shared" si="310"/>
        <v>15</v>
      </c>
      <c r="V2495" s="2" t="s">
        <v>34</v>
      </c>
      <c r="W2495" s="10">
        <f t="shared" si="311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 t="shared" si="304"/>
        <v>Brad</v>
      </c>
      <c r="H2496" s="6" t="str">
        <f t="shared" si="305"/>
        <v>Thomas</v>
      </c>
      <c r="I2496" s="6" t="str">
        <f t="shared" si="306"/>
        <v>Udaipur</v>
      </c>
      <c r="J2496" s="2" t="s">
        <v>39</v>
      </c>
      <c r="K2496" s="7" t="str">
        <f>INDEX('Product Details'!$A$2:$D$169, MATCH('Sales Order '!J2496,'Product Details'!$B$2:$B$169,0),3)</f>
        <v>Office_Supplies</v>
      </c>
      <c r="L2496" s="7" t="str">
        <f>INDEX('Product Details'!$A$2:$D$169, MATCH('Sales Order '!J2496,'Product Details'!$B$2:$B$169,0),4)</f>
        <v>Binders</v>
      </c>
      <c r="M2496" s="7" t="str">
        <f>INDEX('Product Details'!$A$2:$D$169, MATCH('Sales Order '!J2496,'Product Details'!$B$2:$B$169,0),1)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307"/>
        <v>2616</v>
      </c>
      <c r="R2496" s="8">
        <f t="shared" si="308"/>
        <v>2798</v>
      </c>
      <c r="S2496" s="2">
        <v>35</v>
      </c>
      <c r="T2496" s="9">
        <f t="shared" si="309"/>
        <v>2833</v>
      </c>
      <c r="U2496" s="9">
        <f t="shared" si="310"/>
        <v>217</v>
      </c>
      <c r="V2496" s="2" t="s">
        <v>34</v>
      </c>
      <c r="W2496" s="10">
        <f t="shared" si="311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 t="shared" si="304"/>
        <v>Evan</v>
      </c>
      <c r="H2497" s="6" t="str">
        <f t="shared" si="305"/>
        <v>Henry</v>
      </c>
      <c r="I2497" s="6" t="str">
        <f t="shared" si="306"/>
        <v>Zhoukou</v>
      </c>
      <c r="J2497" s="2" t="s">
        <v>63</v>
      </c>
      <c r="K2497" s="7" t="str">
        <f>INDEX('Product Details'!$A$2:$D$169, MATCH('Sales Order '!J2497,'Product Details'!$B$2:$B$169,0),3)</f>
        <v>Office_Supplies</v>
      </c>
      <c r="L2497" s="7" t="str">
        <f>INDEX('Product Details'!$A$2:$D$169, MATCH('Sales Order '!J2497,'Product Details'!$B$2:$B$169,0),4)</f>
        <v>Envelopes</v>
      </c>
      <c r="M2497" s="7" t="str">
        <f>INDEX('Product Details'!$A$2:$D$169, MATCH('Sales Order '!J2497,'Product Details'!$B$2:$B$169,0),1)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307"/>
        <v>4472</v>
      </c>
      <c r="R2497" s="8">
        <f t="shared" si="308"/>
        <v>5008</v>
      </c>
      <c r="S2497" s="2">
        <v>90</v>
      </c>
      <c r="T2497" s="9">
        <f t="shared" si="309"/>
        <v>5098</v>
      </c>
      <c r="U2497" s="9">
        <f t="shared" si="310"/>
        <v>626</v>
      </c>
      <c r="V2497" s="2" t="s">
        <v>34</v>
      </c>
      <c r="W2497" s="10">
        <f t="shared" si="311"/>
        <v>0.05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 t="shared" si="304"/>
        <v>Heather</v>
      </c>
      <c r="H2498" s="6" t="str">
        <f t="shared" si="305"/>
        <v>Kirkland</v>
      </c>
      <c r="I2498" s="6" t="str">
        <f t="shared" si="306"/>
        <v>Luoyang</v>
      </c>
      <c r="J2498" s="2" t="s">
        <v>205</v>
      </c>
      <c r="K2498" s="7" t="str">
        <f>INDEX('Product Details'!$A$2:$D$169, MATCH('Sales Order '!J2498,'Product Details'!$B$2:$B$169,0),3)</f>
        <v>Office_Supplies</v>
      </c>
      <c r="L2498" s="7" t="str">
        <f>INDEX('Product Details'!$A$2:$D$169, MATCH('Sales Order '!J2498,'Product Details'!$B$2:$B$169,0),4)</f>
        <v>Labels</v>
      </c>
      <c r="M2498" s="7" t="str">
        <f>INDEX('Product Details'!$A$2:$D$169, MATCH('Sales Order '!J2498,'Product Details'!$B$2:$B$169,0),1)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307"/>
        <v>5764</v>
      </c>
      <c r="R2498" s="8">
        <f t="shared" si="308"/>
        <v>6216</v>
      </c>
      <c r="S2498" s="2">
        <v>28</v>
      </c>
      <c r="T2498" s="9">
        <f t="shared" si="309"/>
        <v>6244</v>
      </c>
      <c r="U2498" s="9">
        <f t="shared" si="310"/>
        <v>480</v>
      </c>
      <c r="V2498" s="2" t="s">
        <v>34</v>
      </c>
      <c r="W2498" s="10">
        <f t="shared" si="311"/>
        <v>0.05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 t="shared" si="304"/>
        <v>Justin</v>
      </c>
      <c r="H2499" s="6" t="str">
        <f t="shared" si="305"/>
        <v>Hirsh</v>
      </c>
      <c r="I2499" s="6" t="str">
        <f t="shared" si="306"/>
        <v>Shangzhi</v>
      </c>
      <c r="J2499" s="2" t="s">
        <v>351</v>
      </c>
      <c r="K2499" s="7" t="str">
        <f>INDEX('Product Details'!$A$2:$D$169, MATCH('Sales Order '!J2499,'Product Details'!$B$2:$B$169,0),3)</f>
        <v>Furniture</v>
      </c>
      <c r="L2499" s="7" t="str">
        <f>INDEX('Product Details'!$A$2:$D$169, MATCH('Sales Order '!J2499,'Product Details'!$B$2:$B$169,0),4)</f>
        <v>Tables</v>
      </c>
      <c r="M2499" s="7" t="str">
        <f>INDEX('Product Details'!$A$2:$D$169, MATCH('Sales Order '!J2499,'Product Details'!$B$2:$B$169,0),1)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307"/>
        <v>8280</v>
      </c>
      <c r="R2499" s="8">
        <f t="shared" si="308"/>
        <v>8860</v>
      </c>
      <c r="S2499" s="2">
        <v>20</v>
      </c>
      <c r="T2499" s="9">
        <f t="shared" si="309"/>
        <v>8880</v>
      </c>
      <c r="U2499" s="9">
        <f t="shared" si="310"/>
        <v>600</v>
      </c>
      <c r="V2499" s="2" t="s">
        <v>34</v>
      </c>
      <c r="W2499" s="10">
        <f t="shared" si="311"/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 t="shared" si="304"/>
        <v>Deirdre</v>
      </c>
      <c r="H2500" s="6" t="str">
        <f t="shared" si="305"/>
        <v>Greer</v>
      </c>
      <c r="I2500" s="6" t="str">
        <f t="shared" si="306"/>
        <v>Bandung</v>
      </c>
      <c r="J2500" s="2" t="s">
        <v>669</v>
      </c>
      <c r="K2500" s="7" t="str">
        <f>INDEX('Product Details'!$A$2:$D$169, MATCH('Sales Order '!J2500,'Product Details'!$B$2:$B$169,0),3)</f>
        <v>Technology</v>
      </c>
      <c r="L2500" s="7" t="str">
        <f>INDEX('Product Details'!$A$2:$D$169, MATCH('Sales Order '!J2500,'Product Details'!$B$2:$B$169,0),4)</f>
        <v>Phones</v>
      </c>
      <c r="M2500" s="7" t="str">
        <f>INDEX('Product Details'!$A$2:$D$169, MATCH('Sales Order '!J2500,'Product Details'!$B$2:$B$169,0),1)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307"/>
        <v>2947</v>
      </c>
      <c r="R2500" s="8">
        <f t="shared" si="308"/>
        <v>3184</v>
      </c>
      <c r="S2500" s="2">
        <v>90</v>
      </c>
      <c r="T2500" s="9">
        <f t="shared" si="309"/>
        <v>3274</v>
      </c>
      <c r="U2500" s="9">
        <f t="shared" si="310"/>
        <v>327</v>
      </c>
      <c r="V2500" s="2" t="s">
        <v>64</v>
      </c>
      <c r="W2500" s="10">
        <f t="shared" si="311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 t="shared" si="304"/>
        <v>Victoria</v>
      </c>
      <c r="H2501" s="6" t="str">
        <f t="shared" si="305"/>
        <v>Pisteka</v>
      </c>
      <c r="I2501" s="6" t="str">
        <f t="shared" si="306"/>
        <v>Bokaro</v>
      </c>
      <c r="J2501" s="2" t="s">
        <v>129</v>
      </c>
      <c r="K2501" s="7" t="str">
        <f>INDEX('Product Details'!$A$2:$D$169, MATCH('Sales Order '!J2501,'Product Details'!$B$2:$B$169,0),3)</f>
        <v>Furniture</v>
      </c>
      <c r="L2501" s="7" t="str">
        <f>INDEX('Product Details'!$A$2:$D$169, MATCH('Sales Order '!J2501,'Product Details'!$B$2:$B$169,0),4)</f>
        <v>Tables</v>
      </c>
      <c r="M2501" s="7" t="str">
        <f>INDEX('Product Details'!$A$2:$D$169, MATCH('Sales Order '!J2501,'Product Details'!$B$2:$B$169,0),1)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307"/>
        <v>1968</v>
      </c>
      <c r="R2501" s="8">
        <f t="shared" si="308"/>
        <v>2168</v>
      </c>
      <c r="S2501" s="2">
        <v>72</v>
      </c>
      <c r="T2501" s="9">
        <f t="shared" si="309"/>
        <v>2240</v>
      </c>
      <c r="U2501" s="9">
        <f t="shared" si="310"/>
        <v>272</v>
      </c>
      <c r="V2501" s="2" t="s">
        <v>64</v>
      </c>
      <c r="W2501" s="10">
        <f t="shared" si="311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 t="shared" si="304"/>
        <v>Neil</v>
      </c>
      <c r="H2502" s="6" t="str">
        <f t="shared" si="305"/>
        <v>Franzšsisch</v>
      </c>
      <c r="I2502" s="6" t="str">
        <f t="shared" si="306"/>
        <v>Mount Isa</v>
      </c>
      <c r="J2502" s="2" t="s">
        <v>408</v>
      </c>
      <c r="K2502" s="7" t="str">
        <f>INDEX('Product Details'!$A$2:$D$169, MATCH('Sales Order '!J2502,'Product Details'!$B$2:$B$169,0),3)</f>
        <v>Furniture</v>
      </c>
      <c r="L2502" s="7" t="str">
        <f>INDEX('Product Details'!$A$2:$D$169, MATCH('Sales Order '!J2502,'Product Details'!$B$2:$B$169,0),4)</f>
        <v>Furnishings</v>
      </c>
      <c r="M2502" s="7" t="str">
        <f>INDEX('Product Details'!$A$2:$D$169, MATCH('Sales Order '!J2502,'Product Details'!$B$2:$B$169,0),1)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307"/>
        <v>1591</v>
      </c>
      <c r="R2502" s="8">
        <f t="shared" si="308"/>
        <v>1637</v>
      </c>
      <c r="S2502" s="2">
        <v>99</v>
      </c>
      <c r="T2502" s="9">
        <f t="shared" si="309"/>
        <v>1736</v>
      </c>
      <c r="U2502" s="9">
        <f t="shared" si="310"/>
        <v>145</v>
      </c>
      <c r="V2502" s="2" t="s">
        <v>64</v>
      </c>
      <c r="W2502" s="10">
        <f t="shared" si="311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 t="shared" si="304"/>
        <v>Adam</v>
      </c>
      <c r="H2503" s="6" t="str">
        <f t="shared" si="305"/>
        <v>Bellavance</v>
      </c>
      <c r="I2503" s="6" t="str">
        <f t="shared" si="306"/>
        <v>Kaiyuan</v>
      </c>
      <c r="J2503" s="2" t="s">
        <v>374</v>
      </c>
      <c r="K2503" s="7" t="str">
        <f>INDEX('Product Details'!$A$2:$D$169, MATCH('Sales Order '!J2503,'Product Details'!$B$2:$B$169,0),3)</f>
        <v>Furniture</v>
      </c>
      <c r="L2503" s="7" t="str">
        <f>INDEX('Product Details'!$A$2:$D$169, MATCH('Sales Order '!J2503,'Product Details'!$B$2:$B$169,0),4)</f>
        <v>Chairs</v>
      </c>
      <c r="M2503" s="7" t="str">
        <f>INDEX('Product Details'!$A$2:$D$169, MATCH('Sales Order '!J2503,'Product Details'!$B$2:$B$169,0),1)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307"/>
        <v>314</v>
      </c>
      <c r="R2503" s="8">
        <f t="shared" si="308"/>
        <v>332</v>
      </c>
      <c r="S2503" s="2">
        <v>30</v>
      </c>
      <c r="T2503" s="9">
        <f t="shared" si="309"/>
        <v>362</v>
      </c>
      <c r="U2503" s="9">
        <f t="shared" si="310"/>
        <v>48</v>
      </c>
      <c r="V2503" s="2" t="s">
        <v>34</v>
      </c>
      <c r="W2503" s="10">
        <f t="shared" si="311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 t="shared" si="304"/>
        <v>Bart</v>
      </c>
      <c r="H2504" s="6" t="str">
        <f t="shared" si="305"/>
        <v>Folk</v>
      </c>
      <c r="I2504" s="6" t="str">
        <f t="shared" si="306"/>
        <v>Melbourne</v>
      </c>
      <c r="J2504" s="2" t="s">
        <v>841</v>
      </c>
      <c r="K2504" s="7" t="str">
        <f>INDEX('Product Details'!$A$2:$D$169, MATCH('Sales Order '!J2504,'Product Details'!$B$2:$B$169,0),3)</f>
        <v>Office_Supplies</v>
      </c>
      <c r="L2504" s="7" t="str">
        <f>INDEX('Product Details'!$A$2:$D$169, MATCH('Sales Order '!J2504,'Product Details'!$B$2:$B$169,0),4)</f>
        <v>Envelopes</v>
      </c>
      <c r="M2504" s="7" t="str">
        <f>INDEX('Product Details'!$A$2:$D$169, MATCH('Sales Order '!J2504,'Product Details'!$B$2:$B$169,0),1)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307"/>
        <v>4162</v>
      </c>
      <c r="R2504" s="8">
        <f t="shared" si="308"/>
        <v>4444</v>
      </c>
      <c r="S2504" s="2">
        <v>75</v>
      </c>
      <c r="T2504" s="9">
        <f t="shared" si="309"/>
        <v>4519</v>
      </c>
      <c r="U2504" s="9">
        <f t="shared" si="310"/>
        <v>357</v>
      </c>
      <c r="V2504" s="2" t="s">
        <v>64</v>
      </c>
      <c r="W2504" s="10">
        <f t="shared" si="311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 t="shared" si="304"/>
        <v>Valerie</v>
      </c>
      <c r="H2505" s="6" t="str">
        <f t="shared" si="305"/>
        <v>Takahito</v>
      </c>
      <c r="I2505" s="6" t="str">
        <f t="shared" si="306"/>
        <v>Surat</v>
      </c>
      <c r="J2505" s="2" t="s">
        <v>263</v>
      </c>
      <c r="K2505" s="7" t="str">
        <f>INDEX('Product Details'!$A$2:$D$169, MATCH('Sales Order '!J2505,'Product Details'!$B$2:$B$169,0),3)</f>
        <v>Furniture</v>
      </c>
      <c r="L2505" s="7" t="str">
        <f>INDEX('Product Details'!$A$2:$D$169, MATCH('Sales Order '!J2505,'Product Details'!$B$2:$B$169,0),4)</f>
        <v>Chairs</v>
      </c>
      <c r="M2505" s="7" t="str">
        <f>INDEX('Product Details'!$A$2:$D$169, MATCH('Sales Order '!J2505,'Product Details'!$B$2:$B$169,0),1)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307"/>
        <v>13090</v>
      </c>
      <c r="R2505" s="8">
        <f t="shared" si="308"/>
        <v>14130</v>
      </c>
      <c r="S2505" s="2">
        <v>37</v>
      </c>
      <c r="T2505" s="9">
        <f t="shared" si="309"/>
        <v>14167</v>
      </c>
      <c r="U2505" s="9">
        <f t="shared" si="310"/>
        <v>1077</v>
      </c>
      <c r="V2505" s="2" t="s">
        <v>34</v>
      </c>
      <c r="W2505" s="10">
        <f t="shared" si="311"/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 t="shared" ref="G2506:G2569" si="312">VLOOKUP(F2506, Customer,2,0)</f>
        <v>Adam</v>
      </c>
      <c r="H2506" s="6" t="str">
        <f t="shared" ref="H2506:H2569" si="313">VLOOKUP(F2506,Customer,3,0)</f>
        <v>Bellavance</v>
      </c>
      <c r="I2506" s="6" t="str">
        <f t="shared" ref="I2506:I2569" si="314">VLOOKUP(F2506,Customer,5,0)</f>
        <v>Medan</v>
      </c>
      <c r="J2506" s="2" t="s">
        <v>253</v>
      </c>
      <c r="K2506" s="7" t="str">
        <f>INDEX('Product Details'!$A$2:$D$169, MATCH('Sales Order '!J2506,'Product Details'!$B$2:$B$169,0),3)</f>
        <v>Office_Supplies</v>
      </c>
      <c r="L2506" s="7" t="str">
        <f>INDEX('Product Details'!$A$2:$D$169, MATCH('Sales Order '!J2506,'Product Details'!$B$2:$B$169,0),4)</f>
        <v>Binders</v>
      </c>
      <c r="M2506" s="7" t="str">
        <f>INDEX('Product Details'!$A$2:$D$169, MATCH('Sales Order '!J2506,'Product Details'!$B$2:$B$169,0),1)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307"/>
        <v>1785</v>
      </c>
      <c r="R2506" s="8">
        <f t="shared" si="308"/>
        <v>1911</v>
      </c>
      <c r="S2506" s="2">
        <v>97</v>
      </c>
      <c r="T2506" s="9">
        <f t="shared" si="309"/>
        <v>2008</v>
      </c>
      <c r="U2506" s="9">
        <f t="shared" si="310"/>
        <v>223</v>
      </c>
      <c r="V2506" s="2" t="s">
        <v>34</v>
      </c>
      <c r="W2506" s="10">
        <f t="shared" si="311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 t="shared" si="312"/>
        <v>Peter</v>
      </c>
      <c r="H2507" s="6" t="str">
        <f t="shared" si="313"/>
        <v>BŸhler</v>
      </c>
      <c r="I2507" s="6" t="str">
        <f t="shared" si="314"/>
        <v>Dresden</v>
      </c>
      <c r="J2507" s="2" t="s">
        <v>238</v>
      </c>
      <c r="K2507" s="7" t="str">
        <f>INDEX('Product Details'!$A$2:$D$169, MATCH('Sales Order '!J2507,'Product Details'!$B$2:$B$169,0),3)</f>
        <v>Furniture</v>
      </c>
      <c r="L2507" s="7" t="str">
        <f>INDEX('Product Details'!$A$2:$D$169, MATCH('Sales Order '!J2507,'Product Details'!$B$2:$B$169,0),4)</f>
        <v>Furnishings</v>
      </c>
      <c r="M2507" s="7" t="str">
        <f>INDEX('Product Details'!$A$2:$D$169, MATCH('Sales Order '!J2507,'Product Details'!$B$2:$B$169,0),1)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315">O2507*P2507</f>
        <v>4491</v>
      </c>
      <c r="R2507" s="8">
        <f t="shared" ref="R2507:R2570" si="316">N2507*P2507</f>
        <v>4536</v>
      </c>
      <c r="S2507" s="2">
        <v>82</v>
      </c>
      <c r="T2507" s="9">
        <f t="shared" ref="T2507:T2570" si="317">R2507+S2507</f>
        <v>4618</v>
      </c>
      <c r="U2507" s="9">
        <f t="shared" ref="U2507:U2570" si="318">T2507-Q2507</f>
        <v>127</v>
      </c>
      <c r="V2507" s="2" t="s">
        <v>34</v>
      </c>
      <c r="W2507" s="10">
        <f t="shared" ref="W2507:W2570" si="319">VLOOKUP(T2507,$X$1:$Y$7,2,1)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 t="shared" si="312"/>
        <v>Christy</v>
      </c>
      <c r="H2508" s="6" t="str">
        <f t="shared" si="313"/>
        <v>Brittain</v>
      </c>
      <c r="I2508" s="6" t="str">
        <f t="shared" si="314"/>
        <v>Ajmer</v>
      </c>
      <c r="J2508" s="2" t="s">
        <v>762</v>
      </c>
      <c r="K2508" s="7" t="str">
        <f>INDEX('Product Details'!$A$2:$D$169, MATCH('Sales Order '!J2508,'Product Details'!$B$2:$B$169,0),3)</f>
        <v>Technology</v>
      </c>
      <c r="L2508" s="7" t="str">
        <f>INDEX('Product Details'!$A$2:$D$169, MATCH('Sales Order '!J2508,'Product Details'!$B$2:$B$169,0),4)</f>
        <v>Machines</v>
      </c>
      <c r="M2508" s="7" t="str">
        <f>INDEX('Product Details'!$A$2:$D$169, MATCH('Sales Order '!J2508,'Product Details'!$B$2:$B$169,0),1)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315"/>
        <v>34780</v>
      </c>
      <c r="R2508" s="8">
        <f t="shared" si="316"/>
        <v>37540</v>
      </c>
      <c r="S2508" s="2">
        <v>90</v>
      </c>
      <c r="T2508" s="9">
        <f t="shared" si="317"/>
        <v>37630</v>
      </c>
      <c r="U2508" s="9">
        <f t="shared" si="318"/>
        <v>2850</v>
      </c>
      <c r="V2508" s="2" t="s">
        <v>34</v>
      </c>
      <c r="W2508" s="10">
        <f t="shared" si="319"/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 t="shared" si="312"/>
        <v>Jack</v>
      </c>
      <c r="H2509" s="6" t="str">
        <f t="shared" si="313"/>
        <v>Garza</v>
      </c>
      <c r="I2509" s="6" t="str">
        <f t="shared" si="314"/>
        <v>Oldenburg</v>
      </c>
      <c r="J2509" s="2" t="s">
        <v>860</v>
      </c>
      <c r="K2509" s="7" t="str">
        <f>INDEX('Product Details'!$A$2:$D$169, MATCH('Sales Order '!J2509,'Product Details'!$B$2:$B$169,0),3)</f>
        <v>Furniture</v>
      </c>
      <c r="L2509" s="7" t="str">
        <f>INDEX('Product Details'!$A$2:$D$169, MATCH('Sales Order '!J2509,'Product Details'!$B$2:$B$169,0),4)</f>
        <v>Bookcases</v>
      </c>
      <c r="M2509" s="7" t="str">
        <f>INDEX('Product Details'!$A$2:$D$169, MATCH('Sales Order '!J2509,'Product Details'!$B$2:$B$169,0),1)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315"/>
        <v>14212</v>
      </c>
      <c r="R2509" s="8">
        <f t="shared" si="316"/>
        <v>15068</v>
      </c>
      <c r="S2509" s="2">
        <v>47</v>
      </c>
      <c r="T2509" s="9">
        <f t="shared" si="317"/>
        <v>15115</v>
      </c>
      <c r="U2509" s="9">
        <f t="shared" si="318"/>
        <v>903</v>
      </c>
      <c r="V2509" s="2" t="s">
        <v>34</v>
      </c>
      <c r="W2509" s="10">
        <f t="shared" si="319"/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 t="shared" si="312"/>
        <v>Justin</v>
      </c>
      <c r="H2510" s="6" t="str">
        <f t="shared" si="313"/>
        <v>Hirsh</v>
      </c>
      <c r="I2510" s="6" t="str">
        <f t="shared" si="314"/>
        <v>Shangzhi</v>
      </c>
      <c r="J2510" s="2" t="s">
        <v>867</v>
      </c>
      <c r="K2510" s="7" t="str">
        <f>INDEX('Product Details'!$A$2:$D$169, MATCH('Sales Order '!J2510,'Product Details'!$B$2:$B$169,0),3)</f>
        <v>Furniture</v>
      </c>
      <c r="L2510" s="7" t="str">
        <f>INDEX('Product Details'!$A$2:$D$169, MATCH('Sales Order '!J2510,'Product Details'!$B$2:$B$169,0),4)</f>
        <v>Chairs</v>
      </c>
      <c r="M2510" s="7" t="str">
        <f>INDEX('Product Details'!$A$2:$D$169, MATCH('Sales Order '!J2510,'Product Details'!$B$2:$B$169,0),1)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315"/>
        <v>6304</v>
      </c>
      <c r="R2510" s="8">
        <f t="shared" si="316"/>
        <v>6682</v>
      </c>
      <c r="S2510" s="2">
        <v>61</v>
      </c>
      <c r="T2510" s="9">
        <f t="shared" si="317"/>
        <v>6743</v>
      </c>
      <c r="U2510" s="9">
        <f t="shared" si="318"/>
        <v>439</v>
      </c>
      <c r="V2510" s="2" t="s">
        <v>31</v>
      </c>
      <c r="W2510" s="10">
        <f t="shared" si="319"/>
        <v>0.05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 t="shared" si="312"/>
        <v>Rob</v>
      </c>
      <c r="H2511" s="6" t="str">
        <f t="shared" si="313"/>
        <v>Haberlin</v>
      </c>
      <c r="I2511" s="6" t="str">
        <f t="shared" si="314"/>
        <v>Harbin</v>
      </c>
      <c r="J2511" s="2" t="s">
        <v>436</v>
      </c>
      <c r="K2511" s="7" t="str">
        <f>INDEX('Product Details'!$A$2:$D$169, MATCH('Sales Order '!J2511,'Product Details'!$B$2:$B$169,0),3)</f>
        <v>Technology</v>
      </c>
      <c r="L2511" s="7" t="str">
        <f>INDEX('Product Details'!$A$2:$D$169, MATCH('Sales Order '!J2511,'Product Details'!$B$2:$B$169,0),4)</f>
        <v>Accessories</v>
      </c>
      <c r="M2511" s="7" t="str">
        <f>INDEX('Product Details'!$A$2:$D$169, MATCH('Sales Order '!J2511,'Product Details'!$B$2:$B$169,0),1)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315"/>
        <v>2374</v>
      </c>
      <c r="R2511" s="8">
        <f t="shared" si="316"/>
        <v>2566</v>
      </c>
      <c r="S2511" s="2">
        <v>63</v>
      </c>
      <c r="T2511" s="9">
        <f t="shared" si="317"/>
        <v>2629</v>
      </c>
      <c r="U2511" s="9">
        <f t="shared" si="318"/>
        <v>255</v>
      </c>
      <c r="V2511" s="2" t="s">
        <v>64</v>
      </c>
      <c r="W2511" s="10">
        <f t="shared" si="31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 t="shared" si="312"/>
        <v>Steven</v>
      </c>
      <c r="H2512" s="6" t="str">
        <f t="shared" si="313"/>
        <v>Cartwright</v>
      </c>
      <c r="I2512" s="6" t="str">
        <f t="shared" si="314"/>
        <v>Newcastle</v>
      </c>
      <c r="J2512" s="2" t="s">
        <v>913</v>
      </c>
      <c r="K2512" s="7" t="str">
        <f>INDEX('Product Details'!$A$2:$D$169, MATCH('Sales Order '!J2512,'Product Details'!$B$2:$B$169,0),3)</f>
        <v>Office_Supplies</v>
      </c>
      <c r="L2512" s="7" t="str">
        <f>INDEX('Product Details'!$A$2:$D$169, MATCH('Sales Order '!J2512,'Product Details'!$B$2:$B$169,0),4)</f>
        <v>Appliances</v>
      </c>
      <c r="M2512" s="7" t="str">
        <f>INDEX('Product Details'!$A$2:$D$169, MATCH('Sales Order '!J2512,'Product Details'!$B$2:$B$169,0),1)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315"/>
        <v>16590</v>
      </c>
      <c r="R2512" s="8">
        <f t="shared" si="316"/>
        <v>18428</v>
      </c>
      <c r="S2512" s="2">
        <v>57</v>
      </c>
      <c r="T2512" s="9">
        <f t="shared" si="317"/>
        <v>18485</v>
      </c>
      <c r="U2512" s="9">
        <f t="shared" si="318"/>
        <v>1895</v>
      </c>
      <c r="V2512" s="2" t="s">
        <v>34</v>
      </c>
      <c r="W2512" s="10">
        <f t="shared" si="319"/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 t="shared" si="312"/>
        <v>Bruce</v>
      </c>
      <c r="H2513" s="6" t="str">
        <f t="shared" si="313"/>
        <v>Geld</v>
      </c>
      <c r="I2513" s="6" t="str">
        <f t="shared" si="314"/>
        <v>Wollongong</v>
      </c>
      <c r="J2513" s="2" t="s">
        <v>351</v>
      </c>
      <c r="K2513" s="7" t="str">
        <f>INDEX('Product Details'!$A$2:$D$169, MATCH('Sales Order '!J2513,'Product Details'!$B$2:$B$169,0),3)</f>
        <v>Furniture</v>
      </c>
      <c r="L2513" s="7" t="str">
        <f>INDEX('Product Details'!$A$2:$D$169, MATCH('Sales Order '!J2513,'Product Details'!$B$2:$B$169,0),4)</f>
        <v>Tables</v>
      </c>
      <c r="M2513" s="7" t="str">
        <f>INDEX('Product Details'!$A$2:$D$169, MATCH('Sales Order '!J2513,'Product Details'!$B$2:$B$169,0),1)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315"/>
        <v>2124</v>
      </c>
      <c r="R2513" s="8">
        <f t="shared" si="316"/>
        <v>2319</v>
      </c>
      <c r="S2513" s="2">
        <v>57</v>
      </c>
      <c r="T2513" s="9">
        <f t="shared" si="317"/>
        <v>2376</v>
      </c>
      <c r="U2513" s="9">
        <f t="shared" si="318"/>
        <v>252</v>
      </c>
      <c r="V2513" s="2" t="s">
        <v>34</v>
      </c>
      <c r="W2513" s="10">
        <f t="shared" si="31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 t="shared" si="312"/>
        <v>Charles</v>
      </c>
      <c r="H2514" s="6" t="str">
        <f t="shared" si="313"/>
        <v>Sheldon</v>
      </c>
      <c r="I2514" s="6" t="str">
        <f t="shared" si="314"/>
        <v>Jakarta</v>
      </c>
      <c r="J2514" s="2" t="s">
        <v>793</v>
      </c>
      <c r="K2514" s="7" t="str">
        <f>INDEX('Product Details'!$A$2:$D$169, MATCH('Sales Order '!J2514,'Product Details'!$B$2:$B$169,0),3)</f>
        <v>Office_Supplies</v>
      </c>
      <c r="L2514" s="7" t="str">
        <f>INDEX('Product Details'!$A$2:$D$169, MATCH('Sales Order '!J2514,'Product Details'!$B$2:$B$169,0),4)</f>
        <v>Fasteners</v>
      </c>
      <c r="M2514" s="7" t="str">
        <f>INDEX('Product Details'!$A$2:$D$169, MATCH('Sales Order '!J2514,'Product Details'!$B$2:$B$169,0),1)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315"/>
        <v>5866</v>
      </c>
      <c r="R2514" s="8">
        <f t="shared" si="316"/>
        <v>6524</v>
      </c>
      <c r="S2514" s="2">
        <v>94</v>
      </c>
      <c r="T2514" s="9">
        <f t="shared" si="317"/>
        <v>6618</v>
      </c>
      <c r="U2514" s="9">
        <f t="shared" si="318"/>
        <v>752</v>
      </c>
      <c r="V2514" s="2" t="s">
        <v>34</v>
      </c>
      <c r="W2514" s="10">
        <f t="shared" si="319"/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 t="shared" si="312"/>
        <v>Peter</v>
      </c>
      <c r="H2515" s="6" t="str">
        <f t="shared" si="313"/>
        <v>BŸhler</v>
      </c>
      <c r="I2515" s="6" t="str">
        <f t="shared" si="314"/>
        <v>Wolfsburg</v>
      </c>
      <c r="J2515" s="2" t="s">
        <v>191</v>
      </c>
      <c r="K2515" s="7" t="str">
        <f>INDEX('Product Details'!$A$2:$D$169, MATCH('Sales Order '!J2515,'Product Details'!$B$2:$B$169,0),3)</f>
        <v>Furniture</v>
      </c>
      <c r="L2515" s="7" t="str">
        <f>INDEX('Product Details'!$A$2:$D$169, MATCH('Sales Order '!J2515,'Product Details'!$B$2:$B$169,0),4)</f>
        <v>Tables</v>
      </c>
      <c r="M2515" s="7" t="str">
        <f>INDEX('Product Details'!$A$2:$D$169, MATCH('Sales Order '!J2515,'Product Details'!$B$2:$B$169,0),1)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315"/>
        <v>28470</v>
      </c>
      <c r="R2515" s="8">
        <f t="shared" si="316"/>
        <v>30135</v>
      </c>
      <c r="S2515" s="2">
        <v>36</v>
      </c>
      <c r="T2515" s="9">
        <f t="shared" si="317"/>
        <v>30171</v>
      </c>
      <c r="U2515" s="9">
        <f t="shared" si="318"/>
        <v>1701</v>
      </c>
      <c r="V2515" s="2" t="s">
        <v>34</v>
      </c>
      <c r="W2515" s="10">
        <f t="shared" si="319"/>
        <v>7.0000000000000007E-2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 t="shared" si="312"/>
        <v>Troy</v>
      </c>
      <c r="H2516" s="6" t="str">
        <f t="shared" si="313"/>
        <v>Staebel</v>
      </c>
      <c r="I2516" s="6" t="str">
        <f t="shared" si="314"/>
        <v>Canberra</v>
      </c>
      <c r="J2516" s="2" t="s">
        <v>42</v>
      </c>
      <c r="K2516" s="7" t="str">
        <f>INDEX('Product Details'!$A$2:$D$169, MATCH('Sales Order '!J2516,'Product Details'!$B$2:$B$169,0),3)</f>
        <v>Office_Supplies</v>
      </c>
      <c r="L2516" s="7" t="str">
        <f>INDEX('Product Details'!$A$2:$D$169, MATCH('Sales Order '!J2516,'Product Details'!$B$2:$B$169,0),4)</f>
        <v>Supplies</v>
      </c>
      <c r="M2516" s="7" t="str">
        <f>INDEX('Product Details'!$A$2:$D$169, MATCH('Sales Order '!J2516,'Product Details'!$B$2:$B$169,0),1)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315"/>
        <v>5515</v>
      </c>
      <c r="R2516" s="8">
        <f t="shared" si="316"/>
        <v>5845</v>
      </c>
      <c r="S2516" s="2">
        <v>25</v>
      </c>
      <c r="T2516" s="9">
        <f t="shared" si="317"/>
        <v>5870</v>
      </c>
      <c r="U2516" s="9">
        <f t="shared" si="318"/>
        <v>355</v>
      </c>
      <c r="V2516" s="2" t="s">
        <v>64</v>
      </c>
      <c r="W2516" s="10">
        <f t="shared" si="319"/>
        <v>0.05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 t="shared" si="312"/>
        <v>Meg</v>
      </c>
      <c r="H2517" s="6" t="str">
        <f t="shared" si="313"/>
        <v>Tillman</v>
      </c>
      <c r="I2517" s="6" t="str">
        <f t="shared" si="314"/>
        <v>Bangalore</v>
      </c>
      <c r="J2517" s="2" t="s">
        <v>329</v>
      </c>
      <c r="K2517" s="7" t="str">
        <f>INDEX('Product Details'!$A$2:$D$169, MATCH('Sales Order '!J2517,'Product Details'!$B$2:$B$169,0),3)</f>
        <v>Office_Supplies</v>
      </c>
      <c r="L2517" s="7" t="str">
        <f>INDEX('Product Details'!$A$2:$D$169, MATCH('Sales Order '!J2517,'Product Details'!$B$2:$B$169,0),4)</f>
        <v>Appliances</v>
      </c>
      <c r="M2517" s="7" t="str">
        <f>INDEX('Product Details'!$A$2:$D$169, MATCH('Sales Order '!J2517,'Product Details'!$B$2:$B$169,0),1)</f>
        <v>KitchenAid Toaster, Black</v>
      </c>
      <c r="N2517" s="2">
        <v>1512</v>
      </c>
      <c r="O2517" s="2">
        <v>1497</v>
      </c>
      <c r="P2517" s="2">
        <v>2</v>
      </c>
      <c r="Q2517" s="8">
        <f t="shared" si="315"/>
        <v>2994</v>
      </c>
      <c r="R2517" s="8">
        <f t="shared" si="316"/>
        <v>3024</v>
      </c>
      <c r="S2517" s="2">
        <v>88</v>
      </c>
      <c r="T2517" s="9">
        <f t="shared" si="317"/>
        <v>3112</v>
      </c>
      <c r="U2517" s="9">
        <f t="shared" si="318"/>
        <v>118</v>
      </c>
      <c r="V2517" s="2" t="s">
        <v>34</v>
      </c>
      <c r="W2517" s="10">
        <f t="shared" si="31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 t="shared" si="312"/>
        <v>Jack</v>
      </c>
      <c r="H2518" s="6" t="str">
        <f t="shared" si="313"/>
        <v>Lebron</v>
      </c>
      <c r="I2518" s="6" t="str">
        <f t="shared" si="314"/>
        <v>Erftstadt</v>
      </c>
      <c r="J2518" s="2" t="s">
        <v>97</v>
      </c>
      <c r="K2518" s="7" t="str">
        <f>INDEX('Product Details'!$A$2:$D$169, MATCH('Sales Order '!J2518,'Product Details'!$B$2:$B$169,0),3)</f>
        <v>Technology</v>
      </c>
      <c r="L2518" s="7" t="str">
        <f>INDEX('Product Details'!$A$2:$D$169, MATCH('Sales Order '!J2518,'Product Details'!$B$2:$B$169,0),4)</f>
        <v>Machines</v>
      </c>
      <c r="M2518" s="7" t="str">
        <f>INDEX('Product Details'!$A$2:$D$169, MATCH('Sales Order '!J2518,'Product Details'!$B$2:$B$169,0),1)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315"/>
        <v>155</v>
      </c>
      <c r="R2518" s="8">
        <f t="shared" si="316"/>
        <v>173</v>
      </c>
      <c r="S2518" s="2">
        <v>30</v>
      </c>
      <c r="T2518" s="9">
        <f t="shared" si="317"/>
        <v>203</v>
      </c>
      <c r="U2518" s="9">
        <f t="shared" si="318"/>
        <v>48</v>
      </c>
      <c r="V2518" s="2" t="s">
        <v>34</v>
      </c>
      <c r="W2518" s="10">
        <f t="shared" si="31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 t="shared" si="312"/>
        <v>Sarah</v>
      </c>
      <c r="H2519" s="6" t="str">
        <f t="shared" si="313"/>
        <v>Foster</v>
      </c>
      <c r="I2519" s="6" t="str">
        <f t="shared" si="314"/>
        <v>Harbin</v>
      </c>
      <c r="J2519" s="2" t="s">
        <v>329</v>
      </c>
      <c r="K2519" s="7" t="str">
        <f>INDEX('Product Details'!$A$2:$D$169, MATCH('Sales Order '!J2519,'Product Details'!$B$2:$B$169,0),3)</f>
        <v>Office_Supplies</v>
      </c>
      <c r="L2519" s="7" t="str">
        <f>INDEX('Product Details'!$A$2:$D$169, MATCH('Sales Order '!J2519,'Product Details'!$B$2:$B$169,0),4)</f>
        <v>Appliances</v>
      </c>
      <c r="M2519" s="7" t="str">
        <f>INDEX('Product Details'!$A$2:$D$169, MATCH('Sales Order '!J2519,'Product Details'!$B$2:$B$169,0),1)</f>
        <v>KitchenAid Toaster, Black</v>
      </c>
      <c r="N2519" s="2">
        <v>456</v>
      </c>
      <c r="O2519" s="2">
        <v>430</v>
      </c>
      <c r="P2519" s="2">
        <v>2</v>
      </c>
      <c r="Q2519" s="8">
        <f t="shared" si="315"/>
        <v>860</v>
      </c>
      <c r="R2519" s="8">
        <f t="shared" si="316"/>
        <v>912</v>
      </c>
      <c r="S2519" s="2">
        <v>55</v>
      </c>
      <c r="T2519" s="9">
        <f t="shared" si="317"/>
        <v>967</v>
      </c>
      <c r="U2519" s="9">
        <f t="shared" si="318"/>
        <v>107</v>
      </c>
      <c r="V2519" s="2" t="s">
        <v>31</v>
      </c>
      <c r="W2519" s="10">
        <f t="shared" si="31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 t="shared" si="312"/>
        <v>Alex</v>
      </c>
      <c r="H2520" s="6" t="str">
        <f t="shared" si="313"/>
        <v>Avila</v>
      </c>
      <c r="I2520" s="6" t="str">
        <f t="shared" si="314"/>
        <v>Berlin</v>
      </c>
      <c r="J2520" s="2" t="s">
        <v>399</v>
      </c>
      <c r="K2520" s="7" t="str">
        <f>INDEX('Product Details'!$A$2:$D$169, MATCH('Sales Order '!J2520,'Product Details'!$B$2:$B$169,0),3)</f>
        <v>Office_Supplies</v>
      </c>
      <c r="L2520" s="7" t="str">
        <f>INDEX('Product Details'!$A$2:$D$169, MATCH('Sales Order '!J2520,'Product Details'!$B$2:$B$169,0),4)</f>
        <v>Art</v>
      </c>
      <c r="M2520" s="7" t="str">
        <f>INDEX('Product Details'!$A$2:$D$169, MATCH('Sales Order '!J2520,'Product Details'!$B$2:$B$169,0),1)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315"/>
        <v>4002</v>
      </c>
      <c r="R2520" s="8">
        <f t="shared" si="316"/>
        <v>4239</v>
      </c>
      <c r="S2520" s="2">
        <v>57</v>
      </c>
      <c r="T2520" s="9">
        <f t="shared" si="317"/>
        <v>4296</v>
      </c>
      <c r="U2520" s="9">
        <f t="shared" si="318"/>
        <v>294</v>
      </c>
      <c r="V2520" s="2" t="s">
        <v>34</v>
      </c>
      <c r="W2520" s="10">
        <f t="shared" si="31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 t="shared" si="312"/>
        <v>Brendan</v>
      </c>
      <c r="H2521" s="6" t="str">
        <f t="shared" si="313"/>
        <v>Dodson</v>
      </c>
      <c r="I2521" s="6" t="str">
        <f t="shared" si="314"/>
        <v>Adelaide</v>
      </c>
      <c r="J2521" s="2" t="s">
        <v>425</v>
      </c>
      <c r="K2521" s="7" t="str">
        <f>INDEX('Product Details'!$A$2:$D$169, MATCH('Sales Order '!J2521,'Product Details'!$B$2:$B$169,0),3)</f>
        <v>Office_Supplies</v>
      </c>
      <c r="L2521" s="7" t="str">
        <f>INDEX('Product Details'!$A$2:$D$169, MATCH('Sales Order '!J2521,'Product Details'!$B$2:$B$169,0),4)</f>
        <v>Supplies</v>
      </c>
      <c r="M2521" s="7" t="str">
        <f>INDEX('Product Details'!$A$2:$D$169, MATCH('Sales Order '!J2521,'Product Details'!$B$2:$B$169,0),1)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315"/>
        <v>348</v>
      </c>
      <c r="R2521" s="8">
        <f t="shared" si="316"/>
        <v>370</v>
      </c>
      <c r="S2521" s="2">
        <v>30</v>
      </c>
      <c r="T2521" s="9">
        <f t="shared" si="317"/>
        <v>400</v>
      </c>
      <c r="U2521" s="9">
        <f t="shared" si="318"/>
        <v>52</v>
      </c>
      <c r="V2521" s="2" t="s">
        <v>34</v>
      </c>
      <c r="W2521" s="10">
        <f t="shared" si="31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 t="shared" si="312"/>
        <v>Jennifer</v>
      </c>
      <c r="H2522" s="6" t="str">
        <f t="shared" si="313"/>
        <v>Halladay</v>
      </c>
      <c r="I2522" s="6" t="str">
        <f t="shared" si="314"/>
        <v>Krefeld</v>
      </c>
      <c r="J2522" s="2" t="s">
        <v>87</v>
      </c>
      <c r="K2522" s="7" t="str">
        <f>INDEX('Product Details'!$A$2:$D$169, MATCH('Sales Order '!J2522,'Product Details'!$B$2:$B$169,0),3)</f>
        <v>Office_Supplies</v>
      </c>
      <c r="L2522" s="7" t="str">
        <f>INDEX('Product Details'!$A$2:$D$169, MATCH('Sales Order '!J2522,'Product Details'!$B$2:$B$169,0),4)</f>
        <v>Storage</v>
      </c>
      <c r="M2522" s="7" t="str">
        <f>INDEX('Product Details'!$A$2:$D$169, MATCH('Sales Order '!J2522,'Product Details'!$B$2:$B$169,0),1)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315"/>
        <v>1700</v>
      </c>
      <c r="R2522" s="8">
        <f t="shared" si="316"/>
        <v>1816</v>
      </c>
      <c r="S2522" s="2">
        <v>28</v>
      </c>
      <c r="T2522" s="9">
        <f t="shared" si="317"/>
        <v>1844</v>
      </c>
      <c r="U2522" s="9">
        <f t="shared" si="318"/>
        <v>144</v>
      </c>
      <c r="V2522" s="2" t="s">
        <v>34</v>
      </c>
      <c r="W2522" s="10">
        <f t="shared" si="31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 t="shared" si="312"/>
        <v>Jenna</v>
      </c>
      <c r="H2523" s="6" t="str">
        <f t="shared" si="313"/>
        <v>Caffey</v>
      </c>
      <c r="I2523" s="6" t="str">
        <f t="shared" si="314"/>
        <v>Kanpur</v>
      </c>
      <c r="J2523" s="2" t="s">
        <v>555</v>
      </c>
      <c r="K2523" s="7" t="str">
        <f>INDEX('Product Details'!$A$2:$D$169, MATCH('Sales Order '!J2523,'Product Details'!$B$2:$B$169,0),3)</f>
        <v>Furniture</v>
      </c>
      <c r="L2523" s="7" t="str">
        <f>INDEX('Product Details'!$A$2:$D$169, MATCH('Sales Order '!J2523,'Product Details'!$B$2:$B$169,0),4)</f>
        <v>Furnishings</v>
      </c>
      <c r="M2523" s="7" t="str">
        <f>INDEX('Product Details'!$A$2:$D$169, MATCH('Sales Order '!J2523,'Product Details'!$B$2:$B$169,0),1)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315"/>
        <v>1532</v>
      </c>
      <c r="R2523" s="8">
        <f t="shared" si="316"/>
        <v>1637</v>
      </c>
      <c r="S2523" s="2">
        <v>34</v>
      </c>
      <c r="T2523" s="9">
        <f t="shared" si="317"/>
        <v>1671</v>
      </c>
      <c r="U2523" s="9">
        <f t="shared" si="318"/>
        <v>139</v>
      </c>
      <c r="V2523" s="2" t="s">
        <v>34</v>
      </c>
      <c r="W2523" s="10">
        <f t="shared" si="31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 t="shared" si="312"/>
        <v>Max</v>
      </c>
      <c r="H2524" s="6" t="str">
        <f t="shared" si="313"/>
        <v>Ludwig</v>
      </c>
      <c r="I2524" s="6" t="str">
        <f t="shared" si="314"/>
        <v>Newcastle</v>
      </c>
      <c r="J2524" s="2" t="s">
        <v>493</v>
      </c>
      <c r="K2524" s="7" t="str">
        <f>INDEX('Product Details'!$A$2:$D$169, MATCH('Sales Order '!J2524,'Product Details'!$B$2:$B$169,0),3)</f>
        <v>Office_Supplies</v>
      </c>
      <c r="L2524" s="7" t="str">
        <f>INDEX('Product Details'!$A$2:$D$169, MATCH('Sales Order '!J2524,'Product Details'!$B$2:$B$169,0),4)</f>
        <v>Binders</v>
      </c>
      <c r="M2524" s="7" t="str">
        <f>INDEX('Product Details'!$A$2:$D$169, MATCH('Sales Order '!J2524,'Product Details'!$B$2:$B$169,0),1)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315"/>
        <v>155</v>
      </c>
      <c r="R2524" s="8">
        <f t="shared" si="316"/>
        <v>167</v>
      </c>
      <c r="S2524" s="2">
        <v>30</v>
      </c>
      <c r="T2524" s="9">
        <f t="shared" si="317"/>
        <v>197</v>
      </c>
      <c r="U2524" s="9">
        <f t="shared" si="318"/>
        <v>42</v>
      </c>
      <c r="V2524" s="2" t="s">
        <v>34</v>
      </c>
      <c r="W2524" s="10">
        <f t="shared" si="31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 t="shared" si="312"/>
        <v>Mark</v>
      </c>
      <c r="H2525" s="6" t="str">
        <f t="shared" si="313"/>
        <v>Packer</v>
      </c>
      <c r="I2525" s="6" t="str">
        <f t="shared" si="314"/>
        <v>Perth</v>
      </c>
      <c r="J2525" s="2" t="s">
        <v>94</v>
      </c>
      <c r="K2525" s="7" t="str">
        <f>INDEX('Product Details'!$A$2:$D$169, MATCH('Sales Order '!J2525,'Product Details'!$B$2:$B$169,0),3)</f>
        <v>Furniture</v>
      </c>
      <c r="L2525" s="7" t="str">
        <f>INDEX('Product Details'!$A$2:$D$169, MATCH('Sales Order '!J2525,'Product Details'!$B$2:$B$169,0),4)</f>
        <v>Bookcases</v>
      </c>
      <c r="M2525" s="7" t="str">
        <f>INDEX('Product Details'!$A$2:$D$169, MATCH('Sales Order '!J2525,'Product Details'!$B$2:$B$169,0),1)</f>
        <v>3-Shelf Cabinet, Mobile</v>
      </c>
      <c r="N2525" s="2">
        <v>2981</v>
      </c>
      <c r="O2525" s="2">
        <v>2870</v>
      </c>
      <c r="P2525" s="2">
        <v>3</v>
      </c>
      <c r="Q2525" s="8">
        <f t="shared" si="315"/>
        <v>8610</v>
      </c>
      <c r="R2525" s="8">
        <f t="shared" si="316"/>
        <v>8943</v>
      </c>
      <c r="S2525" s="2">
        <v>45</v>
      </c>
      <c r="T2525" s="9">
        <f t="shared" si="317"/>
        <v>8988</v>
      </c>
      <c r="U2525" s="9">
        <f t="shared" si="318"/>
        <v>378</v>
      </c>
      <c r="V2525" s="2" t="s">
        <v>34</v>
      </c>
      <c r="W2525" s="10">
        <f t="shared" si="319"/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 t="shared" si="312"/>
        <v>Darrin</v>
      </c>
      <c r="H2526" s="6" t="str">
        <f t="shared" si="313"/>
        <v>Martin</v>
      </c>
      <c r="I2526" s="6" t="str">
        <f t="shared" si="314"/>
        <v>Berlin</v>
      </c>
      <c r="J2526" s="2" t="s">
        <v>75</v>
      </c>
      <c r="K2526" s="7" t="str">
        <f>INDEX('Product Details'!$A$2:$D$169, MATCH('Sales Order '!J2526,'Product Details'!$B$2:$B$169,0),3)</f>
        <v>Office_Supplies</v>
      </c>
      <c r="L2526" s="7" t="str">
        <f>INDEX('Product Details'!$A$2:$D$169, MATCH('Sales Order '!J2526,'Product Details'!$B$2:$B$169,0),4)</f>
        <v>Fasteners</v>
      </c>
      <c r="M2526" s="7" t="str">
        <f>INDEX('Product Details'!$A$2:$D$169, MATCH('Sales Order '!J2526,'Product Details'!$B$2:$B$169,0),1)</f>
        <v>Accos Rubber Bands, 12 Pack</v>
      </c>
      <c r="N2526" s="2">
        <v>100</v>
      </c>
      <c r="O2526" s="2">
        <v>95</v>
      </c>
      <c r="P2526" s="2">
        <v>6</v>
      </c>
      <c r="Q2526" s="8">
        <f t="shared" si="315"/>
        <v>570</v>
      </c>
      <c r="R2526" s="8">
        <f t="shared" si="316"/>
        <v>600</v>
      </c>
      <c r="S2526" s="2">
        <v>10</v>
      </c>
      <c r="T2526" s="9">
        <f t="shared" si="317"/>
        <v>610</v>
      </c>
      <c r="U2526" s="9">
        <f t="shared" si="318"/>
        <v>40</v>
      </c>
      <c r="V2526" s="2" t="s">
        <v>34</v>
      </c>
      <c r="W2526" s="10">
        <f t="shared" si="31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 t="shared" si="312"/>
        <v>Liz</v>
      </c>
      <c r="H2527" s="6" t="str">
        <f t="shared" si="313"/>
        <v>Pelletier</v>
      </c>
      <c r="I2527" s="6" t="str">
        <f t="shared" si="314"/>
        <v>Zigong</v>
      </c>
      <c r="J2527" s="2" t="s">
        <v>191</v>
      </c>
      <c r="K2527" s="7" t="str">
        <f>INDEX('Product Details'!$A$2:$D$169, MATCH('Sales Order '!J2527,'Product Details'!$B$2:$B$169,0),3)</f>
        <v>Furniture</v>
      </c>
      <c r="L2527" s="7" t="str">
        <f>INDEX('Product Details'!$A$2:$D$169, MATCH('Sales Order '!J2527,'Product Details'!$B$2:$B$169,0),4)</f>
        <v>Tables</v>
      </c>
      <c r="M2527" s="7" t="str">
        <f>INDEX('Product Details'!$A$2:$D$169, MATCH('Sales Order '!J2527,'Product Details'!$B$2:$B$169,0),1)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315"/>
        <v>40458</v>
      </c>
      <c r="R2527" s="8">
        <f t="shared" si="316"/>
        <v>44100</v>
      </c>
      <c r="S2527" s="2">
        <v>23</v>
      </c>
      <c r="T2527" s="9">
        <f t="shared" si="317"/>
        <v>44123</v>
      </c>
      <c r="U2527" s="9">
        <f t="shared" si="318"/>
        <v>3665</v>
      </c>
      <c r="V2527" s="2" t="s">
        <v>34</v>
      </c>
      <c r="W2527" s="10">
        <f t="shared" si="319"/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 t="shared" si="312"/>
        <v>Beth</v>
      </c>
      <c r="H2528" s="6" t="str">
        <f t="shared" si="313"/>
        <v>Thompson</v>
      </c>
      <c r="I2528" s="6" t="str">
        <f t="shared" si="314"/>
        <v>Lohne</v>
      </c>
      <c r="J2528" s="2" t="s">
        <v>317</v>
      </c>
      <c r="K2528" s="7" t="str">
        <f>INDEX('Product Details'!$A$2:$D$169, MATCH('Sales Order '!J2528,'Product Details'!$B$2:$B$169,0),3)</f>
        <v>Technology</v>
      </c>
      <c r="L2528" s="7" t="str">
        <f>INDEX('Product Details'!$A$2:$D$169, MATCH('Sales Order '!J2528,'Product Details'!$B$2:$B$169,0),4)</f>
        <v>Accessories</v>
      </c>
      <c r="M2528" s="7" t="str">
        <f>INDEX('Product Details'!$A$2:$D$169, MATCH('Sales Order '!J2528,'Product Details'!$B$2:$B$169,0),1)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315"/>
        <v>26180</v>
      </c>
      <c r="R2528" s="8">
        <f t="shared" si="316"/>
        <v>28260</v>
      </c>
      <c r="S2528" s="2">
        <v>39</v>
      </c>
      <c r="T2528" s="9">
        <f t="shared" si="317"/>
        <v>28299</v>
      </c>
      <c r="U2528" s="9">
        <f t="shared" si="318"/>
        <v>2119</v>
      </c>
      <c r="V2528" s="2" t="s">
        <v>34</v>
      </c>
      <c r="W2528" s="10">
        <f t="shared" si="319"/>
        <v>7.0000000000000007E-2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 t="shared" si="312"/>
        <v>Nat</v>
      </c>
      <c r="H2529" s="6" t="str">
        <f t="shared" si="313"/>
        <v>Carroll</v>
      </c>
      <c r="I2529" s="6" t="str">
        <f t="shared" si="314"/>
        <v>Shanghai</v>
      </c>
      <c r="J2529" s="2" t="s">
        <v>208</v>
      </c>
      <c r="K2529" s="7" t="str">
        <f>INDEX('Product Details'!$A$2:$D$169, MATCH('Sales Order '!J2529,'Product Details'!$B$2:$B$169,0),3)</f>
        <v>Office_Supplies</v>
      </c>
      <c r="L2529" s="7" t="str">
        <f>INDEX('Product Details'!$A$2:$D$169, MATCH('Sales Order '!J2529,'Product Details'!$B$2:$B$169,0),4)</f>
        <v>Labels</v>
      </c>
      <c r="M2529" s="7" t="str">
        <f>INDEX('Product Details'!$A$2:$D$169, MATCH('Sales Order '!J2529,'Product Details'!$B$2:$B$169,0),1)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315"/>
        <v>23742</v>
      </c>
      <c r="R2529" s="8">
        <f t="shared" si="316"/>
        <v>26634</v>
      </c>
      <c r="S2529" s="2">
        <v>75</v>
      </c>
      <c r="T2529" s="9">
        <f t="shared" si="317"/>
        <v>26709</v>
      </c>
      <c r="U2529" s="9">
        <f t="shared" si="318"/>
        <v>2967</v>
      </c>
      <c r="V2529" s="2" t="s">
        <v>64</v>
      </c>
      <c r="W2529" s="10">
        <f t="shared" si="319"/>
        <v>7.0000000000000007E-2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 t="shared" si="312"/>
        <v>Jennifer</v>
      </c>
      <c r="H2530" s="6" t="str">
        <f t="shared" si="313"/>
        <v>Halladay</v>
      </c>
      <c r="I2530" s="6" t="str">
        <f t="shared" si="314"/>
        <v>Krefeld</v>
      </c>
      <c r="J2530" s="2" t="s">
        <v>144</v>
      </c>
      <c r="K2530" s="7" t="str">
        <f>INDEX('Product Details'!$A$2:$D$169, MATCH('Sales Order '!J2530,'Product Details'!$B$2:$B$169,0),3)</f>
        <v>Office_Supplies</v>
      </c>
      <c r="L2530" s="7" t="str">
        <f>INDEX('Product Details'!$A$2:$D$169, MATCH('Sales Order '!J2530,'Product Details'!$B$2:$B$169,0),4)</f>
        <v>Binders</v>
      </c>
      <c r="M2530" s="7" t="str">
        <f>INDEX('Product Details'!$A$2:$D$169, MATCH('Sales Order '!J2530,'Product Details'!$B$2:$B$169,0),1)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315"/>
        <v>186</v>
      </c>
      <c r="R2530" s="8">
        <f t="shared" si="316"/>
        <v>201</v>
      </c>
      <c r="S2530" s="2">
        <v>10</v>
      </c>
      <c r="T2530" s="9">
        <f t="shared" si="317"/>
        <v>211</v>
      </c>
      <c r="U2530" s="9">
        <f t="shared" si="318"/>
        <v>25</v>
      </c>
      <c r="V2530" s="2" t="s">
        <v>34</v>
      </c>
      <c r="W2530" s="10">
        <f t="shared" si="31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 t="shared" si="312"/>
        <v>Quincy</v>
      </c>
      <c r="H2531" s="6" t="str">
        <f t="shared" si="313"/>
        <v>Jones</v>
      </c>
      <c r="I2531" s="6" t="str">
        <f t="shared" si="314"/>
        <v>Gold Coast</v>
      </c>
      <c r="J2531" s="2" t="s">
        <v>84</v>
      </c>
      <c r="K2531" s="7" t="str">
        <f>INDEX('Product Details'!$A$2:$D$169, MATCH('Sales Order '!J2531,'Product Details'!$B$2:$B$169,0),3)</f>
        <v>Furniture</v>
      </c>
      <c r="L2531" s="7" t="str">
        <f>INDEX('Product Details'!$A$2:$D$169, MATCH('Sales Order '!J2531,'Product Details'!$B$2:$B$169,0),4)</f>
        <v>Chairs</v>
      </c>
      <c r="M2531" s="7" t="str">
        <f>INDEX('Product Details'!$A$2:$D$169, MATCH('Sales Order '!J2531,'Product Details'!$B$2:$B$169,0),1)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315"/>
        <v>3540</v>
      </c>
      <c r="R2531" s="8">
        <f t="shared" si="316"/>
        <v>3865</v>
      </c>
      <c r="S2531" s="2">
        <v>99</v>
      </c>
      <c r="T2531" s="9">
        <f t="shared" si="317"/>
        <v>3964</v>
      </c>
      <c r="U2531" s="9">
        <f t="shared" si="318"/>
        <v>424</v>
      </c>
      <c r="V2531" s="2" t="s">
        <v>72</v>
      </c>
      <c r="W2531" s="10">
        <f t="shared" si="31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 t="shared" si="312"/>
        <v>Shirley</v>
      </c>
      <c r="H2532" s="6" t="str">
        <f t="shared" si="313"/>
        <v>Jackson</v>
      </c>
      <c r="I2532" s="6" t="str">
        <f t="shared" si="314"/>
        <v>Gold Coast</v>
      </c>
      <c r="J2532" s="2" t="s">
        <v>427</v>
      </c>
      <c r="K2532" s="7" t="str">
        <f>INDEX('Product Details'!$A$2:$D$169, MATCH('Sales Order '!J2532,'Product Details'!$B$2:$B$169,0),3)</f>
        <v>Office_Supplies</v>
      </c>
      <c r="L2532" s="7" t="str">
        <f>INDEX('Product Details'!$A$2:$D$169, MATCH('Sales Order '!J2532,'Product Details'!$B$2:$B$169,0),4)</f>
        <v>Storage</v>
      </c>
      <c r="M2532" s="7" t="str">
        <f>INDEX('Product Details'!$A$2:$D$169, MATCH('Sales Order '!J2532,'Product Details'!$B$2:$B$169,0),1)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315"/>
        <v>46806</v>
      </c>
      <c r="R2532" s="8">
        <f t="shared" si="316"/>
        <v>50598</v>
      </c>
      <c r="S2532" s="2">
        <v>42</v>
      </c>
      <c r="T2532" s="9">
        <f t="shared" si="317"/>
        <v>50640</v>
      </c>
      <c r="U2532" s="9">
        <f t="shared" si="318"/>
        <v>3834</v>
      </c>
      <c r="V2532" s="2" t="s">
        <v>34</v>
      </c>
      <c r="W2532" s="10">
        <f t="shared" si="319"/>
        <v>0.09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 t="shared" si="312"/>
        <v>Ralph</v>
      </c>
      <c r="H2533" s="6" t="str">
        <f t="shared" si="313"/>
        <v>Kennedy</v>
      </c>
      <c r="I2533" s="6" t="str">
        <f t="shared" si="314"/>
        <v>Perth</v>
      </c>
      <c r="J2533" s="2" t="s">
        <v>253</v>
      </c>
      <c r="K2533" s="7" t="str">
        <f>INDEX('Product Details'!$A$2:$D$169, MATCH('Sales Order '!J2533,'Product Details'!$B$2:$B$169,0),3)</f>
        <v>Office_Supplies</v>
      </c>
      <c r="L2533" s="7" t="str">
        <f>INDEX('Product Details'!$A$2:$D$169, MATCH('Sales Order '!J2533,'Product Details'!$B$2:$B$169,0),4)</f>
        <v>Binders</v>
      </c>
      <c r="M2533" s="7" t="str">
        <f>INDEX('Product Details'!$A$2:$D$169, MATCH('Sales Order '!J2533,'Product Details'!$B$2:$B$169,0),1)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315"/>
        <v>3432</v>
      </c>
      <c r="R2533" s="8">
        <f t="shared" si="316"/>
        <v>3668</v>
      </c>
      <c r="S2533" s="2">
        <v>63</v>
      </c>
      <c r="T2533" s="9">
        <f t="shared" si="317"/>
        <v>3731</v>
      </c>
      <c r="U2533" s="9">
        <f t="shared" si="318"/>
        <v>299</v>
      </c>
      <c r="V2533" s="2" t="s">
        <v>34</v>
      </c>
      <c r="W2533" s="10">
        <f t="shared" si="31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 t="shared" si="312"/>
        <v>Quincy</v>
      </c>
      <c r="H2534" s="6" t="str">
        <f t="shared" si="313"/>
        <v>Jones</v>
      </c>
      <c r="I2534" s="6" t="str">
        <f t="shared" si="314"/>
        <v>Gold Coast</v>
      </c>
      <c r="J2534" s="2" t="s">
        <v>75</v>
      </c>
      <c r="K2534" s="7" t="str">
        <f>INDEX('Product Details'!$A$2:$D$169, MATCH('Sales Order '!J2534,'Product Details'!$B$2:$B$169,0),3)</f>
        <v>Office_Supplies</v>
      </c>
      <c r="L2534" s="7" t="str">
        <f>INDEX('Product Details'!$A$2:$D$169, MATCH('Sales Order '!J2534,'Product Details'!$B$2:$B$169,0),4)</f>
        <v>Fasteners</v>
      </c>
      <c r="M2534" s="7" t="str">
        <f>INDEX('Product Details'!$A$2:$D$169, MATCH('Sales Order '!J2534,'Product Details'!$B$2:$B$169,0),1)</f>
        <v>Accos Rubber Bands, 12 Pack</v>
      </c>
      <c r="N2534" s="2">
        <v>693</v>
      </c>
      <c r="O2534" s="2">
        <v>667</v>
      </c>
      <c r="P2534" s="2">
        <v>4</v>
      </c>
      <c r="Q2534" s="8">
        <f t="shared" si="315"/>
        <v>2668</v>
      </c>
      <c r="R2534" s="8">
        <f t="shared" si="316"/>
        <v>2772</v>
      </c>
      <c r="S2534" s="2">
        <v>64</v>
      </c>
      <c r="T2534" s="9">
        <f t="shared" si="317"/>
        <v>2836</v>
      </c>
      <c r="U2534" s="9">
        <f t="shared" si="318"/>
        <v>168</v>
      </c>
      <c r="V2534" s="2" t="s">
        <v>64</v>
      </c>
      <c r="W2534" s="10">
        <f t="shared" si="31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 t="shared" si="312"/>
        <v>Rachel</v>
      </c>
      <c r="H2535" s="6" t="str">
        <f t="shared" si="313"/>
        <v>Payne</v>
      </c>
      <c r="I2535" s="6" t="str">
        <f t="shared" si="314"/>
        <v>Mianyang</v>
      </c>
      <c r="J2535" s="2" t="s">
        <v>329</v>
      </c>
      <c r="K2535" s="7" t="str">
        <f>INDEX('Product Details'!$A$2:$D$169, MATCH('Sales Order '!J2535,'Product Details'!$B$2:$B$169,0),3)</f>
        <v>Office_Supplies</v>
      </c>
      <c r="L2535" s="7" t="str">
        <f>INDEX('Product Details'!$A$2:$D$169, MATCH('Sales Order '!J2535,'Product Details'!$B$2:$B$169,0),4)</f>
        <v>Appliances</v>
      </c>
      <c r="M2535" s="7" t="str">
        <f>INDEX('Product Details'!$A$2:$D$169, MATCH('Sales Order '!J2535,'Product Details'!$B$2:$B$169,0),1)</f>
        <v>KitchenAid Toaster, Black</v>
      </c>
      <c r="N2535" s="2">
        <v>1017</v>
      </c>
      <c r="O2535" s="2">
        <v>950</v>
      </c>
      <c r="P2535" s="2">
        <v>2</v>
      </c>
      <c r="Q2535" s="8">
        <f t="shared" si="315"/>
        <v>1900</v>
      </c>
      <c r="R2535" s="8">
        <f t="shared" si="316"/>
        <v>2034</v>
      </c>
      <c r="S2535" s="2">
        <v>92</v>
      </c>
      <c r="T2535" s="9">
        <f t="shared" si="317"/>
        <v>2126</v>
      </c>
      <c r="U2535" s="9">
        <f t="shared" si="318"/>
        <v>226</v>
      </c>
      <c r="V2535" s="2" t="s">
        <v>34</v>
      </c>
      <c r="W2535" s="10">
        <f t="shared" si="31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 t="shared" si="312"/>
        <v>Frank</v>
      </c>
      <c r="H2536" s="6" t="str">
        <f t="shared" si="313"/>
        <v>Hawley</v>
      </c>
      <c r="I2536" s="6" t="str">
        <f t="shared" si="314"/>
        <v>Gold Coast</v>
      </c>
      <c r="J2536" s="2" t="s">
        <v>539</v>
      </c>
      <c r="K2536" s="7" t="str">
        <f>INDEX('Product Details'!$A$2:$D$169, MATCH('Sales Order '!J2536,'Product Details'!$B$2:$B$169,0),3)</f>
        <v>Technology</v>
      </c>
      <c r="L2536" s="7" t="str">
        <f>INDEX('Product Details'!$A$2:$D$169, MATCH('Sales Order '!J2536,'Product Details'!$B$2:$B$169,0),4)</f>
        <v>Copiers</v>
      </c>
      <c r="M2536" s="7" t="str">
        <f>INDEX('Product Details'!$A$2:$D$169, MATCH('Sales Order '!J2536,'Product Details'!$B$2:$B$169,0),1)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315"/>
        <v>519</v>
      </c>
      <c r="R2536" s="8">
        <f t="shared" si="316"/>
        <v>564</v>
      </c>
      <c r="S2536" s="2">
        <v>30</v>
      </c>
      <c r="T2536" s="9">
        <f t="shared" si="317"/>
        <v>594</v>
      </c>
      <c r="U2536" s="9">
        <f t="shared" si="318"/>
        <v>75</v>
      </c>
      <c r="V2536" s="2" t="s">
        <v>34</v>
      </c>
      <c r="W2536" s="10">
        <f t="shared" si="31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 t="shared" si="312"/>
        <v>Harry</v>
      </c>
      <c r="H2537" s="6" t="str">
        <f t="shared" si="313"/>
        <v>Marie</v>
      </c>
      <c r="I2537" s="6" t="str">
        <f t="shared" si="314"/>
        <v>Dortmund</v>
      </c>
      <c r="J2537" s="2" t="s">
        <v>171</v>
      </c>
      <c r="K2537" s="7" t="str">
        <f>INDEX('Product Details'!$A$2:$D$169, MATCH('Sales Order '!J2537,'Product Details'!$B$2:$B$169,0),3)</f>
        <v>Office_Supplies</v>
      </c>
      <c r="L2537" s="7" t="str">
        <f>INDEX('Product Details'!$A$2:$D$169, MATCH('Sales Order '!J2537,'Product Details'!$B$2:$B$169,0),4)</f>
        <v>Labels</v>
      </c>
      <c r="M2537" s="7" t="str">
        <f>INDEX('Product Details'!$A$2:$D$169, MATCH('Sales Order '!J2537,'Product Details'!$B$2:$B$169,0),1)</f>
        <v>Aver 517</v>
      </c>
      <c r="N2537" s="2">
        <v>224</v>
      </c>
      <c r="O2537" s="2">
        <v>210</v>
      </c>
      <c r="P2537" s="2">
        <v>2</v>
      </c>
      <c r="Q2537" s="8">
        <f t="shared" si="315"/>
        <v>420</v>
      </c>
      <c r="R2537" s="8">
        <f t="shared" si="316"/>
        <v>448</v>
      </c>
      <c r="S2537" s="2">
        <v>80</v>
      </c>
      <c r="T2537" s="9">
        <f t="shared" si="317"/>
        <v>528</v>
      </c>
      <c r="U2537" s="9">
        <f t="shared" si="318"/>
        <v>108</v>
      </c>
      <c r="V2537" s="2" t="s">
        <v>34</v>
      </c>
      <c r="W2537" s="10">
        <f t="shared" si="31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 t="shared" si="312"/>
        <v>Jeremy</v>
      </c>
      <c r="H2538" s="6" t="str">
        <f t="shared" si="313"/>
        <v>Ellison</v>
      </c>
      <c r="I2538" s="6" t="str">
        <f t="shared" si="314"/>
        <v>Jammu</v>
      </c>
      <c r="J2538" s="2" t="s">
        <v>161</v>
      </c>
      <c r="K2538" s="7" t="str">
        <f>INDEX('Product Details'!$A$2:$D$169, MATCH('Sales Order '!J2538,'Product Details'!$B$2:$B$169,0),3)</f>
        <v>Office_Supplies</v>
      </c>
      <c r="L2538" s="7" t="str">
        <f>INDEX('Product Details'!$A$2:$D$169, MATCH('Sales Order '!J2538,'Product Details'!$B$2:$B$169,0),4)</f>
        <v>Storage</v>
      </c>
      <c r="M2538" s="7" t="str">
        <f>INDEX('Product Details'!$A$2:$D$169, MATCH('Sales Order '!J2538,'Product Details'!$B$2:$B$169,0),1)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315"/>
        <v>2136</v>
      </c>
      <c r="R2538" s="8">
        <f t="shared" si="316"/>
        <v>2352</v>
      </c>
      <c r="S2538" s="2">
        <v>61</v>
      </c>
      <c r="T2538" s="9">
        <f t="shared" si="317"/>
        <v>2413</v>
      </c>
      <c r="U2538" s="9">
        <f t="shared" si="318"/>
        <v>277</v>
      </c>
      <c r="V2538" s="2" t="s">
        <v>34</v>
      </c>
      <c r="W2538" s="10">
        <f t="shared" si="31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 t="shared" si="312"/>
        <v>Jack</v>
      </c>
      <c r="H2539" s="6" t="str">
        <f t="shared" si="313"/>
        <v>O'Briant</v>
      </c>
      <c r="I2539" s="6" t="str">
        <f t="shared" si="314"/>
        <v>Jammu</v>
      </c>
      <c r="J2539" s="2" t="s">
        <v>106</v>
      </c>
      <c r="K2539" s="7" t="str">
        <f>INDEX('Product Details'!$A$2:$D$169, MATCH('Sales Order '!J2539,'Product Details'!$B$2:$B$169,0),3)</f>
        <v>Office_Supplies</v>
      </c>
      <c r="L2539" s="7" t="str">
        <f>INDEX('Product Details'!$A$2:$D$169, MATCH('Sales Order '!J2539,'Product Details'!$B$2:$B$169,0),4)</f>
        <v>Appliances</v>
      </c>
      <c r="M2539" s="7" t="str">
        <f>INDEX('Product Details'!$A$2:$D$169, MATCH('Sales Order '!J2539,'Product Details'!$B$2:$B$169,0),1)</f>
        <v>Hoover Microwave, Silver</v>
      </c>
      <c r="N2539" s="2">
        <v>1447</v>
      </c>
      <c r="O2539" s="2">
        <v>1326</v>
      </c>
      <c r="P2539" s="2">
        <v>3</v>
      </c>
      <c r="Q2539" s="8">
        <f t="shared" si="315"/>
        <v>3978</v>
      </c>
      <c r="R2539" s="8">
        <f t="shared" si="316"/>
        <v>4341</v>
      </c>
      <c r="S2539" s="2">
        <v>76</v>
      </c>
      <c r="T2539" s="9">
        <f t="shared" si="317"/>
        <v>4417</v>
      </c>
      <c r="U2539" s="9">
        <f t="shared" si="318"/>
        <v>439</v>
      </c>
      <c r="V2539" s="2" t="s">
        <v>64</v>
      </c>
      <c r="W2539" s="10">
        <f t="shared" si="31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 t="shared" si="312"/>
        <v>Barry</v>
      </c>
      <c r="H2540" s="6" t="str">
        <f t="shared" si="313"/>
        <v>Franzšsisch</v>
      </c>
      <c r="I2540" s="6" t="str">
        <f t="shared" si="314"/>
        <v>Bendigo</v>
      </c>
      <c r="J2540" s="2" t="s">
        <v>119</v>
      </c>
      <c r="K2540" s="7" t="str">
        <f>INDEX('Product Details'!$A$2:$D$169, MATCH('Sales Order '!J2540,'Product Details'!$B$2:$B$169,0),3)</f>
        <v>Furniture</v>
      </c>
      <c r="L2540" s="7" t="str">
        <f>INDEX('Product Details'!$A$2:$D$169, MATCH('Sales Order '!J2540,'Product Details'!$B$2:$B$169,0),4)</f>
        <v>Furnishings</v>
      </c>
      <c r="M2540" s="7" t="str">
        <f>INDEX('Product Details'!$A$2:$D$169, MATCH('Sales Order '!J2540,'Product Details'!$B$2:$B$169,0),1)</f>
        <v>Advantus Door Stop, Black</v>
      </c>
      <c r="N2540" s="2">
        <v>2151</v>
      </c>
      <c r="O2540" s="2">
        <v>2009</v>
      </c>
      <c r="P2540" s="2">
        <v>4</v>
      </c>
      <c r="Q2540" s="8">
        <f t="shared" si="315"/>
        <v>8036</v>
      </c>
      <c r="R2540" s="8">
        <f t="shared" si="316"/>
        <v>8604</v>
      </c>
      <c r="S2540" s="2">
        <v>56</v>
      </c>
      <c r="T2540" s="9">
        <f t="shared" si="317"/>
        <v>8660</v>
      </c>
      <c r="U2540" s="9">
        <f t="shared" si="318"/>
        <v>624</v>
      </c>
      <c r="V2540" s="2" t="s">
        <v>34</v>
      </c>
      <c r="W2540" s="10">
        <f t="shared" si="319"/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 t="shared" si="312"/>
        <v>Randy</v>
      </c>
      <c r="H2541" s="6" t="str">
        <f t="shared" si="313"/>
        <v>Bradley</v>
      </c>
      <c r="I2541" s="6" t="str">
        <f t="shared" si="314"/>
        <v>Wollongong</v>
      </c>
      <c r="J2541" s="2" t="s">
        <v>539</v>
      </c>
      <c r="K2541" s="7" t="str">
        <f>INDEX('Product Details'!$A$2:$D$169, MATCH('Sales Order '!J2541,'Product Details'!$B$2:$B$169,0),3)</f>
        <v>Technology</v>
      </c>
      <c r="L2541" s="7" t="str">
        <f>INDEX('Product Details'!$A$2:$D$169, MATCH('Sales Order '!J2541,'Product Details'!$B$2:$B$169,0),4)</f>
        <v>Copiers</v>
      </c>
      <c r="M2541" s="7" t="str">
        <f>INDEX('Product Details'!$A$2:$D$169, MATCH('Sales Order '!J2541,'Product Details'!$B$2:$B$169,0),1)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315"/>
        <v>9816</v>
      </c>
      <c r="R2541" s="8">
        <f t="shared" si="316"/>
        <v>10008</v>
      </c>
      <c r="S2541" s="2">
        <v>56</v>
      </c>
      <c r="T2541" s="9">
        <f t="shared" si="317"/>
        <v>10064</v>
      </c>
      <c r="U2541" s="9">
        <f t="shared" si="318"/>
        <v>248</v>
      </c>
      <c r="V2541" s="2" t="s">
        <v>34</v>
      </c>
      <c r="W2541" s="10">
        <f t="shared" si="319"/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 t="shared" si="312"/>
        <v>Marina</v>
      </c>
      <c r="H2542" s="6" t="str">
        <f t="shared" si="313"/>
        <v>Lichtenstein</v>
      </c>
      <c r="I2542" s="6" t="str">
        <f t="shared" si="314"/>
        <v>Denpasar</v>
      </c>
      <c r="J2542" s="2" t="s">
        <v>112</v>
      </c>
      <c r="K2542" s="7" t="str">
        <f>INDEX('Product Details'!$A$2:$D$169, MATCH('Sales Order '!J2542,'Product Details'!$B$2:$B$169,0),3)</f>
        <v>Office_Supplies</v>
      </c>
      <c r="L2542" s="7" t="str">
        <f>INDEX('Product Details'!$A$2:$D$169, MATCH('Sales Order '!J2542,'Product Details'!$B$2:$B$169,0),4)</f>
        <v>Storage</v>
      </c>
      <c r="M2542" s="7" t="str">
        <f>INDEX('Product Details'!$A$2:$D$169, MATCH('Sales Order '!J2542,'Product Details'!$B$2:$B$169,0),1)</f>
        <v>Pizazz Global Quick File</v>
      </c>
      <c r="N2542" s="2">
        <v>185</v>
      </c>
      <c r="O2542" s="2">
        <v>174</v>
      </c>
      <c r="P2542" s="2">
        <v>2</v>
      </c>
      <c r="Q2542" s="8">
        <f t="shared" si="315"/>
        <v>348</v>
      </c>
      <c r="R2542" s="8">
        <f t="shared" si="316"/>
        <v>370</v>
      </c>
      <c r="S2542" s="2">
        <v>30</v>
      </c>
      <c r="T2542" s="9">
        <f t="shared" si="317"/>
        <v>400</v>
      </c>
      <c r="U2542" s="9">
        <f t="shared" si="318"/>
        <v>52</v>
      </c>
      <c r="V2542" s="2" t="s">
        <v>34</v>
      </c>
      <c r="W2542" s="10">
        <f t="shared" si="31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 t="shared" si="312"/>
        <v>Olvera</v>
      </c>
      <c r="H2543" s="6" t="str">
        <f t="shared" si="313"/>
        <v>Toch</v>
      </c>
      <c r="I2543" s="6" t="str">
        <f t="shared" si="314"/>
        <v>Neubrandenburg</v>
      </c>
      <c r="J2543" s="2" t="s">
        <v>841</v>
      </c>
      <c r="K2543" s="7" t="str">
        <f>INDEX('Product Details'!$A$2:$D$169, MATCH('Sales Order '!J2543,'Product Details'!$B$2:$B$169,0),3)</f>
        <v>Office_Supplies</v>
      </c>
      <c r="L2543" s="7" t="str">
        <f>INDEX('Product Details'!$A$2:$D$169, MATCH('Sales Order '!J2543,'Product Details'!$B$2:$B$169,0),4)</f>
        <v>Envelopes</v>
      </c>
      <c r="M2543" s="7" t="str">
        <f>INDEX('Product Details'!$A$2:$D$169, MATCH('Sales Order '!J2543,'Product Details'!$B$2:$B$169,0),1)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315"/>
        <v>13905</v>
      </c>
      <c r="R2543" s="8">
        <f t="shared" si="316"/>
        <v>15462</v>
      </c>
      <c r="S2543" s="2">
        <v>78</v>
      </c>
      <c r="T2543" s="9">
        <f t="shared" si="317"/>
        <v>15540</v>
      </c>
      <c r="U2543" s="9">
        <f t="shared" si="318"/>
        <v>1635</v>
      </c>
      <c r="V2543" s="2" t="s">
        <v>34</v>
      </c>
      <c r="W2543" s="10">
        <f t="shared" si="319"/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 t="shared" si="312"/>
        <v>Carlos</v>
      </c>
      <c r="H2544" s="6" t="str">
        <f t="shared" si="313"/>
        <v>Soltero</v>
      </c>
      <c r="I2544" s="6" t="str">
        <f t="shared" si="314"/>
        <v>Wodonga</v>
      </c>
      <c r="J2544" s="2" t="s">
        <v>455</v>
      </c>
      <c r="K2544" s="7" t="str">
        <f>INDEX('Product Details'!$A$2:$D$169, MATCH('Sales Order '!J2544,'Product Details'!$B$2:$B$169,0),3)</f>
        <v>Office_Supplies</v>
      </c>
      <c r="L2544" s="7" t="str">
        <f>INDEX('Product Details'!$A$2:$D$169, MATCH('Sales Order '!J2544,'Product Details'!$B$2:$B$169,0),4)</f>
        <v>Paper</v>
      </c>
      <c r="M2544" s="7" t="str">
        <f>INDEX('Product Details'!$A$2:$D$169, MATCH('Sales Order '!J2544,'Product Details'!$B$2:$B$169,0),1)</f>
        <v>Xerox 1910</v>
      </c>
      <c r="N2544" s="2">
        <v>1997</v>
      </c>
      <c r="O2544" s="2">
        <v>1816</v>
      </c>
      <c r="P2544" s="2">
        <v>3</v>
      </c>
      <c r="Q2544" s="8">
        <f t="shared" si="315"/>
        <v>5448</v>
      </c>
      <c r="R2544" s="8">
        <f t="shared" si="316"/>
        <v>5991</v>
      </c>
      <c r="S2544" s="2">
        <v>50</v>
      </c>
      <c r="T2544" s="9">
        <f t="shared" si="317"/>
        <v>6041</v>
      </c>
      <c r="U2544" s="9">
        <f t="shared" si="318"/>
        <v>593</v>
      </c>
      <c r="V2544" s="2" t="s">
        <v>34</v>
      </c>
      <c r="W2544" s="10">
        <f t="shared" si="319"/>
        <v>0.05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 t="shared" si="312"/>
        <v>Ralph</v>
      </c>
      <c r="H2545" s="6" t="str">
        <f t="shared" si="313"/>
        <v>Kennedy</v>
      </c>
      <c r="I2545" s="6" t="str">
        <f t="shared" si="314"/>
        <v>Perth</v>
      </c>
      <c r="J2545" s="2" t="s">
        <v>913</v>
      </c>
      <c r="K2545" s="7" t="str">
        <f>INDEX('Product Details'!$A$2:$D$169, MATCH('Sales Order '!J2545,'Product Details'!$B$2:$B$169,0),3)</f>
        <v>Office_Supplies</v>
      </c>
      <c r="L2545" s="7" t="str">
        <f>INDEX('Product Details'!$A$2:$D$169, MATCH('Sales Order '!J2545,'Product Details'!$B$2:$B$169,0),4)</f>
        <v>Appliances</v>
      </c>
      <c r="M2545" s="7" t="str">
        <f>INDEX('Product Details'!$A$2:$D$169, MATCH('Sales Order '!J2545,'Product Details'!$B$2:$B$169,0),1)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315"/>
        <v>28368</v>
      </c>
      <c r="R2545" s="8">
        <f t="shared" si="316"/>
        <v>30069</v>
      </c>
      <c r="S2545" s="2">
        <v>85</v>
      </c>
      <c r="T2545" s="9">
        <f t="shared" si="317"/>
        <v>30154</v>
      </c>
      <c r="U2545" s="9">
        <f t="shared" si="318"/>
        <v>1786</v>
      </c>
      <c r="V2545" s="2" t="s">
        <v>34</v>
      </c>
      <c r="W2545" s="10">
        <f t="shared" si="319"/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 t="shared" si="312"/>
        <v>Barry</v>
      </c>
      <c r="H2546" s="6" t="str">
        <f t="shared" si="313"/>
        <v>Blumstein</v>
      </c>
      <c r="I2546" s="6" t="str">
        <f t="shared" si="314"/>
        <v>Gold Coast</v>
      </c>
      <c r="J2546" s="2" t="s">
        <v>81</v>
      </c>
      <c r="K2546" s="7" t="str">
        <f>INDEX('Product Details'!$A$2:$D$169, MATCH('Sales Order '!J2546,'Product Details'!$B$2:$B$169,0),3)</f>
        <v>Technology</v>
      </c>
      <c r="L2546" s="7" t="str">
        <f>INDEX('Product Details'!$A$2:$D$169, MATCH('Sales Order '!J2546,'Product Details'!$B$2:$B$169,0),4)</f>
        <v>Phones</v>
      </c>
      <c r="M2546" s="7" t="str">
        <f>INDEX('Product Details'!$A$2:$D$169, MATCH('Sales Order '!J2546,'Product Details'!$B$2:$B$169,0),1)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315"/>
        <v>85</v>
      </c>
      <c r="R2546" s="8">
        <f t="shared" si="316"/>
        <v>92</v>
      </c>
      <c r="S2546" s="2">
        <v>10</v>
      </c>
      <c r="T2546" s="9">
        <f t="shared" si="317"/>
        <v>102</v>
      </c>
      <c r="U2546" s="9">
        <f t="shared" si="318"/>
        <v>17</v>
      </c>
      <c r="V2546" s="2" t="s">
        <v>31</v>
      </c>
      <c r="W2546" s="10">
        <f t="shared" si="31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 t="shared" si="312"/>
        <v>Randy</v>
      </c>
      <c r="H2547" s="6" t="str">
        <f t="shared" si="313"/>
        <v>Bradley</v>
      </c>
      <c r="I2547" s="6" t="str">
        <f t="shared" si="314"/>
        <v>Wollongong</v>
      </c>
      <c r="J2547" s="2" t="s">
        <v>817</v>
      </c>
      <c r="K2547" s="7" t="str">
        <f>INDEX('Product Details'!$A$2:$D$169, MATCH('Sales Order '!J2547,'Product Details'!$B$2:$B$169,0),3)</f>
        <v>Office_Supplies</v>
      </c>
      <c r="L2547" s="7" t="str">
        <f>INDEX('Product Details'!$A$2:$D$169, MATCH('Sales Order '!J2547,'Product Details'!$B$2:$B$169,0),4)</f>
        <v>Labels</v>
      </c>
      <c r="M2547" s="7" t="str">
        <f>INDEX('Product Details'!$A$2:$D$169, MATCH('Sales Order '!J2547,'Product Details'!$B$2:$B$169,0),1)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315"/>
        <v>27012</v>
      </c>
      <c r="R2547" s="8">
        <f t="shared" si="316"/>
        <v>28928</v>
      </c>
      <c r="S2547" s="2">
        <v>64</v>
      </c>
      <c r="T2547" s="9">
        <f t="shared" si="317"/>
        <v>28992</v>
      </c>
      <c r="U2547" s="9">
        <f t="shared" si="318"/>
        <v>1980</v>
      </c>
      <c r="V2547" s="2" t="s">
        <v>31</v>
      </c>
      <c r="W2547" s="10">
        <f t="shared" si="319"/>
        <v>7.0000000000000007E-2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 t="shared" si="312"/>
        <v>Clay</v>
      </c>
      <c r="H2548" s="6" t="str">
        <f t="shared" si="313"/>
        <v>Cheatham</v>
      </c>
      <c r="I2548" s="6" t="str">
        <f t="shared" si="314"/>
        <v>Freiburg</v>
      </c>
      <c r="J2548" s="2" t="s">
        <v>551</v>
      </c>
      <c r="K2548" s="7" t="str">
        <f>INDEX('Product Details'!$A$2:$D$169, MATCH('Sales Order '!J2548,'Product Details'!$B$2:$B$169,0),3)</f>
        <v>Office_Supplies</v>
      </c>
      <c r="L2548" s="7" t="str">
        <f>INDEX('Product Details'!$A$2:$D$169, MATCH('Sales Order '!J2548,'Product Details'!$B$2:$B$169,0),4)</f>
        <v>Art</v>
      </c>
      <c r="M2548" s="7" t="str">
        <f>INDEX('Product Details'!$A$2:$D$169, MATCH('Sales Order '!J2548,'Product Details'!$B$2:$B$169,0),1)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315"/>
        <v>765</v>
      </c>
      <c r="R2548" s="8">
        <f t="shared" si="316"/>
        <v>855</v>
      </c>
      <c r="S2548" s="2">
        <v>30</v>
      </c>
      <c r="T2548" s="9">
        <f t="shared" si="317"/>
        <v>885</v>
      </c>
      <c r="U2548" s="9">
        <f t="shared" si="318"/>
        <v>120</v>
      </c>
      <c r="V2548" s="2" t="s">
        <v>34</v>
      </c>
      <c r="W2548" s="10">
        <f t="shared" si="31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 t="shared" si="312"/>
        <v>Sarah</v>
      </c>
      <c r="H2549" s="6" t="str">
        <f t="shared" si="313"/>
        <v>Foster</v>
      </c>
      <c r="I2549" s="6" t="str">
        <f t="shared" si="314"/>
        <v>Harbin</v>
      </c>
      <c r="J2549" s="2" t="s">
        <v>1406</v>
      </c>
      <c r="K2549" s="7" t="str">
        <f>INDEX('Product Details'!$A$2:$D$169, MATCH('Sales Order '!J2549,'Product Details'!$B$2:$B$169,0),3)</f>
        <v>Office_Supplies</v>
      </c>
      <c r="L2549" s="7" t="str">
        <f>INDEX('Product Details'!$A$2:$D$169, MATCH('Sales Order '!J2549,'Product Details'!$B$2:$B$169,0),4)</f>
        <v>Art</v>
      </c>
      <c r="M2549" s="7" t="str">
        <f>INDEX('Product Details'!$A$2:$D$169, MATCH('Sales Order '!J2549,'Product Details'!$B$2:$B$169,0),1)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315"/>
        <v>5220</v>
      </c>
      <c r="R2549" s="8">
        <f t="shared" si="316"/>
        <v>5424</v>
      </c>
      <c r="S2549" s="2">
        <v>27</v>
      </c>
      <c r="T2549" s="9">
        <f t="shared" si="317"/>
        <v>5451</v>
      </c>
      <c r="U2549" s="9">
        <f t="shared" si="318"/>
        <v>231</v>
      </c>
      <c r="V2549" s="2" t="s">
        <v>34</v>
      </c>
      <c r="W2549" s="10">
        <f t="shared" si="319"/>
        <v>0.05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 t="shared" si="312"/>
        <v>Victoria</v>
      </c>
      <c r="H2550" s="6" t="str">
        <f t="shared" si="313"/>
        <v>Wilson</v>
      </c>
      <c r="I2550" s="6" t="str">
        <f t="shared" si="314"/>
        <v>Berlin</v>
      </c>
      <c r="J2550" s="2" t="s">
        <v>156</v>
      </c>
      <c r="K2550" s="7" t="str">
        <f>INDEX('Product Details'!$A$2:$D$169, MATCH('Sales Order '!J2550,'Product Details'!$B$2:$B$169,0),3)</f>
        <v>Office_Supplies</v>
      </c>
      <c r="L2550" s="7" t="str">
        <f>INDEX('Product Details'!$A$2:$D$169, MATCH('Sales Order '!J2550,'Product Details'!$B$2:$B$169,0),4)</f>
        <v>Envelopes</v>
      </c>
      <c r="M2550" s="7" t="str">
        <f>INDEX('Product Details'!$A$2:$D$169, MATCH('Sales Order '!J2550,'Product Details'!$B$2:$B$169,0),1)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315"/>
        <v>8001</v>
      </c>
      <c r="R2550" s="8">
        <f t="shared" si="316"/>
        <v>8721</v>
      </c>
      <c r="S2550" s="2">
        <v>28</v>
      </c>
      <c r="T2550" s="9">
        <f t="shared" si="317"/>
        <v>8749</v>
      </c>
      <c r="U2550" s="9">
        <f t="shared" si="318"/>
        <v>748</v>
      </c>
      <c r="V2550" s="2" t="s">
        <v>34</v>
      </c>
      <c r="W2550" s="10">
        <f t="shared" si="319"/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 t="shared" si="312"/>
        <v>Cari</v>
      </c>
      <c r="H2551" s="6" t="str">
        <f t="shared" si="313"/>
        <v>Schnelling</v>
      </c>
      <c r="I2551" s="6" t="str">
        <f t="shared" si="314"/>
        <v>Agra</v>
      </c>
      <c r="J2551" s="2" t="s">
        <v>573</v>
      </c>
      <c r="K2551" s="7" t="str">
        <f>INDEX('Product Details'!$A$2:$D$169, MATCH('Sales Order '!J2551,'Product Details'!$B$2:$B$169,0),3)</f>
        <v>Technology</v>
      </c>
      <c r="L2551" s="7" t="str">
        <f>INDEX('Product Details'!$A$2:$D$169, MATCH('Sales Order '!J2551,'Product Details'!$B$2:$B$169,0),4)</f>
        <v>Machines</v>
      </c>
      <c r="M2551" s="7" t="str">
        <f>INDEX('Product Details'!$A$2:$D$169, MATCH('Sales Order '!J2551,'Product Details'!$B$2:$B$169,0),1)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315"/>
        <v>17120</v>
      </c>
      <c r="R2551" s="8">
        <f t="shared" si="316"/>
        <v>18308</v>
      </c>
      <c r="S2551" s="2">
        <v>89</v>
      </c>
      <c r="T2551" s="9">
        <f t="shared" si="317"/>
        <v>18397</v>
      </c>
      <c r="U2551" s="9">
        <f t="shared" si="318"/>
        <v>1277</v>
      </c>
      <c r="V2551" s="2" t="s">
        <v>64</v>
      </c>
      <c r="W2551" s="10">
        <f t="shared" si="319"/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 t="shared" si="312"/>
        <v>Victor</v>
      </c>
      <c r="H2552" s="6" t="str">
        <f t="shared" si="313"/>
        <v>Preis</v>
      </c>
      <c r="I2552" s="6" t="str">
        <f t="shared" si="314"/>
        <v>Melbourne</v>
      </c>
      <c r="J2552" s="2" t="s">
        <v>256</v>
      </c>
      <c r="K2552" s="7" t="str">
        <f>INDEX('Product Details'!$A$2:$D$169, MATCH('Sales Order '!J2552,'Product Details'!$B$2:$B$169,0),3)</f>
        <v>Office_Supplies</v>
      </c>
      <c r="L2552" s="7" t="str">
        <f>INDEX('Product Details'!$A$2:$D$169, MATCH('Sales Order '!J2552,'Product Details'!$B$2:$B$169,0),4)</f>
        <v>Supplies</v>
      </c>
      <c r="M2552" s="7" t="str">
        <f>INDEX('Product Details'!$A$2:$D$169, MATCH('Sales Order '!J2552,'Product Details'!$B$2:$B$169,0),1)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315"/>
        <v>12642</v>
      </c>
      <c r="R2552" s="8">
        <f t="shared" si="316"/>
        <v>13270</v>
      </c>
      <c r="S2552" s="2">
        <v>21</v>
      </c>
      <c r="T2552" s="9">
        <f t="shared" si="317"/>
        <v>13291</v>
      </c>
      <c r="U2552" s="9">
        <f t="shared" si="318"/>
        <v>649</v>
      </c>
      <c r="V2552" s="2" t="s">
        <v>34</v>
      </c>
      <c r="W2552" s="10">
        <f t="shared" si="319"/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 t="shared" si="312"/>
        <v>Ralph</v>
      </c>
      <c r="H2553" s="6" t="str">
        <f t="shared" si="313"/>
        <v>Arnett</v>
      </c>
      <c r="I2553" s="6" t="str">
        <f t="shared" si="314"/>
        <v>Jhansi</v>
      </c>
      <c r="J2553" s="2" t="s">
        <v>420</v>
      </c>
      <c r="K2553" s="7" t="str">
        <f>INDEX('Product Details'!$A$2:$D$169, MATCH('Sales Order '!J2553,'Product Details'!$B$2:$B$169,0),3)</f>
        <v>Office_Supplies</v>
      </c>
      <c r="L2553" s="7" t="str">
        <f>INDEX('Product Details'!$A$2:$D$169, MATCH('Sales Order '!J2553,'Product Details'!$B$2:$B$169,0),4)</f>
        <v>Labels</v>
      </c>
      <c r="M2553" s="7" t="str">
        <f>INDEX('Product Details'!$A$2:$D$169, MATCH('Sales Order '!J2553,'Product Details'!$B$2:$B$169,0),1)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315"/>
        <v>6967</v>
      </c>
      <c r="R2553" s="8">
        <f t="shared" si="316"/>
        <v>7315</v>
      </c>
      <c r="S2553" s="2">
        <v>95</v>
      </c>
      <c r="T2553" s="9">
        <f t="shared" si="317"/>
        <v>7410</v>
      </c>
      <c r="U2553" s="9">
        <f t="shared" si="318"/>
        <v>443</v>
      </c>
      <c r="V2553" s="2" t="s">
        <v>34</v>
      </c>
      <c r="W2553" s="10">
        <f t="shared" si="319"/>
        <v>0.05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 t="shared" si="312"/>
        <v>Christopher</v>
      </c>
      <c r="H2554" s="6" t="str">
        <f t="shared" si="313"/>
        <v>Martinez</v>
      </c>
      <c r="I2554" s="6" t="str">
        <f t="shared" si="314"/>
        <v>Qingdao</v>
      </c>
      <c r="J2554" s="2" t="s">
        <v>284</v>
      </c>
      <c r="K2554" s="7" t="str">
        <f>INDEX('Product Details'!$A$2:$D$169, MATCH('Sales Order '!J2554,'Product Details'!$B$2:$B$169,0),3)</f>
        <v>Furniture</v>
      </c>
      <c r="L2554" s="7" t="str">
        <f>INDEX('Product Details'!$A$2:$D$169, MATCH('Sales Order '!J2554,'Product Details'!$B$2:$B$169,0),4)</f>
        <v>Chairs</v>
      </c>
      <c r="M2554" s="7" t="str">
        <f>INDEX('Product Details'!$A$2:$D$169, MATCH('Sales Order '!J2554,'Product Details'!$B$2:$B$169,0),1)</f>
        <v>Chairmat, Black</v>
      </c>
      <c r="N2554" s="2">
        <v>139</v>
      </c>
      <c r="O2554" s="2">
        <v>130</v>
      </c>
      <c r="P2554" s="2">
        <v>3</v>
      </c>
      <c r="Q2554" s="8">
        <f t="shared" si="315"/>
        <v>390</v>
      </c>
      <c r="R2554" s="8">
        <f t="shared" si="316"/>
        <v>417</v>
      </c>
      <c r="S2554" s="2">
        <v>30</v>
      </c>
      <c r="T2554" s="9">
        <f t="shared" si="317"/>
        <v>447</v>
      </c>
      <c r="U2554" s="9">
        <f t="shared" si="318"/>
        <v>57</v>
      </c>
      <c r="V2554" s="2" t="s">
        <v>34</v>
      </c>
      <c r="W2554" s="10">
        <f t="shared" si="31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 t="shared" si="312"/>
        <v>Evan</v>
      </c>
      <c r="H2555" s="6" t="str">
        <f t="shared" si="313"/>
        <v>Bailliet</v>
      </c>
      <c r="I2555" s="6" t="str">
        <f t="shared" si="314"/>
        <v>Sydney</v>
      </c>
      <c r="J2555" s="2" t="s">
        <v>867</v>
      </c>
      <c r="K2555" s="7" t="str">
        <f>INDEX('Product Details'!$A$2:$D$169, MATCH('Sales Order '!J2555,'Product Details'!$B$2:$B$169,0),3)</f>
        <v>Furniture</v>
      </c>
      <c r="L2555" s="7" t="str">
        <f>INDEX('Product Details'!$A$2:$D$169, MATCH('Sales Order '!J2555,'Product Details'!$B$2:$B$169,0),4)</f>
        <v>Chairs</v>
      </c>
      <c r="M2555" s="7" t="str">
        <f>INDEX('Product Details'!$A$2:$D$169, MATCH('Sales Order '!J2555,'Product Details'!$B$2:$B$169,0),1)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315"/>
        <v>3050</v>
      </c>
      <c r="R2555" s="8">
        <f t="shared" si="316"/>
        <v>3230</v>
      </c>
      <c r="S2555" s="2">
        <v>98</v>
      </c>
      <c r="T2555" s="9">
        <f t="shared" si="317"/>
        <v>3328</v>
      </c>
      <c r="U2555" s="9">
        <f t="shared" si="318"/>
        <v>278</v>
      </c>
      <c r="V2555" s="2" t="s">
        <v>64</v>
      </c>
      <c r="W2555" s="10">
        <f t="shared" si="31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 t="shared" si="312"/>
        <v>Dave</v>
      </c>
      <c r="H2556" s="6" t="str">
        <f t="shared" si="313"/>
        <v>Hallsten</v>
      </c>
      <c r="I2556" s="6" t="str">
        <f t="shared" si="314"/>
        <v>Coimbatore</v>
      </c>
      <c r="J2556" s="2" t="s">
        <v>765</v>
      </c>
      <c r="K2556" s="7" t="str">
        <f>INDEX('Product Details'!$A$2:$D$169, MATCH('Sales Order '!J2556,'Product Details'!$B$2:$B$169,0),3)</f>
        <v>Furniture</v>
      </c>
      <c r="L2556" s="7" t="str">
        <f>INDEX('Product Details'!$A$2:$D$169, MATCH('Sales Order '!J2556,'Product Details'!$B$2:$B$169,0),4)</f>
        <v>Tables</v>
      </c>
      <c r="M2556" s="7" t="str">
        <f>INDEX('Product Details'!$A$2:$D$169, MATCH('Sales Order '!J2556,'Product Details'!$B$2:$B$169,0),1)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315"/>
        <v>2374</v>
      </c>
      <c r="R2556" s="8">
        <f t="shared" si="316"/>
        <v>2566</v>
      </c>
      <c r="S2556" s="2">
        <v>84</v>
      </c>
      <c r="T2556" s="9">
        <f t="shared" si="317"/>
        <v>2650</v>
      </c>
      <c r="U2556" s="9">
        <f t="shared" si="318"/>
        <v>276</v>
      </c>
      <c r="V2556" s="2" t="s">
        <v>34</v>
      </c>
      <c r="W2556" s="10">
        <f t="shared" si="31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 t="shared" si="312"/>
        <v>Sylvia</v>
      </c>
      <c r="H2557" s="6" t="str">
        <f t="shared" si="313"/>
        <v>Foulston</v>
      </c>
      <c r="I2557" s="6" t="str">
        <f t="shared" si="314"/>
        <v>Ludwigsburg</v>
      </c>
      <c r="J2557" s="2" t="s">
        <v>60</v>
      </c>
      <c r="K2557" s="7" t="str">
        <f>INDEX('Product Details'!$A$2:$D$169, MATCH('Sales Order '!J2557,'Product Details'!$B$2:$B$169,0),3)</f>
        <v>Technology</v>
      </c>
      <c r="L2557" s="7" t="str">
        <f>INDEX('Product Details'!$A$2:$D$169, MATCH('Sales Order '!J2557,'Product Details'!$B$2:$B$169,0),4)</f>
        <v>Accessories</v>
      </c>
      <c r="M2557" s="7" t="str">
        <f>INDEX('Product Details'!$A$2:$D$169, MATCH('Sales Order '!J2557,'Product Details'!$B$2:$B$169,0),1)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315"/>
        <v>1636</v>
      </c>
      <c r="R2557" s="8">
        <f t="shared" si="316"/>
        <v>1668</v>
      </c>
      <c r="S2557" s="2">
        <v>38</v>
      </c>
      <c r="T2557" s="9">
        <f t="shared" si="317"/>
        <v>1706</v>
      </c>
      <c r="U2557" s="9">
        <f t="shared" si="318"/>
        <v>70</v>
      </c>
      <c r="V2557" s="2" t="s">
        <v>64</v>
      </c>
      <c r="W2557" s="10">
        <f t="shared" si="31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 t="shared" si="312"/>
        <v>Yana</v>
      </c>
      <c r="H2558" s="6" t="str">
        <f t="shared" si="313"/>
        <v>Sorensen</v>
      </c>
      <c r="I2558" s="6" t="str">
        <f t="shared" si="314"/>
        <v>Bottrop</v>
      </c>
      <c r="J2558" s="2" t="s">
        <v>345</v>
      </c>
      <c r="K2558" s="7" t="str">
        <f>INDEX('Product Details'!$A$2:$D$169, MATCH('Sales Order '!J2558,'Product Details'!$B$2:$B$169,0),3)</f>
        <v>Furniture</v>
      </c>
      <c r="L2558" s="7" t="str">
        <f>INDEX('Product Details'!$A$2:$D$169, MATCH('Sales Order '!J2558,'Product Details'!$B$2:$B$169,0),4)</f>
        <v>Chairs</v>
      </c>
      <c r="M2558" s="7" t="str">
        <f>INDEX('Product Details'!$A$2:$D$169, MATCH('Sales Order '!J2558,'Product Details'!$B$2:$B$169,0),1)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315"/>
        <v>25383</v>
      </c>
      <c r="R2558" s="8">
        <f t="shared" si="316"/>
        <v>27918</v>
      </c>
      <c r="S2558" s="2">
        <v>33</v>
      </c>
      <c r="T2558" s="9">
        <f t="shared" si="317"/>
        <v>27951</v>
      </c>
      <c r="U2558" s="9">
        <f t="shared" si="318"/>
        <v>2568</v>
      </c>
      <c r="V2558" s="2" t="s">
        <v>34</v>
      </c>
      <c r="W2558" s="10">
        <f t="shared" si="319"/>
        <v>7.0000000000000007E-2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 t="shared" si="312"/>
        <v>Aaron</v>
      </c>
      <c r="H2559" s="6" t="str">
        <f t="shared" si="313"/>
        <v>Hawkins</v>
      </c>
      <c r="I2559" s="6" t="str">
        <f t="shared" si="314"/>
        <v>Minden</v>
      </c>
      <c r="J2559" s="2" t="s">
        <v>171</v>
      </c>
      <c r="K2559" s="7" t="str">
        <f>INDEX('Product Details'!$A$2:$D$169, MATCH('Sales Order '!J2559,'Product Details'!$B$2:$B$169,0),3)</f>
        <v>Office_Supplies</v>
      </c>
      <c r="L2559" s="7" t="str">
        <f>INDEX('Product Details'!$A$2:$D$169, MATCH('Sales Order '!J2559,'Product Details'!$B$2:$B$169,0),4)</f>
        <v>Labels</v>
      </c>
      <c r="M2559" s="7" t="str">
        <f>INDEX('Product Details'!$A$2:$D$169, MATCH('Sales Order '!J2559,'Product Details'!$B$2:$B$169,0),1)</f>
        <v>Aver 517</v>
      </c>
      <c r="N2559" s="2">
        <v>166</v>
      </c>
      <c r="O2559" s="2">
        <v>149</v>
      </c>
      <c r="P2559" s="2">
        <v>2</v>
      </c>
      <c r="Q2559" s="8">
        <f t="shared" si="315"/>
        <v>298</v>
      </c>
      <c r="R2559" s="8">
        <f t="shared" si="316"/>
        <v>332</v>
      </c>
      <c r="S2559" s="2">
        <v>30</v>
      </c>
      <c r="T2559" s="9">
        <f t="shared" si="317"/>
        <v>362</v>
      </c>
      <c r="U2559" s="9">
        <f t="shared" si="318"/>
        <v>64</v>
      </c>
      <c r="V2559" s="2" t="s">
        <v>31</v>
      </c>
      <c r="W2559" s="10">
        <f t="shared" si="31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 t="shared" si="312"/>
        <v>Ben</v>
      </c>
      <c r="H2560" s="6" t="str">
        <f t="shared" si="313"/>
        <v>Wallace</v>
      </c>
      <c r="I2560" s="6" t="str">
        <f t="shared" si="314"/>
        <v>Shanghai</v>
      </c>
      <c r="J2560" s="2" t="s">
        <v>748</v>
      </c>
      <c r="K2560" s="7" t="str">
        <f>INDEX('Product Details'!$A$2:$D$169, MATCH('Sales Order '!J2560,'Product Details'!$B$2:$B$169,0),3)</f>
        <v>Office_Supplies</v>
      </c>
      <c r="L2560" s="7" t="str">
        <f>INDEX('Product Details'!$A$2:$D$169, MATCH('Sales Order '!J2560,'Product Details'!$B$2:$B$169,0),4)</f>
        <v>Storage</v>
      </c>
      <c r="M2560" s="7" t="str">
        <f>INDEX('Product Details'!$A$2:$D$169, MATCH('Sales Order '!J2560,'Product Details'!$B$2:$B$169,0),1)</f>
        <v>Smead Trays, Wire Frame</v>
      </c>
      <c r="N2560" s="2">
        <v>693</v>
      </c>
      <c r="O2560" s="2">
        <v>667</v>
      </c>
      <c r="P2560" s="2">
        <v>7</v>
      </c>
      <c r="Q2560" s="8">
        <f t="shared" si="315"/>
        <v>4669</v>
      </c>
      <c r="R2560" s="8">
        <f t="shared" si="316"/>
        <v>4851</v>
      </c>
      <c r="S2560" s="2">
        <v>33</v>
      </c>
      <c r="T2560" s="9">
        <f t="shared" si="317"/>
        <v>4884</v>
      </c>
      <c r="U2560" s="9">
        <f t="shared" si="318"/>
        <v>215</v>
      </c>
      <c r="V2560" s="2" t="s">
        <v>34</v>
      </c>
      <c r="W2560" s="10">
        <f t="shared" si="31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 t="shared" si="312"/>
        <v>Delfina</v>
      </c>
      <c r="H2561" s="6" t="str">
        <f t="shared" si="313"/>
        <v>Latchford</v>
      </c>
      <c r="I2561" s="6" t="str">
        <f t="shared" si="314"/>
        <v>Yogyakarta</v>
      </c>
      <c r="J2561" s="2" t="s">
        <v>317</v>
      </c>
      <c r="K2561" s="7" t="str">
        <f>INDEX('Product Details'!$A$2:$D$169, MATCH('Sales Order '!J2561,'Product Details'!$B$2:$B$169,0),3)</f>
        <v>Technology</v>
      </c>
      <c r="L2561" s="7" t="str">
        <f>INDEX('Product Details'!$A$2:$D$169, MATCH('Sales Order '!J2561,'Product Details'!$B$2:$B$169,0),4)</f>
        <v>Accessories</v>
      </c>
      <c r="M2561" s="7" t="str">
        <f>INDEX('Product Details'!$A$2:$D$169, MATCH('Sales Order '!J2561,'Product Details'!$B$2:$B$169,0),1)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315"/>
        <v>30588</v>
      </c>
      <c r="R2561" s="8">
        <f t="shared" si="316"/>
        <v>33980</v>
      </c>
      <c r="S2561" s="2">
        <v>88</v>
      </c>
      <c r="T2561" s="9">
        <f t="shared" si="317"/>
        <v>34068</v>
      </c>
      <c r="U2561" s="9">
        <f t="shared" si="318"/>
        <v>3480</v>
      </c>
      <c r="V2561" s="2" t="s">
        <v>34</v>
      </c>
      <c r="W2561" s="10">
        <f t="shared" si="319"/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 t="shared" si="312"/>
        <v>Ben</v>
      </c>
      <c r="H2562" s="6" t="str">
        <f t="shared" si="313"/>
        <v>Wallace</v>
      </c>
      <c r="I2562" s="6" t="str">
        <f t="shared" si="314"/>
        <v>Shanghai</v>
      </c>
      <c r="J2562" s="2" t="s">
        <v>415</v>
      </c>
      <c r="K2562" s="7" t="str">
        <f>INDEX('Product Details'!$A$2:$D$169, MATCH('Sales Order '!J2562,'Product Details'!$B$2:$B$169,0),3)</f>
        <v>Furniture</v>
      </c>
      <c r="L2562" s="7" t="str">
        <f>INDEX('Product Details'!$A$2:$D$169, MATCH('Sales Order '!J2562,'Product Details'!$B$2:$B$169,0),4)</f>
        <v>Furnishings</v>
      </c>
      <c r="M2562" s="7" t="str">
        <f>INDEX('Product Details'!$A$2:$D$169, MATCH('Sales Order '!J2562,'Product Details'!$B$2:$B$169,0),1)</f>
        <v>-O Clock, Black</v>
      </c>
      <c r="N2562" s="2">
        <v>183</v>
      </c>
      <c r="O2562" s="2">
        <v>168</v>
      </c>
      <c r="P2562" s="2">
        <v>1</v>
      </c>
      <c r="Q2562" s="8">
        <f t="shared" si="315"/>
        <v>168</v>
      </c>
      <c r="R2562" s="8">
        <f t="shared" si="316"/>
        <v>183</v>
      </c>
      <c r="S2562" s="2">
        <v>30</v>
      </c>
      <c r="T2562" s="9">
        <f t="shared" si="317"/>
        <v>213</v>
      </c>
      <c r="U2562" s="9">
        <f t="shared" si="318"/>
        <v>45</v>
      </c>
      <c r="V2562" s="2" t="s">
        <v>64</v>
      </c>
      <c r="W2562" s="10">
        <f t="shared" si="31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 t="shared" si="312"/>
        <v>Kelly</v>
      </c>
      <c r="H2563" s="6" t="str">
        <f t="shared" si="313"/>
        <v>Collister</v>
      </c>
      <c r="I2563" s="6" t="str">
        <f t="shared" si="314"/>
        <v>Tangshan</v>
      </c>
      <c r="J2563" s="2" t="s">
        <v>156</v>
      </c>
      <c r="K2563" s="7" t="str">
        <f>INDEX('Product Details'!$A$2:$D$169, MATCH('Sales Order '!J2563,'Product Details'!$B$2:$B$169,0),3)</f>
        <v>Office_Supplies</v>
      </c>
      <c r="L2563" s="7" t="str">
        <f>INDEX('Product Details'!$A$2:$D$169, MATCH('Sales Order '!J2563,'Product Details'!$B$2:$B$169,0),4)</f>
        <v>Envelopes</v>
      </c>
      <c r="M2563" s="7" t="str">
        <f>INDEX('Product Details'!$A$2:$D$169, MATCH('Sales Order '!J2563,'Product Details'!$B$2:$B$169,0),1)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315"/>
        <v>1072</v>
      </c>
      <c r="R2563" s="8">
        <f t="shared" si="316"/>
        <v>1169</v>
      </c>
      <c r="S2563" s="2">
        <v>54</v>
      </c>
      <c r="T2563" s="9">
        <f t="shared" si="317"/>
        <v>1223</v>
      </c>
      <c r="U2563" s="9">
        <f t="shared" si="318"/>
        <v>151</v>
      </c>
      <c r="V2563" s="2" t="s">
        <v>72</v>
      </c>
      <c r="W2563" s="10">
        <f t="shared" si="31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 t="shared" si="312"/>
        <v>Laurel</v>
      </c>
      <c r="H2564" s="6" t="str">
        <f t="shared" si="313"/>
        <v>Beltran</v>
      </c>
      <c r="I2564" s="6" t="str">
        <f t="shared" si="314"/>
        <v>Melbourne</v>
      </c>
      <c r="J2564" s="2" t="s">
        <v>286</v>
      </c>
      <c r="K2564" s="7" t="str">
        <f>INDEX('Product Details'!$A$2:$D$169, MATCH('Sales Order '!J2564,'Product Details'!$B$2:$B$169,0),3)</f>
        <v>Technology</v>
      </c>
      <c r="L2564" s="7" t="str">
        <f>INDEX('Product Details'!$A$2:$D$169, MATCH('Sales Order '!J2564,'Product Details'!$B$2:$B$169,0),4)</f>
        <v>Phones</v>
      </c>
      <c r="M2564" s="7" t="str">
        <f>INDEX('Product Details'!$A$2:$D$169, MATCH('Sales Order '!J2564,'Product Details'!$B$2:$B$169,0),1)</f>
        <v>Phone 5C</v>
      </c>
      <c r="N2564" s="2">
        <v>1911</v>
      </c>
      <c r="O2564" s="2">
        <v>1785</v>
      </c>
      <c r="P2564" s="2">
        <v>1</v>
      </c>
      <c r="Q2564" s="8">
        <f t="shared" si="315"/>
        <v>1785</v>
      </c>
      <c r="R2564" s="8">
        <f t="shared" si="316"/>
        <v>1911</v>
      </c>
      <c r="S2564" s="2">
        <v>82</v>
      </c>
      <c r="T2564" s="9">
        <f t="shared" si="317"/>
        <v>1993</v>
      </c>
      <c r="U2564" s="9">
        <f t="shared" si="318"/>
        <v>208</v>
      </c>
      <c r="V2564" s="2" t="s">
        <v>34</v>
      </c>
      <c r="W2564" s="10">
        <f t="shared" si="31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 t="shared" si="312"/>
        <v>Bryan</v>
      </c>
      <c r="H2565" s="6" t="str">
        <f t="shared" si="313"/>
        <v>Spruell</v>
      </c>
      <c r="I2565" s="6" t="str">
        <f t="shared" si="314"/>
        <v>Bekasi</v>
      </c>
      <c r="J2565" s="2" t="s">
        <v>417</v>
      </c>
      <c r="K2565" s="7" t="str">
        <f>INDEX('Product Details'!$A$2:$D$169, MATCH('Sales Order '!J2565,'Product Details'!$B$2:$B$169,0),3)</f>
        <v>Technology</v>
      </c>
      <c r="L2565" s="7" t="str">
        <f>INDEX('Product Details'!$A$2:$D$169, MATCH('Sales Order '!J2565,'Product Details'!$B$2:$B$169,0),4)</f>
        <v>Phones</v>
      </c>
      <c r="M2565" s="7" t="str">
        <f>INDEX('Product Details'!$A$2:$D$169, MATCH('Sales Order '!J2565,'Product Details'!$B$2:$B$169,0),1)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315"/>
        <v>708</v>
      </c>
      <c r="R2565" s="8">
        <f t="shared" si="316"/>
        <v>773</v>
      </c>
      <c r="S2565" s="2">
        <v>78</v>
      </c>
      <c r="T2565" s="9">
        <f t="shared" si="317"/>
        <v>851</v>
      </c>
      <c r="U2565" s="9">
        <f t="shared" si="318"/>
        <v>143</v>
      </c>
      <c r="V2565" s="2" t="s">
        <v>34</v>
      </c>
      <c r="W2565" s="10">
        <f t="shared" si="31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 t="shared" si="312"/>
        <v>Michelle</v>
      </c>
      <c r="H2566" s="6" t="str">
        <f t="shared" si="313"/>
        <v>Tran</v>
      </c>
      <c r="I2566" s="6" t="str">
        <f t="shared" si="314"/>
        <v>Mount Gambier</v>
      </c>
      <c r="J2566" s="2" t="s">
        <v>359</v>
      </c>
      <c r="K2566" s="7" t="str">
        <f>INDEX('Product Details'!$A$2:$D$169, MATCH('Sales Order '!J2566,'Product Details'!$B$2:$B$169,0),3)</f>
        <v>Office_Supplies</v>
      </c>
      <c r="L2566" s="7" t="str">
        <f>INDEX('Product Details'!$A$2:$D$169, MATCH('Sales Order '!J2566,'Product Details'!$B$2:$B$169,0),4)</f>
        <v>Binders</v>
      </c>
      <c r="M2566" s="7" t="str">
        <f>INDEX('Product Details'!$A$2:$D$169, MATCH('Sales Order '!J2566,'Product Details'!$B$2:$B$169,0),1)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315"/>
        <v>1461</v>
      </c>
      <c r="R2566" s="8">
        <f t="shared" si="316"/>
        <v>1593</v>
      </c>
      <c r="S2566" s="2">
        <v>33</v>
      </c>
      <c r="T2566" s="9">
        <f t="shared" si="317"/>
        <v>1626</v>
      </c>
      <c r="U2566" s="9">
        <f t="shared" si="318"/>
        <v>165</v>
      </c>
      <c r="V2566" s="2" t="s">
        <v>34</v>
      </c>
      <c r="W2566" s="10">
        <f t="shared" si="31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 t="shared" si="312"/>
        <v>Stuart</v>
      </c>
      <c r="H2567" s="6" t="str">
        <f t="shared" si="313"/>
        <v>Calhoun</v>
      </c>
      <c r="I2567" s="6" t="str">
        <f t="shared" si="314"/>
        <v>Bochum</v>
      </c>
      <c r="J2567" s="2" t="s">
        <v>235</v>
      </c>
      <c r="K2567" s="7" t="str">
        <f>INDEX('Product Details'!$A$2:$D$169, MATCH('Sales Order '!J2567,'Product Details'!$B$2:$B$169,0),3)</f>
        <v>Furniture</v>
      </c>
      <c r="L2567" s="7" t="str">
        <f>INDEX('Product Details'!$A$2:$D$169, MATCH('Sales Order '!J2567,'Product Details'!$B$2:$B$169,0),4)</f>
        <v>Chairs</v>
      </c>
      <c r="M2567" s="7" t="str">
        <f>INDEX('Product Details'!$A$2:$D$169, MATCH('Sales Order '!J2567,'Product Details'!$B$2:$B$169,0),1)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315"/>
        <v>4453</v>
      </c>
      <c r="R2567" s="8">
        <f t="shared" si="316"/>
        <v>4808</v>
      </c>
      <c r="S2567" s="2">
        <v>34</v>
      </c>
      <c r="T2567" s="9">
        <f t="shared" si="317"/>
        <v>4842</v>
      </c>
      <c r="U2567" s="9">
        <f t="shared" si="318"/>
        <v>389</v>
      </c>
      <c r="V2567" s="2" t="s">
        <v>64</v>
      </c>
      <c r="W2567" s="10">
        <f t="shared" si="31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 t="shared" si="312"/>
        <v>Linda</v>
      </c>
      <c r="H2568" s="6" t="str">
        <f t="shared" si="313"/>
        <v>Southworth</v>
      </c>
      <c r="I2568" s="6" t="str">
        <f t="shared" si="314"/>
        <v>Brisbane</v>
      </c>
      <c r="J2568" s="2" t="s">
        <v>1168</v>
      </c>
      <c r="K2568" s="7" t="str">
        <f>INDEX('Product Details'!$A$2:$D$169, MATCH('Sales Order '!J2568,'Product Details'!$B$2:$B$169,0),3)</f>
        <v>Office_Supplies</v>
      </c>
      <c r="L2568" s="7" t="str">
        <f>INDEX('Product Details'!$A$2:$D$169, MATCH('Sales Order '!J2568,'Product Details'!$B$2:$B$169,0),4)</f>
        <v>Supplies</v>
      </c>
      <c r="M2568" s="7" t="str">
        <f>INDEX('Product Details'!$A$2:$D$169, MATCH('Sales Order '!J2568,'Product Details'!$B$2:$B$169,0),1)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315"/>
        <v>12946</v>
      </c>
      <c r="R2568" s="8">
        <f t="shared" si="316"/>
        <v>13328</v>
      </c>
      <c r="S2568" s="2">
        <v>41</v>
      </c>
      <c r="T2568" s="9">
        <f t="shared" si="317"/>
        <v>13369</v>
      </c>
      <c r="U2568" s="9">
        <f t="shared" si="318"/>
        <v>423</v>
      </c>
      <c r="V2568" s="2" t="s">
        <v>64</v>
      </c>
      <c r="W2568" s="10">
        <f t="shared" si="319"/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 t="shared" si="312"/>
        <v>Art</v>
      </c>
      <c r="H2569" s="6" t="str">
        <f t="shared" si="313"/>
        <v>Foster</v>
      </c>
      <c r="I2569" s="6" t="str">
        <f t="shared" si="314"/>
        <v>Devonport</v>
      </c>
      <c r="J2569" s="2" t="s">
        <v>129</v>
      </c>
      <c r="K2569" s="7" t="str">
        <f>INDEX('Product Details'!$A$2:$D$169, MATCH('Sales Order '!J2569,'Product Details'!$B$2:$B$169,0),3)</f>
        <v>Furniture</v>
      </c>
      <c r="L2569" s="7" t="str">
        <f>INDEX('Product Details'!$A$2:$D$169, MATCH('Sales Order '!J2569,'Product Details'!$B$2:$B$169,0),4)</f>
        <v>Tables</v>
      </c>
      <c r="M2569" s="7" t="str">
        <f>INDEX('Product Details'!$A$2:$D$169, MATCH('Sales Order '!J2569,'Product Details'!$B$2:$B$169,0),1)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315"/>
        <v>4002</v>
      </c>
      <c r="R2569" s="8">
        <f t="shared" si="316"/>
        <v>4239</v>
      </c>
      <c r="S2569" s="2">
        <v>41</v>
      </c>
      <c r="T2569" s="9">
        <f t="shared" si="317"/>
        <v>4280</v>
      </c>
      <c r="U2569" s="9">
        <f t="shared" si="318"/>
        <v>278</v>
      </c>
      <c r="V2569" s="2" t="s">
        <v>64</v>
      </c>
      <c r="W2569" s="10">
        <f t="shared" si="31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 t="shared" ref="G2570:G2633" si="320">VLOOKUP(F2570, Customer,2,0)</f>
        <v>Brenda</v>
      </c>
      <c r="H2570" s="6" t="str">
        <f t="shared" ref="H2570:H2633" si="321">VLOOKUP(F2570,Customer,3,0)</f>
        <v>Bowman</v>
      </c>
      <c r="I2570" s="6" t="str">
        <f t="shared" ref="I2570:I2633" si="322">VLOOKUP(F2570,Customer,5,0)</f>
        <v>Perth</v>
      </c>
      <c r="J2570" s="2" t="s">
        <v>230</v>
      </c>
      <c r="K2570" s="7" t="str">
        <f>INDEX('Product Details'!$A$2:$D$169, MATCH('Sales Order '!J2570,'Product Details'!$B$2:$B$169,0),3)</f>
        <v>Office_Supplies</v>
      </c>
      <c r="L2570" s="7" t="str">
        <f>INDEX('Product Details'!$A$2:$D$169, MATCH('Sales Order '!J2570,'Product Details'!$B$2:$B$169,0),4)</f>
        <v>Paper</v>
      </c>
      <c r="M2570" s="7" t="str">
        <f>INDEX('Product Details'!$A$2:$D$169, MATCH('Sales Order '!J2570,'Product Details'!$B$2:$B$169,0),1)</f>
        <v>Xerox 1981</v>
      </c>
      <c r="N2570" s="2">
        <v>6024</v>
      </c>
      <c r="O2570" s="2">
        <v>5424</v>
      </c>
      <c r="P2570" s="2">
        <v>2</v>
      </c>
      <c r="Q2570" s="8">
        <f t="shared" si="315"/>
        <v>10848</v>
      </c>
      <c r="R2570" s="8">
        <f t="shared" si="316"/>
        <v>12048</v>
      </c>
      <c r="S2570" s="2">
        <v>79</v>
      </c>
      <c r="T2570" s="9">
        <f t="shared" si="317"/>
        <v>12127</v>
      </c>
      <c r="U2570" s="9">
        <f t="shared" si="318"/>
        <v>1279</v>
      </c>
      <c r="V2570" s="2" t="s">
        <v>34</v>
      </c>
      <c r="W2570" s="10">
        <f t="shared" si="319"/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 t="shared" si="320"/>
        <v>Sam</v>
      </c>
      <c r="H2571" s="6" t="str">
        <f t="shared" si="321"/>
        <v>Zeldin</v>
      </c>
      <c r="I2571" s="6" t="str">
        <f t="shared" si="322"/>
        <v>Yanji</v>
      </c>
      <c r="J2571" s="2" t="s">
        <v>374</v>
      </c>
      <c r="K2571" s="7" t="str">
        <f>INDEX('Product Details'!$A$2:$D$169, MATCH('Sales Order '!J2571,'Product Details'!$B$2:$B$169,0),3)</f>
        <v>Furniture</v>
      </c>
      <c r="L2571" s="7" t="str">
        <f>INDEX('Product Details'!$A$2:$D$169, MATCH('Sales Order '!J2571,'Product Details'!$B$2:$B$169,0),4)</f>
        <v>Chairs</v>
      </c>
      <c r="M2571" s="7" t="str">
        <f>INDEX('Product Details'!$A$2:$D$169, MATCH('Sales Order '!J2571,'Product Details'!$B$2:$B$169,0),1)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323">O2571*P2571</f>
        <v>5360</v>
      </c>
      <c r="R2571" s="8">
        <f t="shared" ref="R2571:R2634" si="324">N2571*P2571</f>
        <v>5845</v>
      </c>
      <c r="S2571" s="2">
        <v>83</v>
      </c>
      <c r="T2571" s="9">
        <f t="shared" ref="T2571:T2634" si="325">R2571+S2571</f>
        <v>5928</v>
      </c>
      <c r="U2571" s="9">
        <f t="shared" ref="U2571:U2634" si="326">T2571-Q2571</f>
        <v>568</v>
      </c>
      <c r="V2571" s="2" t="s">
        <v>34</v>
      </c>
      <c r="W2571" s="10">
        <f t="shared" ref="W2571:W2634" si="327">VLOOKUP(T2571,$X$1:$Y$7,2,1)</f>
        <v>0.05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 t="shared" si="320"/>
        <v>Tony</v>
      </c>
      <c r="H2572" s="6" t="str">
        <f t="shared" si="321"/>
        <v>Sayre</v>
      </c>
      <c r="I2572" s="6" t="str">
        <f t="shared" si="322"/>
        <v>Jakarta</v>
      </c>
      <c r="J2572" s="2" t="s">
        <v>415</v>
      </c>
      <c r="K2572" s="7" t="str">
        <f>INDEX('Product Details'!$A$2:$D$169, MATCH('Sales Order '!J2572,'Product Details'!$B$2:$B$169,0),3)</f>
        <v>Furniture</v>
      </c>
      <c r="L2572" s="7" t="str">
        <f>INDEX('Product Details'!$A$2:$D$169, MATCH('Sales Order '!J2572,'Product Details'!$B$2:$B$169,0),4)</f>
        <v>Furnishings</v>
      </c>
      <c r="M2572" s="7" t="str">
        <f>INDEX('Product Details'!$A$2:$D$169, MATCH('Sales Order '!J2572,'Product Details'!$B$2:$B$169,0),1)</f>
        <v>-O Clock, Black</v>
      </c>
      <c r="N2572" s="2">
        <v>1717</v>
      </c>
      <c r="O2572" s="2">
        <v>1652</v>
      </c>
      <c r="P2572" s="2">
        <v>1</v>
      </c>
      <c r="Q2572" s="8">
        <f t="shared" si="323"/>
        <v>1652</v>
      </c>
      <c r="R2572" s="8">
        <f t="shared" si="324"/>
        <v>1717</v>
      </c>
      <c r="S2572" s="2">
        <v>99</v>
      </c>
      <c r="T2572" s="9">
        <f t="shared" si="325"/>
        <v>1816</v>
      </c>
      <c r="U2572" s="9">
        <f t="shared" si="326"/>
        <v>164</v>
      </c>
      <c r="V2572" s="2" t="s">
        <v>64</v>
      </c>
      <c r="W2572" s="10">
        <f t="shared" si="327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 t="shared" si="320"/>
        <v>Dorothy</v>
      </c>
      <c r="H2573" s="6" t="str">
        <f t="shared" si="321"/>
        <v>Badders</v>
      </c>
      <c r="I2573" s="6" t="str">
        <f t="shared" si="322"/>
        <v>Nanning</v>
      </c>
      <c r="J2573" s="2" t="s">
        <v>1397</v>
      </c>
      <c r="K2573" s="7" t="str">
        <f>INDEX('Product Details'!$A$2:$D$169, MATCH('Sales Order '!J2573,'Product Details'!$B$2:$B$169,0),3)</f>
        <v>Technology</v>
      </c>
      <c r="L2573" s="7" t="str">
        <f>INDEX('Product Details'!$A$2:$D$169, MATCH('Sales Order '!J2573,'Product Details'!$B$2:$B$169,0),4)</f>
        <v>Phones</v>
      </c>
      <c r="M2573" s="7" t="str">
        <f>INDEX('Product Details'!$A$2:$D$169, MATCH('Sales Order '!J2573,'Product Details'!$B$2:$B$169,0),1)</f>
        <v>Smart Phone, Full Size</v>
      </c>
      <c r="N2573" s="2">
        <v>712</v>
      </c>
      <c r="O2573" s="2">
        <v>640</v>
      </c>
      <c r="P2573" s="2">
        <v>3</v>
      </c>
      <c r="Q2573" s="8">
        <f t="shared" si="323"/>
        <v>1920</v>
      </c>
      <c r="R2573" s="8">
        <f t="shared" si="324"/>
        <v>2136</v>
      </c>
      <c r="S2573" s="2">
        <v>96</v>
      </c>
      <c r="T2573" s="9">
        <f t="shared" si="325"/>
        <v>2232</v>
      </c>
      <c r="U2573" s="9">
        <f t="shared" si="326"/>
        <v>312</v>
      </c>
      <c r="V2573" s="2" t="s">
        <v>64</v>
      </c>
      <c r="W2573" s="10">
        <f t="shared" si="327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 t="shared" si="320"/>
        <v>Michelle</v>
      </c>
      <c r="H2574" s="6" t="str">
        <f t="shared" si="321"/>
        <v>Arnett</v>
      </c>
      <c r="I2574" s="6" t="str">
        <f t="shared" si="322"/>
        <v>Palembang</v>
      </c>
      <c r="J2574" s="2" t="s">
        <v>402</v>
      </c>
      <c r="K2574" s="7" t="str">
        <f>INDEX('Product Details'!$A$2:$D$169, MATCH('Sales Order '!J2574,'Product Details'!$B$2:$B$169,0),3)</f>
        <v>Furniture</v>
      </c>
      <c r="L2574" s="7" t="str">
        <f>INDEX('Product Details'!$A$2:$D$169, MATCH('Sales Order '!J2574,'Product Details'!$B$2:$B$169,0),4)</f>
        <v>Bookcases</v>
      </c>
      <c r="M2574" s="7" t="str">
        <f>INDEX('Product Details'!$A$2:$D$169, MATCH('Sales Order '!J2574,'Product Details'!$B$2:$B$169,0),1)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323"/>
        <v>11056</v>
      </c>
      <c r="R2574" s="8">
        <f t="shared" si="324"/>
        <v>11818</v>
      </c>
      <c r="S2574" s="2">
        <v>91</v>
      </c>
      <c r="T2574" s="9">
        <f t="shared" si="325"/>
        <v>11909</v>
      </c>
      <c r="U2574" s="9">
        <f t="shared" si="326"/>
        <v>853</v>
      </c>
      <c r="V2574" s="2" t="s">
        <v>34</v>
      </c>
      <c r="W2574" s="10">
        <f t="shared" si="327"/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 t="shared" si="320"/>
        <v>Xylona</v>
      </c>
      <c r="H2575" s="6" t="str">
        <f t="shared" si="321"/>
        <v>Preis</v>
      </c>
      <c r="I2575" s="6" t="str">
        <f t="shared" si="322"/>
        <v>Qidong</v>
      </c>
      <c r="J2575" s="2" t="s">
        <v>67</v>
      </c>
      <c r="K2575" s="7" t="str">
        <f>INDEX('Product Details'!$A$2:$D$169, MATCH('Sales Order '!J2575,'Product Details'!$B$2:$B$169,0),3)</f>
        <v>Furniture</v>
      </c>
      <c r="L2575" s="7" t="str">
        <f>INDEX('Product Details'!$A$2:$D$169, MATCH('Sales Order '!J2575,'Product Details'!$B$2:$B$169,0),4)</f>
        <v>Bookcases</v>
      </c>
      <c r="M2575" s="7" t="str">
        <f>INDEX('Product Details'!$A$2:$D$169, MATCH('Sales Order '!J2575,'Product Details'!$B$2:$B$169,0),1)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323"/>
        <v>13405</v>
      </c>
      <c r="R2575" s="8">
        <f t="shared" si="324"/>
        <v>13935</v>
      </c>
      <c r="S2575" s="2">
        <v>40</v>
      </c>
      <c r="T2575" s="9">
        <f t="shared" si="325"/>
        <v>13975</v>
      </c>
      <c r="U2575" s="9">
        <f t="shared" si="326"/>
        <v>570</v>
      </c>
      <c r="V2575" s="2" t="s">
        <v>64</v>
      </c>
      <c r="W2575" s="10">
        <f t="shared" si="327"/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 t="shared" si="320"/>
        <v>Erin</v>
      </c>
      <c r="H2576" s="6" t="str">
        <f t="shared" si="321"/>
        <v>Smith</v>
      </c>
      <c r="I2576" s="6" t="str">
        <f t="shared" si="322"/>
        <v>Bremen</v>
      </c>
      <c r="J2576" s="2" t="s">
        <v>294</v>
      </c>
      <c r="K2576" s="7" t="str">
        <f>INDEX('Product Details'!$A$2:$D$169, MATCH('Sales Order '!J2576,'Product Details'!$B$2:$B$169,0),3)</f>
        <v>Furniture</v>
      </c>
      <c r="L2576" s="7" t="str">
        <f>INDEX('Product Details'!$A$2:$D$169, MATCH('Sales Order '!J2576,'Product Details'!$B$2:$B$169,0),4)</f>
        <v>Bookcases</v>
      </c>
      <c r="M2576" s="7" t="str">
        <f>INDEX('Product Details'!$A$2:$D$169, MATCH('Sales Order '!J2576,'Product Details'!$B$2:$B$169,0),1)</f>
        <v>Floating Shelf Set, Mobile</v>
      </c>
      <c r="N2576" s="2">
        <v>8160</v>
      </c>
      <c r="O2576" s="2">
        <v>7475</v>
      </c>
      <c r="P2576" s="2">
        <v>3</v>
      </c>
      <c r="Q2576" s="8">
        <f t="shared" si="323"/>
        <v>22425</v>
      </c>
      <c r="R2576" s="8">
        <f t="shared" si="324"/>
        <v>24480</v>
      </c>
      <c r="S2576" s="2">
        <v>64</v>
      </c>
      <c r="T2576" s="9">
        <f t="shared" si="325"/>
        <v>24544</v>
      </c>
      <c r="U2576" s="9">
        <f t="shared" si="326"/>
        <v>2119</v>
      </c>
      <c r="V2576" s="2" t="s">
        <v>34</v>
      </c>
      <c r="W2576" s="10">
        <f t="shared" si="327"/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 t="shared" si="320"/>
        <v>Heather</v>
      </c>
      <c r="H2577" s="6" t="str">
        <f t="shared" si="321"/>
        <v>Kirkland</v>
      </c>
      <c r="I2577" s="6" t="str">
        <f t="shared" si="322"/>
        <v>Luoyang</v>
      </c>
      <c r="J2577" s="2" t="s">
        <v>164</v>
      </c>
      <c r="K2577" s="7" t="str">
        <f>INDEX('Product Details'!$A$2:$D$169, MATCH('Sales Order '!J2577,'Product Details'!$B$2:$B$169,0),3)</f>
        <v>Office_Supplies</v>
      </c>
      <c r="L2577" s="7" t="str">
        <f>INDEX('Product Details'!$A$2:$D$169, MATCH('Sales Order '!J2577,'Product Details'!$B$2:$B$169,0),4)</f>
        <v>Appliances</v>
      </c>
      <c r="M2577" s="7" t="str">
        <f>INDEX('Product Details'!$A$2:$D$169, MATCH('Sales Order '!J2577,'Product Details'!$B$2:$B$169,0),1)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323"/>
        <v>468</v>
      </c>
      <c r="R2577" s="8">
        <f t="shared" si="324"/>
        <v>511</v>
      </c>
      <c r="S2577" s="2">
        <v>38</v>
      </c>
      <c r="T2577" s="9">
        <f t="shared" si="325"/>
        <v>549</v>
      </c>
      <c r="U2577" s="9">
        <f t="shared" si="326"/>
        <v>81</v>
      </c>
      <c r="V2577" s="2" t="s">
        <v>64</v>
      </c>
      <c r="W2577" s="10">
        <f t="shared" si="327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 t="shared" si="320"/>
        <v>Guy</v>
      </c>
      <c r="H2578" s="6" t="str">
        <f t="shared" si="321"/>
        <v>Phonely</v>
      </c>
      <c r="I2578" s="6" t="str">
        <f t="shared" si="322"/>
        <v>Jodhpur</v>
      </c>
      <c r="J2578" s="2" t="s">
        <v>578</v>
      </c>
      <c r="K2578" s="7" t="str">
        <f>INDEX('Product Details'!$A$2:$D$169, MATCH('Sales Order '!J2578,'Product Details'!$B$2:$B$169,0),3)</f>
        <v>Office_Supplies</v>
      </c>
      <c r="L2578" s="7" t="str">
        <f>INDEX('Product Details'!$A$2:$D$169, MATCH('Sales Order '!J2578,'Product Details'!$B$2:$B$169,0),4)</f>
        <v>Envelopes</v>
      </c>
      <c r="M2578" s="7" t="str">
        <f>INDEX('Product Details'!$A$2:$D$169, MATCH('Sales Order '!J2578,'Product Details'!$B$2:$B$169,0),1)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323"/>
        <v>6000</v>
      </c>
      <c r="R2578" s="8">
        <f t="shared" si="324"/>
        <v>6729</v>
      </c>
      <c r="S2578" s="2">
        <v>47</v>
      </c>
      <c r="T2578" s="9">
        <f t="shared" si="325"/>
        <v>6776</v>
      </c>
      <c r="U2578" s="9">
        <f t="shared" si="326"/>
        <v>776</v>
      </c>
      <c r="V2578" s="2" t="s">
        <v>34</v>
      </c>
      <c r="W2578" s="10">
        <f t="shared" si="327"/>
        <v>0.05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 t="shared" si="320"/>
        <v>Brian</v>
      </c>
      <c r="H2579" s="6" t="str">
        <f t="shared" si="321"/>
        <v>Stugart</v>
      </c>
      <c r="I2579" s="6" t="str">
        <f t="shared" si="322"/>
        <v>Jakarta</v>
      </c>
      <c r="J2579" s="2" t="s">
        <v>425</v>
      </c>
      <c r="K2579" s="7" t="str">
        <f>INDEX('Product Details'!$A$2:$D$169, MATCH('Sales Order '!J2579,'Product Details'!$B$2:$B$169,0),3)</f>
        <v>Office_Supplies</v>
      </c>
      <c r="L2579" s="7" t="str">
        <f>INDEX('Product Details'!$A$2:$D$169, MATCH('Sales Order '!J2579,'Product Details'!$B$2:$B$169,0),4)</f>
        <v>Supplies</v>
      </c>
      <c r="M2579" s="7" t="str">
        <f>INDEX('Product Details'!$A$2:$D$169, MATCH('Sales Order '!J2579,'Product Details'!$B$2:$B$169,0),1)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323"/>
        <v>1755</v>
      </c>
      <c r="R2579" s="8">
        <f t="shared" si="324"/>
        <v>1859</v>
      </c>
      <c r="S2579" s="2">
        <v>56</v>
      </c>
      <c r="T2579" s="9">
        <f t="shared" si="325"/>
        <v>1915</v>
      </c>
      <c r="U2579" s="9">
        <f t="shared" si="326"/>
        <v>160</v>
      </c>
      <c r="V2579" s="2" t="s">
        <v>64</v>
      </c>
      <c r="W2579" s="10">
        <f t="shared" si="327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 t="shared" si="320"/>
        <v>Michael</v>
      </c>
      <c r="H2580" s="6" t="str">
        <f t="shared" si="321"/>
        <v>Nguyen</v>
      </c>
      <c r="I2580" s="6" t="str">
        <f t="shared" si="322"/>
        <v>Berlin</v>
      </c>
      <c r="J2580" s="2" t="s">
        <v>117</v>
      </c>
      <c r="K2580" s="7" t="str">
        <f>INDEX('Product Details'!$A$2:$D$169, MATCH('Sales Order '!J2580,'Product Details'!$B$2:$B$169,0),3)</f>
        <v>Furniture</v>
      </c>
      <c r="L2580" s="7" t="str">
        <f>INDEX('Product Details'!$A$2:$D$169, MATCH('Sales Order '!J2580,'Product Details'!$B$2:$B$169,0),4)</f>
        <v>Tables</v>
      </c>
      <c r="M2580" s="7" t="str">
        <f>INDEX('Product Details'!$A$2:$D$169, MATCH('Sales Order '!J2580,'Product Details'!$B$2:$B$169,0),1)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323"/>
        <v>2374</v>
      </c>
      <c r="R2580" s="8">
        <f t="shared" si="324"/>
        <v>2566</v>
      </c>
      <c r="S2580" s="2">
        <v>82</v>
      </c>
      <c r="T2580" s="9">
        <f t="shared" si="325"/>
        <v>2648</v>
      </c>
      <c r="U2580" s="9">
        <f t="shared" si="326"/>
        <v>274</v>
      </c>
      <c r="V2580" s="2" t="s">
        <v>64</v>
      </c>
      <c r="W2580" s="10">
        <f t="shared" si="327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 t="shared" si="320"/>
        <v>Eugene</v>
      </c>
      <c r="H2581" s="6" t="str">
        <f t="shared" si="321"/>
        <v>Hildebrand</v>
      </c>
      <c r="I2581" s="6" t="str">
        <f t="shared" si="322"/>
        <v>Coffs Harbour</v>
      </c>
      <c r="J2581" s="2" t="s">
        <v>471</v>
      </c>
      <c r="K2581" s="7" t="str">
        <f>INDEX('Product Details'!$A$2:$D$169, MATCH('Sales Order '!J2581,'Product Details'!$B$2:$B$169,0),3)</f>
        <v>Office_Supplies</v>
      </c>
      <c r="L2581" s="7" t="str">
        <f>INDEX('Product Details'!$A$2:$D$169, MATCH('Sales Order '!J2581,'Product Details'!$B$2:$B$169,0),4)</f>
        <v>Art</v>
      </c>
      <c r="M2581" s="7" t="str">
        <f>INDEX('Product Details'!$A$2:$D$169, MATCH('Sales Order '!J2581,'Product Details'!$B$2:$B$169,0),1)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323"/>
        <v>640</v>
      </c>
      <c r="R2581" s="8">
        <f t="shared" si="324"/>
        <v>712</v>
      </c>
      <c r="S2581" s="2">
        <v>86</v>
      </c>
      <c r="T2581" s="9">
        <f t="shared" si="325"/>
        <v>798</v>
      </c>
      <c r="U2581" s="9">
        <f t="shared" si="326"/>
        <v>158</v>
      </c>
      <c r="V2581" s="2" t="s">
        <v>34</v>
      </c>
      <c r="W2581" s="10">
        <f t="shared" si="327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 t="shared" si="320"/>
        <v>Debra</v>
      </c>
      <c r="H2582" s="6" t="str">
        <f t="shared" si="321"/>
        <v>Catini</v>
      </c>
      <c r="I2582" s="6" t="str">
        <f t="shared" si="322"/>
        <v>Zhengzhou</v>
      </c>
      <c r="J2582" s="2" t="s">
        <v>1174</v>
      </c>
      <c r="K2582" s="7" t="str">
        <f>INDEX('Product Details'!$A$2:$D$169, MATCH('Sales Order '!J2582,'Product Details'!$B$2:$B$169,0),3)</f>
        <v>Office_Supplies</v>
      </c>
      <c r="L2582" s="7" t="str">
        <f>INDEX('Product Details'!$A$2:$D$169, MATCH('Sales Order '!J2582,'Product Details'!$B$2:$B$169,0),4)</f>
        <v>Storage</v>
      </c>
      <c r="M2582" s="7" t="str">
        <f>INDEX('Product Details'!$A$2:$D$169, MATCH('Sales Order '!J2582,'Product Details'!$B$2:$B$169,0),1)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323"/>
        <v>75</v>
      </c>
      <c r="R2582" s="8">
        <f t="shared" si="324"/>
        <v>80</v>
      </c>
      <c r="S2582" s="2">
        <v>10</v>
      </c>
      <c r="T2582" s="9">
        <f t="shared" si="325"/>
        <v>90</v>
      </c>
      <c r="U2582" s="9">
        <f t="shared" si="326"/>
        <v>15</v>
      </c>
      <c r="V2582" s="2" t="s">
        <v>34</v>
      </c>
      <c r="W2582" s="10">
        <f t="shared" si="327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 t="shared" si="320"/>
        <v>Aaron</v>
      </c>
      <c r="H2583" s="6" t="str">
        <f t="shared" si="321"/>
        <v>Hawkins</v>
      </c>
      <c r="I2583" s="6" t="str">
        <f t="shared" si="322"/>
        <v>Minden</v>
      </c>
      <c r="J2583" s="2" t="s">
        <v>1406</v>
      </c>
      <c r="K2583" s="7" t="str">
        <f>INDEX('Product Details'!$A$2:$D$169, MATCH('Sales Order '!J2583,'Product Details'!$B$2:$B$169,0),3)</f>
        <v>Office_Supplies</v>
      </c>
      <c r="L2583" s="7" t="str">
        <f>INDEX('Product Details'!$A$2:$D$169, MATCH('Sales Order '!J2583,'Product Details'!$B$2:$B$169,0),4)</f>
        <v>Art</v>
      </c>
      <c r="M2583" s="7" t="str">
        <f>INDEX('Product Details'!$A$2:$D$169, MATCH('Sales Order '!J2583,'Product Details'!$B$2:$B$169,0),1)</f>
        <v>Colorific Watercolor Pencils</v>
      </c>
      <c r="N2583" s="2">
        <v>139</v>
      </c>
      <c r="O2583" s="2">
        <v>133</v>
      </c>
      <c r="P2583" s="2">
        <v>3</v>
      </c>
      <c r="Q2583" s="8">
        <f t="shared" si="323"/>
        <v>399</v>
      </c>
      <c r="R2583" s="8">
        <f t="shared" si="324"/>
        <v>417</v>
      </c>
      <c r="S2583" s="2">
        <v>30</v>
      </c>
      <c r="T2583" s="9">
        <f t="shared" si="325"/>
        <v>447</v>
      </c>
      <c r="U2583" s="9">
        <f t="shared" si="326"/>
        <v>48</v>
      </c>
      <c r="V2583" s="2" t="s">
        <v>34</v>
      </c>
      <c r="W2583" s="10">
        <f t="shared" si="327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 t="shared" si="320"/>
        <v>Julia</v>
      </c>
      <c r="H2584" s="6" t="str">
        <f t="shared" si="321"/>
        <v>Dunbar</v>
      </c>
      <c r="I2584" s="6" t="str">
        <f t="shared" si="322"/>
        <v>Melbourne</v>
      </c>
      <c r="J2584" s="2" t="s">
        <v>1391</v>
      </c>
      <c r="K2584" s="7" t="str">
        <f>INDEX('Product Details'!$A$2:$D$169, MATCH('Sales Order '!J2584,'Product Details'!$B$2:$B$169,0),3)</f>
        <v>Furniture</v>
      </c>
      <c r="L2584" s="7" t="str">
        <f>INDEX('Product Details'!$A$2:$D$169, MATCH('Sales Order '!J2584,'Product Details'!$B$2:$B$169,0),4)</f>
        <v>Furnishings</v>
      </c>
      <c r="M2584" s="7" t="str">
        <f>INDEX('Product Details'!$A$2:$D$169, MATCH('Sales Order '!J2584,'Product Details'!$B$2:$B$169,0),1)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323"/>
        <v>7885</v>
      </c>
      <c r="R2584" s="8">
        <f t="shared" si="324"/>
        <v>8270</v>
      </c>
      <c r="S2584" s="2">
        <v>66</v>
      </c>
      <c r="T2584" s="9">
        <f t="shared" si="325"/>
        <v>8336</v>
      </c>
      <c r="U2584" s="9">
        <f t="shared" si="326"/>
        <v>451</v>
      </c>
      <c r="V2584" s="2" t="s">
        <v>34</v>
      </c>
      <c r="W2584" s="10">
        <f t="shared" si="327"/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 t="shared" si="320"/>
        <v>Peter</v>
      </c>
      <c r="H2585" s="6" t="str">
        <f t="shared" si="321"/>
        <v>BŸhler</v>
      </c>
      <c r="I2585" s="6" t="str">
        <f t="shared" si="322"/>
        <v>Wolfsburg</v>
      </c>
      <c r="J2585" s="2" t="s">
        <v>60</v>
      </c>
      <c r="K2585" s="7" t="str">
        <f>INDEX('Product Details'!$A$2:$D$169, MATCH('Sales Order '!J2585,'Product Details'!$B$2:$B$169,0),3)</f>
        <v>Technology</v>
      </c>
      <c r="L2585" s="7" t="str">
        <f>INDEX('Product Details'!$A$2:$D$169, MATCH('Sales Order '!J2585,'Product Details'!$B$2:$B$169,0),4)</f>
        <v>Accessories</v>
      </c>
      <c r="M2585" s="7" t="str">
        <f>INDEX('Product Details'!$A$2:$D$169, MATCH('Sales Order '!J2585,'Product Details'!$B$2:$B$169,0),1)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323"/>
        <v>18072</v>
      </c>
      <c r="R2585" s="8">
        <f t="shared" si="324"/>
        <v>19136</v>
      </c>
      <c r="S2585" s="2">
        <v>59</v>
      </c>
      <c r="T2585" s="9">
        <f t="shared" si="325"/>
        <v>19195</v>
      </c>
      <c r="U2585" s="9">
        <f t="shared" si="326"/>
        <v>1123</v>
      </c>
      <c r="V2585" s="2" t="s">
        <v>34</v>
      </c>
      <c r="W2585" s="10">
        <f t="shared" si="327"/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 t="shared" si="320"/>
        <v>Anthony</v>
      </c>
      <c r="H2586" s="6" t="str">
        <f t="shared" si="321"/>
        <v>Garverick</v>
      </c>
      <c r="I2586" s="6" t="str">
        <f t="shared" si="322"/>
        <v>Delhi</v>
      </c>
      <c r="J2586" s="2" t="s">
        <v>793</v>
      </c>
      <c r="K2586" s="7" t="str">
        <f>INDEX('Product Details'!$A$2:$D$169, MATCH('Sales Order '!J2586,'Product Details'!$B$2:$B$169,0),3)</f>
        <v>Office_Supplies</v>
      </c>
      <c r="L2586" s="7" t="str">
        <f>INDEX('Product Details'!$A$2:$D$169, MATCH('Sales Order '!J2586,'Product Details'!$B$2:$B$169,0),4)</f>
        <v>Fasteners</v>
      </c>
      <c r="M2586" s="7" t="str">
        <f>INDEX('Product Details'!$A$2:$D$169, MATCH('Sales Order '!J2586,'Product Details'!$B$2:$B$169,0),1)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323"/>
        <v>112490</v>
      </c>
      <c r="R2586" s="8">
        <f t="shared" si="324"/>
        <v>121604</v>
      </c>
      <c r="S2586" s="2">
        <v>65</v>
      </c>
      <c r="T2586" s="9">
        <f t="shared" si="325"/>
        <v>121669</v>
      </c>
      <c r="U2586" s="9">
        <f t="shared" si="326"/>
        <v>9179</v>
      </c>
      <c r="V2586" s="2" t="s">
        <v>31</v>
      </c>
      <c r="W2586" s="10">
        <f t="shared" si="327"/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 t="shared" si="320"/>
        <v>Tamara</v>
      </c>
      <c r="H2587" s="6" t="str">
        <f t="shared" si="321"/>
        <v>Chand</v>
      </c>
      <c r="I2587" s="6" t="str">
        <f t="shared" si="322"/>
        <v>Canberra</v>
      </c>
      <c r="J2587" s="2" t="s">
        <v>402</v>
      </c>
      <c r="K2587" s="7" t="str">
        <f>INDEX('Product Details'!$A$2:$D$169, MATCH('Sales Order '!J2587,'Product Details'!$B$2:$B$169,0),3)</f>
        <v>Furniture</v>
      </c>
      <c r="L2587" s="7" t="str">
        <f>INDEX('Product Details'!$A$2:$D$169, MATCH('Sales Order '!J2587,'Product Details'!$B$2:$B$169,0),4)</f>
        <v>Bookcases</v>
      </c>
      <c r="M2587" s="7" t="str">
        <f>INDEX('Product Details'!$A$2:$D$169, MATCH('Sales Order '!J2587,'Product Details'!$B$2:$B$169,0),1)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323"/>
        <v>4634</v>
      </c>
      <c r="R2587" s="8">
        <f t="shared" si="324"/>
        <v>5051</v>
      </c>
      <c r="S2587" s="2">
        <v>69</v>
      </c>
      <c r="T2587" s="9">
        <f t="shared" si="325"/>
        <v>5120</v>
      </c>
      <c r="U2587" s="9">
        <f t="shared" si="326"/>
        <v>486</v>
      </c>
      <c r="V2587" s="2" t="s">
        <v>64</v>
      </c>
      <c r="W2587" s="10">
        <f t="shared" si="327"/>
        <v>0.05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 t="shared" si="320"/>
        <v>Rick</v>
      </c>
      <c r="H2588" s="6" t="str">
        <f t="shared" si="321"/>
        <v>Duston</v>
      </c>
      <c r="I2588" s="6" t="str">
        <f t="shared" si="322"/>
        <v>Surakarta</v>
      </c>
      <c r="J2588" s="2" t="s">
        <v>33</v>
      </c>
      <c r="K2588" s="7" t="str">
        <f>INDEX('Product Details'!$A$2:$D$169, MATCH('Sales Order '!J2588,'Product Details'!$B$2:$B$169,0),3)</f>
        <v>Technology</v>
      </c>
      <c r="L2588" s="7" t="str">
        <f>INDEX('Product Details'!$A$2:$D$169, MATCH('Sales Order '!J2588,'Product Details'!$B$2:$B$169,0),4)</f>
        <v>Machines</v>
      </c>
      <c r="M2588" s="7" t="str">
        <f>INDEX('Product Details'!$A$2:$D$169, MATCH('Sales Order '!J2588,'Product Details'!$B$2:$B$169,0),1)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323"/>
        <v>1660</v>
      </c>
      <c r="R2588" s="8">
        <f t="shared" si="324"/>
        <v>1828</v>
      </c>
      <c r="S2588" s="2">
        <v>73</v>
      </c>
      <c r="T2588" s="9">
        <f t="shared" si="325"/>
        <v>1901</v>
      </c>
      <c r="U2588" s="9">
        <f t="shared" si="326"/>
        <v>241</v>
      </c>
      <c r="V2588" s="2" t="s">
        <v>34</v>
      </c>
      <c r="W2588" s="10">
        <f t="shared" si="327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 t="shared" si="320"/>
        <v>Stewart</v>
      </c>
      <c r="H2589" s="6" t="str">
        <f t="shared" si="321"/>
        <v>Visinsky</v>
      </c>
      <c r="I2589" s="6" t="str">
        <f t="shared" si="322"/>
        <v>Shenyang</v>
      </c>
      <c r="J2589" s="2" t="s">
        <v>408</v>
      </c>
      <c r="K2589" s="7" t="str">
        <f>INDEX('Product Details'!$A$2:$D$169, MATCH('Sales Order '!J2589,'Product Details'!$B$2:$B$169,0),3)</f>
        <v>Furniture</v>
      </c>
      <c r="L2589" s="7" t="str">
        <f>INDEX('Product Details'!$A$2:$D$169, MATCH('Sales Order '!J2589,'Product Details'!$B$2:$B$169,0),4)</f>
        <v>Furnishings</v>
      </c>
      <c r="M2589" s="7" t="str">
        <f>INDEX('Product Details'!$A$2:$D$169, MATCH('Sales Order '!J2589,'Product Details'!$B$2:$B$169,0),1)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323"/>
        <v>2170</v>
      </c>
      <c r="R2589" s="8">
        <f t="shared" si="324"/>
        <v>2422</v>
      </c>
      <c r="S2589" s="2">
        <v>30</v>
      </c>
      <c r="T2589" s="9">
        <f t="shared" si="325"/>
        <v>2452</v>
      </c>
      <c r="U2589" s="9">
        <f t="shared" si="326"/>
        <v>282</v>
      </c>
      <c r="V2589" s="2" t="s">
        <v>64</v>
      </c>
      <c r="W2589" s="10">
        <f t="shared" si="327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 t="shared" si="320"/>
        <v>Olvera</v>
      </c>
      <c r="H2590" s="6" t="str">
        <f t="shared" si="321"/>
        <v>Toch</v>
      </c>
      <c r="I2590" s="6" t="str">
        <f t="shared" si="322"/>
        <v>Wollongong</v>
      </c>
      <c r="J2590" s="2" t="s">
        <v>71</v>
      </c>
      <c r="K2590" s="7" t="str">
        <f>INDEX('Product Details'!$A$2:$D$169, MATCH('Sales Order '!J2590,'Product Details'!$B$2:$B$169,0),3)</f>
        <v>Furniture</v>
      </c>
      <c r="L2590" s="7" t="str">
        <f>INDEX('Product Details'!$A$2:$D$169, MATCH('Sales Order '!J2590,'Product Details'!$B$2:$B$169,0),4)</f>
        <v>Furnishings</v>
      </c>
      <c r="M2590" s="7" t="str">
        <f>INDEX('Product Details'!$A$2:$D$169, MATCH('Sales Order '!J2590,'Product Details'!$B$2:$B$169,0),1)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323"/>
        <v>19287</v>
      </c>
      <c r="R2590" s="8">
        <f t="shared" si="324"/>
        <v>20052</v>
      </c>
      <c r="S2590" s="2">
        <v>100</v>
      </c>
      <c r="T2590" s="9">
        <f t="shared" si="325"/>
        <v>20152</v>
      </c>
      <c r="U2590" s="9">
        <f t="shared" si="326"/>
        <v>865</v>
      </c>
      <c r="V2590" s="2" t="s">
        <v>34</v>
      </c>
      <c r="W2590" s="10">
        <f t="shared" si="327"/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 t="shared" si="320"/>
        <v>Laura</v>
      </c>
      <c r="H2591" s="6" t="str">
        <f t="shared" si="321"/>
        <v>Armstrong</v>
      </c>
      <c r="I2591" s="6" t="str">
        <f t="shared" si="322"/>
        <v>Torquay</v>
      </c>
      <c r="J2591" s="2" t="s">
        <v>633</v>
      </c>
      <c r="K2591" s="7" t="str">
        <f>INDEX('Product Details'!$A$2:$D$169, MATCH('Sales Order '!J2591,'Product Details'!$B$2:$B$169,0),3)</f>
        <v>Office_Supplies</v>
      </c>
      <c r="L2591" s="7" t="str">
        <f>INDEX('Product Details'!$A$2:$D$169, MATCH('Sales Order '!J2591,'Product Details'!$B$2:$B$169,0),4)</f>
        <v>Appliances</v>
      </c>
      <c r="M2591" s="7" t="str">
        <f>INDEX('Product Details'!$A$2:$D$169, MATCH('Sales Order '!J2591,'Product Details'!$B$2:$B$169,0),1)</f>
        <v>Cuisinart Toaster, Silver</v>
      </c>
      <c r="N2591" s="2">
        <v>1222</v>
      </c>
      <c r="O2591" s="2">
        <v>1187</v>
      </c>
      <c r="P2591" s="2">
        <v>2</v>
      </c>
      <c r="Q2591" s="8">
        <f t="shared" si="323"/>
        <v>2374</v>
      </c>
      <c r="R2591" s="8">
        <f t="shared" si="324"/>
        <v>2444</v>
      </c>
      <c r="S2591" s="2">
        <v>61</v>
      </c>
      <c r="T2591" s="9">
        <f t="shared" si="325"/>
        <v>2505</v>
      </c>
      <c r="U2591" s="9">
        <f t="shared" si="326"/>
        <v>131</v>
      </c>
      <c r="V2591" s="2" t="s">
        <v>34</v>
      </c>
      <c r="W2591" s="10">
        <f t="shared" si="327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 t="shared" si="320"/>
        <v>Andy</v>
      </c>
      <c r="H2592" s="6" t="str">
        <f t="shared" si="321"/>
        <v>Yotov</v>
      </c>
      <c r="I2592" s="6" t="str">
        <f t="shared" si="322"/>
        <v>Samarinda</v>
      </c>
      <c r="J2592" s="2" t="s">
        <v>371</v>
      </c>
      <c r="K2592" s="7" t="str">
        <f>INDEX('Product Details'!$A$2:$D$169, MATCH('Sales Order '!J2592,'Product Details'!$B$2:$B$169,0),3)</f>
        <v>Furniture</v>
      </c>
      <c r="L2592" s="7" t="str">
        <f>INDEX('Product Details'!$A$2:$D$169, MATCH('Sales Order '!J2592,'Product Details'!$B$2:$B$169,0),4)</f>
        <v>Bookcases</v>
      </c>
      <c r="M2592" s="7" t="str">
        <f>INDEX('Product Details'!$A$2:$D$169, MATCH('Sales Order '!J2592,'Product Details'!$B$2:$B$169,0),1)</f>
        <v>3-Shelf Cabinet, Traditional</v>
      </c>
      <c r="N2592" s="2">
        <v>93</v>
      </c>
      <c r="O2592" s="2">
        <v>86</v>
      </c>
      <c r="P2592" s="2">
        <v>4</v>
      </c>
      <c r="Q2592" s="8">
        <f t="shared" si="323"/>
        <v>344</v>
      </c>
      <c r="R2592" s="8">
        <f t="shared" si="324"/>
        <v>372</v>
      </c>
      <c r="S2592" s="2">
        <v>10</v>
      </c>
      <c r="T2592" s="9">
        <f t="shared" si="325"/>
        <v>382</v>
      </c>
      <c r="U2592" s="9">
        <f t="shared" si="326"/>
        <v>38</v>
      </c>
      <c r="V2592" s="2" t="s">
        <v>64</v>
      </c>
      <c r="W2592" s="10">
        <f t="shared" si="327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 t="shared" si="320"/>
        <v>Sanjit</v>
      </c>
      <c r="H2593" s="6" t="str">
        <f t="shared" si="321"/>
        <v>Chand</v>
      </c>
      <c r="I2593" s="6" t="str">
        <f t="shared" si="322"/>
        <v>Thiruvananthapuram</v>
      </c>
      <c r="J2593" s="2" t="s">
        <v>42</v>
      </c>
      <c r="K2593" s="7" t="str">
        <f>INDEX('Product Details'!$A$2:$D$169, MATCH('Sales Order '!J2593,'Product Details'!$B$2:$B$169,0),3)</f>
        <v>Office_Supplies</v>
      </c>
      <c r="L2593" s="7" t="str">
        <f>INDEX('Product Details'!$A$2:$D$169, MATCH('Sales Order '!J2593,'Product Details'!$B$2:$B$169,0),4)</f>
        <v>Supplies</v>
      </c>
      <c r="M2593" s="7" t="str">
        <f>INDEX('Product Details'!$A$2:$D$169, MATCH('Sales Order '!J2593,'Product Details'!$B$2:$B$169,0),1)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323"/>
        <v>2681</v>
      </c>
      <c r="R2593" s="8">
        <f t="shared" si="324"/>
        <v>2787</v>
      </c>
      <c r="S2593" s="2">
        <v>55</v>
      </c>
      <c r="T2593" s="9">
        <f t="shared" si="325"/>
        <v>2842</v>
      </c>
      <c r="U2593" s="9">
        <f t="shared" si="326"/>
        <v>161</v>
      </c>
      <c r="V2593" s="2" t="s">
        <v>64</v>
      </c>
      <c r="W2593" s="10">
        <f t="shared" si="327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 t="shared" si="320"/>
        <v>Steven</v>
      </c>
      <c r="H2594" s="6" t="str">
        <f t="shared" si="321"/>
        <v>Cartwright</v>
      </c>
      <c r="I2594" s="6" t="str">
        <f t="shared" si="322"/>
        <v>Newcastle</v>
      </c>
      <c r="J2594" s="2" t="s">
        <v>78</v>
      </c>
      <c r="K2594" s="7" t="str">
        <f>INDEX('Product Details'!$A$2:$D$169, MATCH('Sales Order '!J2594,'Product Details'!$B$2:$B$169,0),3)</f>
        <v>Office_Supplies</v>
      </c>
      <c r="L2594" s="7" t="str">
        <f>INDEX('Product Details'!$A$2:$D$169, MATCH('Sales Order '!J2594,'Product Details'!$B$2:$B$169,0),4)</f>
        <v>Supplies</v>
      </c>
      <c r="M2594" s="7" t="str">
        <f>INDEX('Product Details'!$A$2:$D$169, MATCH('Sales Order '!J2594,'Product Details'!$B$2:$B$169,0),1)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323"/>
        <v>1592</v>
      </c>
      <c r="R2594" s="8">
        <f t="shared" si="324"/>
        <v>1712</v>
      </c>
      <c r="S2594" s="2">
        <v>68</v>
      </c>
      <c r="T2594" s="9">
        <f t="shared" si="325"/>
        <v>1780</v>
      </c>
      <c r="U2594" s="9">
        <f t="shared" si="326"/>
        <v>188</v>
      </c>
      <c r="V2594" s="2" t="s">
        <v>34</v>
      </c>
      <c r="W2594" s="10">
        <f t="shared" si="327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 t="shared" si="320"/>
        <v>Kristina</v>
      </c>
      <c r="H2595" s="6" t="str">
        <f t="shared" si="321"/>
        <v>Nunn</v>
      </c>
      <c r="I2595" s="6" t="str">
        <f t="shared" si="322"/>
        <v>Sydney</v>
      </c>
      <c r="J2595" s="2" t="s">
        <v>377</v>
      </c>
      <c r="K2595" s="7" t="str">
        <f>INDEX('Product Details'!$A$2:$D$169, MATCH('Sales Order '!J2595,'Product Details'!$B$2:$B$169,0),3)</f>
        <v>Furniture</v>
      </c>
      <c r="L2595" s="7" t="str">
        <f>INDEX('Product Details'!$A$2:$D$169, MATCH('Sales Order '!J2595,'Product Details'!$B$2:$B$169,0),4)</f>
        <v>Tables</v>
      </c>
      <c r="M2595" s="7" t="str">
        <f>INDEX('Product Details'!$A$2:$D$169, MATCH('Sales Order '!J2595,'Product Details'!$B$2:$B$169,0),1)</f>
        <v>BPI Conference Tables</v>
      </c>
      <c r="N2595" s="2">
        <v>1721</v>
      </c>
      <c r="O2595" s="2">
        <v>1640</v>
      </c>
      <c r="P2595" s="2">
        <v>1</v>
      </c>
      <c r="Q2595" s="8">
        <f t="shared" si="323"/>
        <v>1640</v>
      </c>
      <c r="R2595" s="8">
        <f t="shared" si="324"/>
        <v>1721</v>
      </c>
      <c r="S2595" s="2">
        <v>79</v>
      </c>
      <c r="T2595" s="9">
        <f t="shared" si="325"/>
        <v>1800</v>
      </c>
      <c r="U2595" s="9">
        <f t="shared" si="326"/>
        <v>160</v>
      </c>
      <c r="V2595" s="2" t="s">
        <v>34</v>
      </c>
      <c r="W2595" s="10">
        <f t="shared" si="327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 t="shared" si="320"/>
        <v>Roger</v>
      </c>
      <c r="H2596" s="6" t="str">
        <f t="shared" si="321"/>
        <v>Barcio</v>
      </c>
      <c r="I2596" s="6" t="str">
        <f t="shared" si="322"/>
        <v>Celle</v>
      </c>
      <c r="J2596" s="2" t="s">
        <v>212</v>
      </c>
      <c r="K2596" s="7" t="str">
        <f>INDEX('Product Details'!$A$2:$D$169, MATCH('Sales Order '!J2596,'Product Details'!$B$2:$B$169,0),3)</f>
        <v>Furniture</v>
      </c>
      <c r="L2596" s="7" t="str">
        <f>INDEX('Product Details'!$A$2:$D$169, MATCH('Sales Order '!J2596,'Product Details'!$B$2:$B$169,0),4)</f>
        <v>Bookcases</v>
      </c>
      <c r="M2596" s="7" t="str">
        <f>INDEX('Product Details'!$A$2:$D$169, MATCH('Sales Order '!J2596,'Product Details'!$B$2:$B$169,0),1)</f>
        <v>Library with Doors, Metal</v>
      </c>
      <c r="N2596" s="2">
        <v>220</v>
      </c>
      <c r="O2596" s="2">
        <v>206</v>
      </c>
      <c r="P2596" s="2">
        <v>1</v>
      </c>
      <c r="Q2596" s="8">
        <f t="shared" si="323"/>
        <v>206</v>
      </c>
      <c r="R2596" s="8">
        <f t="shared" si="324"/>
        <v>220</v>
      </c>
      <c r="S2596" s="2">
        <v>21</v>
      </c>
      <c r="T2596" s="9">
        <f t="shared" si="325"/>
        <v>241</v>
      </c>
      <c r="U2596" s="9">
        <f t="shared" si="326"/>
        <v>35</v>
      </c>
      <c r="V2596" s="2" t="s">
        <v>34</v>
      </c>
      <c r="W2596" s="10">
        <f t="shared" si="327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 t="shared" si="320"/>
        <v>Bill</v>
      </c>
      <c r="H2597" s="6" t="str">
        <f t="shared" si="321"/>
        <v>Eplett</v>
      </c>
      <c r="I2597" s="6" t="str">
        <f t="shared" si="322"/>
        <v>Newcastle</v>
      </c>
      <c r="J2597" s="2" t="s">
        <v>860</v>
      </c>
      <c r="K2597" s="7" t="str">
        <f>INDEX('Product Details'!$A$2:$D$169, MATCH('Sales Order '!J2597,'Product Details'!$B$2:$B$169,0),3)</f>
        <v>Furniture</v>
      </c>
      <c r="L2597" s="7" t="str">
        <f>INDEX('Product Details'!$A$2:$D$169, MATCH('Sales Order '!J2597,'Product Details'!$B$2:$B$169,0),4)</f>
        <v>Bookcases</v>
      </c>
      <c r="M2597" s="7" t="str">
        <f>INDEX('Product Details'!$A$2:$D$169, MATCH('Sales Order '!J2597,'Product Details'!$B$2:$B$169,0),1)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323"/>
        <v>6346</v>
      </c>
      <c r="R2597" s="8">
        <f t="shared" si="324"/>
        <v>6598</v>
      </c>
      <c r="S2597" s="2">
        <v>36</v>
      </c>
      <c r="T2597" s="9">
        <f t="shared" si="325"/>
        <v>6634</v>
      </c>
      <c r="U2597" s="9">
        <f t="shared" si="326"/>
        <v>288</v>
      </c>
      <c r="V2597" s="2" t="s">
        <v>31</v>
      </c>
      <c r="W2597" s="10">
        <f t="shared" si="327"/>
        <v>0.05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 t="shared" si="320"/>
        <v>Laurel</v>
      </c>
      <c r="H2598" s="6" t="str">
        <f t="shared" si="321"/>
        <v>Beltran</v>
      </c>
      <c r="I2598" s="6" t="str">
        <f t="shared" si="322"/>
        <v>Bonn</v>
      </c>
      <c r="J2598" s="2" t="s">
        <v>860</v>
      </c>
      <c r="K2598" s="7" t="str">
        <f>INDEX('Product Details'!$A$2:$D$169, MATCH('Sales Order '!J2598,'Product Details'!$B$2:$B$169,0),3)</f>
        <v>Furniture</v>
      </c>
      <c r="L2598" s="7" t="str">
        <f>INDEX('Product Details'!$A$2:$D$169, MATCH('Sales Order '!J2598,'Product Details'!$B$2:$B$169,0),4)</f>
        <v>Bookcases</v>
      </c>
      <c r="M2598" s="7" t="str">
        <f>INDEX('Product Details'!$A$2:$D$169, MATCH('Sales Order '!J2598,'Product Details'!$B$2:$B$169,0),1)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323"/>
        <v>4726</v>
      </c>
      <c r="R2598" s="8">
        <f t="shared" si="324"/>
        <v>5204</v>
      </c>
      <c r="S2598" s="2">
        <v>55</v>
      </c>
      <c r="T2598" s="9">
        <f t="shared" si="325"/>
        <v>5259</v>
      </c>
      <c r="U2598" s="9">
        <f t="shared" si="326"/>
        <v>533</v>
      </c>
      <c r="V2598" s="2" t="s">
        <v>31</v>
      </c>
      <c r="W2598" s="10">
        <f t="shared" si="327"/>
        <v>0.05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 t="shared" si="320"/>
        <v>Pamela</v>
      </c>
      <c r="H2599" s="6" t="str">
        <f t="shared" si="321"/>
        <v>Coakley</v>
      </c>
      <c r="I2599" s="6" t="str">
        <f t="shared" si="322"/>
        <v>Jakarta</v>
      </c>
      <c r="J2599" s="2" t="s">
        <v>420</v>
      </c>
      <c r="K2599" s="7" t="str">
        <f>INDEX('Product Details'!$A$2:$D$169, MATCH('Sales Order '!J2599,'Product Details'!$B$2:$B$169,0),3)</f>
        <v>Office_Supplies</v>
      </c>
      <c r="L2599" s="7" t="str">
        <f>INDEX('Product Details'!$A$2:$D$169, MATCH('Sales Order '!J2599,'Product Details'!$B$2:$B$169,0),4)</f>
        <v>Labels</v>
      </c>
      <c r="M2599" s="7" t="str">
        <f>INDEX('Product Details'!$A$2:$D$169, MATCH('Sales Order '!J2599,'Product Details'!$B$2:$B$169,0),1)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323"/>
        <v>23403</v>
      </c>
      <c r="R2599" s="8">
        <f t="shared" si="324"/>
        <v>25299</v>
      </c>
      <c r="S2599" s="2">
        <v>58</v>
      </c>
      <c r="T2599" s="9">
        <f t="shared" si="325"/>
        <v>25357</v>
      </c>
      <c r="U2599" s="9">
        <f t="shared" si="326"/>
        <v>1954</v>
      </c>
      <c r="V2599" s="2" t="s">
        <v>34</v>
      </c>
      <c r="W2599" s="10">
        <f t="shared" si="327"/>
        <v>7.0000000000000007E-2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 t="shared" si="320"/>
        <v>Rachel</v>
      </c>
      <c r="H2600" s="6" t="str">
        <f t="shared" si="321"/>
        <v>Payne</v>
      </c>
      <c r="I2600" s="6" t="str">
        <f t="shared" si="322"/>
        <v>Mianyang</v>
      </c>
      <c r="J2600" s="2" t="s">
        <v>71</v>
      </c>
      <c r="K2600" s="7" t="str">
        <f>INDEX('Product Details'!$A$2:$D$169, MATCH('Sales Order '!J2600,'Product Details'!$B$2:$B$169,0),3)</f>
        <v>Furniture</v>
      </c>
      <c r="L2600" s="7" t="str">
        <f>INDEX('Product Details'!$A$2:$D$169, MATCH('Sales Order '!J2600,'Product Details'!$B$2:$B$169,0),4)</f>
        <v>Furnishings</v>
      </c>
      <c r="M2600" s="7" t="str">
        <f>INDEX('Product Details'!$A$2:$D$169, MATCH('Sales Order '!J2600,'Product Details'!$B$2:$B$169,0),1)</f>
        <v>-O Stacking Tray, Erganomic</v>
      </c>
      <c r="N2600" s="2">
        <v>130</v>
      </c>
      <c r="O2600" s="2">
        <v>122</v>
      </c>
      <c r="P2600" s="2">
        <v>3</v>
      </c>
      <c r="Q2600" s="8">
        <f t="shared" si="323"/>
        <v>366</v>
      </c>
      <c r="R2600" s="8">
        <f t="shared" si="324"/>
        <v>390</v>
      </c>
      <c r="S2600" s="2">
        <v>30</v>
      </c>
      <c r="T2600" s="9">
        <f t="shared" si="325"/>
        <v>420</v>
      </c>
      <c r="U2600" s="9">
        <f t="shared" si="326"/>
        <v>54</v>
      </c>
      <c r="V2600" s="2" t="s">
        <v>64</v>
      </c>
      <c r="W2600" s="10">
        <f t="shared" si="327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 t="shared" si="320"/>
        <v>Brooke</v>
      </c>
      <c r="H2601" s="6" t="str">
        <f t="shared" si="321"/>
        <v>Gillingham</v>
      </c>
      <c r="I2601" s="6" t="str">
        <f t="shared" si="322"/>
        <v>Sunbury</v>
      </c>
      <c r="J2601" s="2" t="s">
        <v>87</v>
      </c>
      <c r="K2601" s="7" t="str">
        <f>INDEX('Product Details'!$A$2:$D$169, MATCH('Sales Order '!J2601,'Product Details'!$B$2:$B$169,0),3)</f>
        <v>Office_Supplies</v>
      </c>
      <c r="L2601" s="7" t="str">
        <f>INDEX('Product Details'!$A$2:$D$169, MATCH('Sales Order '!J2601,'Product Details'!$B$2:$B$169,0),4)</f>
        <v>Storage</v>
      </c>
      <c r="M2601" s="7" t="str">
        <f>INDEX('Product Details'!$A$2:$D$169, MATCH('Sales Order '!J2601,'Product Details'!$B$2:$B$169,0),1)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323"/>
        <v>20223</v>
      </c>
      <c r="R2601" s="8">
        <f t="shared" si="324"/>
        <v>21637</v>
      </c>
      <c r="S2601" s="2">
        <v>36</v>
      </c>
      <c r="T2601" s="9">
        <f t="shared" si="325"/>
        <v>21673</v>
      </c>
      <c r="U2601" s="9">
        <f t="shared" si="326"/>
        <v>1450</v>
      </c>
      <c r="V2601" s="2" t="s">
        <v>64</v>
      </c>
      <c r="W2601" s="10">
        <f t="shared" si="327"/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 t="shared" si="320"/>
        <v>Lisa</v>
      </c>
      <c r="H2602" s="6" t="str">
        <f t="shared" si="321"/>
        <v>Ryan</v>
      </c>
      <c r="I2602" s="6" t="str">
        <f t="shared" si="322"/>
        <v>Townsville</v>
      </c>
      <c r="J2602" s="2" t="s">
        <v>471</v>
      </c>
      <c r="K2602" s="7" t="str">
        <f>INDEX('Product Details'!$A$2:$D$169, MATCH('Sales Order '!J2602,'Product Details'!$B$2:$B$169,0),3)</f>
        <v>Office_Supplies</v>
      </c>
      <c r="L2602" s="7" t="str">
        <f>INDEX('Product Details'!$A$2:$D$169, MATCH('Sales Order '!J2602,'Product Details'!$B$2:$B$169,0),4)</f>
        <v>Art</v>
      </c>
      <c r="M2602" s="7" t="str">
        <f>INDEX('Product Details'!$A$2:$D$169, MATCH('Sales Order '!J2602,'Product Details'!$B$2:$B$169,0),1)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323"/>
        <v>8250</v>
      </c>
      <c r="R2602" s="8">
        <f t="shared" si="324"/>
        <v>9444</v>
      </c>
      <c r="S2602" s="2">
        <v>88</v>
      </c>
      <c r="T2602" s="9">
        <f t="shared" si="325"/>
        <v>9532</v>
      </c>
      <c r="U2602" s="9">
        <f t="shared" si="326"/>
        <v>1282</v>
      </c>
      <c r="V2602" s="2" t="s">
        <v>64</v>
      </c>
      <c r="W2602" s="10">
        <f t="shared" si="327"/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 t="shared" si="320"/>
        <v>Evan</v>
      </c>
      <c r="H2603" s="6" t="str">
        <f t="shared" si="321"/>
        <v>Bailliet</v>
      </c>
      <c r="I2603" s="6" t="str">
        <f t="shared" si="322"/>
        <v>Sydney</v>
      </c>
      <c r="J2603" s="2" t="s">
        <v>87</v>
      </c>
      <c r="K2603" s="7" t="str">
        <f>INDEX('Product Details'!$A$2:$D$169, MATCH('Sales Order '!J2603,'Product Details'!$B$2:$B$169,0),3)</f>
        <v>Office_Supplies</v>
      </c>
      <c r="L2603" s="7" t="str">
        <f>INDEX('Product Details'!$A$2:$D$169, MATCH('Sales Order '!J2603,'Product Details'!$B$2:$B$169,0),4)</f>
        <v>Storage</v>
      </c>
      <c r="M2603" s="7" t="str">
        <f>INDEX('Product Details'!$A$2:$D$169, MATCH('Sales Order '!J2603,'Product Details'!$B$2:$B$169,0),1)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323"/>
        <v>5650</v>
      </c>
      <c r="R2603" s="8">
        <f t="shared" si="324"/>
        <v>6034</v>
      </c>
      <c r="S2603" s="2">
        <v>62</v>
      </c>
      <c r="T2603" s="9">
        <f t="shared" si="325"/>
        <v>6096</v>
      </c>
      <c r="U2603" s="9">
        <f t="shared" si="326"/>
        <v>446</v>
      </c>
      <c r="V2603" s="2" t="s">
        <v>34</v>
      </c>
      <c r="W2603" s="10">
        <f t="shared" si="327"/>
        <v>0.05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 t="shared" si="320"/>
        <v>Clay</v>
      </c>
      <c r="H2604" s="6" t="str">
        <f t="shared" si="321"/>
        <v>Cheatham</v>
      </c>
      <c r="I2604" s="6" t="str">
        <f t="shared" si="322"/>
        <v>Freiburg</v>
      </c>
      <c r="J2604" s="2" t="s">
        <v>467</v>
      </c>
      <c r="K2604" s="7" t="str">
        <f>INDEX('Product Details'!$A$2:$D$169, MATCH('Sales Order '!J2604,'Product Details'!$B$2:$B$169,0),3)</f>
        <v>Technology</v>
      </c>
      <c r="L2604" s="7" t="str">
        <f>INDEX('Product Details'!$A$2:$D$169, MATCH('Sales Order '!J2604,'Product Details'!$B$2:$B$169,0),4)</f>
        <v>Phones</v>
      </c>
      <c r="M2604" s="7" t="str">
        <f>INDEX('Product Details'!$A$2:$D$169, MATCH('Sales Order '!J2604,'Product Details'!$B$2:$B$169,0),1)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323"/>
        <v>6368</v>
      </c>
      <c r="R2604" s="8">
        <f t="shared" si="324"/>
        <v>6680</v>
      </c>
      <c r="S2604" s="2">
        <v>33</v>
      </c>
      <c r="T2604" s="9">
        <f t="shared" si="325"/>
        <v>6713</v>
      </c>
      <c r="U2604" s="9">
        <f t="shared" si="326"/>
        <v>345</v>
      </c>
      <c r="V2604" s="2" t="s">
        <v>34</v>
      </c>
      <c r="W2604" s="10">
        <f t="shared" si="327"/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 t="shared" si="320"/>
        <v>John</v>
      </c>
      <c r="H2605" s="6" t="str">
        <f t="shared" si="321"/>
        <v>Huston</v>
      </c>
      <c r="I2605" s="6" t="str">
        <f t="shared" si="322"/>
        <v>Jena</v>
      </c>
      <c r="J2605" s="2" t="s">
        <v>580</v>
      </c>
      <c r="K2605" s="7" t="str">
        <f>INDEX('Product Details'!$A$2:$D$169, MATCH('Sales Order '!J2605,'Product Details'!$B$2:$B$169,0),3)</f>
        <v>Office_Supplies</v>
      </c>
      <c r="L2605" s="7" t="str">
        <f>INDEX('Product Details'!$A$2:$D$169, MATCH('Sales Order '!J2605,'Product Details'!$B$2:$B$169,0),4)</f>
        <v>Storage</v>
      </c>
      <c r="M2605" s="7" t="str">
        <f>INDEX('Product Details'!$A$2:$D$169, MATCH('Sales Order '!J2605,'Product Details'!$B$2:$B$169,0),1)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323"/>
        <v>8035</v>
      </c>
      <c r="R2605" s="8">
        <f t="shared" si="324"/>
        <v>8686</v>
      </c>
      <c r="S2605" s="2">
        <v>51</v>
      </c>
      <c r="T2605" s="9">
        <f t="shared" si="325"/>
        <v>8737</v>
      </c>
      <c r="U2605" s="9">
        <f t="shared" si="326"/>
        <v>702</v>
      </c>
      <c r="V2605" s="2" t="s">
        <v>64</v>
      </c>
      <c r="W2605" s="10">
        <f t="shared" si="327"/>
        <v>0.05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 t="shared" si="320"/>
        <v>Brooke</v>
      </c>
      <c r="H2606" s="6" t="str">
        <f t="shared" si="321"/>
        <v>Gillingham</v>
      </c>
      <c r="I2606" s="6" t="str">
        <f t="shared" si="322"/>
        <v>Geraldton</v>
      </c>
      <c r="J2606" s="2" t="s">
        <v>119</v>
      </c>
      <c r="K2606" s="7" t="str">
        <f>INDEX('Product Details'!$A$2:$D$169, MATCH('Sales Order '!J2606,'Product Details'!$B$2:$B$169,0),3)</f>
        <v>Furniture</v>
      </c>
      <c r="L2606" s="7" t="str">
        <f>INDEX('Product Details'!$A$2:$D$169, MATCH('Sales Order '!J2606,'Product Details'!$B$2:$B$169,0),4)</f>
        <v>Furnishings</v>
      </c>
      <c r="M2606" s="7" t="str">
        <f>INDEX('Product Details'!$A$2:$D$169, MATCH('Sales Order '!J2606,'Product Details'!$B$2:$B$169,0),1)</f>
        <v>Advantus Door Stop, Black</v>
      </c>
      <c r="N2606" s="2">
        <v>61</v>
      </c>
      <c r="O2606" s="2">
        <v>57</v>
      </c>
      <c r="P2606" s="2">
        <v>4</v>
      </c>
      <c r="Q2606" s="8">
        <f t="shared" si="323"/>
        <v>228</v>
      </c>
      <c r="R2606" s="8">
        <f t="shared" si="324"/>
        <v>244</v>
      </c>
      <c r="S2606" s="2">
        <v>10</v>
      </c>
      <c r="T2606" s="9">
        <f t="shared" si="325"/>
        <v>254</v>
      </c>
      <c r="U2606" s="9">
        <f t="shared" si="326"/>
        <v>26</v>
      </c>
      <c r="V2606" s="2" t="s">
        <v>34</v>
      </c>
      <c r="W2606" s="10">
        <f t="shared" si="327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 t="shared" si="320"/>
        <v>Neil</v>
      </c>
      <c r="H2607" s="6" t="str">
        <f t="shared" si="321"/>
        <v>Knudson</v>
      </c>
      <c r="I2607" s="6" t="str">
        <f t="shared" si="322"/>
        <v>Malang</v>
      </c>
      <c r="J2607" s="2" t="s">
        <v>894</v>
      </c>
      <c r="K2607" s="7" t="str">
        <f>INDEX('Product Details'!$A$2:$D$169, MATCH('Sales Order '!J2607,'Product Details'!$B$2:$B$169,0),3)</f>
        <v>Technology</v>
      </c>
      <c r="L2607" s="7" t="str">
        <f>INDEX('Product Details'!$A$2:$D$169, MATCH('Sales Order '!J2607,'Product Details'!$B$2:$B$169,0),4)</f>
        <v>Machines</v>
      </c>
      <c r="M2607" s="7" t="str">
        <f>INDEX('Product Details'!$A$2:$D$169, MATCH('Sales Order '!J2607,'Product Details'!$B$2:$B$169,0),1)</f>
        <v>Card Printer, Red</v>
      </c>
      <c r="N2607" s="2">
        <v>3184</v>
      </c>
      <c r="O2607" s="2">
        <v>2947</v>
      </c>
      <c r="P2607" s="2">
        <v>2</v>
      </c>
      <c r="Q2607" s="8">
        <f t="shared" si="323"/>
        <v>5894</v>
      </c>
      <c r="R2607" s="8">
        <f t="shared" si="324"/>
        <v>6368</v>
      </c>
      <c r="S2607" s="2">
        <v>63</v>
      </c>
      <c r="T2607" s="9">
        <f t="shared" si="325"/>
        <v>6431</v>
      </c>
      <c r="U2607" s="9">
        <f t="shared" si="326"/>
        <v>537</v>
      </c>
      <c r="V2607" s="2" t="s">
        <v>64</v>
      </c>
      <c r="W2607" s="10">
        <f t="shared" si="327"/>
        <v>0.05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 t="shared" si="320"/>
        <v>Laurel</v>
      </c>
      <c r="H2608" s="6" t="str">
        <f t="shared" si="321"/>
        <v>Beltran</v>
      </c>
      <c r="I2608" s="6" t="str">
        <f t="shared" si="322"/>
        <v>Melbourne</v>
      </c>
      <c r="J2608" s="2" t="s">
        <v>698</v>
      </c>
      <c r="K2608" s="7" t="str">
        <f>INDEX('Product Details'!$A$2:$D$169, MATCH('Sales Order '!J2608,'Product Details'!$B$2:$B$169,0),3)</f>
        <v>Furniture</v>
      </c>
      <c r="L2608" s="7" t="str">
        <f>INDEX('Product Details'!$A$2:$D$169, MATCH('Sales Order '!J2608,'Product Details'!$B$2:$B$169,0),4)</f>
        <v>Chairs</v>
      </c>
      <c r="M2608" s="7" t="str">
        <f>INDEX('Product Details'!$A$2:$D$169, MATCH('Sales Order '!J2608,'Product Details'!$B$2:$B$169,0),1)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323"/>
        <v>6887</v>
      </c>
      <c r="R2608" s="8">
        <f t="shared" si="324"/>
        <v>7361</v>
      </c>
      <c r="S2608" s="2">
        <v>38</v>
      </c>
      <c r="T2608" s="9">
        <f t="shared" si="325"/>
        <v>7399</v>
      </c>
      <c r="U2608" s="9">
        <f t="shared" si="326"/>
        <v>512</v>
      </c>
      <c r="V2608" s="2" t="s">
        <v>34</v>
      </c>
      <c r="W2608" s="10">
        <f t="shared" si="327"/>
        <v>0.05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 t="shared" si="320"/>
        <v>Adrian</v>
      </c>
      <c r="H2609" s="6" t="str">
        <f t="shared" si="321"/>
        <v>Barton</v>
      </c>
      <c r="I2609" s="6" t="str">
        <f t="shared" si="322"/>
        <v>Wetzlar</v>
      </c>
      <c r="J2609" s="2" t="s">
        <v>555</v>
      </c>
      <c r="K2609" s="7" t="str">
        <f>INDEX('Product Details'!$A$2:$D$169, MATCH('Sales Order '!J2609,'Product Details'!$B$2:$B$169,0),3)</f>
        <v>Furniture</v>
      </c>
      <c r="L2609" s="7" t="str">
        <f>INDEX('Product Details'!$A$2:$D$169, MATCH('Sales Order '!J2609,'Product Details'!$B$2:$B$169,0),4)</f>
        <v>Furnishings</v>
      </c>
      <c r="M2609" s="7" t="str">
        <f>INDEX('Product Details'!$A$2:$D$169, MATCH('Sales Order '!J2609,'Product Details'!$B$2:$B$169,0),1)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323"/>
        <v>17899</v>
      </c>
      <c r="R2609" s="8">
        <f t="shared" si="324"/>
        <v>19530</v>
      </c>
      <c r="S2609" s="2">
        <v>34</v>
      </c>
      <c r="T2609" s="9">
        <f t="shared" si="325"/>
        <v>19564</v>
      </c>
      <c r="U2609" s="9">
        <f t="shared" si="326"/>
        <v>1665</v>
      </c>
      <c r="V2609" s="2" t="s">
        <v>34</v>
      </c>
      <c r="W2609" s="10">
        <f t="shared" si="327"/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 t="shared" si="320"/>
        <v>Thomas</v>
      </c>
      <c r="H2610" s="6" t="str">
        <f t="shared" si="321"/>
        <v>Boland</v>
      </c>
      <c r="I2610" s="6" t="str">
        <f t="shared" si="322"/>
        <v>Newcastle</v>
      </c>
      <c r="J2610" s="2" t="s">
        <v>302</v>
      </c>
      <c r="K2610" s="7" t="str">
        <f>INDEX('Product Details'!$A$2:$D$169, MATCH('Sales Order '!J2610,'Product Details'!$B$2:$B$169,0),3)</f>
        <v>Technology</v>
      </c>
      <c r="L2610" s="7" t="str">
        <f>INDEX('Product Details'!$A$2:$D$169, MATCH('Sales Order '!J2610,'Product Details'!$B$2:$B$169,0),4)</f>
        <v>Machines</v>
      </c>
      <c r="M2610" s="7" t="str">
        <f>INDEX('Product Details'!$A$2:$D$169, MATCH('Sales Order '!J2610,'Product Details'!$B$2:$B$169,0),1)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323"/>
        <v>7191</v>
      </c>
      <c r="R2610" s="8">
        <f t="shared" si="324"/>
        <v>7620</v>
      </c>
      <c r="S2610" s="2">
        <v>80</v>
      </c>
      <c r="T2610" s="9">
        <f t="shared" si="325"/>
        <v>7700</v>
      </c>
      <c r="U2610" s="9">
        <f t="shared" si="326"/>
        <v>509</v>
      </c>
      <c r="V2610" s="2" t="s">
        <v>34</v>
      </c>
      <c r="W2610" s="10">
        <f t="shared" si="327"/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 t="shared" si="320"/>
        <v>Emily</v>
      </c>
      <c r="H2611" s="6" t="str">
        <f t="shared" si="321"/>
        <v>Grady</v>
      </c>
      <c r="I2611" s="6" t="str">
        <f t="shared" si="322"/>
        <v>Pimpri</v>
      </c>
      <c r="J2611" s="2" t="s">
        <v>46</v>
      </c>
      <c r="K2611" s="7" t="str">
        <f>INDEX('Product Details'!$A$2:$D$169, MATCH('Sales Order '!J2611,'Product Details'!$B$2:$B$169,0),3)</f>
        <v>Technology</v>
      </c>
      <c r="L2611" s="7" t="str">
        <f>INDEX('Product Details'!$A$2:$D$169, MATCH('Sales Order '!J2611,'Product Details'!$B$2:$B$169,0),4)</f>
        <v>Machines</v>
      </c>
      <c r="M2611" s="7" t="str">
        <f>INDEX('Product Details'!$A$2:$D$169, MATCH('Sales Order '!J2611,'Product Details'!$B$2:$B$169,0),1)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323"/>
        <v>4564</v>
      </c>
      <c r="R2611" s="8">
        <f t="shared" si="324"/>
        <v>4836</v>
      </c>
      <c r="S2611" s="2">
        <v>45</v>
      </c>
      <c r="T2611" s="9">
        <f t="shared" si="325"/>
        <v>4881</v>
      </c>
      <c r="U2611" s="9">
        <f t="shared" si="326"/>
        <v>317</v>
      </c>
      <c r="V2611" s="2" t="s">
        <v>34</v>
      </c>
      <c r="W2611" s="10">
        <f t="shared" si="327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 t="shared" si="320"/>
        <v>Brenda</v>
      </c>
      <c r="H2612" s="6" t="str">
        <f t="shared" si="321"/>
        <v>Bowman</v>
      </c>
      <c r="I2612" s="6" t="str">
        <f t="shared" si="322"/>
        <v>Perth</v>
      </c>
      <c r="J2612" s="2" t="s">
        <v>765</v>
      </c>
      <c r="K2612" s="7" t="str">
        <f>INDEX('Product Details'!$A$2:$D$169, MATCH('Sales Order '!J2612,'Product Details'!$B$2:$B$169,0),3)</f>
        <v>Furniture</v>
      </c>
      <c r="L2612" s="7" t="str">
        <f>INDEX('Product Details'!$A$2:$D$169, MATCH('Sales Order '!J2612,'Product Details'!$B$2:$B$169,0),4)</f>
        <v>Tables</v>
      </c>
      <c r="M2612" s="7" t="str">
        <f>INDEX('Product Details'!$A$2:$D$169, MATCH('Sales Order '!J2612,'Product Details'!$B$2:$B$169,0),1)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323"/>
        <v>17829</v>
      </c>
      <c r="R2612" s="8">
        <f t="shared" si="324"/>
        <v>19833</v>
      </c>
      <c r="S2612" s="2">
        <v>64</v>
      </c>
      <c r="T2612" s="9">
        <f t="shared" si="325"/>
        <v>19897</v>
      </c>
      <c r="U2612" s="9">
        <f t="shared" si="326"/>
        <v>2068</v>
      </c>
      <c r="V2612" s="2" t="s">
        <v>34</v>
      </c>
      <c r="W2612" s="10">
        <f t="shared" si="327"/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 t="shared" si="320"/>
        <v>Charlotte</v>
      </c>
      <c r="H2613" s="6" t="str">
        <f t="shared" si="321"/>
        <v>Melton</v>
      </c>
      <c r="I2613" s="6" t="str">
        <f t="shared" si="322"/>
        <v>Canberra</v>
      </c>
      <c r="J2613" s="2" t="s">
        <v>359</v>
      </c>
      <c r="K2613" s="7" t="str">
        <f>INDEX('Product Details'!$A$2:$D$169, MATCH('Sales Order '!J2613,'Product Details'!$B$2:$B$169,0),3)</f>
        <v>Office_Supplies</v>
      </c>
      <c r="L2613" s="7" t="str">
        <f>INDEX('Product Details'!$A$2:$D$169, MATCH('Sales Order '!J2613,'Product Details'!$B$2:$B$169,0),4)</f>
        <v>Binders</v>
      </c>
      <c r="M2613" s="7" t="str">
        <f>INDEX('Product Details'!$A$2:$D$169, MATCH('Sales Order '!J2613,'Product Details'!$B$2:$B$169,0),1)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323"/>
        <v>272</v>
      </c>
      <c r="R2613" s="8">
        <f t="shared" si="324"/>
        <v>296</v>
      </c>
      <c r="S2613" s="2">
        <v>30</v>
      </c>
      <c r="T2613" s="9">
        <f t="shared" si="325"/>
        <v>326</v>
      </c>
      <c r="U2613" s="9">
        <f t="shared" si="326"/>
        <v>54</v>
      </c>
      <c r="V2613" s="2" t="s">
        <v>34</v>
      </c>
      <c r="W2613" s="10">
        <f t="shared" si="327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 t="shared" si="320"/>
        <v>Toby</v>
      </c>
      <c r="H2614" s="6" t="str">
        <f t="shared" si="321"/>
        <v>Braunhardt</v>
      </c>
      <c r="I2614" s="6" t="str">
        <f t="shared" si="322"/>
        <v>Jiangyan</v>
      </c>
      <c r="J2614" s="2" t="s">
        <v>208</v>
      </c>
      <c r="K2614" s="7" t="str">
        <f>INDEX('Product Details'!$A$2:$D$169, MATCH('Sales Order '!J2614,'Product Details'!$B$2:$B$169,0),3)</f>
        <v>Office_Supplies</v>
      </c>
      <c r="L2614" s="7" t="str">
        <f>INDEX('Product Details'!$A$2:$D$169, MATCH('Sales Order '!J2614,'Product Details'!$B$2:$B$169,0),4)</f>
        <v>Labels</v>
      </c>
      <c r="M2614" s="7" t="str">
        <f>INDEX('Product Details'!$A$2:$D$169, MATCH('Sales Order '!J2614,'Product Details'!$B$2:$B$169,0),1)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323"/>
        <v>2670</v>
      </c>
      <c r="R2614" s="8">
        <f t="shared" si="324"/>
        <v>2996</v>
      </c>
      <c r="S2614" s="2">
        <v>96</v>
      </c>
      <c r="T2614" s="9">
        <f t="shared" si="325"/>
        <v>3092</v>
      </c>
      <c r="U2614" s="9">
        <f t="shared" si="326"/>
        <v>422</v>
      </c>
      <c r="V2614" s="2" t="s">
        <v>64</v>
      </c>
      <c r="W2614" s="10">
        <f t="shared" si="327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 t="shared" si="320"/>
        <v>Kelly</v>
      </c>
      <c r="H2615" s="6" t="str">
        <f t="shared" si="321"/>
        <v>Collister</v>
      </c>
      <c r="I2615" s="6" t="str">
        <f t="shared" si="322"/>
        <v>Sydney</v>
      </c>
      <c r="J2615" s="2" t="s">
        <v>238</v>
      </c>
      <c r="K2615" s="7" t="str">
        <f>INDEX('Product Details'!$A$2:$D$169, MATCH('Sales Order '!J2615,'Product Details'!$B$2:$B$169,0),3)</f>
        <v>Furniture</v>
      </c>
      <c r="L2615" s="7" t="str">
        <f>INDEX('Product Details'!$A$2:$D$169, MATCH('Sales Order '!J2615,'Product Details'!$B$2:$B$169,0),4)</f>
        <v>Furnishings</v>
      </c>
      <c r="M2615" s="7" t="str">
        <f>INDEX('Product Details'!$A$2:$D$169, MATCH('Sales Order '!J2615,'Product Details'!$B$2:$B$169,0),1)</f>
        <v>DAX Solid Wood Frames</v>
      </c>
      <c r="N2615" s="2">
        <v>4761</v>
      </c>
      <c r="O2615" s="2">
        <v>4368</v>
      </c>
      <c r="P2615" s="2">
        <v>5</v>
      </c>
      <c r="Q2615" s="8">
        <f t="shared" si="323"/>
        <v>21840</v>
      </c>
      <c r="R2615" s="8">
        <f t="shared" si="324"/>
        <v>23805</v>
      </c>
      <c r="S2615" s="2">
        <v>79</v>
      </c>
      <c r="T2615" s="9">
        <f t="shared" si="325"/>
        <v>23884</v>
      </c>
      <c r="U2615" s="9">
        <f t="shared" si="326"/>
        <v>2044</v>
      </c>
      <c r="V2615" s="2" t="s">
        <v>64</v>
      </c>
      <c r="W2615" s="10">
        <f t="shared" si="327"/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 t="shared" si="320"/>
        <v>Damala</v>
      </c>
      <c r="H2616" s="6" t="str">
        <f t="shared" si="321"/>
        <v>Kotsonis</v>
      </c>
      <c r="I2616" s="6" t="str">
        <f t="shared" si="322"/>
        <v>Berlin</v>
      </c>
      <c r="J2616" s="2" t="s">
        <v>246</v>
      </c>
      <c r="K2616" s="7" t="str">
        <f>INDEX('Product Details'!$A$2:$D$169, MATCH('Sales Order '!J2616,'Product Details'!$B$2:$B$169,0),3)</f>
        <v>Office_Supplies</v>
      </c>
      <c r="L2616" s="7" t="str">
        <f>INDEX('Product Details'!$A$2:$D$169, MATCH('Sales Order '!J2616,'Product Details'!$B$2:$B$169,0),4)</f>
        <v>Envelopes</v>
      </c>
      <c r="M2616" s="7" t="str">
        <f>INDEX('Product Details'!$A$2:$D$169, MATCH('Sales Order '!J2616,'Product Details'!$B$2:$B$169,0),1)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323"/>
        <v>5968</v>
      </c>
      <c r="R2616" s="8">
        <f t="shared" si="324"/>
        <v>6448</v>
      </c>
      <c r="S2616" s="2">
        <v>29</v>
      </c>
      <c r="T2616" s="9">
        <f t="shared" si="325"/>
        <v>6477</v>
      </c>
      <c r="U2616" s="9">
        <f t="shared" si="326"/>
        <v>509</v>
      </c>
      <c r="V2616" s="2" t="s">
        <v>31</v>
      </c>
      <c r="W2616" s="10">
        <f t="shared" si="327"/>
        <v>0.05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 t="shared" si="320"/>
        <v>Bill</v>
      </c>
      <c r="H2617" s="6" t="str">
        <f t="shared" si="321"/>
        <v>Stewart</v>
      </c>
      <c r="I2617" s="6" t="str">
        <f t="shared" si="322"/>
        <v>Wenling</v>
      </c>
      <c r="J2617" s="2" t="s">
        <v>434</v>
      </c>
      <c r="K2617" s="7" t="str">
        <f>INDEX('Product Details'!$A$2:$D$169, MATCH('Sales Order '!J2617,'Product Details'!$B$2:$B$169,0),3)</f>
        <v>Office_Supplies</v>
      </c>
      <c r="L2617" s="7" t="str">
        <f>INDEX('Product Details'!$A$2:$D$169, MATCH('Sales Order '!J2617,'Product Details'!$B$2:$B$169,0),4)</f>
        <v>Binders</v>
      </c>
      <c r="M2617" s="7" t="str">
        <f>INDEX('Product Details'!$A$2:$D$169, MATCH('Sales Order '!J2617,'Product Details'!$B$2:$B$169,0),1)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323"/>
        <v>3916</v>
      </c>
      <c r="R2617" s="8">
        <f t="shared" si="324"/>
        <v>4192</v>
      </c>
      <c r="S2617" s="2">
        <v>31</v>
      </c>
      <c r="T2617" s="9">
        <f t="shared" si="325"/>
        <v>4223</v>
      </c>
      <c r="U2617" s="9">
        <f t="shared" si="326"/>
        <v>307</v>
      </c>
      <c r="V2617" s="2" t="s">
        <v>34</v>
      </c>
      <c r="W2617" s="10">
        <f t="shared" si="327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 t="shared" si="320"/>
        <v>Cyra</v>
      </c>
      <c r="H2618" s="6" t="str">
        <f t="shared" si="321"/>
        <v>Reiten</v>
      </c>
      <c r="I2618" s="6" t="str">
        <f t="shared" si="322"/>
        <v>Samarinda</v>
      </c>
      <c r="J2618" s="2" t="s">
        <v>314</v>
      </c>
      <c r="K2618" s="7" t="str">
        <f>INDEX('Product Details'!$A$2:$D$169, MATCH('Sales Order '!J2618,'Product Details'!$B$2:$B$169,0),3)</f>
        <v>Technology</v>
      </c>
      <c r="L2618" s="7" t="str">
        <f>INDEX('Product Details'!$A$2:$D$169, MATCH('Sales Order '!J2618,'Product Details'!$B$2:$B$169,0),4)</f>
        <v>Copiers</v>
      </c>
      <c r="M2618" s="7" t="str">
        <f>INDEX('Product Details'!$A$2:$D$169, MATCH('Sales Order '!J2618,'Product Details'!$B$2:$B$169,0),1)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323"/>
        <v>30092</v>
      </c>
      <c r="R2618" s="8">
        <f t="shared" si="324"/>
        <v>32796</v>
      </c>
      <c r="S2618" s="2">
        <v>23</v>
      </c>
      <c r="T2618" s="9">
        <f t="shared" si="325"/>
        <v>32819</v>
      </c>
      <c r="U2618" s="9">
        <f t="shared" si="326"/>
        <v>2727</v>
      </c>
      <c r="V2618" s="2" t="s">
        <v>34</v>
      </c>
      <c r="W2618" s="10">
        <f t="shared" si="327"/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 t="shared" si="320"/>
        <v>Alex</v>
      </c>
      <c r="H2619" s="6" t="str">
        <f t="shared" si="321"/>
        <v>Avila</v>
      </c>
      <c r="I2619" s="6" t="str">
        <f t="shared" si="322"/>
        <v>Agra</v>
      </c>
      <c r="J2619" s="2" t="s">
        <v>493</v>
      </c>
      <c r="K2619" s="7" t="str">
        <f>INDEX('Product Details'!$A$2:$D$169, MATCH('Sales Order '!J2619,'Product Details'!$B$2:$B$169,0),3)</f>
        <v>Office_Supplies</v>
      </c>
      <c r="L2619" s="7" t="str">
        <f>INDEX('Product Details'!$A$2:$D$169, MATCH('Sales Order '!J2619,'Product Details'!$B$2:$B$169,0),4)</f>
        <v>Binders</v>
      </c>
      <c r="M2619" s="7" t="str">
        <f>INDEX('Product Details'!$A$2:$D$169, MATCH('Sales Order '!J2619,'Product Details'!$B$2:$B$169,0),1)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323"/>
        <v>48983</v>
      </c>
      <c r="R2619" s="8">
        <f t="shared" si="324"/>
        <v>52888</v>
      </c>
      <c r="S2619" s="2">
        <v>61</v>
      </c>
      <c r="T2619" s="9">
        <f t="shared" si="325"/>
        <v>52949</v>
      </c>
      <c r="U2619" s="9">
        <f t="shared" si="326"/>
        <v>3966</v>
      </c>
      <c r="V2619" s="2" t="s">
        <v>34</v>
      </c>
      <c r="W2619" s="10">
        <f t="shared" si="327"/>
        <v>0.09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 t="shared" si="320"/>
        <v>Jas</v>
      </c>
      <c r="H2620" s="6" t="str">
        <f t="shared" si="321"/>
        <v>O'Carroll</v>
      </c>
      <c r="I2620" s="6" t="str">
        <f t="shared" si="322"/>
        <v>Essen</v>
      </c>
      <c r="J2620" s="2" t="s">
        <v>122</v>
      </c>
      <c r="K2620" s="7" t="str">
        <f>INDEX('Product Details'!$A$2:$D$169, MATCH('Sales Order '!J2620,'Product Details'!$B$2:$B$169,0),3)</f>
        <v>Furniture</v>
      </c>
      <c r="L2620" s="7" t="str">
        <f>INDEX('Product Details'!$A$2:$D$169, MATCH('Sales Order '!J2620,'Product Details'!$B$2:$B$169,0),4)</f>
        <v>Furnishings</v>
      </c>
      <c r="M2620" s="7" t="str">
        <f>INDEX('Product Details'!$A$2:$D$169, MATCH('Sales Order '!J2620,'Product Details'!$B$2:$B$169,0),1)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323"/>
        <v>11426</v>
      </c>
      <c r="R2620" s="8">
        <f t="shared" si="324"/>
        <v>11764</v>
      </c>
      <c r="S2620" s="2">
        <v>93</v>
      </c>
      <c r="T2620" s="9">
        <f t="shared" si="325"/>
        <v>11857</v>
      </c>
      <c r="U2620" s="9">
        <f t="shared" si="326"/>
        <v>431</v>
      </c>
      <c r="V2620" s="2" t="s">
        <v>34</v>
      </c>
      <c r="W2620" s="10">
        <f t="shared" si="327"/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 t="shared" si="320"/>
        <v>Brad</v>
      </c>
      <c r="H2621" s="6" t="str">
        <f t="shared" si="321"/>
        <v>Thomas</v>
      </c>
      <c r="I2621" s="6" t="str">
        <f t="shared" si="322"/>
        <v>Udaipur</v>
      </c>
      <c r="J2621" s="2" t="s">
        <v>415</v>
      </c>
      <c r="K2621" s="7" t="str">
        <f>INDEX('Product Details'!$A$2:$D$169, MATCH('Sales Order '!J2621,'Product Details'!$B$2:$B$169,0),3)</f>
        <v>Furniture</v>
      </c>
      <c r="L2621" s="7" t="str">
        <f>INDEX('Product Details'!$A$2:$D$169, MATCH('Sales Order '!J2621,'Product Details'!$B$2:$B$169,0),4)</f>
        <v>Furnishings</v>
      </c>
      <c r="M2621" s="7" t="str">
        <f>INDEX('Product Details'!$A$2:$D$169, MATCH('Sales Order '!J2621,'Product Details'!$B$2:$B$169,0),1)</f>
        <v>-O Clock, Black</v>
      </c>
      <c r="N2621" s="2">
        <v>877</v>
      </c>
      <c r="O2621" s="2">
        <v>788</v>
      </c>
      <c r="P2621" s="2">
        <v>2</v>
      </c>
      <c r="Q2621" s="8">
        <f t="shared" si="323"/>
        <v>1576</v>
      </c>
      <c r="R2621" s="8">
        <f t="shared" si="324"/>
        <v>1754</v>
      </c>
      <c r="S2621" s="2">
        <v>62</v>
      </c>
      <c r="T2621" s="9">
        <f t="shared" si="325"/>
        <v>1816</v>
      </c>
      <c r="U2621" s="9">
        <f t="shared" si="326"/>
        <v>240</v>
      </c>
      <c r="V2621" s="2" t="s">
        <v>34</v>
      </c>
      <c r="W2621" s="10">
        <f t="shared" si="327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 t="shared" si="320"/>
        <v>Bill</v>
      </c>
      <c r="H2622" s="6" t="str">
        <f t="shared" si="321"/>
        <v>Donatelli</v>
      </c>
      <c r="I2622" s="6" t="str">
        <f t="shared" si="322"/>
        <v>Kamarhati</v>
      </c>
      <c r="J2622" s="2" t="s">
        <v>194</v>
      </c>
      <c r="K2622" s="7" t="str">
        <f>INDEX('Product Details'!$A$2:$D$169, MATCH('Sales Order '!J2622,'Product Details'!$B$2:$B$169,0),3)</f>
        <v>Office_Supplies</v>
      </c>
      <c r="L2622" s="7" t="str">
        <f>INDEX('Product Details'!$A$2:$D$169, MATCH('Sales Order '!J2622,'Product Details'!$B$2:$B$169,0),4)</f>
        <v>Art</v>
      </c>
      <c r="M2622" s="7" t="str">
        <f>INDEX('Product Details'!$A$2:$D$169, MATCH('Sales Order '!J2622,'Product Details'!$B$2:$B$169,0),1)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323"/>
        <v>6967</v>
      </c>
      <c r="R2622" s="8">
        <f t="shared" si="324"/>
        <v>7315</v>
      </c>
      <c r="S2622" s="2">
        <v>39</v>
      </c>
      <c r="T2622" s="9">
        <f t="shared" si="325"/>
        <v>7354</v>
      </c>
      <c r="U2622" s="9">
        <f t="shared" si="326"/>
        <v>387</v>
      </c>
      <c r="V2622" s="2" t="s">
        <v>72</v>
      </c>
      <c r="W2622" s="10">
        <f t="shared" si="327"/>
        <v>0.05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 t="shared" si="320"/>
        <v>Toby</v>
      </c>
      <c r="H2623" s="6" t="str">
        <f t="shared" si="321"/>
        <v>Gnade</v>
      </c>
      <c r="I2623" s="6" t="str">
        <f t="shared" si="322"/>
        <v>Bhopal</v>
      </c>
      <c r="J2623" s="2" t="s">
        <v>294</v>
      </c>
      <c r="K2623" s="7" t="str">
        <f>INDEX('Product Details'!$A$2:$D$169, MATCH('Sales Order '!J2623,'Product Details'!$B$2:$B$169,0),3)</f>
        <v>Furniture</v>
      </c>
      <c r="L2623" s="7" t="str">
        <f>INDEX('Product Details'!$A$2:$D$169, MATCH('Sales Order '!J2623,'Product Details'!$B$2:$B$169,0),4)</f>
        <v>Bookcases</v>
      </c>
      <c r="M2623" s="7" t="str">
        <f>INDEX('Product Details'!$A$2:$D$169, MATCH('Sales Order '!J2623,'Product Details'!$B$2:$B$169,0),1)</f>
        <v>Floating Shelf Set, Mobile</v>
      </c>
      <c r="N2623" s="2">
        <v>63</v>
      </c>
      <c r="O2623" s="2">
        <v>58</v>
      </c>
      <c r="P2623" s="2">
        <v>3</v>
      </c>
      <c r="Q2623" s="8">
        <f t="shared" si="323"/>
        <v>174</v>
      </c>
      <c r="R2623" s="8">
        <f t="shared" si="324"/>
        <v>189</v>
      </c>
      <c r="S2623" s="2">
        <v>10</v>
      </c>
      <c r="T2623" s="9">
        <f t="shared" si="325"/>
        <v>199</v>
      </c>
      <c r="U2623" s="9">
        <f t="shared" si="326"/>
        <v>25</v>
      </c>
      <c r="V2623" s="2" t="s">
        <v>34</v>
      </c>
      <c r="W2623" s="10">
        <f t="shared" si="327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 t="shared" si="320"/>
        <v>Becky</v>
      </c>
      <c r="H2624" s="6" t="str">
        <f t="shared" si="321"/>
        <v>Pak</v>
      </c>
      <c r="I2624" s="6" t="str">
        <f t="shared" si="322"/>
        <v>Mandurah</v>
      </c>
      <c r="J2624" s="2" t="s">
        <v>144</v>
      </c>
      <c r="K2624" s="7" t="str">
        <f>INDEX('Product Details'!$A$2:$D$169, MATCH('Sales Order '!J2624,'Product Details'!$B$2:$B$169,0),3)</f>
        <v>Office_Supplies</v>
      </c>
      <c r="L2624" s="7" t="str">
        <f>INDEX('Product Details'!$A$2:$D$169, MATCH('Sales Order '!J2624,'Product Details'!$B$2:$B$169,0),4)</f>
        <v>Binders</v>
      </c>
      <c r="M2624" s="7" t="str">
        <f>INDEX('Product Details'!$A$2:$D$169, MATCH('Sales Order '!J2624,'Product Details'!$B$2:$B$169,0),1)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323"/>
        <v>510</v>
      </c>
      <c r="R2624" s="8">
        <f t="shared" si="324"/>
        <v>573</v>
      </c>
      <c r="S2624" s="2">
        <v>30</v>
      </c>
      <c r="T2624" s="9">
        <f t="shared" si="325"/>
        <v>603</v>
      </c>
      <c r="U2624" s="9">
        <f t="shared" si="326"/>
        <v>93</v>
      </c>
      <c r="V2624" s="2" t="s">
        <v>34</v>
      </c>
      <c r="W2624" s="10">
        <f t="shared" si="327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 t="shared" si="320"/>
        <v>Christy</v>
      </c>
      <c r="H2625" s="6" t="str">
        <f t="shared" si="321"/>
        <v>Brittain</v>
      </c>
      <c r="I2625" s="6" t="str">
        <f t="shared" si="322"/>
        <v>Depok</v>
      </c>
      <c r="J2625" s="2" t="s">
        <v>281</v>
      </c>
      <c r="K2625" s="7" t="str">
        <f>INDEX('Product Details'!$A$2:$D$169, MATCH('Sales Order '!J2625,'Product Details'!$B$2:$B$169,0),3)</f>
        <v>Furniture</v>
      </c>
      <c r="L2625" s="7" t="str">
        <f>INDEX('Product Details'!$A$2:$D$169, MATCH('Sales Order '!J2625,'Product Details'!$B$2:$B$169,0),4)</f>
        <v>Chairs</v>
      </c>
      <c r="M2625" s="7" t="str">
        <f>INDEX('Product Details'!$A$2:$D$169, MATCH('Sales Order '!J2625,'Product Details'!$B$2:$B$169,0),1)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323"/>
        <v>4794</v>
      </c>
      <c r="R2625" s="8">
        <f t="shared" si="324"/>
        <v>5080</v>
      </c>
      <c r="S2625" s="2">
        <v>73</v>
      </c>
      <c r="T2625" s="9">
        <f t="shared" si="325"/>
        <v>5153</v>
      </c>
      <c r="U2625" s="9">
        <f t="shared" si="326"/>
        <v>359</v>
      </c>
      <c r="V2625" s="2" t="s">
        <v>34</v>
      </c>
      <c r="W2625" s="10">
        <f t="shared" si="327"/>
        <v>0.05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 t="shared" si="320"/>
        <v>Thea</v>
      </c>
      <c r="H2626" s="6" t="str">
        <f t="shared" si="321"/>
        <v>Hendricks</v>
      </c>
      <c r="I2626" s="6" t="str">
        <f t="shared" si="322"/>
        <v>Moers</v>
      </c>
      <c r="J2626" s="2" t="s">
        <v>94</v>
      </c>
      <c r="K2626" s="7" t="str">
        <f>INDEX('Product Details'!$A$2:$D$169, MATCH('Sales Order '!J2626,'Product Details'!$B$2:$B$169,0),3)</f>
        <v>Furniture</v>
      </c>
      <c r="L2626" s="7" t="str">
        <f>INDEX('Product Details'!$A$2:$D$169, MATCH('Sales Order '!J2626,'Product Details'!$B$2:$B$169,0),4)</f>
        <v>Bookcases</v>
      </c>
      <c r="M2626" s="7" t="str">
        <f>INDEX('Product Details'!$A$2:$D$169, MATCH('Sales Order '!J2626,'Product Details'!$B$2:$B$169,0),1)</f>
        <v>3-Shelf Cabinet, Mobile</v>
      </c>
      <c r="N2626" s="2">
        <v>142</v>
      </c>
      <c r="O2626" s="2">
        <v>129</v>
      </c>
      <c r="P2626" s="2">
        <v>2</v>
      </c>
      <c r="Q2626" s="8">
        <f t="shared" si="323"/>
        <v>258</v>
      </c>
      <c r="R2626" s="8">
        <f t="shared" si="324"/>
        <v>284</v>
      </c>
      <c r="S2626" s="2">
        <v>30</v>
      </c>
      <c r="T2626" s="9">
        <f t="shared" si="325"/>
        <v>314</v>
      </c>
      <c r="U2626" s="9">
        <f t="shared" si="326"/>
        <v>56</v>
      </c>
      <c r="V2626" s="2" t="s">
        <v>34</v>
      </c>
      <c r="W2626" s="10">
        <f t="shared" si="327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 t="shared" si="320"/>
        <v>Eileen</v>
      </c>
      <c r="H2627" s="6" t="str">
        <f t="shared" si="321"/>
        <v>Kiefer</v>
      </c>
      <c r="I2627" s="6" t="str">
        <f t="shared" si="322"/>
        <v>Cologne</v>
      </c>
      <c r="J2627" s="2" t="s">
        <v>135</v>
      </c>
      <c r="K2627" s="7" t="e">
        <f>INDEX('Product Details'!$A$2:$D$169, MATCH('Sales Order '!J2627,'Product Details'!$B$2:$B$169,0),3)</f>
        <v>#N/A</v>
      </c>
      <c r="L2627" s="7" t="e">
        <f>INDEX('Product Details'!$A$2:$D$169, MATCH('Sales Order '!J2627,'Product Details'!$B$2:$B$169,0),4)</f>
        <v>#N/A</v>
      </c>
      <c r="M2627" s="7" t="e">
        <f>INDEX('Product Details'!$A$2:$D$169, MATCH('Sales Order '!J2627,'Product Details'!$B$2:$B$169,0),1)</f>
        <v>#N/A</v>
      </c>
      <c r="N2627" s="2">
        <v>8199</v>
      </c>
      <c r="O2627" s="2">
        <v>7523</v>
      </c>
      <c r="P2627" s="2">
        <v>5</v>
      </c>
      <c r="Q2627" s="8">
        <f t="shared" si="323"/>
        <v>37615</v>
      </c>
      <c r="R2627" s="8">
        <f t="shared" si="324"/>
        <v>40995</v>
      </c>
      <c r="S2627" s="2">
        <v>50</v>
      </c>
      <c r="T2627" s="9">
        <f t="shared" si="325"/>
        <v>41045</v>
      </c>
      <c r="U2627" s="9">
        <f t="shared" si="326"/>
        <v>3430</v>
      </c>
      <c r="V2627" s="2" t="s">
        <v>34</v>
      </c>
      <c r="W2627" s="10">
        <f t="shared" si="327"/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 t="shared" si="320"/>
        <v>Michael</v>
      </c>
      <c r="H2628" s="6" t="str">
        <f t="shared" si="321"/>
        <v>Moore</v>
      </c>
      <c r="I2628" s="6" t="str">
        <f t="shared" si="322"/>
        <v>Vadodara</v>
      </c>
      <c r="J2628" s="2" t="s">
        <v>389</v>
      </c>
      <c r="K2628" s="7" t="str">
        <f>INDEX('Product Details'!$A$2:$D$169, MATCH('Sales Order '!J2628,'Product Details'!$B$2:$B$169,0),3)</f>
        <v>Furniture</v>
      </c>
      <c r="L2628" s="7" t="str">
        <f>INDEX('Product Details'!$A$2:$D$169, MATCH('Sales Order '!J2628,'Product Details'!$B$2:$B$169,0),4)</f>
        <v>Tables</v>
      </c>
      <c r="M2628" s="7" t="str">
        <f>INDEX('Product Details'!$A$2:$D$169, MATCH('Sales Order '!J2628,'Product Details'!$B$2:$B$169,0),1)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323"/>
        <v>99111</v>
      </c>
      <c r="R2628" s="8">
        <f t="shared" si="324"/>
        <v>106050</v>
      </c>
      <c r="S2628" s="2">
        <v>71</v>
      </c>
      <c r="T2628" s="9">
        <f t="shared" si="325"/>
        <v>106121</v>
      </c>
      <c r="U2628" s="9">
        <f t="shared" si="326"/>
        <v>7010</v>
      </c>
      <c r="V2628" s="2" t="s">
        <v>64</v>
      </c>
      <c r="W2628" s="10">
        <f t="shared" si="327"/>
        <v>0.12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 t="shared" si="320"/>
        <v>Anna</v>
      </c>
      <c r="H2629" s="6" t="str">
        <f t="shared" si="321"/>
        <v>Gayman</v>
      </c>
      <c r="I2629" s="6" t="str">
        <f t="shared" si="322"/>
        <v>Surat</v>
      </c>
      <c r="J2629" s="2" t="s">
        <v>97</v>
      </c>
      <c r="K2629" s="7" t="str">
        <f>INDEX('Product Details'!$A$2:$D$169, MATCH('Sales Order '!J2629,'Product Details'!$B$2:$B$169,0),3)</f>
        <v>Technology</v>
      </c>
      <c r="L2629" s="7" t="str">
        <f>INDEX('Product Details'!$A$2:$D$169, MATCH('Sales Order '!J2629,'Product Details'!$B$2:$B$169,0),4)</f>
        <v>Machines</v>
      </c>
      <c r="M2629" s="7" t="str">
        <f>INDEX('Product Details'!$A$2:$D$169, MATCH('Sales Order '!J2629,'Product Details'!$B$2:$B$169,0),1)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323"/>
        <v>5470</v>
      </c>
      <c r="R2629" s="8">
        <f t="shared" si="324"/>
        <v>5686</v>
      </c>
      <c r="S2629" s="2">
        <v>75</v>
      </c>
      <c r="T2629" s="9">
        <f t="shared" si="325"/>
        <v>5761</v>
      </c>
      <c r="U2629" s="9">
        <f t="shared" si="326"/>
        <v>291</v>
      </c>
      <c r="V2629" s="2" t="s">
        <v>64</v>
      </c>
      <c r="W2629" s="10">
        <f t="shared" si="327"/>
        <v>0.05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 t="shared" si="320"/>
        <v>Sanjit</v>
      </c>
      <c r="H2630" s="6" t="str">
        <f t="shared" si="321"/>
        <v>Chand</v>
      </c>
      <c r="I2630" s="6" t="str">
        <f t="shared" si="322"/>
        <v>Thiruvananthapuram</v>
      </c>
      <c r="J2630" s="2" t="s">
        <v>793</v>
      </c>
      <c r="K2630" s="7" t="str">
        <f>INDEX('Product Details'!$A$2:$D$169, MATCH('Sales Order '!J2630,'Product Details'!$B$2:$B$169,0),3)</f>
        <v>Office_Supplies</v>
      </c>
      <c r="L2630" s="7" t="str">
        <f>INDEX('Product Details'!$A$2:$D$169, MATCH('Sales Order '!J2630,'Product Details'!$B$2:$B$169,0),4)</f>
        <v>Fasteners</v>
      </c>
      <c r="M2630" s="7" t="str">
        <f>INDEX('Product Details'!$A$2:$D$169, MATCH('Sales Order '!J2630,'Product Details'!$B$2:$B$169,0),1)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323"/>
        <v>10160</v>
      </c>
      <c r="R2630" s="8">
        <f t="shared" si="324"/>
        <v>10864</v>
      </c>
      <c r="S2630" s="2">
        <v>35</v>
      </c>
      <c r="T2630" s="9">
        <f t="shared" si="325"/>
        <v>10899</v>
      </c>
      <c r="U2630" s="9">
        <f t="shared" si="326"/>
        <v>739</v>
      </c>
      <c r="V2630" s="2" t="s">
        <v>34</v>
      </c>
      <c r="W2630" s="10">
        <f t="shared" si="327"/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 t="shared" si="320"/>
        <v>Tamara</v>
      </c>
      <c r="H2631" s="6" t="str">
        <f t="shared" si="321"/>
        <v>Chand</v>
      </c>
      <c r="I2631" s="6" t="str">
        <f t="shared" si="322"/>
        <v>Yogyakarta</v>
      </c>
      <c r="J2631" s="2" t="s">
        <v>1406</v>
      </c>
      <c r="K2631" s="7" t="str">
        <f>INDEX('Product Details'!$A$2:$D$169, MATCH('Sales Order '!J2631,'Product Details'!$B$2:$B$169,0),3)</f>
        <v>Office_Supplies</v>
      </c>
      <c r="L2631" s="7" t="str">
        <f>INDEX('Product Details'!$A$2:$D$169, MATCH('Sales Order '!J2631,'Product Details'!$B$2:$B$169,0),4)</f>
        <v>Art</v>
      </c>
      <c r="M2631" s="7" t="str">
        <f>INDEX('Product Details'!$A$2:$D$169, MATCH('Sales Order '!J2631,'Product Details'!$B$2:$B$169,0),1)</f>
        <v>Colorific Watercolor Pencils</v>
      </c>
      <c r="N2631" s="2">
        <v>101</v>
      </c>
      <c r="O2631" s="2">
        <v>98</v>
      </c>
      <c r="P2631" s="2">
        <v>2</v>
      </c>
      <c r="Q2631" s="8">
        <f t="shared" si="323"/>
        <v>196</v>
      </c>
      <c r="R2631" s="8">
        <f t="shared" si="324"/>
        <v>202</v>
      </c>
      <c r="S2631" s="2">
        <v>10</v>
      </c>
      <c r="T2631" s="9">
        <f t="shared" si="325"/>
        <v>212</v>
      </c>
      <c r="U2631" s="9">
        <f t="shared" si="326"/>
        <v>16</v>
      </c>
      <c r="V2631" s="2" t="s">
        <v>64</v>
      </c>
      <c r="W2631" s="10">
        <f t="shared" si="327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 t="shared" si="320"/>
        <v>Adam</v>
      </c>
      <c r="H2632" s="6" t="str">
        <f t="shared" si="321"/>
        <v>Bellavance</v>
      </c>
      <c r="I2632" s="6" t="str">
        <f t="shared" si="322"/>
        <v>Kwinana</v>
      </c>
      <c r="J2632" s="2" t="s">
        <v>314</v>
      </c>
      <c r="K2632" s="7" t="str">
        <f>INDEX('Product Details'!$A$2:$D$169, MATCH('Sales Order '!J2632,'Product Details'!$B$2:$B$169,0),3)</f>
        <v>Technology</v>
      </c>
      <c r="L2632" s="7" t="str">
        <f>INDEX('Product Details'!$A$2:$D$169, MATCH('Sales Order '!J2632,'Product Details'!$B$2:$B$169,0),4)</f>
        <v>Copiers</v>
      </c>
      <c r="M2632" s="7" t="str">
        <f>INDEX('Product Details'!$A$2:$D$169, MATCH('Sales Order '!J2632,'Product Details'!$B$2:$B$169,0),1)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323"/>
        <v>5265</v>
      </c>
      <c r="R2632" s="8">
        <f t="shared" si="324"/>
        <v>5577</v>
      </c>
      <c r="S2632" s="2">
        <v>51</v>
      </c>
      <c r="T2632" s="9">
        <f t="shared" si="325"/>
        <v>5628</v>
      </c>
      <c r="U2632" s="9">
        <f t="shared" si="326"/>
        <v>363</v>
      </c>
      <c r="V2632" s="2" t="s">
        <v>64</v>
      </c>
      <c r="W2632" s="10">
        <f t="shared" si="327"/>
        <v>0.05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 t="shared" si="320"/>
        <v>Brooke</v>
      </c>
      <c r="H2633" s="6" t="str">
        <f t="shared" si="321"/>
        <v>Gillingham</v>
      </c>
      <c r="I2633" s="6" t="str">
        <f t="shared" si="322"/>
        <v>Weimar</v>
      </c>
      <c r="J2633" s="2" t="s">
        <v>555</v>
      </c>
      <c r="K2633" s="7" t="str">
        <f>INDEX('Product Details'!$A$2:$D$169, MATCH('Sales Order '!J2633,'Product Details'!$B$2:$B$169,0),3)</f>
        <v>Furniture</v>
      </c>
      <c r="L2633" s="7" t="str">
        <f>INDEX('Product Details'!$A$2:$D$169, MATCH('Sales Order '!J2633,'Product Details'!$B$2:$B$169,0),4)</f>
        <v>Furnishings</v>
      </c>
      <c r="M2633" s="7" t="str">
        <f>INDEX('Product Details'!$A$2:$D$169, MATCH('Sales Order '!J2633,'Product Details'!$B$2:$B$169,0),1)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323"/>
        <v>3152</v>
      </c>
      <c r="R2633" s="8">
        <f t="shared" si="324"/>
        <v>3508</v>
      </c>
      <c r="S2633" s="2">
        <v>46</v>
      </c>
      <c r="T2633" s="9">
        <f t="shared" si="325"/>
        <v>3554</v>
      </c>
      <c r="U2633" s="9">
        <f t="shared" si="326"/>
        <v>402</v>
      </c>
      <c r="V2633" s="2" t="s">
        <v>34</v>
      </c>
      <c r="W2633" s="10">
        <f t="shared" si="327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 t="shared" ref="G2634:G2697" si="328">VLOOKUP(F2634, Customer,2,0)</f>
        <v>Lindsay</v>
      </c>
      <c r="H2634" s="6" t="str">
        <f t="shared" ref="H2634:H2697" si="329">VLOOKUP(F2634,Customer,3,0)</f>
        <v>Castell</v>
      </c>
      <c r="I2634" s="6" t="str">
        <f t="shared" ref="I2634:I2697" si="330">VLOOKUP(F2634,Customer,5,0)</f>
        <v>Depok</v>
      </c>
      <c r="J2634" s="2" t="s">
        <v>345</v>
      </c>
      <c r="K2634" s="7" t="str">
        <f>INDEX('Product Details'!$A$2:$D$169, MATCH('Sales Order '!J2634,'Product Details'!$B$2:$B$169,0),3)</f>
        <v>Furniture</v>
      </c>
      <c r="L2634" s="7" t="str">
        <f>INDEX('Product Details'!$A$2:$D$169, MATCH('Sales Order '!J2634,'Product Details'!$B$2:$B$169,0),4)</f>
        <v>Chairs</v>
      </c>
      <c r="M2634" s="7" t="str">
        <f>INDEX('Product Details'!$A$2:$D$169, MATCH('Sales Order '!J2634,'Product Details'!$B$2:$B$169,0),1)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323"/>
        <v>316</v>
      </c>
      <c r="R2634" s="8">
        <f t="shared" si="324"/>
        <v>328</v>
      </c>
      <c r="S2634" s="2">
        <v>10</v>
      </c>
      <c r="T2634" s="9">
        <f t="shared" si="325"/>
        <v>338</v>
      </c>
      <c r="U2634" s="9">
        <f t="shared" si="326"/>
        <v>22</v>
      </c>
      <c r="V2634" s="2" t="s">
        <v>64</v>
      </c>
      <c r="W2634" s="10">
        <f t="shared" si="327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 t="shared" si="328"/>
        <v>Maureen</v>
      </c>
      <c r="H2635" s="6" t="str">
        <f t="shared" si="329"/>
        <v>Fritzler</v>
      </c>
      <c r="I2635" s="6" t="str">
        <f t="shared" si="330"/>
        <v>BadenBaden</v>
      </c>
      <c r="J2635" s="2" t="s">
        <v>51</v>
      </c>
      <c r="K2635" s="7" t="str">
        <f>INDEX('Product Details'!$A$2:$D$169, MATCH('Sales Order '!J2635,'Product Details'!$B$2:$B$169,0),3)</f>
        <v>Technology</v>
      </c>
      <c r="L2635" s="7" t="str">
        <f>INDEX('Product Details'!$A$2:$D$169, MATCH('Sales Order '!J2635,'Product Details'!$B$2:$B$169,0),4)</f>
        <v>Machines</v>
      </c>
      <c r="M2635" s="7" t="str">
        <f>INDEX('Product Details'!$A$2:$D$169, MATCH('Sales Order '!J2635,'Product Details'!$B$2:$B$169,0),1)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331">O2635*P2635</f>
        <v>1591</v>
      </c>
      <c r="R2635" s="8">
        <f t="shared" ref="R2635:R2698" si="332">N2635*P2635</f>
        <v>1637</v>
      </c>
      <c r="S2635" s="2">
        <v>85</v>
      </c>
      <c r="T2635" s="9">
        <f t="shared" ref="T2635:T2698" si="333">R2635+S2635</f>
        <v>1722</v>
      </c>
      <c r="U2635" s="9">
        <f t="shared" ref="U2635:U2698" si="334">T2635-Q2635</f>
        <v>131</v>
      </c>
      <c r="V2635" s="2" t="s">
        <v>64</v>
      </c>
      <c r="W2635" s="10">
        <f t="shared" ref="W2635:W2698" si="335">VLOOKUP(T2635,$X$1:$Y$7,2,1)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 t="shared" si="328"/>
        <v>Thais</v>
      </c>
      <c r="H2636" s="6" t="str">
        <f t="shared" si="329"/>
        <v>Sissman</v>
      </c>
      <c r="I2636" s="6" t="str">
        <f t="shared" si="330"/>
        <v>Essen</v>
      </c>
      <c r="J2636" s="2" t="s">
        <v>235</v>
      </c>
      <c r="K2636" s="7" t="str">
        <f>INDEX('Product Details'!$A$2:$D$169, MATCH('Sales Order '!J2636,'Product Details'!$B$2:$B$169,0),3)</f>
        <v>Furniture</v>
      </c>
      <c r="L2636" s="7" t="str">
        <f>INDEX('Product Details'!$A$2:$D$169, MATCH('Sales Order '!J2636,'Product Details'!$B$2:$B$169,0),4)</f>
        <v>Chairs</v>
      </c>
      <c r="M2636" s="7" t="str">
        <f>INDEX('Product Details'!$A$2:$D$169, MATCH('Sales Order '!J2636,'Product Details'!$B$2:$B$169,0),1)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331"/>
        <v>14212</v>
      </c>
      <c r="R2636" s="8">
        <f t="shared" si="332"/>
        <v>15068</v>
      </c>
      <c r="S2636" s="2">
        <v>77</v>
      </c>
      <c r="T2636" s="9">
        <f t="shared" si="333"/>
        <v>15145</v>
      </c>
      <c r="U2636" s="9">
        <f t="shared" si="334"/>
        <v>933</v>
      </c>
      <c r="V2636" s="2" t="s">
        <v>34</v>
      </c>
      <c r="W2636" s="10">
        <f t="shared" si="335"/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 t="shared" si="328"/>
        <v>Julia</v>
      </c>
      <c r="H2637" s="6" t="str">
        <f t="shared" si="329"/>
        <v>Barnett</v>
      </c>
      <c r="I2637" s="6" t="str">
        <f t="shared" si="330"/>
        <v>Zhuhai</v>
      </c>
      <c r="J2637" s="2" t="s">
        <v>1406</v>
      </c>
      <c r="K2637" s="7" t="str">
        <f>INDEX('Product Details'!$A$2:$D$169, MATCH('Sales Order '!J2637,'Product Details'!$B$2:$B$169,0),3)</f>
        <v>Office_Supplies</v>
      </c>
      <c r="L2637" s="7" t="str">
        <f>INDEX('Product Details'!$A$2:$D$169, MATCH('Sales Order '!J2637,'Product Details'!$B$2:$B$169,0),4)</f>
        <v>Art</v>
      </c>
      <c r="M2637" s="7" t="str">
        <f>INDEX('Product Details'!$A$2:$D$169, MATCH('Sales Order '!J2637,'Product Details'!$B$2:$B$169,0),1)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331"/>
        <v>8205</v>
      </c>
      <c r="R2637" s="8">
        <f t="shared" si="332"/>
        <v>8529</v>
      </c>
      <c r="S2637" s="2">
        <v>23</v>
      </c>
      <c r="T2637" s="9">
        <f t="shared" si="333"/>
        <v>8552</v>
      </c>
      <c r="U2637" s="9">
        <f t="shared" si="334"/>
        <v>347</v>
      </c>
      <c r="V2637" s="2" t="s">
        <v>34</v>
      </c>
      <c r="W2637" s="10">
        <f t="shared" si="335"/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 t="shared" si="328"/>
        <v>Jack</v>
      </c>
      <c r="H2638" s="6" t="str">
        <f t="shared" si="329"/>
        <v>Garza</v>
      </c>
      <c r="I2638" s="6" t="str">
        <f t="shared" si="330"/>
        <v>Taiyuan</v>
      </c>
      <c r="J2638" s="2" t="s">
        <v>320</v>
      </c>
      <c r="K2638" s="7" t="str">
        <f>INDEX('Product Details'!$A$2:$D$169, MATCH('Sales Order '!J2638,'Product Details'!$B$2:$B$169,0),3)</f>
        <v>Technology</v>
      </c>
      <c r="L2638" s="7" t="str">
        <f>INDEX('Product Details'!$A$2:$D$169, MATCH('Sales Order '!J2638,'Product Details'!$B$2:$B$169,0),4)</f>
        <v>Accessories</v>
      </c>
      <c r="M2638" s="7" t="str">
        <f>INDEX('Product Details'!$A$2:$D$169, MATCH('Sales Order '!J2638,'Product Details'!$B$2:$B$169,0),1)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331"/>
        <v>756</v>
      </c>
      <c r="R2638" s="8">
        <f t="shared" si="332"/>
        <v>824</v>
      </c>
      <c r="S2638" s="2">
        <v>30</v>
      </c>
      <c r="T2638" s="9">
        <f t="shared" si="333"/>
        <v>854</v>
      </c>
      <c r="U2638" s="9">
        <f t="shared" si="334"/>
        <v>98</v>
      </c>
      <c r="V2638" s="2" t="s">
        <v>34</v>
      </c>
      <c r="W2638" s="10">
        <f t="shared" si="335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 t="shared" si="328"/>
        <v>Laurel</v>
      </c>
      <c r="H2639" s="6" t="str">
        <f t="shared" si="329"/>
        <v>Workman</v>
      </c>
      <c r="I2639" s="6" t="str">
        <f t="shared" si="330"/>
        <v>Dongguan</v>
      </c>
      <c r="J2639" s="2" t="s">
        <v>161</v>
      </c>
      <c r="K2639" s="7" t="str">
        <f>INDEX('Product Details'!$A$2:$D$169, MATCH('Sales Order '!J2639,'Product Details'!$B$2:$B$169,0),3)</f>
        <v>Office_Supplies</v>
      </c>
      <c r="L2639" s="7" t="str">
        <f>INDEX('Product Details'!$A$2:$D$169, MATCH('Sales Order '!J2639,'Product Details'!$B$2:$B$169,0),4)</f>
        <v>Storage</v>
      </c>
      <c r="M2639" s="7" t="str">
        <f>INDEX('Product Details'!$A$2:$D$169, MATCH('Sales Order '!J2639,'Product Details'!$B$2:$B$169,0),1)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331"/>
        <v>6304</v>
      </c>
      <c r="R2639" s="8">
        <f t="shared" si="332"/>
        <v>6682</v>
      </c>
      <c r="S2639" s="2">
        <v>84</v>
      </c>
      <c r="T2639" s="9">
        <f t="shared" si="333"/>
        <v>6766</v>
      </c>
      <c r="U2639" s="9">
        <f t="shared" si="334"/>
        <v>462</v>
      </c>
      <c r="V2639" s="2" t="s">
        <v>64</v>
      </c>
      <c r="W2639" s="10">
        <f t="shared" si="335"/>
        <v>0.05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 t="shared" si="328"/>
        <v>Charlotte</v>
      </c>
      <c r="H2640" s="6" t="str">
        <f t="shared" si="329"/>
        <v>Melton</v>
      </c>
      <c r="I2640" s="6" t="str">
        <f t="shared" si="330"/>
        <v>Canberra</v>
      </c>
      <c r="J2640" s="2" t="s">
        <v>374</v>
      </c>
      <c r="K2640" s="7" t="str">
        <f>INDEX('Product Details'!$A$2:$D$169, MATCH('Sales Order '!J2640,'Product Details'!$B$2:$B$169,0),3)</f>
        <v>Furniture</v>
      </c>
      <c r="L2640" s="7" t="str">
        <f>INDEX('Product Details'!$A$2:$D$169, MATCH('Sales Order '!J2640,'Product Details'!$B$2:$B$169,0),4)</f>
        <v>Chairs</v>
      </c>
      <c r="M2640" s="7" t="str">
        <f>INDEX('Product Details'!$A$2:$D$169, MATCH('Sales Order '!J2640,'Product Details'!$B$2:$B$169,0),1)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331"/>
        <v>1802</v>
      </c>
      <c r="R2640" s="8">
        <f t="shared" si="332"/>
        <v>1908</v>
      </c>
      <c r="S2640" s="2">
        <v>26</v>
      </c>
      <c r="T2640" s="9">
        <f t="shared" si="333"/>
        <v>1934</v>
      </c>
      <c r="U2640" s="9">
        <f t="shared" si="334"/>
        <v>132</v>
      </c>
      <c r="V2640" s="2" t="s">
        <v>64</v>
      </c>
      <c r="W2640" s="10">
        <f t="shared" si="335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 t="shared" si="328"/>
        <v>Greg</v>
      </c>
      <c r="H2641" s="6" t="str">
        <f t="shared" si="329"/>
        <v>Tran</v>
      </c>
      <c r="I2641" s="6" t="str">
        <f t="shared" si="330"/>
        <v>Recklinghausen</v>
      </c>
      <c r="J2641" s="2" t="s">
        <v>181</v>
      </c>
      <c r="K2641" s="7" t="str">
        <f>INDEX('Product Details'!$A$2:$D$169, MATCH('Sales Order '!J2641,'Product Details'!$B$2:$B$169,0),3)</f>
        <v>Furniture</v>
      </c>
      <c r="L2641" s="7" t="str">
        <f>INDEX('Product Details'!$A$2:$D$169, MATCH('Sales Order '!J2641,'Product Details'!$B$2:$B$169,0),4)</f>
        <v>Tables</v>
      </c>
      <c r="M2641" s="7" t="str">
        <f>INDEX('Product Details'!$A$2:$D$169, MATCH('Sales Order '!J2641,'Product Details'!$B$2:$B$169,0),1)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331"/>
        <v>260</v>
      </c>
      <c r="R2641" s="8">
        <f t="shared" si="332"/>
        <v>278</v>
      </c>
      <c r="S2641" s="2">
        <v>30</v>
      </c>
      <c r="T2641" s="9">
        <f t="shared" si="333"/>
        <v>308</v>
      </c>
      <c r="U2641" s="9">
        <f t="shared" si="334"/>
        <v>48</v>
      </c>
      <c r="V2641" s="2" t="s">
        <v>34</v>
      </c>
      <c r="W2641" s="10">
        <f t="shared" si="335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 t="shared" si="328"/>
        <v>John</v>
      </c>
      <c r="H2642" s="6" t="str">
        <f t="shared" si="329"/>
        <v>Lucas</v>
      </c>
      <c r="I2642" s="6" t="str">
        <f t="shared" si="330"/>
        <v>Beijing</v>
      </c>
      <c r="J2642" s="2" t="s">
        <v>94</v>
      </c>
      <c r="K2642" s="7" t="str">
        <f>INDEX('Product Details'!$A$2:$D$169, MATCH('Sales Order '!J2642,'Product Details'!$B$2:$B$169,0),3)</f>
        <v>Furniture</v>
      </c>
      <c r="L2642" s="7" t="str">
        <f>INDEX('Product Details'!$A$2:$D$169, MATCH('Sales Order '!J2642,'Product Details'!$B$2:$B$169,0),4)</f>
        <v>Bookcases</v>
      </c>
      <c r="M2642" s="7" t="str">
        <f>INDEX('Product Details'!$A$2:$D$169, MATCH('Sales Order '!J2642,'Product Details'!$B$2:$B$169,0),1)</f>
        <v>3-Shelf Cabinet, Mobile</v>
      </c>
      <c r="N2642" s="2">
        <v>6768</v>
      </c>
      <c r="O2642" s="2">
        <v>6512</v>
      </c>
      <c r="P2642" s="2">
        <v>1</v>
      </c>
      <c r="Q2642" s="8">
        <f t="shared" si="331"/>
        <v>6512</v>
      </c>
      <c r="R2642" s="8">
        <f t="shared" si="332"/>
        <v>6768</v>
      </c>
      <c r="S2642" s="2">
        <v>42</v>
      </c>
      <c r="T2642" s="9">
        <f t="shared" si="333"/>
        <v>6810</v>
      </c>
      <c r="U2642" s="9">
        <f t="shared" si="334"/>
        <v>298</v>
      </c>
      <c r="V2642" s="2" t="s">
        <v>34</v>
      </c>
      <c r="W2642" s="10">
        <f t="shared" si="335"/>
        <v>0.05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 t="shared" si="328"/>
        <v>Julia</v>
      </c>
      <c r="H2643" s="6" t="str">
        <f t="shared" si="329"/>
        <v>Dunbar</v>
      </c>
      <c r="I2643" s="6" t="str">
        <f t="shared" si="330"/>
        <v>Cologne</v>
      </c>
      <c r="J2643" s="2" t="s">
        <v>380</v>
      </c>
      <c r="K2643" s="7" t="str">
        <f>INDEX('Product Details'!$A$2:$D$169, MATCH('Sales Order '!J2643,'Product Details'!$B$2:$B$169,0),3)</f>
        <v>Office_Supplies</v>
      </c>
      <c r="L2643" s="7" t="str">
        <f>INDEX('Product Details'!$A$2:$D$169, MATCH('Sales Order '!J2643,'Product Details'!$B$2:$B$169,0),4)</f>
        <v>Fasteners</v>
      </c>
      <c r="M2643" s="7" t="str">
        <f>INDEX('Product Details'!$A$2:$D$169, MATCH('Sales Order '!J2643,'Product Details'!$B$2:$B$169,0),1)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331"/>
        <v>42156</v>
      </c>
      <c r="R2643" s="8">
        <f t="shared" si="332"/>
        <v>45948</v>
      </c>
      <c r="S2643" s="2">
        <v>73</v>
      </c>
      <c r="T2643" s="9">
        <f t="shared" si="333"/>
        <v>46021</v>
      </c>
      <c r="U2643" s="9">
        <f t="shared" si="334"/>
        <v>3865</v>
      </c>
      <c r="V2643" s="2" t="s">
        <v>34</v>
      </c>
      <c r="W2643" s="10">
        <f t="shared" si="335"/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 t="shared" si="328"/>
        <v>Rachel</v>
      </c>
      <c r="H2644" s="6" t="str">
        <f t="shared" si="329"/>
        <v>Payne</v>
      </c>
      <c r="I2644" s="6" t="str">
        <f t="shared" si="330"/>
        <v>Mianyang</v>
      </c>
      <c r="J2644" s="2" t="s">
        <v>515</v>
      </c>
      <c r="K2644" s="7" t="str">
        <f>INDEX('Product Details'!$A$2:$D$169, MATCH('Sales Order '!J2644,'Product Details'!$B$2:$B$169,0),3)</f>
        <v>Technology</v>
      </c>
      <c r="L2644" s="7" t="str">
        <f>INDEX('Product Details'!$A$2:$D$169, MATCH('Sales Order '!J2644,'Product Details'!$B$2:$B$169,0),4)</f>
        <v>Accessories</v>
      </c>
      <c r="M2644" s="7" t="str">
        <f>INDEX('Product Details'!$A$2:$D$169, MATCH('Sales Order '!J2644,'Product Details'!$B$2:$B$169,0),1)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331"/>
        <v>226</v>
      </c>
      <c r="R2644" s="8">
        <f t="shared" si="332"/>
        <v>250</v>
      </c>
      <c r="S2644" s="2">
        <v>30</v>
      </c>
      <c r="T2644" s="9">
        <f t="shared" si="333"/>
        <v>280</v>
      </c>
      <c r="U2644" s="9">
        <f t="shared" si="334"/>
        <v>54</v>
      </c>
      <c r="V2644" s="2" t="s">
        <v>34</v>
      </c>
      <c r="W2644" s="10">
        <f t="shared" si="335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 t="shared" si="328"/>
        <v>Claudia</v>
      </c>
      <c r="H2645" s="6" t="str">
        <f t="shared" si="329"/>
        <v>Bergmann</v>
      </c>
      <c r="I2645" s="6" t="str">
        <f t="shared" si="330"/>
        <v>Aschaffenburg</v>
      </c>
      <c r="J2645" s="2" t="s">
        <v>405</v>
      </c>
      <c r="K2645" s="7" t="str">
        <f>INDEX('Product Details'!$A$2:$D$169, MATCH('Sales Order '!J2645,'Product Details'!$B$2:$B$169,0),3)</f>
        <v>Furniture</v>
      </c>
      <c r="L2645" s="7" t="str">
        <f>INDEX('Product Details'!$A$2:$D$169, MATCH('Sales Order '!J2645,'Product Details'!$B$2:$B$169,0),4)</f>
        <v>Furnishings</v>
      </c>
      <c r="M2645" s="7" t="str">
        <f>INDEX('Product Details'!$A$2:$D$169, MATCH('Sales Order '!J2645,'Product Details'!$B$2:$B$169,0),1)</f>
        <v>-O Photo Frame, Black</v>
      </c>
      <c r="N2645" s="2">
        <v>1615</v>
      </c>
      <c r="O2645" s="2">
        <v>1525</v>
      </c>
      <c r="P2645" s="2">
        <v>7</v>
      </c>
      <c r="Q2645" s="8">
        <f t="shared" si="331"/>
        <v>10675</v>
      </c>
      <c r="R2645" s="8">
        <f t="shared" si="332"/>
        <v>11305</v>
      </c>
      <c r="S2645" s="2">
        <v>80</v>
      </c>
      <c r="T2645" s="9">
        <f t="shared" si="333"/>
        <v>11385</v>
      </c>
      <c r="U2645" s="9">
        <f t="shared" si="334"/>
        <v>710</v>
      </c>
      <c r="V2645" s="2" t="s">
        <v>31</v>
      </c>
      <c r="W2645" s="10">
        <f t="shared" si="335"/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 t="shared" si="328"/>
        <v>Julia</v>
      </c>
      <c r="H2646" s="6" t="str">
        <f t="shared" si="329"/>
        <v>Barnett</v>
      </c>
      <c r="I2646" s="6" t="str">
        <f t="shared" si="330"/>
        <v>Zhuhai</v>
      </c>
      <c r="J2646" s="2" t="s">
        <v>551</v>
      </c>
      <c r="K2646" s="7" t="str">
        <f>INDEX('Product Details'!$A$2:$D$169, MATCH('Sales Order '!J2646,'Product Details'!$B$2:$B$169,0),3)</f>
        <v>Office_Supplies</v>
      </c>
      <c r="L2646" s="7" t="str">
        <f>INDEX('Product Details'!$A$2:$D$169, MATCH('Sales Order '!J2646,'Product Details'!$B$2:$B$169,0),4)</f>
        <v>Art</v>
      </c>
      <c r="M2646" s="7" t="str">
        <f>INDEX('Product Details'!$A$2:$D$169, MATCH('Sales Order '!J2646,'Product Details'!$B$2:$B$169,0),1)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331"/>
        <v>5768</v>
      </c>
      <c r="R2646" s="8">
        <f t="shared" si="332"/>
        <v>6476</v>
      </c>
      <c r="S2646" s="2">
        <v>40</v>
      </c>
      <c r="T2646" s="9">
        <f t="shared" si="333"/>
        <v>6516</v>
      </c>
      <c r="U2646" s="9">
        <f t="shared" si="334"/>
        <v>748</v>
      </c>
      <c r="V2646" s="2" t="s">
        <v>34</v>
      </c>
      <c r="W2646" s="10">
        <f t="shared" si="335"/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 t="shared" si="328"/>
        <v>Ralph</v>
      </c>
      <c r="H2647" s="6" t="str">
        <f t="shared" si="329"/>
        <v>Arnett</v>
      </c>
      <c r="I2647" s="6" t="str">
        <f t="shared" si="330"/>
        <v>Jhansi</v>
      </c>
      <c r="J2647" s="2" t="s">
        <v>141</v>
      </c>
      <c r="K2647" s="7" t="str">
        <f>INDEX('Product Details'!$A$2:$D$169, MATCH('Sales Order '!J2647,'Product Details'!$B$2:$B$169,0),3)</f>
        <v>Furniture</v>
      </c>
      <c r="L2647" s="7" t="str">
        <f>INDEX('Product Details'!$A$2:$D$169, MATCH('Sales Order '!J2647,'Product Details'!$B$2:$B$169,0),4)</f>
        <v>Chairs</v>
      </c>
      <c r="M2647" s="7" t="str">
        <f>INDEX('Product Details'!$A$2:$D$169, MATCH('Sales Order '!J2647,'Product Details'!$B$2:$B$169,0),1)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331"/>
        <v>252</v>
      </c>
      <c r="R2647" s="8">
        <f t="shared" si="332"/>
        <v>270</v>
      </c>
      <c r="S2647" s="2">
        <v>30</v>
      </c>
      <c r="T2647" s="9">
        <f t="shared" si="333"/>
        <v>300</v>
      </c>
      <c r="U2647" s="9">
        <f t="shared" si="334"/>
        <v>48</v>
      </c>
      <c r="V2647" s="2" t="s">
        <v>64</v>
      </c>
      <c r="W2647" s="10">
        <f t="shared" si="335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 t="shared" si="328"/>
        <v>Thomas</v>
      </c>
      <c r="H2648" s="6" t="str">
        <f t="shared" si="329"/>
        <v>Brumley</v>
      </c>
      <c r="I2648" s="6" t="str">
        <f t="shared" si="330"/>
        <v>Launceston</v>
      </c>
      <c r="J2648" s="2" t="s">
        <v>230</v>
      </c>
      <c r="K2648" s="7" t="str">
        <f>INDEX('Product Details'!$A$2:$D$169, MATCH('Sales Order '!J2648,'Product Details'!$B$2:$B$169,0),3)</f>
        <v>Office_Supplies</v>
      </c>
      <c r="L2648" s="7" t="str">
        <f>INDEX('Product Details'!$A$2:$D$169, MATCH('Sales Order '!J2648,'Product Details'!$B$2:$B$169,0),4)</f>
        <v>Paper</v>
      </c>
      <c r="M2648" s="7" t="str">
        <f>INDEX('Product Details'!$A$2:$D$169, MATCH('Sales Order '!J2648,'Product Details'!$B$2:$B$169,0),1)</f>
        <v>Xerox 1981</v>
      </c>
      <c r="N2648" s="2">
        <v>2088</v>
      </c>
      <c r="O2648" s="2">
        <v>1970</v>
      </c>
      <c r="P2648" s="2">
        <v>2</v>
      </c>
      <c r="Q2648" s="8">
        <f t="shared" si="331"/>
        <v>3940</v>
      </c>
      <c r="R2648" s="8">
        <f t="shared" si="332"/>
        <v>4176</v>
      </c>
      <c r="S2648" s="2">
        <v>72</v>
      </c>
      <c r="T2648" s="9">
        <f t="shared" si="333"/>
        <v>4248</v>
      </c>
      <c r="U2648" s="9">
        <f t="shared" si="334"/>
        <v>308</v>
      </c>
      <c r="V2648" s="2" t="s">
        <v>34</v>
      </c>
      <c r="W2648" s="10">
        <f t="shared" si="335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 t="shared" si="328"/>
        <v>Michael</v>
      </c>
      <c r="H2649" s="6" t="str">
        <f t="shared" si="329"/>
        <v>Granlund</v>
      </c>
      <c r="I2649" s="6" t="str">
        <f t="shared" si="330"/>
        <v>Sydney</v>
      </c>
      <c r="J2649" s="2" t="s">
        <v>187</v>
      </c>
      <c r="K2649" s="7" t="str">
        <f>INDEX('Product Details'!$A$2:$D$169, MATCH('Sales Order '!J2649,'Product Details'!$B$2:$B$169,0),3)</f>
        <v>Technology</v>
      </c>
      <c r="L2649" s="7" t="str">
        <f>INDEX('Product Details'!$A$2:$D$169, MATCH('Sales Order '!J2649,'Product Details'!$B$2:$B$169,0),4)</f>
        <v>Accessories</v>
      </c>
      <c r="M2649" s="7" t="str">
        <f>INDEX('Product Details'!$A$2:$D$169, MATCH('Sales Order '!J2649,'Product Details'!$B$2:$B$169,0),1)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331"/>
        <v>2922</v>
      </c>
      <c r="R2649" s="8">
        <f t="shared" si="332"/>
        <v>3186</v>
      </c>
      <c r="S2649" s="2">
        <v>42</v>
      </c>
      <c r="T2649" s="9">
        <f t="shared" si="333"/>
        <v>3228</v>
      </c>
      <c r="U2649" s="9">
        <f t="shared" si="334"/>
        <v>306</v>
      </c>
      <c r="V2649" s="2" t="s">
        <v>64</v>
      </c>
      <c r="W2649" s="10">
        <f t="shared" si="335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 t="shared" si="328"/>
        <v>Jack</v>
      </c>
      <c r="H2650" s="6" t="str">
        <f t="shared" si="329"/>
        <v>Lebron</v>
      </c>
      <c r="I2650" s="6" t="str">
        <f t="shared" si="330"/>
        <v>Erftstadt</v>
      </c>
      <c r="J2650" s="2" t="s">
        <v>243</v>
      </c>
      <c r="K2650" s="7" t="str">
        <f>INDEX('Product Details'!$A$2:$D$169, MATCH('Sales Order '!J2650,'Product Details'!$B$2:$B$169,0),3)</f>
        <v>Office_Supplies</v>
      </c>
      <c r="L2650" s="7" t="str">
        <f>INDEX('Product Details'!$A$2:$D$169, MATCH('Sales Order '!J2650,'Product Details'!$B$2:$B$169,0),4)</f>
        <v>Storage</v>
      </c>
      <c r="M2650" s="7" t="str">
        <f>INDEX('Product Details'!$A$2:$D$169, MATCH('Sales Order '!J2650,'Product Details'!$B$2:$B$169,0),1)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331"/>
        <v>8646</v>
      </c>
      <c r="R2650" s="8">
        <f t="shared" si="332"/>
        <v>9428</v>
      </c>
      <c r="S2650" s="2">
        <v>85</v>
      </c>
      <c r="T2650" s="9">
        <f t="shared" si="333"/>
        <v>9513</v>
      </c>
      <c r="U2650" s="9">
        <f t="shared" si="334"/>
        <v>867</v>
      </c>
      <c r="V2650" s="2" t="s">
        <v>34</v>
      </c>
      <c r="W2650" s="10">
        <f t="shared" si="335"/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 t="shared" si="328"/>
        <v>Sonia</v>
      </c>
      <c r="H2651" s="6" t="str">
        <f t="shared" si="329"/>
        <v>Sunley</v>
      </c>
      <c r="I2651" s="6" t="str">
        <f t="shared" si="330"/>
        <v>Canberra</v>
      </c>
      <c r="J2651" s="2" t="s">
        <v>417</v>
      </c>
      <c r="K2651" s="7" t="str">
        <f>INDEX('Product Details'!$A$2:$D$169, MATCH('Sales Order '!J2651,'Product Details'!$B$2:$B$169,0),3)</f>
        <v>Technology</v>
      </c>
      <c r="L2651" s="7" t="str">
        <f>INDEX('Product Details'!$A$2:$D$169, MATCH('Sales Order '!J2651,'Product Details'!$B$2:$B$169,0),4)</f>
        <v>Phones</v>
      </c>
      <c r="M2651" s="7" t="str">
        <f>INDEX('Product Details'!$A$2:$D$169, MATCH('Sales Order '!J2651,'Product Details'!$B$2:$B$169,0),1)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331"/>
        <v>12642</v>
      </c>
      <c r="R2651" s="8">
        <f t="shared" si="332"/>
        <v>13270</v>
      </c>
      <c r="S2651" s="2">
        <v>67</v>
      </c>
      <c r="T2651" s="9">
        <f t="shared" si="333"/>
        <v>13337</v>
      </c>
      <c r="U2651" s="9">
        <f t="shared" si="334"/>
        <v>695</v>
      </c>
      <c r="V2651" s="2" t="s">
        <v>64</v>
      </c>
      <c r="W2651" s="10">
        <f t="shared" si="335"/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 t="shared" si="328"/>
        <v>Vivek</v>
      </c>
      <c r="H2652" s="6" t="str">
        <f t="shared" si="329"/>
        <v>Gonzalez</v>
      </c>
      <c r="I2652" s="6" t="str">
        <f t="shared" si="330"/>
        <v>Nanyang</v>
      </c>
      <c r="J2652" s="2" t="s">
        <v>796</v>
      </c>
      <c r="K2652" s="7" t="str">
        <f>INDEX('Product Details'!$A$2:$D$169, MATCH('Sales Order '!J2652,'Product Details'!$B$2:$B$169,0),3)</f>
        <v>Office_Supplies</v>
      </c>
      <c r="L2652" s="7" t="str">
        <f>INDEX('Product Details'!$A$2:$D$169, MATCH('Sales Order '!J2652,'Product Details'!$B$2:$B$169,0),4)</f>
        <v>Binders</v>
      </c>
      <c r="M2652" s="7" t="str">
        <f>INDEX('Product Details'!$A$2:$D$169, MATCH('Sales Order '!J2652,'Product Details'!$B$2:$B$169,0),1)</f>
        <v>Heavy-Duty E-Z-D Binders</v>
      </c>
      <c r="N2652" s="2">
        <v>2526</v>
      </c>
      <c r="O2652" s="2">
        <v>2408</v>
      </c>
      <c r="P2652" s="2">
        <v>1</v>
      </c>
      <c r="Q2652" s="8">
        <f t="shared" si="331"/>
        <v>2408</v>
      </c>
      <c r="R2652" s="8">
        <f t="shared" si="332"/>
        <v>2526</v>
      </c>
      <c r="S2652" s="2">
        <v>42</v>
      </c>
      <c r="T2652" s="9">
        <f t="shared" si="333"/>
        <v>2568</v>
      </c>
      <c r="U2652" s="9">
        <f t="shared" si="334"/>
        <v>160</v>
      </c>
      <c r="V2652" s="2" t="s">
        <v>34</v>
      </c>
      <c r="W2652" s="10">
        <f t="shared" si="335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 t="shared" si="328"/>
        <v>Damala</v>
      </c>
      <c r="H2653" s="6" t="str">
        <f t="shared" si="329"/>
        <v>Kotsonis</v>
      </c>
      <c r="I2653" s="6" t="str">
        <f t="shared" si="330"/>
        <v>Berlin</v>
      </c>
      <c r="J2653" s="2" t="s">
        <v>573</v>
      </c>
      <c r="K2653" s="7" t="str">
        <f>INDEX('Product Details'!$A$2:$D$169, MATCH('Sales Order '!J2653,'Product Details'!$B$2:$B$169,0),3)</f>
        <v>Technology</v>
      </c>
      <c r="L2653" s="7" t="str">
        <f>INDEX('Product Details'!$A$2:$D$169, MATCH('Sales Order '!J2653,'Product Details'!$B$2:$B$169,0),4)</f>
        <v>Machines</v>
      </c>
      <c r="M2653" s="7" t="str">
        <f>INDEX('Product Details'!$A$2:$D$169, MATCH('Sales Order '!J2653,'Product Details'!$B$2:$B$169,0),1)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331"/>
        <v>6956</v>
      </c>
      <c r="R2653" s="8">
        <f t="shared" si="332"/>
        <v>7508</v>
      </c>
      <c r="S2653" s="2">
        <v>26</v>
      </c>
      <c r="T2653" s="9">
        <f t="shared" si="333"/>
        <v>7534</v>
      </c>
      <c r="U2653" s="9">
        <f t="shared" si="334"/>
        <v>578</v>
      </c>
      <c r="V2653" s="2" t="s">
        <v>34</v>
      </c>
      <c r="W2653" s="10">
        <f t="shared" si="335"/>
        <v>0.05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 t="shared" si="328"/>
        <v>Gary</v>
      </c>
      <c r="H2654" s="6" t="str">
        <f t="shared" si="329"/>
        <v>Hansen</v>
      </c>
      <c r="I2654" s="6" t="str">
        <f t="shared" si="330"/>
        <v>Dewas</v>
      </c>
      <c r="J2654" s="2" t="s">
        <v>117</v>
      </c>
      <c r="K2654" s="7" t="str">
        <f>INDEX('Product Details'!$A$2:$D$169, MATCH('Sales Order '!J2654,'Product Details'!$B$2:$B$169,0),3)</f>
        <v>Furniture</v>
      </c>
      <c r="L2654" s="7" t="str">
        <f>INDEX('Product Details'!$A$2:$D$169, MATCH('Sales Order '!J2654,'Product Details'!$B$2:$B$169,0),4)</f>
        <v>Tables</v>
      </c>
      <c r="M2654" s="7" t="str">
        <f>INDEX('Product Details'!$A$2:$D$169, MATCH('Sales Order '!J2654,'Product Details'!$B$2:$B$169,0),1)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331"/>
        <v>8466</v>
      </c>
      <c r="R2654" s="8">
        <f t="shared" si="332"/>
        <v>8718</v>
      </c>
      <c r="S2654" s="2">
        <v>80</v>
      </c>
      <c r="T2654" s="9">
        <f t="shared" si="333"/>
        <v>8798</v>
      </c>
      <c r="U2654" s="9">
        <f t="shared" si="334"/>
        <v>332</v>
      </c>
      <c r="V2654" s="2" t="s">
        <v>64</v>
      </c>
      <c r="W2654" s="10">
        <f t="shared" si="335"/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 t="shared" si="328"/>
        <v>Elpida</v>
      </c>
      <c r="H2655" s="6" t="str">
        <f t="shared" si="329"/>
        <v>Rittenbach</v>
      </c>
      <c r="I2655" s="6" t="str">
        <f t="shared" si="330"/>
        <v>Melbourne</v>
      </c>
      <c r="J2655" s="2" t="s">
        <v>383</v>
      </c>
      <c r="K2655" s="7" t="str">
        <f>INDEX('Product Details'!$A$2:$D$169, MATCH('Sales Order '!J2655,'Product Details'!$B$2:$B$169,0),3)</f>
        <v>Office_Supplies</v>
      </c>
      <c r="L2655" s="7" t="str">
        <f>INDEX('Product Details'!$A$2:$D$169, MATCH('Sales Order '!J2655,'Product Details'!$B$2:$B$169,0),4)</f>
        <v>Storage</v>
      </c>
      <c r="M2655" s="7" t="str">
        <f>INDEX('Product Details'!$A$2:$D$169, MATCH('Sales Order '!J2655,'Product Details'!$B$2:$B$169,0),1)</f>
        <v>RogeFolders, Single Width</v>
      </c>
      <c r="N2655" s="2">
        <v>4704</v>
      </c>
      <c r="O2655" s="2">
        <v>4361</v>
      </c>
      <c r="P2655" s="2">
        <v>5</v>
      </c>
      <c r="Q2655" s="8">
        <f t="shared" si="331"/>
        <v>21805</v>
      </c>
      <c r="R2655" s="8">
        <f t="shared" si="332"/>
        <v>23520</v>
      </c>
      <c r="S2655" s="2">
        <v>28</v>
      </c>
      <c r="T2655" s="9">
        <f t="shared" si="333"/>
        <v>23548</v>
      </c>
      <c r="U2655" s="9">
        <f t="shared" si="334"/>
        <v>1743</v>
      </c>
      <c r="V2655" s="2" t="s">
        <v>34</v>
      </c>
      <c r="W2655" s="10">
        <f t="shared" si="335"/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 t="shared" si="328"/>
        <v>Cassandra</v>
      </c>
      <c r="H2656" s="6" t="str">
        <f t="shared" si="329"/>
        <v>Brandow</v>
      </c>
      <c r="I2656" s="6" t="str">
        <f t="shared" si="330"/>
        <v>Hamburg</v>
      </c>
      <c r="J2656" s="2" t="s">
        <v>515</v>
      </c>
      <c r="K2656" s="7" t="str">
        <f>INDEX('Product Details'!$A$2:$D$169, MATCH('Sales Order '!J2656,'Product Details'!$B$2:$B$169,0),3)</f>
        <v>Technology</v>
      </c>
      <c r="L2656" s="7" t="str">
        <f>INDEX('Product Details'!$A$2:$D$169, MATCH('Sales Order '!J2656,'Product Details'!$B$2:$B$169,0),4)</f>
        <v>Accessories</v>
      </c>
      <c r="M2656" s="7" t="str">
        <f>INDEX('Product Details'!$A$2:$D$169, MATCH('Sales Order '!J2656,'Product Details'!$B$2:$B$169,0),1)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331"/>
        <v>3073</v>
      </c>
      <c r="R2656" s="8">
        <f t="shared" si="332"/>
        <v>3255</v>
      </c>
      <c r="S2656" s="2">
        <v>47</v>
      </c>
      <c r="T2656" s="9">
        <f t="shared" si="333"/>
        <v>3302</v>
      </c>
      <c r="U2656" s="9">
        <f t="shared" si="334"/>
        <v>229</v>
      </c>
      <c r="V2656" s="2" t="s">
        <v>34</v>
      </c>
      <c r="W2656" s="10">
        <f t="shared" si="335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 t="shared" si="328"/>
        <v>Vivek</v>
      </c>
      <c r="H2657" s="6" t="str">
        <f t="shared" si="329"/>
        <v>Sundaresam</v>
      </c>
      <c r="I2657" s="6" t="str">
        <f t="shared" si="330"/>
        <v>Hamburg</v>
      </c>
      <c r="J2657" s="2" t="s">
        <v>100</v>
      </c>
      <c r="K2657" s="7" t="str">
        <f>INDEX('Product Details'!$A$2:$D$169, MATCH('Sales Order '!J2657,'Product Details'!$B$2:$B$169,0),3)</f>
        <v>Office_Supplies</v>
      </c>
      <c r="L2657" s="7" t="str">
        <f>INDEX('Product Details'!$A$2:$D$169, MATCH('Sales Order '!J2657,'Product Details'!$B$2:$B$169,0),4)</f>
        <v>Art</v>
      </c>
      <c r="M2657" s="7" t="str">
        <f>INDEX('Product Details'!$A$2:$D$169, MATCH('Sales Order '!J2657,'Product Details'!$B$2:$B$169,0),1)</f>
        <v>Newell 34</v>
      </c>
      <c r="N2657" s="2">
        <v>6585</v>
      </c>
      <c r="O2657" s="2">
        <v>6105</v>
      </c>
      <c r="P2657" s="2">
        <v>7</v>
      </c>
      <c r="Q2657" s="8">
        <f t="shared" si="331"/>
        <v>42735</v>
      </c>
      <c r="R2657" s="8">
        <f t="shared" si="332"/>
        <v>46095</v>
      </c>
      <c r="S2657" s="2">
        <v>42</v>
      </c>
      <c r="T2657" s="9">
        <f t="shared" si="333"/>
        <v>46137</v>
      </c>
      <c r="U2657" s="9">
        <f t="shared" si="334"/>
        <v>3402</v>
      </c>
      <c r="V2657" s="2" t="s">
        <v>34</v>
      </c>
      <c r="W2657" s="10">
        <f t="shared" si="335"/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 t="shared" si="328"/>
        <v>Victoria</v>
      </c>
      <c r="H2658" s="6" t="str">
        <f t="shared" si="329"/>
        <v>Brennan</v>
      </c>
      <c r="I2658" s="6" t="str">
        <f t="shared" si="330"/>
        <v>Canberra</v>
      </c>
      <c r="J2658" s="2" t="s">
        <v>500</v>
      </c>
      <c r="K2658" s="7" t="str">
        <f>INDEX('Product Details'!$A$2:$D$169, MATCH('Sales Order '!J2658,'Product Details'!$B$2:$B$169,0),3)</f>
        <v>Furniture</v>
      </c>
      <c r="L2658" s="7" t="str">
        <f>INDEX('Product Details'!$A$2:$D$169, MATCH('Sales Order '!J2658,'Product Details'!$B$2:$B$169,0),4)</f>
        <v>Tables</v>
      </c>
      <c r="M2658" s="7" t="str">
        <f>INDEX('Product Details'!$A$2:$D$169, MATCH('Sales Order '!J2658,'Product Details'!$B$2:$B$169,0),1)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331"/>
        <v>7723</v>
      </c>
      <c r="R2658" s="8">
        <f t="shared" si="332"/>
        <v>8665</v>
      </c>
      <c r="S2658" s="2">
        <v>49</v>
      </c>
      <c r="T2658" s="9">
        <f t="shared" si="333"/>
        <v>8714</v>
      </c>
      <c r="U2658" s="9">
        <f t="shared" si="334"/>
        <v>991</v>
      </c>
      <c r="V2658" s="2" t="s">
        <v>34</v>
      </c>
      <c r="W2658" s="10">
        <f t="shared" si="335"/>
        <v>0.05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 t="shared" si="328"/>
        <v>Annie</v>
      </c>
      <c r="H2659" s="6" t="str">
        <f t="shared" si="329"/>
        <v>Zypern</v>
      </c>
      <c r="I2659" s="6" t="str">
        <f t="shared" si="330"/>
        <v>Brisbane</v>
      </c>
      <c r="J2659" s="2" t="s">
        <v>227</v>
      </c>
      <c r="K2659" s="7" t="str">
        <f>INDEX('Product Details'!$A$2:$D$169, MATCH('Sales Order '!J2659,'Product Details'!$B$2:$B$169,0),3)</f>
        <v>Furniture</v>
      </c>
      <c r="L2659" s="7" t="str">
        <f>INDEX('Product Details'!$A$2:$D$169, MATCH('Sales Order '!J2659,'Product Details'!$B$2:$B$169,0),4)</f>
        <v>Bookcases</v>
      </c>
      <c r="M2659" s="7" t="str">
        <f>INDEX('Product Details'!$A$2:$D$169, MATCH('Sales Order '!J2659,'Product Details'!$B$2:$B$169,0),1)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331"/>
        <v>51296</v>
      </c>
      <c r="R2659" s="8">
        <f t="shared" si="332"/>
        <v>55454</v>
      </c>
      <c r="S2659" s="2">
        <v>76</v>
      </c>
      <c r="T2659" s="9">
        <f t="shared" si="333"/>
        <v>55530</v>
      </c>
      <c r="U2659" s="9">
        <f t="shared" si="334"/>
        <v>4234</v>
      </c>
      <c r="V2659" s="2" t="s">
        <v>34</v>
      </c>
      <c r="W2659" s="10">
        <f t="shared" si="335"/>
        <v>0.09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 t="shared" si="328"/>
        <v>Joy</v>
      </c>
      <c r="H2660" s="6" t="str">
        <f t="shared" si="329"/>
        <v>Bell</v>
      </c>
      <c r="I2660" s="6" t="str">
        <f t="shared" si="330"/>
        <v>Tongchuan</v>
      </c>
      <c r="J2660" s="2" t="s">
        <v>479</v>
      </c>
      <c r="K2660" s="7" t="str">
        <f>INDEX('Product Details'!$A$2:$D$169, MATCH('Sales Order '!J2660,'Product Details'!$B$2:$B$169,0),3)</f>
        <v>Furniture</v>
      </c>
      <c r="L2660" s="7" t="str">
        <f>INDEX('Product Details'!$A$2:$D$169, MATCH('Sales Order '!J2660,'Product Details'!$B$2:$B$169,0),4)</f>
        <v>Chairs</v>
      </c>
      <c r="M2660" s="7" t="str">
        <f>INDEX('Product Details'!$A$2:$D$169, MATCH('Sales Order '!J2660,'Product Details'!$B$2:$B$169,0),1)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331"/>
        <v>122</v>
      </c>
      <c r="R2660" s="8">
        <f t="shared" si="332"/>
        <v>130</v>
      </c>
      <c r="S2660" s="2">
        <v>30</v>
      </c>
      <c r="T2660" s="9">
        <f t="shared" si="333"/>
        <v>160</v>
      </c>
      <c r="U2660" s="9">
        <f t="shared" si="334"/>
        <v>38</v>
      </c>
      <c r="V2660" s="2" t="s">
        <v>64</v>
      </c>
      <c r="W2660" s="10">
        <f t="shared" si="335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 t="shared" si="328"/>
        <v>Ritsa</v>
      </c>
      <c r="H2661" s="6" t="str">
        <f t="shared" si="329"/>
        <v>Hightower</v>
      </c>
      <c r="I2661" s="6" t="str">
        <f t="shared" si="330"/>
        <v>Datong</v>
      </c>
      <c r="J2661" s="2" t="s">
        <v>349</v>
      </c>
      <c r="K2661" s="7" t="str">
        <f>INDEX('Product Details'!$A$2:$D$169, MATCH('Sales Order '!J2661,'Product Details'!$B$2:$B$169,0),3)</f>
        <v>Furniture</v>
      </c>
      <c r="L2661" s="7" t="str">
        <f>INDEX('Product Details'!$A$2:$D$169, MATCH('Sales Order '!J2661,'Product Details'!$B$2:$B$169,0),4)</f>
        <v>Furnishings</v>
      </c>
      <c r="M2661" s="7" t="str">
        <f>INDEX('Product Details'!$A$2:$D$169, MATCH('Sales Order '!J2661,'Product Details'!$B$2:$B$169,0),1)</f>
        <v>Tenex Door Stop, Durable</v>
      </c>
      <c r="N2661" s="2">
        <v>851</v>
      </c>
      <c r="O2661" s="2">
        <v>773</v>
      </c>
      <c r="P2661" s="2">
        <v>12</v>
      </c>
      <c r="Q2661" s="8">
        <f t="shared" si="331"/>
        <v>9276</v>
      </c>
      <c r="R2661" s="8">
        <f t="shared" si="332"/>
        <v>10212</v>
      </c>
      <c r="S2661" s="2">
        <v>86</v>
      </c>
      <c r="T2661" s="9">
        <f t="shared" si="333"/>
        <v>10298</v>
      </c>
      <c r="U2661" s="9">
        <f t="shared" si="334"/>
        <v>1022</v>
      </c>
      <c r="V2661" s="2" t="s">
        <v>34</v>
      </c>
      <c r="W2661" s="10">
        <f t="shared" si="335"/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 t="shared" si="328"/>
        <v>Mark</v>
      </c>
      <c r="H2662" s="6" t="str">
        <f t="shared" si="329"/>
        <v>Packer</v>
      </c>
      <c r="I2662" s="6" t="str">
        <f t="shared" si="330"/>
        <v>Perth</v>
      </c>
      <c r="J2662" s="2" t="s">
        <v>311</v>
      </c>
      <c r="K2662" s="7" t="str">
        <f>INDEX('Product Details'!$A$2:$D$169, MATCH('Sales Order '!J2662,'Product Details'!$B$2:$B$169,0),3)</f>
        <v>Technology</v>
      </c>
      <c r="L2662" s="7" t="str">
        <f>INDEX('Product Details'!$A$2:$D$169, MATCH('Sales Order '!J2662,'Product Details'!$B$2:$B$169,0),4)</f>
        <v>Copiers</v>
      </c>
      <c r="M2662" s="7" t="str">
        <f>INDEX('Product Details'!$A$2:$D$169, MATCH('Sales Order '!J2662,'Product Details'!$B$2:$B$169,0),1)</f>
        <v>Brother Wireless Fax, Laser</v>
      </c>
      <c r="N2662" s="2">
        <v>973</v>
      </c>
      <c r="O2662" s="2">
        <v>910</v>
      </c>
      <c r="P2662" s="2">
        <v>4</v>
      </c>
      <c r="Q2662" s="8">
        <f t="shared" si="331"/>
        <v>3640</v>
      </c>
      <c r="R2662" s="8">
        <f t="shared" si="332"/>
        <v>3892</v>
      </c>
      <c r="S2662" s="2">
        <v>74</v>
      </c>
      <c r="T2662" s="9">
        <f t="shared" si="333"/>
        <v>3966</v>
      </c>
      <c r="U2662" s="9">
        <f t="shared" si="334"/>
        <v>326</v>
      </c>
      <c r="V2662" s="2" t="s">
        <v>34</v>
      </c>
      <c r="W2662" s="10">
        <f t="shared" si="335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 t="shared" si="328"/>
        <v>Corinna</v>
      </c>
      <c r="H2663" s="6" t="str">
        <f t="shared" si="329"/>
        <v>Mitchell</v>
      </c>
      <c r="I2663" s="6" t="str">
        <f t="shared" si="330"/>
        <v>Augsburg</v>
      </c>
      <c r="J2663" s="2" t="s">
        <v>235</v>
      </c>
      <c r="K2663" s="7" t="str">
        <f>INDEX('Product Details'!$A$2:$D$169, MATCH('Sales Order '!J2663,'Product Details'!$B$2:$B$169,0),3)</f>
        <v>Furniture</v>
      </c>
      <c r="L2663" s="7" t="str">
        <f>INDEX('Product Details'!$A$2:$D$169, MATCH('Sales Order '!J2663,'Product Details'!$B$2:$B$169,0),4)</f>
        <v>Chairs</v>
      </c>
      <c r="M2663" s="7" t="str">
        <f>INDEX('Product Details'!$A$2:$D$169, MATCH('Sales Order '!J2663,'Product Details'!$B$2:$B$169,0),1)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331"/>
        <v>39948</v>
      </c>
      <c r="R2663" s="8">
        <f t="shared" si="332"/>
        <v>43962</v>
      </c>
      <c r="S2663" s="2">
        <v>51</v>
      </c>
      <c r="T2663" s="9">
        <f t="shared" si="333"/>
        <v>44013</v>
      </c>
      <c r="U2663" s="9">
        <f t="shared" si="334"/>
        <v>4065</v>
      </c>
      <c r="V2663" s="2" t="s">
        <v>64</v>
      </c>
      <c r="W2663" s="10">
        <f t="shared" si="335"/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 t="shared" si="328"/>
        <v>Randy</v>
      </c>
      <c r="H2664" s="6" t="str">
        <f t="shared" si="329"/>
        <v>Ferguson</v>
      </c>
      <c r="I2664" s="6" t="str">
        <f t="shared" si="330"/>
        <v>Adelaide</v>
      </c>
      <c r="J2664" s="2" t="s">
        <v>533</v>
      </c>
      <c r="K2664" s="7" t="str">
        <f>INDEX('Product Details'!$A$2:$D$169, MATCH('Sales Order '!J2664,'Product Details'!$B$2:$B$169,0),3)</f>
        <v>Office_Supplies</v>
      </c>
      <c r="L2664" s="7" t="str">
        <f>INDEX('Product Details'!$A$2:$D$169, MATCH('Sales Order '!J2664,'Product Details'!$B$2:$B$169,0),4)</f>
        <v>Supplies</v>
      </c>
      <c r="M2664" s="7" t="str">
        <f>INDEX('Product Details'!$A$2:$D$169, MATCH('Sales Order '!J2664,'Product Details'!$B$2:$B$169,0),1)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331"/>
        <v>260</v>
      </c>
      <c r="R2664" s="8">
        <f t="shared" si="332"/>
        <v>278</v>
      </c>
      <c r="S2664" s="2">
        <v>30</v>
      </c>
      <c r="T2664" s="9">
        <f t="shared" si="333"/>
        <v>308</v>
      </c>
      <c r="U2664" s="9">
        <f t="shared" si="334"/>
        <v>48</v>
      </c>
      <c r="V2664" s="2" t="s">
        <v>34</v>
      </c>
      <c r="W2664" s="10">
        <f t="shared" si="335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 t="shared" si="328"/>
        <v>Susan</v>
      </c>
      <c r="H2665" s="6" t="str">
        <f t="shared" si="329"/>
        <v>MacKendrick</v>
      </c>
      <c r="I2665" s="6" t="str">
        <f t="shared" si="330"/>
        <v>Brisbane</v>
      </c>
      <c r="J2665" s="2" t="s">
        <v>129</v>
      </c>
      <c r="K2665" s="7" t="str">
        <f>INDEX('Product Details'!$A$2:$D$169, MATCH('Sales Order '!J2665,'Product Details'!$B$2:$B$169,0),3)</f>
        <v>Furniture</v>
      </c>
      <c r="L2665" s="7" t="str">
        <f>INDEX('Product Details'!$A$2:$D$169, MATCH('Sales Order '!J2665,'Product Details'!$B$2:$B$169,0),4)</f>
        <v>Tables</v>
      </c>
      <c r="M2665" s="7" t="str">
        <f>INDEX('Product Details'!$A$2:$D$169, MATCH('Sales Order '!J2665,'Product Details'!$B$2:$B$169,0),1)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331"/>
        <v>115</v>
      </c>
      <c r="R2665" s="8">
        <f t="shared" si="332"/>
        <v>123</v>
      </c>
      <c r="S2665" s="2">
        <v>30</v>
      </c>
      <c r="T2665" s="9">
        <f t="shared" si="333"/>
        <v>153</v>
      </c>
      <c r="U2665" s="9">
        <f t="shared" si="334"/>
        <v>38</v>
      </c>
      <c r="V2665" s="2" t="s">
        <v>34</v>
      </c>
      <c r="W2665" s="10">
        <f t="shared" si="335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 t="shared" si="328"/>
        <v>Darren</v>
      </c>
      <c r="H2666" s="6" t="str">
        <f t="shared" si="329"/>
        <v>Budd</v>
      </c>
      <c r="I2666" s="6" t="str">
        <f t="shared" si="330"/>
        <v>Regensburg</v>
      </c>
      <c r="J2666" s="2" t="s">
        <v>270</v>
      </c>
      <c r="K2666" s="7" t="str">
        <f>INDEX('Product Details'!$A$2:$D$169, MATCH('Sales Order '!J2666,'Product Details'!$B$2:$B$169,0),3)</f>
        <v>Furniture</v>
      </c>
      <c r="L2666" s="7" t="str">
        <f>INDEX('Product Details'!$A$2:$D$169, MATCH('Sales Order '!J2666,'Product Details'!$B$2:$B$169,0),4)</f>
        <v>Furnishings</v>
      </c>
      <c r="M2666" s="7" t="str">
        <f>INDEX('Product Details'!$A$2:$D$169, MATCH('Sales Order '!J2666,'Product Details'!$B$2:$B$169,0),1)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331"/>
        <v>4070</v>
      </c>
      <c r="R2666" s="8">
        <f t="shared" si="332"/>
        <v>4435</v>
      </c>
      <c r="S2666" s="2">
        <v>57</v>
      </c>
      <c r="T2666" s="9">
        <f t="shared" si="333"/>
        <v>4492</v>
      </c>
      <c r="U2666" s="9">
        <f t="shared" si="334"/>
        <v>422</v>
      </c>
      <c r="V2666" s="2" t="s">
        <v>34</v>
      </c>
      <c r="W2666" s="10">
        <f t="shared" si="335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 t="shared" si="328"/>
        <v>James</v>
      </c>
      <c r="H2667" s="6" t="str">
        <f t="shared" si="329"/>
        <v>Lanier</v>
      </c>
      <c r="I2667" s="6" t="str">
        <f t="shared" si="330"/>
        <v>Dortmund</v>
      </c>
      <c r="J2667" s="2" t="s">
        <v>523</v>
      </c>
      <c r="K2667" s="7" t="str">
        <f>INDEX('Product Details'!$A$2:$D$169, MATCH('Sales Order '!J2667,'Product Details'!$B$2:$B$169,0),3)</f>
        <v>Office_Supplies</v>
      </c>
      <c r="L2667" s="7" t="str">
        <f>INDEX('Product Details'!$A$2:$D$169, MATCH('Sales Order '!J2667,'Product Details'!$B$2:$B$169,0),4)</f>
        <v>Appliances</v>
      </c>
      <c r="M2667" s="7" t="str">
        <f>INDEX('Product Details'!$A$2:$D$169, MATCH('Sales Order '!J2667,'Product Details'!$B$2:$B$169,0),1)</f>
        <v>Hamilton Beach Microwave, Red</v>
      </c>
      <c r="N2667" s="2">
        <v>82</v>
      </c>
      <c r="O2667" s="2">
        <v>79</v>
      </c>
      <c r="P2667" s="2">
        <v>7</v>
      </c>
      <c r="Q2667" s="8">
        <f t="shared" si="331"/>
        <v>553</v>
      </c>
      <c r="R2667" s="8">
        <f t="shared" si="332"/>
        <v>574</v>
      </c>
      <c r="S2667" s="2">
        <v>10</v>
      </c>
      <c r="T2667" s="9">
        <f t="shared" si="333"/>
        <v>584</v>
      </c>
      <c r="U2667" s="9">
        <f t="shared" si="334"/>
        <v>31</v>
      </c>
      <c r="V2667" s="2" t="s">
        <v>34</v>
      </c>
      <c r="W2667" s="10">
        <f t="shared" si="335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 t="shared" si="328"/>
        <v>Joel</v>
      </c>
      <c r="H2668" s="6" t="str">
        <f t="shared" si="329"/>
        <v>Eaton</v>
      </c>
      <c r="I2668" s="6" t="str">
        <f t="shared" si="330"/>
        <v>Nuremberg</v>
      </c>
      <c r="J2668" s="2" t="s">
        <v>841</v>
      </c>
      <c r="K2668" s="7" t="str">
        <f>INDEX('Product Details'!$A$2:$D$169, MATCH('Sales Order '!J2668,'Product Details'!$B$2:$B$169,0),3)</f>
        <v>Office_Supplies</v>
      </c>
      <c r="L2668" s="7" t="str">
        <f>INDEX('Product Details'!$A$2:$D$169, MATCH('Sales Order '!J2668,'Product Details'!$B$2:$B$169,0),4)</f>
        <v>Envelopes</v>
      </c>
      <c r="M2668" s="7" t="str">
        <f>INDEX('Product Details'!$A$2:$D$169, MATCH('Sales Order '!J2668,'Product Details'!$B$2:$B$169,0),1)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331"/>
        <v>2460</v>
      </c>
      <c r="R2668" s="8">
        <f t="shared" si="332"/>
        <v>2632</v>
      </c>
      <c r="S2668" s="2">
        <v>97</v>
      </c>
      <c r="T2668" s="9">
        <f t="shared" si="333"/>
        <v>2729</v>
      </c>
      <c r="U2668" s="9">
        <f t="shared" si="334"/>
        <v>269</v>
      </c>
      <c r="V2668" s="2" t="s">
        <v>34</v>
      </c>
      <c r="W2668" s="10">
        <f t="shared" si="335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 t="shared" si="328"/>
        <v>Tamara</v>
      </c>
      <c r="H2669" s="6" t="str">
        <f t="shared" si="329"/>
        <v>Willingham</v>
      </c>
      <c r="I2669" s="6" t="str">
        <f t="shared" si="330"/>
        <v>Sindelfingen</v>
      </c>
      <c r="J2669" s="2" t="s">
        <v>860</v>
      </c>
      <c r="K2669" s="7" t="str">
        <f>INDEX('Product Details'!$A$2:$D$169, MATCH('Sales Order '!J2669,'Product Details'!$B$2:$B$169,0),3)</f>
        <v>Furniture</v>
      </c>
      <c r="L2669" s="7" t="str">
        <f>INDEX('Product Details'!$A$2:$D$169, MATCH('Sales Order '!J2669,'Product Details'!$B$2:$B$169,0),4)</f>
        <v>Bookcases</v>
      </c>
      <c r="M2669" s="7" t="str">
        <f>INDEX('Product Details'!$A$2:$D$169, MATCH('Sales Order '!J2669,'Product Details'!$B$2:$B$169,0),1)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331"/>
        <v>399</v>
      </c>
      <c r="R2669" s="8">
        <f t="shared" si="332"/>
        <v>420</v>
      </c>
      <c r="S2669" s="2">
        <v>10</v>
      </c>
      <c r="T2669" s="9">
        <f t="shared" si="333"/>
        <v>430</v>
      </c>
      <c r="U2669" s="9">
        <f t="shared" si="334"/>
        <v>31</v>
      </c>
      <c r="V2669" s="2" t="s">
        <v>31</v>
      </c>
      <c r="W2669" s="10">
        <f t="shared" si="335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 t="shared" si="328"/>
        <v>Logan</v>
      </c>
      <c r="H2670" s="6" t="str">
        <f t="shared" si="329"/>
        <v>Haushalter</v>
      </c>
      <c r="I2670" s="6" t="str">
        <f t="shared" si="330"/>
        <v>Canberra</v>
      </c>
      <c r="J2670" s="2" t="s">
        <v>793</v>
      </c>
      <c r="K2670" s="7" t="str">
        <f>INDEX('Product Details'!$A$2:$D$169, MATCH('Sales Order '!J2670,'Product Details'!$B$2:$B$169,0),3)</f>
        <v>Office_Supplies</v>
      </c>
      <c r="L2670" s="7" t="str">
        <f>INDEX('Product Details'!$A$2:$D$169, MATCH('Sales Order '!J2670,'Product Details'!$B$2:$B$169,0),4)</f>
        <v>Fasteners</v>
      </c>
      <c r="M2670" s="7" t="str">
        <f>INDEX('Product Details'!$A$2:$D$169, MATCH('Sales Order '!J2670,'Product Details'!$B$2:$B$169,0),1)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331"/>
        <v>7799</v>
      </c>
      <c r="R2670" s="8">
        <f t="shared" si="332"/>
        <v>8187</v>
      </c>
      <c r="S2670" s="2">
        <v>21</v>
      </c>
      <c r="T2670" s="9">
        <f t="shared" si="333"/>
        <v>8208</v>
      </c>
      <c r="U2670" s="9">
        <f t="shared" si="334"/>
        <v>409</v>
      </c>
      <c r="V2670" s="2" t="s">
        <v>34</v>
      </c>
      <c r="W2670" s="10">
        <f t="shared" si="335"/>
        <v>0.05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 t="shared" si="328"/>
        <v>Lisa</v>
      </c>
      <c r="H2671" s="6" t="str">
        <f t="shared" si="329"/>
        <v>DeCherney</v>
      </c>
      <c r="I2671" s="6" t="str">
        <f t="shared" si="330"/>
        <v>Ningbo</v>
      </c>
      <c r="J2671" s="2" t="s">
        <v>221</v>
      </c>
      <c r="K2671" s="7" t="str">
        <f>INDEX('Product Details'!$A$2:$D$169, MATCH('Sales Order '!J2671,'Product Details'!$B$2:$B$169,0),3)</f>
        <v>Office_Supplies</v>
      </c>
      <c r="L2671" s="7" t="str">
        <f>INDEX('Product Details'!$A$2:$D$169, MATCH('Sales Order '!J2671,'Product Details'!$B$2:$B$169,0),4)</f>
        <v>Storage</v>
      </c>
      <c r="M2671" s="7" t="str">
        <f>INDEX('Product Details'!$A$2:$D$169, MATCH('Sales Order '!J2671,'Product Details'!$B$2:$B$169,0),1)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331"/>
        <v>5288</v>
      </c>
      <c r="R2671" s="8">
        <f t="shared" si="332"/>
        <v>5560</v>
      </c>
      <c r="S2671" s="2">
        <v>86</v>
      </c>
      <c r="T2671" s="9">
        <f t="shared" si="333"/>
        <v>5646</v>
      </c>
      <c r="U2671" s="9">
        <f t="shared" si="334"/>
        <v>358</v>
      </c>
      <c r="V2671" s="2" t="s">
        <v>34</v>
      </c>
      <c r="W2671" s="10">
        <f t="shared" si="335"/>
        <v>0.05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 t="shared" si="328"/>
        <v>David</v>
      </c>
      <c r="H2672" s="6" t="str">
        <f t="shared" si="329"/>
        <v>Smith</v>
      </c>
      <c r="I2672" s="6" t="str">
        <f t="shared" si="330"/>
        <v>Surat</v>
      </c>
      <c r="J2672" s="2" t="s">
        <v>129</v>
      </c>
      <c r="K2672" s="7" t="str">
        <f>INDEX('Product Details'!$A$2:$D$169, MATCH('Sales Order '!J2672,'Product Details'!$B$2:$B$169,0),3)</f>
        <v>Furniture</v>
      </c>
      <c r="L2672" s="7" t="str">
        <f>INDEX('Product Details'!$A$2:$D$169, MATCH('Sales Order '!J2672,'Product Details'!$B$2:$B$169,0),4)</f>
        <v>Tables</v>
      </c>
      <c r="M2672" s="7" t="str">
        <f>INDEX('Product Details'!$A$2:$D$169, MATCH('Sales Order '!J2672,'Product Details'!$B$2:$B$169,0),1)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331"/>
        <v>3822</v>
      </c>
      <c r="R2672" s="8">
        <f t="shared" si="332"/>
        <v>4092</v>
      </c>
      <c r="S2672" s="2">
        <v>45</v>
      </c>
      <c r="T2672" s="9">
        <f t="shared" si="333"/>
        <v>4137</v>
      </c>
      <c r="U2672" s="9">
        <f t="shared" si="334"/>
        <v>315</v>
      </c>
      <c r="V2672" s="2" t="s">
        <v>72</v>
      </c>
      <c r="W2672" s="10">
        <f t="shared" si="335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 t="shared" si="328"/>
        <v>Dana</v>
      </c>
      <c r="H2673" s="6" t="str">
        <f t="shared" si="329"/>
        <v>Kaydos</v>
      </c>
      <c r="I2673" s="6" t="str">
        <f t="shared" si="330"/>
        <v>Nagercoil</v>
      </c>
      <c r="J2673" s="2" t="s">
        <v>546</v>
      </c>
      <c r="K2673" s="7" t="str">
        <f>INDEX('Product Details'!$A$2:$D$169, MATCH('Sales Order '!J2673,'Product Details'!$B$2:$B$169,0),3)</f>
        <v>Technology</v>
      </c>
      <c r="L2673" s="7" t="str">
        <f>INDEX('Product Details'!$A$2:$D$169, MATCH('Sales Order '!J2673,'Product Details'!$B$2:$B$169,0),4)</f>
        <v>Copiers</v>
      </c>
      <c r="M2673" s="7" t="str">
        <f>INDEX('Product Details'!$A$2:$D$169, MATCH('Sales Order '!J2673,'Product Details'!$B$2:$B$169,0),1)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331"/>
        <v>10914</v>
      </c>
      <c r="R2673" s="8">
        <f t="shared" si="332"/>
        <v>11672</v>
      </c>
      <c r="S2673" s="2">
        <v>94</v>
      </c>
      <c r="T2673" s="9">
        <f t="shared" si="333"/>
        <v>11766</v>
      </c>
      <c r="U2673" s="9">
        <f t="shared" si="334"/>
        <v>852</v>
      </c>
      <c r="V2673" s="2" t="s">
        <v>64</v>
      </c>
      <c r="W2673" s="10">
        <f t="shared" si="335"/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 t="shared" si="328"/>
        <v>Stefania</v>
      </c>
      <c r="H2674" s="6" t="str">
        <f t="shared" si="329"/>
        <v>Perrino</v>
      </c>
      <c r="I2674" s="6" t="str">
        <f t="shared" si="330"/>
        <v>Albury</v>
      </c>
      <c r="J2674" s="2" t="s">
        <v>425</v>
      </c>
      <c r="K2674" s="7" t="str">
        <f>INDEX('Product Details'!$A$2:$D$169, MATCH('Sales Order '!J2674,'Product Details'!$B$2:$B$169,0),3)</f>
        <v>Office_Supplies</v>
      </c>
      <c r="L2674" s="7" t="str">
        <f>INDEX('Product Details'!$A$2:$D$169, MATCH('Sales Order '!J2674,'Product Details'!$B$2:$B$169,0),4)</f>
        <v>Supplies</v>
      </c>
      <c r="M2674" s="7" t="str">
        <f>INDEX('Product Details'!$A$2:$D$169, MATCH('Sales Order '!J2674,'Product Details'!$B$2:$B$169,0),1)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331"/>
        <v>9520</v>
      </c>
      <c r="R2674" s="8">
        <f t="shared" si="332"/>
        <v>10087</v>
      </c>
      <c r="S2674" s="2">
        <v>93</v>
      </c>
      <c r="T2674" s="9">
        <f t="shared" si="333"/>
        <v>10180</v>
      </c>
      <c r="U2674" s="9">
        <f t="shared" si="334"/>
        <v>660</v>
      </c>
      <c r="V2674" s="2" t="s">
        <v>34</v>
      </c>
      <c r="W2674" s="10">
        <f t="shared" si="335"/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 t="shared" si="328"/>
        <v>Harold</v>
      </c>
      <c r="H2675" s="6" t="str">
        <f t="shared" si="329"/>
        <v>Dahlen</v>
      </c>
      <c r="I2675" s="6" t="str">
        <f t="shared" si="330"/>
        <v>Jakarta</v>
      </c>
      <c r="J2675" s="2" t="s">
        <v>246</v>
      </c>
      <c r="K2675" s="7" t="str">
        <f>INDEX('Product Details'!$A$2:$D$169, MATCH('Sales Order '!J2675,'Product Details'!$B$2:$B$169,0),3)</f>
        <v>Office_Supplies</v>
      </c>
      <c r="L2675" s="7" t="str">
        <f>INDEX('Product Details'!$A$2:$D$169, MATCH('Sales Order '!J2675,'Product Details'!$B$2:$B$169,0),4)</f>
        <v>Envelopes</v>
      </c>
      <c r="M2675" s="7" t="str">
        <f>INDEX('Product Details'!$A$2:$D$169, MATCH('Sales Order '!J2675,'Product Details'!$B$2:$B$169,0),1)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331"/>
        <v>48932</v>
      </c>
      <c r="R2675" s="8">
        <f t="shared" si="332"/>
        <v>51316</v>
      </c>
      <c r="S2675" s="2">
        <v>33</v>
      </c>
      <c r="T2675" s="9">
        <f t="shared" si="333"/>
        <v>51349</v>
      </c>
      <c r="U2675" s="9">
        <f t="shared" si="334"/>
        <v>2417</v>
      </c>
      <c r="V2675" s="2" t="s">
        <v>64</v>
      </c>
      <c r="W2675" s="10">
        <f t="shared" si="335"/>
        <v>0.09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 t="shared" si="328"/>
        <v>Becky</v>
      </c>
      <c r="H2676" s="6" t="str">
        <f t="shared" si="329"/>
        <v>Pak</v>
      </c>
      <c r="I2676" s="6" t="str">
        <f t="shared" si="330"/>
        <v>Geelong</v>
      </c>
      <c r="J2676" s="2" t="s">
        <v>387</v>
      </c>
      <c r="K2676" s="7" t="str">
        <f>INDEX('Product Details'!$A$2:$D$169, MATCH('Sales Order '!J2676,'Product Details'!$B$2:$B$169,0),3)</f>
        <v>Office_Supplies</v>
      </c>
      <c r="L2676" s="7" t="str">
        <f>INDEX('Product Details'!$A$2:$D$169, MATCH('Sales Order '!J2676,'Product Details'!$B$2:$B$169,0),4)</f>
        <v>Fasteners</v>
      </c>
      <c r="M2676" s="7" t="str">
        <f>INDEX('Product Details'!$A$2:$D$169, MATCH('Sales Order '!J2676,'Product Details'!$B$2:$B$169,0),1)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331"/>
        <v>936</v>
      </c>
      <c r="R2676" s="8">
        <f t="shared" si="332"/>
        <v>1022</v>
      </c>
      <c r="S2676" s="2">
        <v>79</v>
      </c>
      <c r="T2676" s="9">
        <f t="shared" si="333"/>
        <v>1101</v>
      </c>
      <c r="U2676" s="9">
        <f t="shared" si="334"/>
        <v>165</v>
      </c>
      <c r="V2676" s="2" t="s">
        <v>34</v>
      </c>
      <c r="W2676" s="10">
        <f t="shared" si="335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 t="shared" si="328"/>
        <v>Mike</v>
      </c>
      <c r="H2677" s="6" t="str">
        <f t="shared" si="329"/>
        <v>Vittorini</v>
      </c>
      <c r="I2677" s="6" t="str">
        <f t="shared" si="330"/>
        <v>Naihati</v>
      </c>
      <c r="J2677" s="2" t="s">
        <v>230</v>
      </c>
      <c r="K2677" s="7" t="str">
        <f>INDEX('Product Details'!$A$2:$D$169, MATCH('Sales Order '!J2677,'Product Details'!$B$2:$B$169,0),3)</f>
        <v>Office_Supplies</v>
      </c>
      <c r="L2677" s="7" t="str">
        <f>INDEX('Product Details'!$A$2:$D$169, MATCH('Sales Order '!J2677,'Product Details'!$B$2:$B$169,0),4)</f>
        <v>Paper</v>
      </c>
      <c r="M2677" s="7" t="str">
        <f>INDEX('Product Details'!$A$2:$D$169, MATCH('Sales Order '!J2677,'Product Details'!$B$2:$B$169,0),1)</f>
        <v>Xerox 1981</v>
      </c>
      <c r="N2677" s="2">
        <v>5882</v>
      </c>
      <c r="O2677" s="2">
        <v>5713</v>
      </c>
      <c r="P2677" s="2">
        <v>1</v>
      </c>
      <c r="Q2677" s="8">
        <f t="shared" si="331"/>
        <v>5713</v>
      </c>
      <c r="R2677" s="8">
        <f t="shared" si="332"/>
        <v>5882</v>
      </c>
      <c r="S2677" s="2">
        <v>51</v>
      </c>
      <c r="T2677" s="9">
        <f t="shared" si="333"/>
        <v>5933</v>
      </c>
      <c r="U2677" s="9">
        <f t="shared" si="334"/>
        <v>220</v>
      </c>
      <c r="V2677" s="2" t="s">
        <v>31</v>
      </c>
      <c r="W2677" s="10">
        <f t="shared" si="335"/>
        <v>0.05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 t="shared" si="328"/>
        <v>Bradley</v>
      </c>
      <c r="H2678" s="6" t="str">
        <f t="shared" si="329"/>
        <v>Nguyen</v>
      </c>
      <c r="I2678" s="6" t="str">
        <f t="shared" si="330"/>
        <v>Shenzhen</v>
      </c>
      <c r="J2678" s="2" t="s">
        <v>230</v>
      </c>
      <c r="K2678" s="7" t="str">
        <f>INDEX('Product Details'!$A$2:$D$169, MATCH('Sales Order '!J2678,'Product Details'!$B$2:$B$169,0),3)</f>
        <v>Office_Supplies</v>
      </c>
      <c r="L2678" s="7" t="str">
        <f>INDEX('Product Details'!$A$2:$D$169, MATCH('Sales Order '!J2678,'Product Details'!$B$2:$B$169,0),4)</f>
        <v>Paper</v>
      </c>
      <c r="M2678" s="7" t="str">
        <f>INDEX('Product Details'!$A$2:$D$169, MATCH('Sales Order '!J2678,'Product Details'!$B$2:$B$169,0),1)</f>
        <v>Xerox 1981</v>
      </c>
      <c r="N2678" s="2">
        <v>1916</v>
      </c>
      <c r="O2678" s="2">
        <v>1844</v>
      </c>
      <c r="P2678" s="2">
        <v>2</v>
      </c>
      <c r="Q2678" s="8">
        <f t="shared" si="331"/>
        <v>3688</v>
      </c>
      <c r="R2678" s="8">
        <f t="shared" si="332"/>
        <v>3832</v>
      </c>
      <c r="S2678" s="2">
        <v>100</v>
      </c>
      <c r="T2678" s="9">
        <f t="shared" si="333"/>
        <v>3932</v>
      </c>
      <c r="U2678" s="9">
        <f t="shared" si="334"/>
        <v>244</v>
      </c>
      <c r="V2678" s="2" t="s">
        <v>64</v>
      </c>
      <c r="W2678" s="10">
        <f t="shared" si="335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 t="shared" si="328"/>
        <v>Joy</v>
      </c>
      <c r="H2679" s="6" t="str">
        <f t="shared" si="329"/>
        <v>Bell</v>
      </c>
      <c r="I2679" s="6" t="str">
        <f t="shared" si="330"/>
        <v>Tongchuan</v>
      </c>
      <c r="J2679" s="2" t="s">
        <v>129</v>
      </c>
      <c r="K2679" s="7" t="str">
        <f>INDEX('Product Details'!$A$2:$D$169, MATCH('Sales Order '!J2679,'Product Details'!$B$2:$B$169,0),3)</f>
        <v>Furniture</v>
      </c>
      <c r="L2679" s="7" t="str">
        <f>INDEX('Product Details'!$A$2:$D$169, MATCH('Sales Order '!J2679,'Product Details'!$B$2:$B$169,0),4)</f>
        <v>Tables</v>
      </c>
      <c r="M2679" s="7" t="str">
        <f>INDEX('Product Details'!$A$2:$D$169, MATCH('Sales Order '!J2679,'Product Details'!$B$2:$B$169,0),1)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331"/>
        <v>5618</v>
      </c>
      <c r="R2679" s="8">
        <f t="shared" si="332"/>
        <v>5842</v>
      </c>
      <c r="S2679" s="2">
        <v>60</v>
      </c>
      <c r="T2679" s="9">
        <f t="shared" si="333"/>
        <v>5902</v>
      </c>
      <c r="U2679" s="9">
        <f t="shared" si="334"/>
        <v>284</v>
      </c>
      <c r="V2679" s="2" t="s">
        <v>64</v>
      </c>
      <c r="W2679" s="10">
        <f t="shared" si="335"/>
        <v>0.05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 t="shared" si="328"/>
        <v>Ed</v>
      </c>
      <c r="H2680" s="6" t="str">
        <f t="shared" si="329"/>
        <v>Braxton</v>
      </c>
      <c r="I2680" s="6" t="str">
        <f t="shared" si="330"/>
        <v>Bhatpara</v>
      </c>
      <c r="J2680" s="2" t="s">
        <v>181</v>
      </c>
      <c r="K2680" s="7" t="str">
        <f>INDEX('Product Details'!$A$2:$D$169, MATCH('Sales Order '!J2680,'Product Details'!$B$2:$B$169,0),3)</f>
        <v>Furniture</v>
      </c>
      <c r="L2680" s="7" t="str">
        <f>INDEX('Product Details'!$A$2:$D$169, MATCH('Sales Order '!J2680,'Product Details'!$B$2:$B$169,0),4)</f>
        <v>Tables</v>
      </c>
      <c r="M2680" s="7" t="str">
        <f>INDEX('Product Details'!$A$2:$D$169, MATCH('Sales Order '!J2680,'Product Details'!$B$2:$B$169,0),1)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331"/>
        <v>791</v>
      </c>
      <c r="R2680" s="8">
        <f t="shared" si="332"/>
        <v>875</v>
      </c>
      <c r="S2680" s="2">
        <v>30</v>
      </c>
      <c r="T2680" s="9">
        <f t="shared" si="333"/>
        <v>905</v>
      </c>
      <c r="U2680" s="9">
        <f t="shared" si="334"/>
        <v>114</v>
      </c>
      <c r="V2680" s="2" t="s">
        <v>34</v>
      </c>
      <c r="W2680" s="10">
        <f t="shared" si="335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 t="shared" si="328"/>
        <v>Max</v>
      </c>
      <c r="H2681" s="6" t="str">
        <f t="shared" si="329"/>
        <v>Jones</v>
      </c>
      <c r="I2681" s="6" t="str">
        <f t="shared" si="330"/>
        <v>Yuncheng</v>
      </c>
      <c r="J2681" s="2" t="s">
        <v>623</v>
      </c>
      <c r="K2681" s="7" t="str">
        <f>INDEX('Product Details'!$A$2:$D$169, MATCH('Sales Order '!J2681,'Product Details'!$B$2:$B$169,0),3)</f>
        <v>Office_Supplies</v>
      </c>
      <c r="L2681" s="7" t="str">
        <f>INDEX('Product Details'!$A$2:$D$169, MATCH('Sales Order '!J2681,'Product Details'!$B$2:$B$169,0),4)</f>
        <v>Storage</v>
      </c>
      <c r="M2681" s="7" t="str">
        <f>INDEX('Product Details'!$A$2:$D$169, MATCH('Sales Order '!J2681,'Product Details'!$B$2:$B$169,0),1)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331"/>
        <v>7550</v>
      </c>
      <c r="R2681" s="8">
        <f t="shared" si="332"/>
        <v>8005</v>
      </c>
      <c r="S2681" s="2">
        <v>78</v>
      </c>
      <c r="T2681" s="9">
        <f t="shared" si="333"/>
        <v>8083</v>
      </c>
      <c r="U2681" s="9">
        <f t="shared" si="334"/>
        <v>533</v>
      </c>
      <c r="V2681" s="2" t="s">
        <v>34</v>
      </c>
      <c r="W2681" s="10">
        <f t="shared" si="335"/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 t="shared" si="328"/>
        <v>Joel</v>
      </c>
      <c r="H2682" s="6" t="str">
        <f t="shared" si="329"/>
        <v>Eaton</v>
      </c>
      <c r="I2682" s="6" t="str">
        <f t="shared" si="330"/>
        <v>Nuremberg</v>
      </c>
      <c r="J2682" s="2" t="s">
        <v>274</v>
      </c>
      <c r="K2682" s="7" t="str">
        <f>INDEX('Product Details'!$A$2:$D$169, MATCH('Sales Order '!J2682,'Product Details'!$B$2:$B$169,0),3)</f>
        <v>Furniture</v>
      </c>
      <c r="L2682" s="7" t="str">
        <f>INDEX('Product Details'!$A$2:$D$169, MATCH('Sales Order '!J2682,'Product Details'!$B$2:$B$169,0),4)</f>
        <v>Tables</v>
      </c>
      <c r="M2682" s="7" t="str">
        <f>INDEX('Product Details'!$A$2:$D$169, MATCH('Sales Order '!J2682,'Product Details'!$B$2:$B$169,0),1)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331"/>
        <v>30288</v>
      </c>
      <c r="R2682" s="8">
        <f t="shared" si="332"/>
        <v>32104</v>
      </c>
      <c r="S2682" s="2">
        <v>58</v>
      </c>
      <c r="T2682" s="9">
        <f t="shared" si="333"/>
        <v>32162</v>
      </c>
      <c r="U2682" s="9">
        <f t="shared" si="334"/>
        <v>1874</v>
      </c>
      <c r="V2682" s="2" t="s">
        <v>34</v>
      </c>
      <c r="W2682" s="10">
        <f t="shared" si="335"/>
        <v>7.0000000000000007E-2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 t="shared" si="328"/>
        <v>Ralph</v>
      </c>
      <c r="H2683" s="6" t="str">
        <f t="shared" si="329"/>
        <v>Kennedy</v>
      </c>
      <c r="I2683" s="6" t="str">
        <f t="shared" si="330"/>
        <v>Bundaberg</v>
      </c>
      <c r="J2683" s="2" t="s">
        <v>274</v>
      </c>
      <c r="K2683" s="7" t="str">
        <f>INDEX('Product Details'!$A$2:$D$169, MATCH('Sales Order '!J2683,'Product Details'!$B$2:$B$169,0),3)</f>
        <v>Furniture</v>
      </c>
      <c r="L2683" s="7" t="str">
        <f>INDEX('Product Details'!$A$2:$D$169, MATCH('Sales Order '!J2683,'Product Details'!$B$2:$B$169,0),4)</f>
        <v>Tables</v>
      </c>
      <c r="M2683" s="7" t="str">
        <f>INDEX('Product Details'!$A$2:$D$169, MATCH('Sales Order '!J2683,'Product Details'!$B$2:$B$169,0),1)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331"/>
        <v>16324</v>
      </c>
      <c r="R2683" s="8">
        <f t="shared" si="332"/>
        <v>17476</v>
      </c>
      <c r="S2683" s="2">
        <v>43</v>
      </c>
      <c r="T2683" s="9">
        <f t="shared" si="333"/>
        <v>17519</v>
      </c>
      <c r="U2683" s="9">
        <f t="shared" si="334"/>
        <v>1195</v>
      </c>
      <c r="V2683" s="2" t="s">
        <v>34</v>
      </c>
      <c r="W2683" s="10">
        <f t="shared" si="335"/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 t="shared" si="328"/>
        <v>Troy</v>
      </c>
      <c r="H2684" s="6" t="str">
        <f t="shared" si="329"/>
        <v>Staebel</v>
      </c>
      <c r="I2684" s="6" t="str">
        <f t="shared" si="330"/>
        <v>Canberra</v>
      </c>
      <c r="J2684" s="2" t="s">
        <v>374</v>
      </c>
      <c r="K2684" s="7" t="str">
        <f>INDEX('Product Details'!$A$2:$D$169, MATCH('Sales Order '!J2684,'Product Details'!$B$2:$B$169,0),3)</f>
        <v>Furniture</v>
      </c>
      <c r="L2684" s="7" t="str">
        <f>INDEX('Product Details'!$A$2:$D$169, MATCH('Sales Order '!J2684,'Product Details'!$B$2:$B$169,0),4)</f>
        <v>Chairs</v>
      </c>
      <c r="M2684" s="7" t="str">
        <f>INDEX('Product Details'!$A$2:$D$169, MATCH('Sales Order '!J2684,'Product Details'!$B$2:$B$169,0),1)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331"/>
        <v>399</v>
      </c>
      <c r="R2684" s="8">
        <f t="shared" si="332"/>
        <v>417</v>
      </c>
      <c r="S2684" s="2">
        <v>30</v>
      </c>
      <c r="T2684" s="9">
        <f t="shared" si="333"/>
        <v>447</v>
      </c>
      <c r="U2684" s="9">
        <f t="shared" si="334"/>
        <v>48</v>
      </c>
      <c r="V2684" s="2" t="s">
        <v>34</v>
      </c>
      <c r="W2684" s="10">
        <f t="shared" si="335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 t="shared" si="328"/>
        <v>Jessica</v>
      </c>
      <c r="H2685" s="6" t="str">
        <f t="shared" si="329"/>
        <v>Myrick</v>
      </c>
      <c r="I2685" s="6" t="str">
        <f t="shared" si="330"/>
        <v>Jakarta</v>
      </c>
      <c r="J2685" s="2" t="s">
        <v>173</v>
      </c>
      <c r="K2685" s="7" t="str">
        <f>INDEX('Product Details'!$A$2:$D$169, MATCH('Sales Order '!J2685,'Product Details'!$B$2:$B$169,0),3)</f>
        <v>Office_Supplies</v>
      </c>
      <c r="L2685" s="7" t="str">
        <f>INDEX('Product Details'!$A$2:$D$169, MATCH('Sales Order '!J2685,'Product Details'!$B$2:$B$169,0),4)</f>
        <v>Fasteners</v>
      </c>
      <c r="M2685" s="7" t="str">
        <f>INDEX('Product Details'!$A$2:$D$169, MATCH('Sales Order '!J2685,'Product Details'!$B$2:$B$169,0),1)</f>
        <v>OIC Push Pins, Metal</v>
      </c>
      <c r="N2685" s="2">
        <v>6024</v>
      </c>
      <c r="O2685" s="2">
        <v>5424</v>
      </c>
      <c r="P2685" s="2">
        <v>3</v>
      </c>
      <c r="Q2685" s="8">
        <f t="shared" si="331"/>
        <v>16272</v>
      </c>
      <c r="R2685" s="8">
        <f t="shared" si="332"/>
        <v>18072</v>
      </c>
      <c r="S2685" s="2">
        <v>100</v>
      </c>
      <c r="T2685" s="9">
        <f t="shared" si="333"/>
        <v>18172</v>
      </c>
      <c r="U2685" s="9">
        <f t="shared" si="334"/>
        <v>1900</v>
      </c>
      <c r="V2685" s="2" t="s">
        <v>34</v>
      </c>
      <c r="W2685" s="10">
        <f t="shared" si="335"/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 t="shared" si="328"/>
        <v>Liz</v>
      </c>
      <c r="H2686" s="6" t="str">
        <f t="shared" si="329"/>
        <v>Pelletier</v>
      </c>
      <c r="I2686" s="6" t="str">
        <f t="shared" si="330"/>
        <v>Zigong</v>
      </c>
      <c r="J2686" s="2" t="s">
        <v>302</v>
      </c>
      <c r="K2686" s="7" t="str">
        <f>INDEX('Product Details'!$A$2:$D$169, MATCH('Sales Order '!J2686,'Product Details'!$B$2:$B$169,0),3)</f>
        <v>Technology</v>
      </c>
      <c r="L2686" s="7" t="str">
        <f>INDEX('Product Details'!$A$2:$D$169, MATCH('Sales Order '!J2686,'Product Details'!$B$2:$B$169,0),4)</f>
        <v>Machines</v>
      </c>
      <c r="M2686" s="7" t="str">
        <f>INDEX('Product Details'!$A$2:$D$169, MATCH('Sales Order '!J2686,'Product Details'!$B$2:$B$169,0),1)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331"/>
        <v>18645</v>
      </c>
      <c r="R2686" s="8">
        <f t="shared" si="332"/>
        <v>19011</v>
      </c>
      <c r="S2686" s="2">
        <v>64</v>
      </c>
      <c r="T2686" s="9">
        <f t="shared" si="333"/>
        <v>19075</v>
      </c>
      <c r="U2686" s="9">
        <f t="shared" si="334"/>
        <v>430</v>
      </c>
      <c r="V2686" s="2" t="s">
        <v>72</v>
      </c>
      <c r="W2686" s="10">
        <f t="shared" si="335"/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 t="shared" si="328"/>
        <v>Craig</v>
      </c>
      <c r="H2687" s="6" t="str">
        <f t="shared" si="329"/>
        <v>Yedwab</v>
      </c>
      <c r="I2687" s="6" t="str">
        <f t="shared" si="330"/>
        <v>Aligarh</v>
      </c>
      <c r="J2687" s="2" t="s">
        <v>187</v>
      </c>
      <c r="K2687" s="7" t="str">
        <f>INDEX('Product Details'!$A$2:$D$169, MATCH('Sales Order '!J2687,'Product Details'!$B$2:$B$169,0),3)</f>
        <v>Technology</v>
      </c>
      <c r="L2687" s="7" t="str">
        <f>INDEX('Product Details'!$A$2:$D$169, MATCH('Sales Order '!J2687,'Product Details'!$B$2:$B$169,0),4)</f>
        <v>Accessories</v>
      </c>
      <c r="M2687" s="7" t="str">
        <f>INDEX('Product Details'!$A$2:$D$169, MATCH('Sales Order '!J2687,'Product Details'!$B$2:$B$169,0),1)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331"/>
        <v>15598</v>
      </c>
      <c r="R2687" s="8">
        <f t="shared" si="332"/>
        <v>16374</v>
      </c>
      <c r="S2687" s="2">
        <v>95</v>
      </c>
      <c r="T2687" s="9">
        <f t="shared" si="333"/>
        <v>16469</v>
      </c>
      <c r="U2687" s="9">
        <f t="shared" si="334"/>
        <v>871</v>
      </c>
      <c r="V2687" s="2" t="s">
        <v>64</v>
      </c>
      <c r="W2687" s="10">
        <f t="shared" si="335"/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 t="shared" si="328"/>
        <v>Vivek</v>
      </c>
      <c r="H2688" s="6" t="str">
        <f t="shared" si="329"/>
        <v>Gonzalez</v>
      </c>
      <c r="I2688" s="6" t="str">
        <f t="shared" si="330"/>
        <v>Nanyang</v>
      </c>
      <c r="J2688" s="2" t="s">
        <v>578</v>
      </c>
      <c r="K2688" s="7" t="str">
        <f>INDEX('Product Details'!$A$2:$D$169, MATCH('Sales Order '!J2688,'Product Details'!$B$2:$B$169,0),3)</f>
        <v>Office_Supplies</v>
      </c>
      <c r="L2688" s="7" t="str">
        <f>INDEX('Product Details'!$A$2:$D$169, MATCH('Sales Order '!J2688,'Product Details'!$B$2:$B$169,0),4)</f>
        <v>Envelopes</v>
      </c>
      <c r="M2688" s="7" t="str">
        <f>INDEX('Product Details'!$A$2:$D$169, MATCH('Sales Order '!J2688,'Product Details'!$B$2:$B$169,0),1)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331"/>
        <v>1592</v>
      </c>
      <c r="R2688" s="8">
        <f t="shared" si="332"/>
        <v>1772</v>
      </c>
      <c r="S2688" s="2">
        <v>52</v>
      </c>
      <c r="T2688" s="9">
        <f t="shared" si="333"/>
        <v>1824</v>
      </c>
      <c r="U2688" s="9">
        <f t="shared" si="334"/>
        <v>232</v>
      </c>
      <c r="V2688" s="2" t="s">
        <v>72</v>
      </c>
      <c r="W2688" s="10">
        <f t="shared" si="335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 t="shared" si="328"/>
        <v>Cynthia</v>
      </c>
      <c r="H2689" s="6" t="str">
        <f t="shared" si="329"/>
        <v>Delaney</v>
      </c>
      <c r="I2689" s="6" t="str">
        <f t="shared" si="330"/>
        <v>Wodonga</v>
      </c>
      <c r="J2689" s="2" t="s">
        <v>793</v>
      </c>
      <c r="K2689" s="7" t="str">
        <f>INDEX('Product Details'!$A$2:$D$169, MATCH('Sales Order '!J2689,'Product Details'!$B$2:$B$169,0),3)</f>
        <v>Office_Supplies</v>
      </c>
      <c r="L2689" s="7" t="str">
        <f>INDEX('Product Details'!$A$2:$D$169, MATCH('Sales Order '!J2689,'Product Details'!$B$2:$B$169,0),4)</f>
        <v>Fasteners</v>
      </c>
      <c r="M2689" s="7" t="str">
        <f>INDEX('Product Details'!$A$2:$D$169, MATCH('Sales Order '!J2689,'Product Details'!$B$2:$B$169,0),1)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331"/>
        <v>6687</v>
      </c>
      <c r="R2689" s="8">
        <f t="shared" si="332"/>
        <v>6819</v>
      </c>
      <c r="S2689" s="2">
        <v>41</v>
      </c>
      <c r="T2689" s="9">
        <f t="shared" si="333"/>
        <v>6860</v>
      </c>
      <c r="U2689" s="9">
        <f t="shared" si="334"/>
        <v>173</v>
      </c>
      <c r="V2689" s="2" t="s">
        <v>64</v>
      </c>
      <c r="W2689" s="10">
        <f t="shared" si="335"/>
        <v>0.05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 t="shared" si="328"/>
        <v>Robert</v>
      </c>
      <c r="H2690" s="6" t="str">
        <f t="shared" si="329"/>
        <v>Dilbeck</v>
      </c>
      <c r="I2690" s="6" t="str">
        <f t="shared" si="330"/>
        <v>Melton</v>
      </c>
      <c r="J2690" s="2" t="s">
        <v>539</v>
      </c>
      <c r="K2690" s="7" t="str">
        <f>INDEX('Product Details'!$A$2:$D$169, MATCH('Sales Order '!J2690,'Product Details'!$B$2:$B$169,0),3)</f>
        <v>Technology</v>
      </c>
      <c r="L2690" s="7" t="str">
        <f>INDEX('Product Details'!$A$2:$D$169, MATCH('Sales Order '!J2690,'Product Details'!$B$2:$B$169,0),4)</f>
        <v>Copiers</v>
      </c>
      <c r="M2690" s="7" t="str">
        <f>INDEX('Product Details'!$A$2:$D$169, MATCH('Sales Order '!J2690,'Product Details'!$B$2:$B$169,0),1)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331"/>
        <v>2318</v>
      </c>
      <c r="R2690" s="8">
        <f t="shared" si="332"/>
        <v>2410</v>
      </c>
      <c r="S2690" s="2">
        <v>71</v>
      </c>
      <c r="T2690" s="9">
        <f t="shared" si="333"/>
        <v>2481</v>
      </c>
      <c r="U2690" s="9">
        <f t="shared" si="334"/>
        <v>163</v>
      </c>
      <c r="V2690" s="2" t="s">
        <v>31</v>
      </c>
      <c r="W2690" s="10">
        <f t="shared" si="335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 t="shared" si="328"/>
        <v>Barry</v>
      </c>
      <c r="H2691" s="6" t="str">
        <f t="shared" si="329"/>
        <v>Blumstein</v>
      </c>
      <c r="I2691" s="6" t="str">
        <f t="shared" si="330"/>
        <v>Gold Coast</v>
      </c>
      <c r="J2691" s="2" t="s">
        <v>493</v>
      </c>
      <c r="K2691" s="7" t="str">
        <f>INDEX('Product Details'!$A$2:$D$169, MATCH('Sales Order '!J2691,'Product Details'!$B$2:$B$169,0),3)</f>
        <v>Office_Supplies</v>
      </c>
      <c r="L2691" s="7" t="str">
        <f>INDEX('Product Details'!$A$2:$D$169, MATCH('Sales Order '!J2691,'Product Details'!$B$2:$B$169,0),4)</f>
        <v>Binders</v>
      </c>
      <c r="M2691" s="7" t="str">
        <f>INDEX('Product Details'!$A$2:$D$169, MATCH('Sales Order '!J2691,'Product Details'!$B$2:$B$169,0),1)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331"/>
        <v>399</v>
      </c>
      <c r="R2691" s="8">
        <f t="shared" si="332"/>
        <v>417</v>
      </c>
      <c r="S2691" s="2">
        <v>30</v>
      </c>
      <c r="T2691" s="9">
        <f t="shared" si="333"/>
        <v>447</v>
      </c>
      <c r="U2691" s="9">
        <f t="shared" si="334"/>
        <v>48</v>
      </c>
      <c r="V2691" s="2" t="s">
        <v>34</v>
      </c>
      <c r="W2691" s="10">
        <f t="shared" si="335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 t="shared" si="328"/>
        <v>Lindsay</v>
      </c>
      <c r="H2692" s="6" t="str">
        <f t="shared" si="329"/>
        <v>Shagiari</v>
      </c>
      <c r="I2692" s="6" t="str">
        <f t="shared" si="330"/>
        <v>Canberra</v>
      </c>
      <c r="J2692" s="2" t="s">
        <v>415</v>
      </c>
      <c r="K2692" s="7" t="str">
        <f>INDEX('Product Details'!$A$2:$D$169, MATCH('Sales Order '!J2692,'Product Details'!$B$2:$B$169,0),3)</f>
        <v>Furniture</v>
      </c>
      <c r="L2692" s="7" t="str">
        <f>INDEX('Product Details'!$A$2:$D$169, MATCH('Sales Order '!J2692,'Product Details'!$B$2:$B$169,0),4)</f>
        <v>Furnishings</v>
      </c>
      <c r="M2692" s="7" t="str">
        <f>INDEX('Product Details'!$A$2:$D$169, MATCH('Sales Order '!J2692,'Product Details'!$B$2:$B$169,0),1)</f>
        <v>-O Clock, Black</v>
      </c>
      <c r="N2692" s="2">
        <v>3354</v>
      </c>
      <c r="O2692" s="2">
        <v>3102</v>
      </c>
      <c r="P2692" s="2">
        <v>6</v>
      </c>
      <c r="Q2692" s="8">
        <f t="shared" si="331"/>
        <v>18612</v>
      </c>
      <c r="R2692" s="8">
        <f t="shared" si="332"/>
        <v>20124</v>
      </c>
      <c r="S2692" s="2">
        <v>41</v>
      </c>
      <c r="T2692" s="9">
        <f t="shared" si="333"/>
        <v>20165</v>
      </c>
      <c r="U2692" s="9">
        <f t="shared" si="334"/>
        <v>1553</v>
      </c>
      <c r="V2692" s="2" t="s">
        <v>34</v>
      </c>
      <c r="W2692" s="10">
        <f t="shared" si="335"/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 t="shared" si="328"/>
        <v>Patricia</v>
      </c>
      <c r="H2693" s="6" t="str">
        <f t="shared" si="329"/>
        <v>Hirasaki</v>
      </c>
      <c r="I2693" s="6" t="str">
        <f t="shared" si="330"/>
        <v>Pimpri</v>
      </c>
      <c r="J2693" s="2" t="s">
        <v>1013</v>
      </c>
      <c r="K2693" s="7" t="str">
        <f>INDEX('Product Details'!$A$2:$D$169, MATCH('Sales Order '!J2693,'Product Details'!$B$2:$B$169,0),3)</f>
        <v>Office_Supplies</v>
      </c>
      <c r="L2693" s="7" t="str">
        <f>INDEX('Product Details'!$A$2:$D$169, MATCH('Sales Order '!J2693,'Product Details'!$B$2:$B$169,0),4)</f>
        <v>Envelopes</v>
      </c>
      <c r="M2693" s="7" t="str">
        <f>INDEX('Product Details'!$A$2:$D$169, MATCH('Sales Order '!J2693,'Product Details'!$B$2:$B$169,0),1)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331"/>
        <v>12044</v>
      </c>
      <c r="R2693" s="8">
        <f t="shared" si="332"/>
        <v>12768</v>
      </c>
      <c r="S2693" s="2">
        <v>48</v>
      </c>
      <c r="T2693" s="9">
        <f t="shared" si="333"/>
        <v>12816</v>
      </c>
      <c r="U2693" s="9">
        <f t="shared" si="334"/>
        <v>772</v>
      </c>
      <c r="V2693" s="2" t="s">
        <v>64</v>
      </c>
      <c r="W2693" s="10">
        <f t="shared" si="335"/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 t="shared" si="328"/>
        <v>Jack</v>
      </c>
      <c r="H2694" s="6" t="str">
        <f t="shared" si="329"/>
        <v>O'Briant</v>
      </c>
      <c r="I2694" s="6" t="str">
        <f t="shared" si="330"/>
        <v>Jammu</v>
      </c>
      <c r="J2694" s="2" t="s">
        <v>623</v>
      </c>
      <c r="K2694" s="7" t="str">
        <f>INDEX('Product Details'!$A$2:$D$169, MATCH('Sales Order '!J2694,'Product Details'!$B$2:$B$169,0),3)</f>
        <v>Office_Supplies</v>
      </c>
      <c r="L2694" s="7" t="str">
        <f>INDEX('Product Details'!$A$2:$D$169, MATCH('Sales Order '!J2694,'Product Details'!$B$2:$B$169,0),4)</f>
        <v>Storage</v>
      </c>
      <c r="M2694" s="7" t="str">
        <f>INDEX('Product Details'!$A$2:$D$169, MATCH('Sales Order '!J2694,'Product Details'!$B$2:$B$169,0),1)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331"/>
        <v>1742</v>
      </c>
      <c r="R2694" s="8">
        <f t="shared" si="332"/>
        <v>1845</v>
      </c>
      <c r="S2694" s="2">
        <v>82</v>
      </c>
      <c r="T2694" s="9">
        <f t="shared" si="333"/>
        <v>1927</v>
      </c>
      <c r="U2694" s="9">
        <f t="shared" si="334"/>
        <v>185</v>
      </c>
      <c r="V2694" s="2" t="s">
        <v>64</v>
      </c>
      <c r="W2694" s="10">
        <f t="shared" si="335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 t="shared" si="328"/>
        <v>Christy</v>
      </c>
      <c r="H2695" s="6" t="str">
        <f t="shared" si="329"/>
        <v>Brittain</v>
      </c>
      <c r="I2695" s="6" t="str">
        <f t="shared" si="330"/>
        <v>Depok</v>
      </c>
      <c r="J2695" s="2" t="s">
        <v>78</v>
      </c>
      <c r="K2695" s="7" t="str">
        <f>INDEX('Product Details'!$A$2:$D$169, MATCH('Sales Order '!J2695,'Product Details'!$B$2:$B$169,0),3)</f>
        <v>Office_Supplies</v>
      </c>
      <c r="L2695" s="7" t="str">
        <f>INDEX('Product Details'!$A$2:$D$169, MATCH('Sales Order '!J2695,'Product Details'!$B$2:$B$169,0),4)</f>
        <v>Supplies</v>
      </c>
      <c r="M2695" s="7" t="str">
        <f>INDEX('Product Details'!$A$2:$D$169, MATCH('Sales Order '!J2695,'Product Details'!$B$2:$B$169,0),1)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331"/>
        <v>513</v>
      </c>
      <c r="R2695" s="8">
        <f t="shared" si="332"/>
        <v>555</v>
      </c>
      <c r="S2695" s="2">
        <v>30</v>
      </c>
      <c r="T2695" s="9">
        <f t="shared" si="333"/>
        <v>585</v>
      </c>
      <c r="U2695" s="9">
        <f t="shared" si="334"/>
        <v>72</v>
      </c>
      <c r="V2695" s="2" t="s">
        <v>64</v>
      </c>
      <c r="W2695" s="10">
        <f t="shared" si="335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 t="shared" si="328"/>
        <v>Larry</v>
      </c>
      <c r="H2696" s="6" t="str">
        <f t="shared" si="329"/>
        <v>Blacks</v>
      </c>
      <c r="I2696" s="6" t="str">
        <f t="shared" si="330"/>
        <v>Shangyu</v>
      </c>
      <c r="J2696" s="2" t="s">
        <v>337</v>
      </c>
      <c r="K2696" s="7" t="str">
        <f>INDEX('Product Details'!$A$2:$D$169, MATCH('Sales Order '!J2696,'Product Details'!$B$2:$B$169,0),3)</f>
        <v>Technology</v>
      </c>
      <c r="L2696" s="7" t="str">
        <f>INDEX('Product Details'!$A$2:$D$169, MATCH('Sales Order '!J2696,'Product Details'!$B$2:$B$169,0),4)</f>
        <v>Phones</v>
      </c>
      <c r="M2696" s="7" t="str">
        <f>INDEX('Product Details'!$A$2:$D$169, MATCH('Sales Order '!J2696,'Product Details'!$B$2:$B$169,0),1)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331"/>
        <v>838</v>
      </c>
      <c r="R2696" s="8">
        <f t="shared" si="332"/>
        <v>932</v>
      </c>
      <c r="S2696" s="2">
        <v>65</v>
      </c>
      <c r="T2696" s="9">
        <f t="shared" si="333"/>
        <v>997</v>
      </c>
      <c r="U2696" s="9">
        <f t="shared" si="334"/>
        <v>159</v>
      </c>
      <c r="V2696" s="2" t="s">
        <v>34</v>
      </c>
      <c r="W2696" s="10">
        <f t="shared" si="335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 t="shared" si="328"/>
        <v>Thomas</v>
      </c>
      <c r="H2697" s="6" t="str">
        <f t="shared" si="329"/>
        <v>Brumley</v>
      </c>
      <c r="I2697" s="6" t="str">
        <f t="shared" si="330"/>
        <v>Jinan</v>
      </c>
      <c r="J2697" s="2" t="s">
        <v>698</v>
      </c>
      <c r="K2697" s="7" t="str">
        <f>INDEX('Product Details'!$A$2:$D$169, MATCH('Sales Order '!J2697,'Product Details'!$B$2:$B$169,0),3)</f>
        <v>Furniture</v>
      </c>
      <c r="L2697" s="7" t="str">
        <f>INDEX('Product Details'!$A$2:$D$169, MATCH('Sales Order '!J2697,'Product Details'!$B$2:$B$169,0),4)</f>
        <v>Chairs</v>
      </c>
      <c r="M2697" s="7" t="str">
        <f>INDEX('Product Details'!$A$2:$D$169, MATCH('Sales Order '!J2697,'Product Details'!$B$2:$B$169,0),1)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331"/>
        <v>896</v>
      </c>
      <c r="R2697" s="8">
        <f t="shared" si="332"/>
        <v>966</v>
      </c>
      <c r="S2697" s="2">
        <v>30</v>
      </c>
      <c r="T2697" s="9">
        <f t="shared" si="333"/>
        <v>996</v>
      </c>
      <c r="U2697" s="9">
        <f t="shared" si="334"/>
        <v>100</v>
      </c>
      <c r="V2697" s="2" t="s">
        <v>34</v>
      </c>
      <c r="W2697" s="10">
        <f t="shared" si="335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 t="shared" ref="G2698:G2761" si="336">VLOOKUP(F2698, Customer,2,0)</f>
        <v>Erica</v>
      </c>
      <c r="H2698" s="6" t="str">
        <f t="shared" ref="H2698:H2761" si="337">VLOOKUP(F2698,Customer,3,0)</f>
        <v>Hackney</v>
      </c>
      <c r="I2698" s="6" t="str">
        <f t="shared" ref="I2698:I2761" si="338">VLOOKUP(F2698,Customer,5,0)</f>
        <v>Perth</v>
      </c>
      <c r="J2698" s="2" t="s">
        <v>497</v>
      </c>
      <c r="K2698" s="7" t="str">
        <f>INDEX('Product Details'!$A$2:$D$169, MATCH('Sales Order '!J2698,'Product Details'!$B$2:$B$169,0),3)</f>
        <v>Furniture</v>
      </c>
      <c r="L2698" s="7" t="str">
        <f>INDEX('Product Details'!$A$2:$D$169, MATCH('Sales Order '!J2698,'Product Details'!$B$2:$B$169,0),4)</f>
        <v>Tables</v>
      </c>
      <c r="M2698" s="7" t="str">
        <f>INDEX('Product Details'!$A$2:$D$169, MATCH('Sales Order '!J2698,'Product Details'!$B$2:$B$169,0),1)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331"/>
        <v>399</v>
      </c>
      <c r="R2698" s="8">
        <f t="shared" si="332"/>
        <v>417</v>
      </c>
      <c r="S2698" s="2">
        <v>30</v>
      </c>
      <c r="T2698" s="9">
        <f t="shared" si="333"/>
        <v>447</v>
      </c>
      <c r="U2698" s="9">
        <f t="shared" si="334"/>
        <v>48</v>
      </c>
      <c r="V2698" s="2" t="s">
        <v>34</v>
      </c>
      <c r="W2698" s="10">
        <f t="shared" si="335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 t="shared" si="336"/>
        <v>Hallie</v>
      </c>
      <c r="H2699" s="6" t="str">
        <f t="shared" si="337"/>
        <v>Redmond</v>
      </c>
      <c r="I2699" s="6" t="str">
        <f t="shared" si="338"/>
        <v>Caloundra</v>
      </c>
      <c r="J2699" s="2" t="s">
        <v>335</v>
      </c>
      <c r="K2699" s="7" t="str">
        <f>INDEX('Product Details'!$A$2:$D$169, MATCH('Sales Order '!J2699,'Product Details'!$B$2:$B$169,0),3)</f>
        <v>Office_Supplies</v>
      </c>
      <c r="L2699" s="7" t="str">
        <f>INDEX('Product Details'!$A$2:$D$169, MATCH('Sales Order '!J2699,'Product Details'!$B$2:$B$169,0),4)</f>
        <v>Paper</v>
      </c>
      <c r="M2699" s="7" t="str">
        <f>INDEX('Product Details'!$A$2:$D$169, MATCH('Sales Order '!J2699,'Product Details'!$B$2:$B$169,0),1)</f>
        <v>Xerox 22</v>
      </c>
      <c r="N2699" s="2">
        <v>208</v>
      </c>
      <c r="O2699" s="2">
        <v>187</v>
      </c>
      <c r="P2699" s="2">
        <v>3</v>
      </c>
      <c r="Q2699" s="8">
        <f t="shared" ref="Q2699:Q2762" si="339">O2699*P2699</f>
        <v>561</v>
      </c>
      <c r="R2699" s="8">
        <f t="shared" ref="R2699:R2762" si="340">N2699*P2699</f>
        <v>624</v>
      </c>
      <c r="S2699" s="2">
        <v>80</v>
      </c>
      <c r="T2699" s="9">
        <f t="shared" ref="T2699:T2762" si="341">R2699+S2699</f>
        <v>704</v>
      </c>
      <c r="U2699" s="9">
        <f t="shared" ref="U2699:U2762" si="342">T2699-Q2699</f>
        <v>143</v>
      </c>
      <c r="V2699" s="2" t="s">
        <v>64</v>
      </c>
      <c r="W2699" s="10">
        <f t="shared" ref="W2699:W2762" si="343">VLOOKUP(T2699,$X$1:$Y$7,2,1)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 t="shared" si="336"/>
        <v>Aaron</v>
      </c>
      <c r="H2700" s="6" t="str">
        <f t="shared" si="337"/>
        <v>Bergman</v>
      </c>
      <c r="I2700" s="6" t="str">
        <f t="shared" si="338"/>
        <v>Halle</v>
      </c>
      <c r="J2700" s="2" t="s">
        <v>171</v>
      </c>
      <c r="K2700" s="7" t="str">
        <f>INDEX('Product Details'!$A$2:$D$169, MATCH('Sales Order '!J2700,'Product Details'!$B$2:$B$169,0),3)</f>
        <v>Office_Supplies</v>
      </c>
      <c r="L2700" s="7" t="str">
        <f>INDEX('Product Details'!$A$2:$D$169, MATCH('Sales Order '!J2700,'Product Details'!$B$2:$B$169,0),4)</f>
        <v>Labels</v>
      </c>
      <c r="M2700" s="7" t="str">
        <f>INDEX('Product Details'!$A$2:$D$169, MATCH('Sales Order '!J2700,'Product Details'!$B$2:$B$169,0),1)</f>
        <v>Aver 517</v>
      </c>
      <c r="N2700" s="2">
        <v>206</v>
      </c>
      <c r="O2700" s="2">
        <v>189</v>
      </c>
      <c r="P2700" s="2">
        <v>6</v>
      </c>
      <c r="Q2700" s="8">
        <f t="shared" si="339"/>
        <v>1134</v>
      </c>
      <c r="R2700" s="8">
        <f t="shared" si="340"/>
        <v>1236</v>
      </c>
      <c r="S2700" s="2">
        <v>30</v>
      </c>
      <c r="T2700" s="9">
        <f t="shared" si="341"/>
        <v>1266</v>
      </c>
      <c r="U2700" s="9">
        <f t="shared" si="342"/>
        <v>132</v>
      </c>
      <c r="V2700" s="2" t="s">
        <v>34</v>
      </c>
      <c r="W2700" s="10">
        <f t="shared" si="343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 t="shared" si="336"/>
        <v>Jennifer</v>
      </c>
      <c r="H2701" s="6" t="str">
        <f t="shared" si="337"/>
        <v>Jackson</v>
      </c>
      <c r="I2701" s="6" t="str">
        <f t="shared" si="338"/>
        <v>Queanbeyan</v>
      </c>
      <c r="J2701" s="2" t="s">
        <v>274</v>
      </c>
      <c r="K2701" s="7" t="str">
        <f>INDEX('Product Details'!$A$2:$D$169, MATCH('Sales Order '!J2701,'Product Details'!$B$2:$B$169,0),3)</f>
        <v>Furniture</v>
      </c>
      <c r="L2701" s="7" t="str">
        <f>INDEX('Product Details'!$A$2:$D$169, MATCH('Sales Order '!J2701,'Product Details'!$B$2:$B$169,0),4)</f>
        <v>Tables</v>
      </c>
      <c r="M2701" s="7" t="str">
        <f>INDEX('Product Details'!$A$2:$D$169, MATCH('Sales Order '!J2701,'Product Details'!$B$2:$B$169,0),1)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339"/>
        <v>22569</v>
      </c>
      <c r="R2701" s="8">
        <f t="shared" si="340"/>
        <v>24597</v>
      </c>
      <c r="S2701" s="2">
        <v>37</v>
      </c>
      <c r="T2701" s="9">
        <f t="shared" si="341"/>
        <v>24634</v>
      </c>
      <c r="U2701" s="9">
        <f t="shared" si="342"/>
        <v>2065</v>
      </c>
      <c r="V2701" s="2" t="s">
        <v>34</v>
      </c>
      <c r="W2701" s="10">
        <f t="shared" si="343"/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 t="shared" si="336"/>
        <v>Heather</v>
      </c>
      <c r="H2702" s="6" t="str">
        <f t="shared" si="337"/>
        <v>Kirkland</v>
      </c>
      <c r="I2702" s="6" t="str">
        <f t="shared" si="338"/>
        <v>Luoyang</v>
      </c>
      <c r="J2702" s="2" t="s">
        <v>238</v>
      </c>
      <c r="K2702" s="7" t="str">
        <f>INDEX('Product Details'!$A$2:$D$169, MATCH('Sales Order '!J2702,'Product Details'!$B$2:$B$169,0),3)</f>
        <v>Furniture</v>
      </c>
      <c r="L2702" s="7" t="str">
        <f>INDEX('Product Details'!$A$2:$D$169, MATCH('Sales Order '!J2702,'Product Details'!$B$2:$B$169,0),4)</f>
        <v>Furnishings</v>
      </c>
      <c r="M2702" s="7" t="str">
        <f>INDEX('Product Details'!$A$2:$D$169, MATCH('Sales Order '!J2702,'Product Details'!$B$2:$B$169,0),1)</f>
        <v>DAX Solid Wood Frames</v>
      </c>
      <c r="N2702" s="2">
        <v>681</v>
      </c>
      <c r="O2702" s="2">
        <v>642</v>
      </c>
      <c r="P2702" s="2">
        <v>2</v>
      </c>
      <c r="Q2702" s="8">
        <f t="shared" si="339"/>
        <v>1284</v>
      </c>
      <c r="R2702" s="8">
        <f t="shared" si="340"/>
        <v>1362</v>
      </c>
      <c r="S2702" s="2">
        <v>57</v>
      </c>
      <c r="T2702" s="9">
        <f t="shared" si="341"/>
        <v>1419</v>
      </c>
      <c r="U2702" s="9">
        <f t="shared" si="342"/>
        <v>135</v>
      </c>
      <c r="V2702" s="2" t="s">
        <v>64</v>
      </c>
      <c r="W2702" s="10">
        <f t="shared" si="343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 t="shared" si="336"/>
        <v>Shirley</v>
      </c>
      <c r="H2703" s="6" t="str">
        <f t="shared" si="337"/>
        <v>Schmidt</v>
      </c>
      <c r="I2703" s="6" t="str">
        <f t="shared" si="338"/>
        <v>Bijapur</v>
      </c>
      <c r="J2703" s="2" t="s">
        <v>227</v>
      </c>
      <c r="K2703" s="7" t="str">
        <f>INDEX('Product Details'!$A$2:$D$169, MATCH('Sales Order '!J2703,'Product Details'!$B$2:$B$169,0),3)</f>
        <v>Furniture</v>
      </c>
      <c r="L2703" s="7" t="str">
        <f>INDEX('Product Details'!$A$2:$D$169, MATCH('Sales Order '!J2703,'Product Details'!$B$2:$B$169,0),4)</f>
        <v>Bookcases</v>
      </c>
      <c r="M2703" s="7" t="str">
        <f>INDEX('Product Details'!$A$2:$D$169, MATCH('Sales Order '!J2703,'Product Details'!$B$2:$B$169,0),1)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339"/>
        <v>22495</v>
      </c>
      <c r="R2703" s="8">
        <f t="shared" si="340"/>
        <v>24520</v>
      </c>
      <c r="S2703" s="2">
        <v>28</v>
      </c>
      <c r="T2703" s="9">
        <f t="shared" si="341"/>
        <v>24548</v>
      </c>
      <c r="U2703" s="9">
        <f t="shared" si="342"/>
        <v>2053</v>
      </c>
      <c r="V2703" s="2" t="s">
        <v>34</v>
      </c>
      <c r="W2703" s="10">
        <f t="shared" si="343"/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 t="shared" si="336"/>
        <v>Patrick</v>
      </c>
      <c r="H2704" s="6" t="str">
        <f t="shared" si="337"/>
        <v>O'Donnell</v>
      </c>
      <c r="I2704" s="6" t="str">
        <f t="shared" si="338"/>
        <v>Sydney</v>
      </c>
      <c r="J2704" s="2" t="s">
        <v>377</v>
      </c>
      <c r="K2704" s="7" t="str">
        <f>INDEX('Product Details'!$A$2:$D$169, MATCH('Sales Order '!J2704,'Product Details'!$B$2:$B$169,0),3)</f>
        <v>Furniture</v>
      </c>
      <c r="L2704" s="7" t="str">
        <f>INDEX('Product Details'!$A$2:$D$169, MATCH('Sales Order '!J2704,'Product Details'!$B$2:$B$169,0),4)</f>
        <v>Tables</v>
      </c>
      <c r="M2704" s="7" t="str">
        <f>INDEX('Product Details'!$A$2:$D$169, MATCH('Sales Order '!J2704,'Product Details'!$B$2:$B$169,0),1)</f>
        <v>BPI Conference Tables</v>
      </c>
      <c r="N2704" s="2">
        <v>6481</v>
      </c>
      <c r="O2704" s="2">
        <v>5884</v>
      </c>
      <c r="P2704" s="2">
        <v>9</v>
      </c>
      <c r="Q2704" s="8">
        <f t="shared" si="339"/>
        <v>52956</v>
      </c>
      <c r="R2704" s="8">
        <f t="shared" si="340"/>
        <v>58329</v>
      </c>
      <c r="S2704" s="2">
        <v>98</v>
      </c>
      <c r="T2704" s="9">
        <f t="shared" si="341"/>
        <v>58427</v>
      </c>
      <c r="U2704" s="9">
        <f t="shared" si="342"/>
        <v>5471</v>
      </c>
      <c r="V2704" s="2" t="s">
        <v>64</v>
      </c>
      <c r="W2704" s="10">
        <f t="shared" si="343"/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 t="shared" si="336"/>
        <v>Thomas</v>
      </c>
      <c r="H2705" s="6" t="str">
        <f t="shared" si="337"/>
        <v>Seio</v>
      </c>
      <c r="I2705" s="6" t="str">
        <f t="shared" si="338"/>
        <v>Melbourne</v>
      </c>
      <c r="J2705" s="2" t="s">
        <v>533</v>
      </c>
      <c r="K2705" s="7" t="str">
        <f>INDEX('Product Details'!$A$2:$D$169, MATCH('Sales Order '!J2705,'Product Details'!$B$2:$B$169,0),3)</f>
        <v>Office_Supplies</v>
      </c>
      <c r="L2705" s="7" t="str">
        <f>INDEX('Product Details'!$A$2:$D$169, MATCH('Sales Order '!J2705,'Product Details'!$B$2:$B$169,0),4)</f>
        <v>Supplies</v>
      </c>
      <c r="M2705" s="7" t="str">
        <f>INDEX('Product Details'!$A$2:$D$169, MATCH('Sales Order '!J2705,'Product Details'!$B$2:$B$169,0),1)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339"/>
        <v>1844</v>
      </c>
      <c r="R2705" s="8">
        <f t="shared" si="340"/>
        <v>1956</v>
      </c>
      <c r="S2705" s="2">
        <v>94</v>
      </c>
      <c r="T2705" s="9">
        <f t="shared" si="341"/>
        <v>2050</v>
      </c>
      <c r="U2705" s="9">
        <f t="shared" si="342"/>
        <v>206</v>
      </c>
      <c r="V2705" s="2" t="s">
        <v>34</v>
      </c>
      <c r="W2705" s="10">
        <f t="shared" si="343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 t="shared" si="336"/>
        <v>Anthony</v>
      </c>
      <c r="H2706" s="6" t="str">
        <f t="shared" si="337"/>
        <v>Garverick</v>
      </c>
      <c r="I2706" s="6" t="str">
        <f t="shared" si="338"/>
        <v>Delhi</v>
      </c>
      <c r="J2706" s="2" t="s">
        <v>94</v>
      </c>
      <c r="K2706" s="7" t="str">
        <f>INDEX('Product Details'!$A$2:$D$169, MATCH('Sales Order '!J2706,'Product Details'!$B$2:$B$169,0),3)</f>
        <v>Furniture</v>
      </c>
      <c r="L2706" s="7" t="str">
        <f>INDEX('Product Details'!$A$2:$D$169, MATCH('Sales Order '!J2706,'Product Details'!$B$2:$B$169,0),4)</f>
        <v>Bookcases</v>
      </c>
      <c r="M2706" s="7" t="str">
        <f>INDEX('Product Details'!$A$2:$D$169, MATCH('Sales Order '!J2706,'Product Details'!$B$2:$B$169,0),1)</f>
        <v>3-Shelf Cabinet, Mobile</v>
      </c>
      <c r="N2706" s="2">
        <v>1587</v>
      </c>
      <c r="O2706" s="2">
        <v>1428</v>
      </c>
      <c r="P2706" s="2">
        <v>7</v>
      </c>
      <c r="Q2706" s="8">
        <f t="shared" si="339"/>
        <v>9996</v>
      </c>
      <c r="R2706" s="8">
        <f t="shared" si="340"/>
        <v>11109</v>
      </c>
      <c r="S2706" s="2">
        <v>27</v>
      </c>
      <c r="T2706" s="9">
        <f t="shared" si="341"/>
        <v>11136</v>
      </c>
      <c r="U2706" s="9">
        <f t="shared" si="342"/>
        <v>1140</v>
      </c>
      <c r="V2706" s="2" t="s">
        <v>34</v>
      </c>
      <c r="W2706" s="10">
        <f t="shared" si="343"/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 t="shared" si="336"/>
        <v>Brad</v>
      </c>
      <c r="H2707" s="6" t="str">
        <f t="shared" si="337"/>
        <v>Eason</v>
      </c>
      <c r="I2707" s="6" t="str">
        <f t="shared" si="338"/>
        <v>Bogor</v>
      </c>
      <c r="J2707" s="2" t="s">
        <v>546</v>
      </c>
      <c r="K2707" s="7" t="str">
        <f>INDEX('Product Details'!$A$2:$D$169, MATCH('Sales Order '!J2707,'Product Details'!$B$2:$B$169,0),3)</f>
        <v>Technology</v>
      </c>
      <c r="L2707" s="7" t="str">
        <f>INDEX('Product Details'!$A$2:$D$169, MATCH('Sales Order '!J2707,'Product Details'!$B$2:$B$169,0),4)</f>
        <v>Copiers</v>
      </c>
      <c r="M2707" s="7" t="str">
        <f>INDEX('Product Details'!$A$2:$D$169, MATCH('Sales Order '!J2707,'Product Details'!$B$2:$B$169,0),1)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339"/>
        <v>745</v>
      </c>
      <c r="R2707" s="8">
        <f t="shared" si="340"/>
        <v>825</v>
      </c>
      <c r="S2707" s="2">
        <v>30</v>
      </c>
      <c r="T2707" s="9">
        <f t="shared" si="341"/>
        <v>855</v>
      </c>
      <c r="U2707" s="9">
        <f t="shared" si="342"/>
        <v>110</v>
      </c>
      <c r="V2707" s="2" t="s">
        <v>34</v>
      </c>
      <c r="W2707" s="10">
        <f t="shared" si="343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 t="shared" si="336"/>
        <v>Rick</v>
      </c>
      <c r="H2708" s="6" t="str">
        <f t="shared" si="337"/>
        <v>Duston</v>
      </c>
      <c r="I2708" s="6" t="str">
        <f t="shared" si="338"/>
        <v>Bhiwandi</v>
      </c>
      <c r="J2708" s="2" t="s">
        <v>349</v>
      </c>
      <c r="K2708" s="7" t="str">
        <f>INDEX('Product Details'!$A$2:$D$169, MATCH('Sales Order '!J2708,'Product Details'!$B$2:$B$169,0),3)</f>
        <v>Furniture</v>
      </c>
      <c r="L2708" s="7" t="str">
        <f>INDEX('Product Details'!$A$2:$D$169, MATCH('Sales Order '!J2708,'Product Details'!$B$2:$B$169,0),4)</f>
        <v>Furnishings</v>
      </c>
      <c r="M2708" s="7" t="str">
        <f>INDEX('Product Details'!$A$2:$D$169, MATCH('Sales Order '!J2708,'Product Details'!$B$2:$B$169,0),1)</f>
        <v>Tenex Door Stop, Durable</v>
      </c>
      <c r="N2708" s="2">
        <v>92</v>
      </c>
      <c r="O2708" s="2">
        <v>85</v>
      </c>
      <c r="P2708" s="2">
        <v>1</v>
      </c>
      <c r="Q2708" s="8">
        <f t="shared" si="339"/>
        <v>85</v>
      </c>
      <c r="R2708" s="8">
        <f t="shared" si="340"/>
        <v>92</v>
      </c>
      <c r="S2708" s="2">
        <v>10</v>
      </c>
      <c r="T2708" s="9">
        <f t="shared" si="341"/>
        <v>102</v>
      </c>
      <c r="U2708" s="9">
        <f t="shared" si="342"/>
        <v>17</v>
      </c>
      <c r="V2708" s="2" t="s">
        <v>34</v>
      </c>
      <c r="W2708" s="10">
        <f t="shared" si="343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 t="shared" si="336"/>
        <v>Michelle</v>
      </c>
      <c r="H2709" s="6" t="str">
        <f t="shared" si="337"/>
        <v>Arnett</v>
      </c>
      <c r="I2709" s="6" t="str">
        <f t="shared" si="338"/>
        <v>Yancheng</v>
      </c>
      <c r="J2709" s="2" t="s">
        <v>90</v>
      </c>
      <c r="K2709" s="7" t="str">
        <f>INDEX('Product Details'!$A$2:$D$169, MATCH('Sales Order '!J2709,'Product Details'!$B$2:$B$169,0),3)</f>
        <v>Office_Supplies</v>
      </c>
      <c r="L2709" s="7" t="str">
        <f>INDEX('Product Details'!$A$2:$D$169, MATCH('Sales Order '!J2709,'Product Details'!$B$2:$B$169,0),4)</f>
        <v>Paper</v>
      </c>
      <c r="M2709" s="7" t="str">
        <f>INDEX('Product Details'!$A$2:$D$169, MATCH('Sales Order '!J2709,'Product Details'!$B$2:$B$169,0),1)</f>
        <v>Xerox 1974</v>
      </c>
      <c r="N2709" s="2">
        <v>1169</v>
      </c>
      <c r="O2709" s="2">
        <v>1103</v>
      </c>
      <c r="P2709" s="2">
        <v>1</v>
      </c>
      <c r="Q2709" s="8">
        <f t="shared" si="339"/>
        <v>1103</v>
      </c>
      <c r="R2709" s="8">
        <f t="shared" si="340"/>
        <v>1169</v>
      </c>
      <c r="S2709" s="2">
        <v>34</v>
      </c>
      <c r="T2709" s="9">
        <f t="shared" si="341"/>
        <v>1203</v>
      </c>
      <c r="U2709" s="9">
        <f t="shared" si="342"/>
        <v>100</v>
      </c>
      <c r="V2709" s="2" t="s">
        <v>34</v>
      </c>
      <c r="W2709" s="10">
        <f t="shared" si="343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 t="shared" si="336"/>
        <v>Tracy</v>
      </c>
      <c r="H2710" s="6" t="str">
        <f t="shared" si="337"/>
        <v>Blumstein</v>
      </c>
      <c r="I2710" s="6" t="str">
        <f t="shared" si="338"/>
        <v>Guangzhou</v>
      </c>
      <c r="J2710" s="2" t="s">
        <v>332</v>
      </c>
      <c r="K2710" s="7" t="str">
        <f>INDEX('Product Details'!$A$2:$D$169, MATCH('Sales Order '!J2710,'Product Details'!$B$2:$B$169,0),3)</f>
        <v>Technology</v>
      </c>
      <c r="L2710" s="7" t="str">
        <f>INDEX('Product Details'!$A$2:$D$169, MATCH('Sales Order '!J2710,'Product Details'!$B$2:$B$169,0),4)</f>
        <v>Phones</v>
      </c>
      <c r="M2710" s="7" t="str">
        <f>INDEX('Product Details'!$A$2:$D$169, MATCH('Sales Order '!J2710,'Product Details'!$B$2:$B$169,0),1)</f>
        <v>Digium D40 VoIP phone</v>
      </c>
      <c r="N2710" s="2">
        <v>2243</v>
      </c>
      <c r="O2710" s="2">
        <v>2000</v>
      </c>
      <c r="P2710" s="2">
        <v>3</v>
      </c>
      <c r="Q2710" s="8">
        <f t="shared" si="339"/>
        <v>6000</v>
      </c>
      <c r="R2710" s="8">
        <f t="shared" si="340"/>
        <v>6729</v>
      </c>
      <c r="S2710" s="2">
        <v>85</v>
      </c>
      <c r="T2710" s="9">
        <f t="shared" si="341"/>
        <v>6814</v>
      </c>
      <c r="U2710" s="9">
        <f t="shared" si="342"/>
        <v>814</v>
      </c>
      <c r="V2710" s="2" t="s">
        <v>34</v>
      </c>
      <c r="W2710" s="10">
        <f t="shared" si="343"/>
        <v>0.05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 t="shared" si="336"/>
        <v>Toby</v>
      </c>
      <c r="H2711" s="6" t="str">
        <f t="shared" si="337"/>
        <v>Carlisle</v>
      </c>
      <c r="I2711" s="6" t="str">
        <f t="shared" si="338"/>
        <v>Depok</v>
      </c>
      <c r="J2711" s="2" t="s">
        <v>284</v>
      </c>
      <c r="K2711" s="7" t="str">
        <f>INDEX('Product Details'!$A$2:$D$169, MATCH('Sales Order '!J2711,'Product Details'!$B$2:$B$169,0),3)</f>
        <v>Furniture</v>
      </c>
      <c r="L2711" s="7" t="str">
        <f>INDEX('Product Details'!$A$2:$D$169, MATCH('Sales Order '!J2711,'Product Details'!$B$2:$B$169,0),4)</f>
        <v>Chairs</v>
      </c>
      <c r="M2711" s="7" t="str">
        <f>INDEX('Product Details'!$A$2:$D$169, MATCH('Sales Order '!J2711,'Product Details'!$B$2:$B$169,0),1)</f>
        <v>Chairmat, Black</v>
      </c>
      <c r="N2711" s="2">
        <v>139</v>
      </c>
      <c r="O2711" s="2">
        <v>133</v>
      </c>
      <c r="P2711" s="2">
        <v>3</v>
      </c>
      <c r="Q2711" s="8">
        <f t="shared" si="339"/>
        <v>399</v>
      </c>
      <c r="R2711" s="8">
        <f t="shared" si="340"/>
        <v>417</v>
      </c>
      <c r="S2711" s="2">
        <v>30</v>
      </c>
      <c r="T2711" s="9">
        <f t="shared" si="341"/>
        <v>447</v>
      </c>
      <c r="U2711" s="9">
        <f t="shared" si="342"/>
        <v>48</v>
      </c>
      <c r="V2711" s="2" t="s">
        <v>34</v>
      </c>
      <c r="W2711" s="10">
        <f t="shared" si="343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 t="shared" si="336"/>
        <v>Eugene</v>
      </c>
      <c r="H2712" s="6" t="str">
        <f t="shared" si="337"/>
        <v>Hildebrand</v>
      </c>
      <c r="I2712" s="6" t="str">
        <f t="shared" si="338"/>
        <v>Liaocheng</v>
      </c>
      <c r="J2712" s="2" t="s">
        <v>1168</v>
      </c>
      <c r="K2712" s="7" t="str">
        <f>INDEX('Product Details'!$A$2:$D$169, MATCH('Sales Order '!J2712,'Product Details'!$B$2:$B$169,0),3)</f>
        <v>Office_Supplies</v>
      </c>
      <c r="L2712" s="7" t="str">
        <f>INDEX('Product Details'!$A$2:$D$169, MATCH('Sales Order '!J2712,'Product Details'!$B$2:$B$169,0),4)</f>
        <v>Supplies</v>
      </c>
      <c r="M2712" s="7" t="str">
        <f>INDEX('Product Details'!$A$2:$D$169, MATCH('Sales Order '!J2712,'Product Details'!$B$2:$B$169,0),1)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339"/>
        <v>14656</v>
      </c>
      <c r="R2712" s="8">
        <f t="shared" si="340"/>
        <v>15844</v>
      </c>
      <c r="S2712" s="2">
        <v>83</v>
      </c>
      <c r="T2712" s="9">
        <f t="shared" si="341"/>
        <v>15927</v>
      </c>
      <c r="U2712" s="9">
        <f t="shared" si="342"/>
        <v>1271</v>
      </c>
      <c r="V2712" s="2" t="s">
        <v>34</v>
      </c>
      <c r="W2712" s="10">
        <f t="shared" si="343"/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 t="shared" si="336"/>
        <v>Sara</v>
      </c>
      <c r="H2713" s="6" t="str">
        <f t="shared" si="337"/>
        <v>Luxemburg</v>
      </c>
      <c r="I2713" s="6" t="str">
        <f t="shared" si="338"/>
        <v>Luoyang</v>
      </c>
      <c r="J2713" s="2" t="s">
        <v>793</v>
      </c>
      <c r="K2713" s="7" t="str">
        <f>INDEX('Product Details'!$A$2:$D$169, MATCH('Sales Order '!J2713,'Product Details'!$B$2:$B$169,0),3)</f>
        <v>Office_Supplies</v>
      </c>
      <c r="L2713" s="7" t="str">
        <f>INDEX('Product Details'!$A$2:$D$169, MATCH('Sales Order '!J2713,'Product Details'!$B$2:$B$169,0),4)</f>
        <v>Fasteners</v>
      </c>
      <c r="M2713" s="7" t="str">
        <f>INDEX('Product Details'!$A$2:$D$169, MATCH('Sales Order '!J2713,'Product Details'!$B$2:$B$169,0),1)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339"/>
        <v>4361</v>
      </c>
      <c r="R2713" s="8">
        <f t="shared" si="340"/>
        <v>4704</v>
      </c>
      <c r="S2713" s="2">
        <v>91</v>
      </c>
      <c r="T2713" s="9">
        <f t="shared" si="341"/>
        <v>4795</v>
      </c>
      <c r="U2713" s="9">
        <f t="shared" si="342"/>
        <v>434</v>
      </c>
      <c r="V2713" s="2" t="s">
        <v>34</v>
      </c>
      <c r="W2713" s="10">
        <f t="shared" si="343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 t="shared" si="336"/>
        <v>Roger</v>
      </c>
      <c r="H2714" s="6" t="str">
        <f t="shared" si="337"/>
        <v>Barcio</v>
      </c>
      <c r="I2714" s="6" t="str">
        <f t="shared" si="338"/>
        <v>Bremen</v>
      </c>
      <c r="J2714" s="2" t="s">
        <v>380</v>
      </c>
      <c r="K2714" s="7" t="str">
        <f>INDEX('Product Details'!$A$2:$D$169, MATCH('Sales Order '!J2714,'Product Details'!$B$2:$B$169,0),3)</f>
        <v>Office_Supplies</v>
      </c>
      <c r="L2714" s="7" t="str">
        <f>INDEX('Product Details'!$A$2:$D$169, MATCH('Sales Order '!J2714,'Product Details'!$B$2:$B$169,0),4)</f>
        <v>Fasteners</v>
      </c>
      <c r="M2714" s="7" t="str">
        <f>INDEX('Product Details'!$A$2:$D$169, MATCH('Sales Order '!J2714,'Product Details'!$B$2:$B$169,0),1)</f>
        <v>Stockwel Thumb Tacks, Metal</v>
      </c>
      <c r="N2714" s="2">
        <v>119</v>
      </c>
      <c r="O2714" s="2">
        <v>112</v>
      </c>
      <c r="P2714" s="2">
        <v>2</v>
      </c>
      <c r="Q2714" s="8">
        <f t="shared" si="339"/>
        <v>224</v>
      </c>
      <c r="R2714" s="8">
        <f t="shared" si="340"/>
        <v>238</v>
      </c>
      <c r="S2714" s="2">
        <v>30</v>
      </c>
      <c r="T2714" s="9">
        <f t="shared" si="341"/>
        <v>268</v>
      </c>
      <c r="U2714" s="9">
        <f t="shared" si="342"/>
        <v>44</v>
      </c>
      <c r="V2714" s="2" t="s">
        <v>34</v>
      </c>
      <c r="W2714" s="10">
        <f t="shared" si="343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 t="shared" si="336"/>
        <v>Kelly</v>
      </c>
      <c r="H2715" s="6" t="str">
        <f t="shared" si="337"/>
        <v>Collister</v>
      </c>
      <c r="I2715" s="6" t="str">
        <f t="shared" si="338"/>
        <v>Sydney</v>
      </c>
      <c r="J2715" s="2" t="s">
        <v>748</v>
      </c>
      <c r="K2715" s="7" t="str">
        <f>INDEX('Product Details'!$A$2:$D$169, MATCH('Sales Order '!J2715,'Product Details'!$B$2:$B$169,0),3)</f>
        <v>Office_Supplies</v>
      </c>
      <c r="L2715" s="7" t="str">
        <f>INDEX('Product Details'!$A$2:$D$169, MATCH('Sales Order '!J2715,'Product Details'!$B$2:$B$169,0),4)</f>
        <v>Storage</v>
      </c>
      <c r="M2715" s="7" t="str">
        <f>INDEX('Product Details'!$A$2:$D$169, MATCH('Sales Order '!J2715,'Product Details'!$B$2:$B$169,0),1)</f>
        <v>Smead Trays, Wire Frame</v>
      </c>
      <c r="N2715" s="2">
        <v>6717</v>
      </c>
      <c r="O2715" s="2">
        <v>6288</v>
      </c>
      <c r="P2715" s="2">
        <v>6</v>
      </c>
      <c r="Q2715" s="8">
        <f t="shared" si="339"/>
        <v>37728</v>
      </c>
      <c r="R2715" s="8">
        <f t="shared" si="340"/>
        <v>40302</v>
      </c>
      <c r="S2715" s="2">
        <v>20</v>
      </c>
      <c r="T2715" s="9">
        <f t="shared" si="341"/>
        <v>40322</v>
      </c>
      <c r="U2715" s="9">
        <f t="shared" si="342"/>
        <v>2594</v>
      </c>
      <c r="V2715" s="2" t="s">
        <v>34</v>
      </c>
      <c r="W2715" s="10">
        <f t="shared" si="343"/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 t="shared" si="336"/>
        <v>Dianna</v>
      </c>
      <c r="H2716" s="6" t="str">
        <f t="shared" si="337"/>
        <v>Wilson</v>
      </c>
      <c r="I2716" s="6" t="str">
        <f t="shared" si="338"/>
        <v>Pematangsiantar</v>
      </c>
      <c r="J2716" s="2" t="s">
        <v>762</v>
      </c>
      <c r="K2716" s="7" t="str">
        <f>INDEX('Product Details'!$A$2:$D$169, MATCH('Sales Order '!J2716,'Product Details'!$B$2:$B$169,0),3)</f>
        <v>Technology</v>
      </c>
      <c r="L2716" s="7" t="str">
        <f>INDEX('Product Details'!$A$2:$D$169, MATCH('Sales Order '!J2716,'Product Details'!$B$2:$B$169,0),4)</f>
        <v>Machines</v>
      </c>
      <c r="M2716" s="7" t="str">
        <f>INDEX('Product Details'!$A$2:$D$169, MATCH('Sales Order '!J2716,'Product Details'!$B$2:$B$169,0),1)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339"/>
        <v>1965</v>
      </c>
      <c r="R2716" s="8">
        <f t="shared" si="340"/>
        <v>2042</v>
      </c>
      <c r="S2716" s="2">
        <v>49</v>
      </c>
      <c r="T2716" s="9">
        <f t="shared" si="341"/>
        <v>2091</v>
      </c>
      <c r="U2716" s="9">
        <f t="shared" si="342"/>
        <v>126</v>
      </c>
      <c r="V2716" s="2" t="s">
        <v>34</v>
      </c>
      <c r="W2716" s="10">
        <f t="shared" si="343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 t="shared" si="336"/>
        <v>Vivek</v>
      </c>
      <c r="H2717" s="6" t="str">
        <f t="shared" si="337"/>
        <v>Gonzalez</v>
      </c>
      <c r="I2717" s="6" t="str">
        <f t="shared" si="338"/>
        <v>Nanyang</v>
      </c>
      <c r="J2717" s="2" t="s">
        <v>63</v>
      </c>
      <c r="K2717" s="7" t="str">
        <f>INDEX('Product Details'!$A$2:$D$169, MATCH('Sales Order '!J2717,'Product Details'!$B$2:$B$169,0),3)</f>
        <v>Office_Supplies</v>
      </c>
      <c r="L2717" s="7" t="str">
        <f>INDEX('Product Details'!$A$2:$D$169, MATCH('Sales Order '!J2717,'Product Details'!$B$2:$B$169,0),4)</f>
        <v>Envelopes</v>
      </c>
      <c r="M2717" s="7" t="str">
        <f>INDEX('Product Details'!$A$2:$D$169, MATCH('Sales Order '!J2717,'Product Details'!$B$2:$B$169,0),1)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339"/>
        <v>1908</v>
      </c>
      <c r="R2717" s="8">
        <f t="shared" si="340"/>
        <v>1983</v>
      </c>
      <c r="S2717" s="2">
        <v>29</v>
      </c>
      <c r="T2717" s="9">
        <f t="shared" si="341"/>
        <v>2012</v>
      </c>
      <c r="U2717" s="9">
        <f t="shared" si="342"/>
        <v>104</v>
      </c>
      <c r="V2717" s="2" t="s">
        <v>64</v>
      </c>
      <c r="W2717" s="10">
        <f t="shared" si="343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 t="shared" si="336"/>
        <v>Randy</v>
      </c>
      <c r="H2718" s="6" t="str">
        <f t="shared" si="337"/>
        <v>Bradley</v>
      </c>
      <c r="I2718" s="6" t="str">
        <f t="shared" si="338"/>
        <v>Wollongong</v>
      </c>
      <c r="J2718" s="2" t="s">
        <v>57</v>
      </c>
      <c r="K2718" s="7" t="str">
        <f>INDEX('Product Details'!$A$2:$D$169, MATCH('Sales Order '!J2718,'Product Details'!$B$2:$B$169,0),3)</f>
        <v>Technology</v>
      </c>
      <c r="L2718" s="7" t="str">
        <f>INDEX('Product Details'!$A$2:$D$169, MATCH('Sales Order '!J2718,'Product Details'!$B$2:$B$169,0),4)</f>
        <v>Accessories</v>
      </c>
      <c r="M2718" s="7" t="str">
        <f>INDEX('Product Details'!$A$2:$D$169, MATCH('Sales Order '!J2718,'Product Details'!$B$2:$B$169,0),1)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339"/>
        <v>23940</v>
      </c>
      <c r="R2718" s="8">
        <f t="shared" si="340"/>
        <v>26080</v>
      </c>
      <c r="S2718" s="2">
        <v>43</v>
      </c>
      <c r="T2718" s="9">
        <f t="shared" si="341"/>
        <v>26123</v>
      </c>
      <c r="U2718" s="9">
        <f t="shared" si="342"/>
        <v>2183</v>
      </c>
      <c r="V2718" s="2" t="s">
        <v>34</v>
      </c>
      <c r="W2718" s="10">
        <f t="shared" si="343"/>
        <v>7.0000000000000007E-2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 t="shared" si="336"/>
        <v>Vivek</v>
      </c>
      <c r="H2719" s="6" t="str">
        <f t="shared" si="337"/>
        <v>Gonzalez</v>
      </c>
      <c r="I2719" s="6" t="str">
        <f t="shared" si="338"/>
        <v>Nanyang</v>
      </c>
      <c r="J2719" s="2" t="s">
        <v>867</v>
      </c>
      <c r="K2719" s="7" t="str">
        <f>INDEX('Product Details'!$A$2:$D$169, MATCH('Sales Order '!J2719,'Product Details'!$B$2:$B$169,0),3)</f>
        <v>Furniture</v>
      </c>
      <c r="L2719" s="7" t="str">
        <f>INDEX('Product Details'!$A$2:$D$169, MATCH('Sales Order '!J2719,'Product Details'!$B$2:$B$169,0),4)</f>
        <v>Chairs</v>
      </c>
      <c r="M2719" s="7" t="str">
        <f>INDEX('Product Details'!$A$2:$D$169, MATCH('Sales Order '!J2719,'Product Details'!$B$2:$B$169,0),1)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339"/>
        <v>1966</v>
      </c>
      <c r="R2719" s="8">
        <f t="shared" si="340"/>
        <v>2162</v>
      </c>
      <c r="S2719" s="2">
        <v>71</v>
      </c>
      <c r="T2719" s="9">
        <f t="shared" si="341"/>
        <v>2233</v>
      </c>
      <c r="U2719" s="9">
        <f t="shared" si="342"/>
        <v>267</v>
      </c>
      <c r="V2719" s="2" t="s">
        <v>64</v>
      </c>
      <c r="W2719" s="10">
        <f t="shared" si="343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 t="shared" si="336"/>
        <v>Christine</v>
      </c>
      <c r="H2720" s="6" t="str">
        <f t="shared" si="337"/>
        <v>Abelman</v>
      </c>
      <c r="I2720" s="6" t="str">
        <f t="shared" si="338"/>
        <v>Nasik</v>
      </c>
      <c r="J2720" s="2" t="s">
        <v>573</v>
      </c>
      <c r="K2720" s="7" t="str">
        <f>INDEX('Product Details'!$A$2:$D$169, MATCH('Sales Order '!J2720,'Product Details'!$B$2:$B$169,0),3)</f>
        <v>Technology</v>
      </c>
      <c r="L2720" s="7" t="str">
        <f>INDEX('Product Details'!$A$2:$D$169, MATCH('Sales Order '!J2720,'Product Details'!$B$2:$B$169,0),4)</f>
        <v>Machines</v>
      </c>
      <c r="M2720" s="7" t="str">
        <f>INDEX('Product Details'!$A$2:$D$169, MATCH('Sales Order '!J2720,'Product Details'!$B$2:$B$169,0),1)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339"/>
        <v>3332</v>
      </c>
      <c r="R2720" s="8">
        <f t="shared" si="340"/>
        <v>3596</v>
      </c>
      <c r="S2720" s="2">
        <v>36</v>
      </c>
      <c r="T2720" s="9">
        <f t="shared" si="341"/>
        <v>3632</v>
      </c>
      <c r="U2720" s="9">
        <f t="shared" si="342"/>
        <v>300</v>
      </c>
      <c r="V2720" s="2" t="s">
        <v>64</v>
      </c>
      <c r="W2720" s="10">
        <f t="shared" si="343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 t="shared" si="336"/>
        <v>Julie</v>
      </c>
      <c r="H2721" s="6" t="str">
        <f t="shared" si="337"/>
        <v>Prescott</v>
      </c>
      <c r="I2721" s="6" t="str">
        <f t="shared" si="338"/>
        <v>Norderstedt</v>
      </c>
      <c r="J2721" s="2" t="s">
        <v>246</v>
      </c>
      <c r="K2721" s="7" t="str">
        <f>INDEX('Product Details'!$A$2:$D$169, MATCH('Sales Order '!J2721,'Product Details'!$B$2:$B$169,0),3)</f>
        <v>Office_Supplies</v>
      </c>
      <c r="L2721" s="7" t="str">
        <f>INDEX('Product Details'!$A$2:$D$169, MATCH('Sales Order '!J2721,'Product Details'!$B$2:$B$169,0),4)</f>
        <v>Envelopes</v>
      </c>
      <c r="M2721" s="7" t="str">
        <f>INDEX('Product Details'!$A$2:$D$169, MATCH('Sales Order '!J2721,'Product Details'!$B$2:$B$169,0),1)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339"/>
        <v>2364</v>
      </c>
      <c r="R2721" s="8">
        <f t="shared" si="340"/>
        <v>2631</v>
      </c>
      <c r="S2721" s="2">
        <v>47</v>
      </c>
      <c r="T2721" s="9">
        <f t="shared" si="341"/>
        <v>2678</v>
      </c>
      <c r="U2721" s="9">
        <f t="shared" si="342"/>
        <v>314</v>
      </c>
      <c r="V2721" s="2" t="s">
        <v>34</v>
      </c>
      <c r="W2721" s="10">
        <f t="shared" si="343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 t="shared" si="336"/>
        <v>Trudy</v>
      </c>
      <c r="H2722" s="6" t="str">
        <f t="shared" si="337"/>
        <v>Glocke</v>
      </c>
      <c r="I2722" s="6" t="str">
        <f t="shared" si="338"/>
        <v>Huaiyin</v>
      </c>
      <c r="J2722" s="2" t="s">
        <v>894</v>
      </c>
      <c r="K2722" s="7" t="str">
        <f>INDEX('Product Details'!$A$2:$D$169, MATCH('Sales Order '!J2722,'Product Details'!$B$2:$B$169,0),3)</f>
        <v>Technology</v>
      </c>
      <c r="L2722" s="7" t="str">
        <f>INDEX('Product Details'!$A$2:$D$169, MATCH('Sales Order '!J2722,'Product Details'!$B$2:$B$169,0),4)</f>
        <v>Machines</v>
      </c>
      <c r="M2722" s="7" t="str">
        <f>INDEX('Product Details'!$A$2:$D$169, MATCH('Sales Order '!J2722,'Product Details'!$B$2:$B$169,0),1)</f>
        <v>Card Printer, Red</v>
      </c>
      <c r="N2722" s="2">
        <v>526</v>
      </c>
      <c r="O2722" s="2">
        <v>487</v>
      </c>
      <c r="P2722" s="2">
        <v>2</v>
      </c>
      <c r="Q2722" s="8">
        <f t="shared" si="339"/>
        <v>974</v>
      </c>
      <c r="R2722" s="8">
        <f t="shared" si="340"/>
        <v>1052</v>
      </c>
      <c r="S2722" s="2">
        <v>49</v>
      </c>
      <c r="T2722" s="9">
        <f t="shared" si="341"/>
        <v>1101</v>
      </c>
      <c r="U2722" s="9">
        <f t="shared" si="342"/>
        <v>127</v>
      </c>
      <c r="V2722" s="2" t="s">
        <v>31</v>
      </c>
      <c r="W2722" s="10">
        <f t="shared" si="343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 t="shared" si="336"/>
        <v>Rob</v>
      </c>
      <c r="H2723" s="6" t="str">
        <f t="shared" si="337"/>
        <v>Williams</v>
      </c>
      <c r="I2723" s="6" t="str">
        <f t="shared" si="338"/>
        <v>Wodonga</v>
      </c>
      <c r="J2723" s="2" t="s">
        <v>205</v>
      </c>
      <c r="K2723" s="7" t="str">
        <f>INDEX('Product Details'!$A$2:$D$169, MATCH('Sales Order '!J2723,'Product Details'!$B$2:$B$169,0),3)</f>
        <v>Office_Supplies</v>
      </c>
      <c r="L2723" s="7" t="str">
        <f>INDEX('Product Details'!$A$2:$D$169, MATCH('Sales Order '!J2723,'Product Details'!$B$2:$B$169,0),4)</f>
        <v>Labels</v>
      </c>
      <c r="M2723" s="7" t="str">
        <f>INDEX('Product Details'!$A$2:$D$169, MATCH('Sales Order '!J2723,'Product Details'!$B$2:$B$169,0),1)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339"/>
        <v>191</v>
      </c>
      <c r="R2723" s="8">
        <f t="shared" si="340"/>
        <v>210</v>
      </c>
      <c r="S2723" s="2">
        <v>76</v>
      </c>
      <c r="T2723" s="9">
        <f t="shared" si="341"/>
        <v>286</v>
      </c>
      <c r="U2723" s="9">
        <f t="shared" si="342"/>
        <v>95</v>
      </c>
      <c r="V2723" s="2" t="s">
        <v>34</v>
      </c>
      <c r="W2723" s="10">
        <f t="shared" si="343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 t="shared" si="336"/>
        <v>Shirley</v>
      </c>
      <c r="H2724" s="6" t="str">
        <f t="shared" si="337"/>
        <v>Jackson</v>
      </c>
      <c r="I2724" s="6" t="str">
        <f t="shared" si="338"/>
        <v>Gold Coast</v>
      </c>
      <c r="J2724" s="2" t="s">
        <v>119</v>
      </c>
      <c r="K2724" s="7" t="str">
        <f>INDEX('Product Details'!$A$2:$D$169, MATCH('Sales Order '!J2724,'Product Details'!$B$2:$B$169,0),3)</f>
        <v>Furniture</v>
      </c>
      <c r="L2724" s="7" t="str">
        <f>INDEX('Product Details'!$A$2:$D$169, MATCH('Sales Order '!J2724,'Product Details'!$B$2:$B$169,0),4)</f>
        <v>Furnishings</v>
      </c>
      <c r="M2724" s="7" t="str">
        <f>INDEX('Product Details'!$A$2:$D$169, MATCH('Sales Order '!J2724,'Product Details'!$B$2:$B$169,0),1)</f>
        <v>Advantus Door Stop, Black</v>
      </c>
      <c r="N2724" s="2">
        <v>1058</v>
      </c>
      <c r="O2724" s="2">
        <v>989</v>
      </c>
      <c r="P2724" s="2">
        <v>2</v>
      </c>
      <c r="Q2724" s="8">
        <f t="shared" si="339"/>
        <v>1978</v>
      </c>
      <c r="R2724" s="8">
        <f t="shared" si="340"/>
        <v>2116</v>
      </c>
      <c r="S2724" s="2">
        <v>26</v>
      </c>
      <c r="T2724" s="9">
        <f t="shared" si="341"/>
        <v>2142</v>
      </c>
      <c r="U2724" s="9">
        <f t="shared" si="342"/>
        <v>164</v>
      </c>
      <c r="V2724" s="2" t="s">
        <v>64</v>
      </c>
      <c r="W2724" s="10">
        <f t="shared" si="343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 t="shared" si="336"/>
        <v>Andrew</v>
      </c>
      <c r="H2725" s="6" t="str">
        <f t="shared" si="337"/>
        <v>Gjertsen</v>
      </c>
      <c r="I2725" s="6" t="str">
        <f t="shared" si="338"/>
        <v>Hamburg</v>
      </c>
      <c r="J2725" s="2" t="s">
        <v>187</v>
      </c>
      <c r="K2725" s="7" t="str">
        <f>INDEX('Product Details'!$A$2:$D$169, MATCH('Sales Order '!J2725,'Product Details'!$B$2:$B$169,0),3)</f>
        <v>Technology</v>
      </c>
      <c r="L2725" s="7" t="str">
        <f>INDEX('Product Details'!$A$2:$D$169, MATCH('Sales Order '!J2725,'Product Details'!$B$2:$B$169,0),4)</f>
        <v>Accessories</v>
      </c>
      <c r="M2725" s="7" t="str">
        <f>INDEX('Product Details'!$A$2:$D$169, MATCH('Sales Order '!J2725,'Product Details'!$B$2:$B$169,0),1)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339"/>
        <v>2210</v>
      </c>
      <c r="R2725" s="8">
        <f t="shared" si="340"/>
        <v>2342</v>
      </c>
      <c r="S2725" s="2">
        <v>83</v>
      </c>
      <c r="T2725" s="9">
        <f t="shared" si="341"/>
        <v>2425</v>
      </c>
      <c r="U2725" s="9">
        <f t="shared" si="342"/>
        <v>215</v>
      </c>
      <c r="V2725" s="2" t="s">
        <v>34</v>
      </c>
      <c r="W2725" s="10">
        <f t="shared" si="343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 t="shared" si="336"/>
        <v>Dionis</v>
      </c>
      <c r="H2726" s="6" t="str">
        <f t="shared" si="337"/>
        <v>Lloyd</v>
      </c>
      <c r="I2726" s="6" t="str">
        <f t="shared" si="338"/>
        <v>Kamarhati</v>
      </c>
      <c r="J2726" s="2" t="s">
        <v>5</v>
      </c>
      <c r="K2726" s="7" t="str">
        <f>INDEX('Product Details'!$A$2:$D$169, MATCH('Sales Order '!J2726,'Product Details'!$B$2:$B$169,0),3)</f>
        <v>Furniture</v>
      </c>
      <c r="L2726" s="7" t="str">
        <f>INDEX('Product Details'!$A$2:$D$169, MATCH('Sales Order '!J2726,'Product Details'!$B$2:$B$169,0),4)</f>
        <v>Furnishings</v>
      </c>
      <c r="M2726" s="7" t="str">
        <f>INDEX('Product Details'!$A$2:$D$169, MATCH('Sales Order '!J2726,'Product Details'!$B$2:$B$169,0),1)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339"/>
        <v>399</v>
      </c>
      <c r="R2726" s="8">
        <f t="shared" si="340"/>
        <v>417</v>
      </c>
      <c r="S2726" s="2">
        <v>30</v>
      </c>
      <c r="T2726" s="9">
        <f t="shared" si="341"/>
        <v>447</v>
      </c>
      <c r="U2726" s="9">
        <f t="shared" si="342"/>
        <v>48</v>
      </c>
      <c r="V2726" s="2" t="s">
        <v>34</v>
      </c>
      <c r="W2726" s="10">
        <f t="shared" si="343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 t="shared" si="336"/>
        <v>Kean</v>
      </c>
      <c r="H2727" s="6" t="str">
        <f t="shared" si="337"/>
        <v>Thornton</v>
      </c>
      <c r="I2727" s="6" t="str">
        <f t="shared" si="338"/>
        <v>Brisbane</v>
      </c>
      <c r="J2727" s="2" t="s">
        <v>135</v>
      </c>
      <c r="K2727" s="7" t="e">
        <f>INDEX('Product Details'!$A$2:$D$169, MATCH('Sales Order '!J2727,'Product Details'!$B$2:$B$169,0),3)</f>
        <v>#N/A</v>
      </c>
      <c r="L2727" s="7" t="e">
        <f>INDEX('Product Details'!$A$2:$D$169, MATCH('Sales Order '!J2727,'Product Details'!$B$2:$B$169,0),4)</f>
        <v>#N/A</v>
      </c>
      <c r="M2727" s="7" t="e">
        <f>INDEX('Product Details'!$A$2:$D$169, MATCH('Sales Order '!J2727,'Product Details'!$B$2:$B$169,0),1)</f>
        <v>#N/A</v>
      </c>
      <c r="N2727" s="2">
        <v>100</v>
      </c>
      <c r="O2727" s="2">
        <v>95</v>
      </c>
      <c r="P2727" s="2">
        <v>3</v>
      </c>
      <c r="Q2727" s="8">
        <f t="shared" si="339"/>
        <v>285</v>
      </c>
      <c r="R2727" s="8">
        <f t="shared" si="340"/>
        <v>300</v>
      </c>
      <c r="S2727" s="2">
        <v>10</v>
      </c>
      <c r="T2727" s="9">
        <f t="shared" si="341"/>
        <v>310</v>
      </c>
      <c r="U2727" s="9">
        <f t="shared" si="342"/>
        <v>25</v>
      </c>
      <c r="V2727" s="2" t="s">
        <v>34</v>
      </c>
      <c r="W2727" s="10">
        <f t="shared" si="343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 t="shared" si="336"/>
        <v>Andrew</v>
      </c>
      <c r="H2728" s="6" t="str">
        <f t="shared" si="337"/>
        <v>Gjertsen</v>
      </c>
      <c r="I2728" s="6" t="str">
        <f t="shared" si="338"/>
        <v>Hamburg</v>
      </c>
      <c r="J2728" s="2" t="s">
        <v>335</v>
      </c>
      <c r="K2728" s="7" t="str">
        <f>INDEX('Product Details'!$A$2:$D$169, MATCH('Sales Order '!J2728,'Product Details'!$B$2:$B$169,0),3)</f>
        <v>Office_Supplies</v>
      </c>
      <c r="L2728" s="7" t="str">
        <f>INDEX('Product Details'!$A$2:$D$169, MATCH('Sales Order '!J2728,'Product Details'!$B$2:$B$169,0),4)</f>
        <v>Paper</v>
      </c>
      <c r="M2728" s="7" t="str">
        <f>INDEX('Product Details'!$A$2:$D$169, MATCH('Sales Order '!J2728,'Product Details'!$B$2:$B$169,0),1)</f>
        <v>Xerox 22</v>
      </c>
      <c r="N2728" s="2">
        <v>1721</v>
      </c>
      <c r="O2728" s="2">
        <v>1640</v>
      </c>
      <c r="P2728" s="2">
        <v>3</v>
      </c>
      <c r="Q2728" s="8">
        <f t="shared" si="339"/>
        <v>4920</v>
      </c>
      <c r="R2728" s="8">
        <f t="shared" si="340"/>
        <v>5163</v>
      </c>
      <c r="S2728" s="2">
        <v>32</v>
      </c>
      <c r="T2728" s="9">
        <f t="shared" si="341"/>
        <v>5195</v>
      </c>
      <c r="U2728" s="9">
        <f t="shared" si="342"/>
        <v>275</v>
      </c>
      <c r="V2728" s="2" t="s">
        <v>64</v>
      </c>
      <c r="W2728" s="10">
        <f t="shared" si="343"/>
        <v>0.05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 t="shared" si="336"/>
        <v>Christina</v>
      </c>
      <c r="H2729" s="6" t="str">
        <f t="shared" si="337"/>
        <v>VanderZanden</v>
      </c>
      <c r="I2729" s="6" t="str">
        <f t="shared" si="338"/>
        <v>Gold Coast</v>
      </c>
      <c r="J2729" s="2" t="s">
        <v>164</v>
      </c>
      <c r="K2729" s="7" t="str">
        <f>INDEX('Product Details'!$A$2:$D$169, MATCH('Sales Order '!J2729,'Product Details'!$B$2:$B$169,0),3)</f>
        <v>Office_Supplies</v>
      </c>
      <c r="L2729" s="7" t="str">
        <f>INDEX('Product Details'!$A$2:$D$169, MATCH('Sales Order '!J2729,'Product Details'!$B$2:$B$169,0),4)</f>
        <v>Appliances</v>
      </c>
      <c r="M2729" s="7" t="str">
        <f>INDEX('Product Details'!$A$2:$D$169, MATCH('Sales Order '!J2729,'Product Details'!$B$2:$B$169,0),1)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339"/>
        <v>1983</v>
      </c>
      <c r="R2729" s="8">
        <f t="shared" si="340"/>
        <v>2085</v>
      </c>
      <c r="S2729" s="2">
        <v>58</v>
      </c>
      <c r="T2729" s="9">
        <f t="shared" si="341"/>
        <v>2143</v>
      </c>
      <c r="U2729" s="9">
        <f t="shared" si="342"/>
        <v>160</v>
      </c>
      <c r="V2729" s="2" t="s">
        <v>34</v>
      </c>
      <c r="W2729" s="10">
        <f t="shared" si="343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 t="shared" si="336"/>
        <v>Bill</v>
      </c>
      <c r="H2730" s="6" t="str">
        <f t="shared" si="337"/>
        <v>Eplett</v>
      </c>
      <c r="I2730" s="6" t="str">
        <f t="shared" si="338"/>
        <v>Newcastle</v>
      </c>
      <c r="J2730" s="2" t="s">
        <v>841</v>
      </c>
      <c r="K2730" s="7" t="str">
        <f>INDEX('Product Details'!$A$2:$D$169, MATCH('Sales Order '!J2730,'Product Details'!$B$2:$B$169,0),3)</f>
        <v>Office_Supplies</v>
      </c>
      <c r="L2730" s="7" t="str">
        <f>INDEX('Product Details'!$A$2:$D$169, MATCH('Sales Order '!J2730,'Product Details'!$B$2:$B$169,0),4)</f>
        <v>Envelopes</v>
      </c>
      <c r="M2730" s="7" t="str">
        <f>INDEX('Product Details'!$A$2:$D$169, MATCH('Sales Order '!J2730,'Product Details'!$B$2:$B$169,0),1)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339"/>
        <v>155</v>
      </c>
      <c r="R2730" s="8">
        <f t="shared" si="340"/>
        <v>173</v>
      </c>
      <c r="S2730" s="2">
        <v>30</v>
      </c>
      <c r="T2730" s="9">
        <f t="shared" si="341"/>
        <v>203</v>
      </c>
      <c r="U2730" s="9">
        <f t="shared" si="342"/>
        <v>48</v>
      </c>
      <c r="V2730" s="2" t="s">
        <v>34</v>
      </c>
      <c r="W2730" s="10">
        <f t="shared" si="343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 t="shared" si="336"/>
        <v>John</v>
      </c>
      <c r="H2731" s="6" t="str">
        <f t="shared" si="337"/>
        <v>Grady</v>
      </c>
      <c r="I2731" s="6" t="str">
        <f t="shared" si="338"/>
        <v>Mianyang</v>
      </c>
      <c r="J2731" s="2" t="s">
        <v>860</v>
      </c>
      <c r="K2731" s="7" t="str">
        <f>INDEX('Product Details'!$A$2:$D$169, MATCH('Sales Order '!J2731,'Product Details'!$B$2:$B$169,0),3)</f>
        <v>Furniture</v>
      </c>
      <c r="L2731" s="7" t="str">
        <f>INDEX('Product Details'!$A$2:$D$169, MATCH('Sales Order '!J2731,'Product Details'!$B$2:$B$169,0),4)</f>
        <v>Bookcases</v>
      </c>
      <c r="M2731" s="7" t="str">
        <f>INDEX('Product Details'!$A$2:$D$169, MATCH('Sales Order '!J2731,'Product Details'!$B$2:$B$169,0),1)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339"/>
        <v>4956</v>
      </c>
      <c r="R2731" s="8">
        <f t="shared" si="340"/>
        <v>5151</v>
      </c>
      <c r="S2731" s="2">
        <v>87</v>
      </c>
      <c r="T2731" s="9">
        <f t="shared" si="341"/>
        <v>5238</v>
      </c>
      <c r="U2731" s="9">
        <f t="shared" si="342"/>
        <v>282</v>
      </c>
      <c r="V2731" s="2" t="s">
        <v>34</v>
      </c>
      <c r="W2731" s="10">
        <f t="shared" si="343"/>
        <v>0.05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 t="shared" si="336"/>
        <v>Troy</v>
      </c>
      <c r="H2732" s="6" t="str">
        <f t="shared" si="337"/>
        <v>Blackwell</v>
      </c>
      <c r="I2732" s="6" t="str">
        <f t="shared" si="338"/>
        <v>Akola</v>
      </c>
      <c r="J2732" s="2" t="s">
        <v>329</v>
      </c>
      <c r="K2732" s="7" t="str">
        <f>INDEX('Product Details'!$A$2:$D$169, MATCH('Sales Order '!J2732,'Product Details'!$B$2:$B$169,0),3)</f>
        <v>Office_Supplies</v>
      </c>
      <c r="L2732" s="7" t="str">
        <f>INDEX('Product Details'!$A$2:$D$169, MATCH('Sales Order '!J2732,'Product Details'!$B$2:$B$169,0),4)</f>
        <v>Appliances</v>
      </c>
      <c r="M2732" s="7" t="str">
        <f>INDEX('Product Details'!$A$2:$D$169, MATCH('Sales Order '!J2732,'Product Details'!$B$2:$B$169,0),1)</f>
        <v>KitchenAid Toaster, Black</v>
      </c>
      <c r="N2732" s="2">
        <v>626</v>
      </c>
      <c r="O2732" s="2">
        <v>559</v>
      </c>
      <c r="P2732" s="2">
        <v>5</v>
      </c>
      <c r="Q2732" s="8">
        <f t="shared" si="339"/>
        <v>2795</v>
      </c>
      <c r="R2732" s="8">
        <f t="shared" si="340"/>
        <v>3130</v>
      </c>
      <c r="S2732" s="2">
        <v>21</v>
      </c>
      <c r="T2732" s="9">
        <f t="shared" si="341"/>
        <v>3151</v>
      </c>
      <c r="U2732" s="9">
        <f t="shared" si="342"/>
        <v>356</v>
      </c>
      <c r="V2732" s="2" t="s">
        <v>64</v>
      </c>
      <c r="W2732" s="10">
        <f t="shared" si="343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 t="shared" si="336"/>
        <v>Erica</v>
      </c>
      <c r="H2733" s="6" t="str">
        <f t="shared" si="337"/>
        <v>Smith</v>
      </c>
      <c r="I2733" s="6" t="str">
        <f t="shared" si="338"/>
        <v>Halle</v>
      </c>
      <c r="J2733" s="2" t="s">
        <v>817</v>
      </c>
      <c r="K2733" s="7" t="str">
        <f>INDEX('Product Details'!$A$2:$D$169, MATCH('Sales Order '!J2733,'Product Details'!$B$2:$B$169,0),3)</f>
        <v>Office_Supplies</v>
      </c>
      <c r="L2733" s="7" t="str">
        <f>INDEX('Product Details'!$A$2:$D$169, MATCH('Sales Order '!J2733,'Product Details'!$B$2:$B$169,0),4)</f>
        <v>Labels</v>
      </c>
      <c r="M2733" s="7" t="str">
        <f>INDEX('Product Details'!$A$2:$D$169, MATCH('Sales Order '!J2733,'Product Details'!$B$2:$B$169,0),1)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339"/>
        <v>399</v>
      </c>
      <c r="R2733" s="8">
        <f t="shared" si="340"/>
        <v>417</v>
      </c>
      <c r="S2733" s="2">
        <v>30</v>
      </c>
      <c r="T2733" s="9">
        <f t="shared" si="341"/>
        <v>447</v>
      </c>
      <c r="U2733" s="9">
        <f t="shared" si="342"/>
        <v>48</v>
      </c>
      <c r="V2733" s="2" t="s">
        <v>34</v>
      </c>
      <c r="W2733" s="10">
        <f t="shared" si="343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 t="shared" si="336"/>
        <v>Duane</v>
      </c>
      <c r="H2734" s="6" t="str">
        <f t="shared" si="337"/>
        <v>Noonan</v>
      </c>
      <c r="I2734" s="6" t="str">
        <f t="shared" si="338"/>
        <v>Durg</v>
      </c>
      <c r="J2734" s="2" t="s">
        <v>135</v>
      </c>
      <c r="K2734" s="7" t="e">
        <f>INDEX('Product Details'!$A$2:$D$169, MATCH('Sales Order '!J2734,'Product Details'!$B$2:$B$169,0),3)</f>
        <v>#N/A</v>
      </c>
      <c r="L2734" s="7" t="e">
        <f>INDEX('Product Details'!$A$2:$D$169, MATCH('Sales Order '!J2734,'Product Details'!$B$2:$B$169,0),4)</f>
        <v>#N/A</v>
      </c>
      <c r="M2734" s="7" t="e">
        <f>INDEX('Product Details'!$A$2:$D$169, MATCH('Sales Order '!J2734,'Product Details'!$B$2:$B$169,0),1)</f>
        <v>#N/A</v>
      </c>
      <c r="N2734" s="2">
        <v>968</v>
      </c>
      <c r="O2734" s="2">
        <v>913</v>
      </c>
      <c r="P2734" s="2">
        <v>4</v>
      </c>
      <c r="Q2734" s="8">
        <f t="shared" si="339"/>
        <v>3652</v>
      </c>
      <c r="R2734" s="8">
        <f t="shared" si="340"/>
        <v>3872</v>
      </c>
      <c r="S2734" s="2">
        <v>48</v>
      </c>
      <c r="T2734" s="9">
        <f t="shared" si="341"/>
        <v>3920</v>
      </c>
      <c r="U2734" s="9">
        <f t="shared" si="342"/>
        <v>268</v>
      </c>
      <c r="V2734" s="2" t="s">
        <v>34</v>
      </c>
      <c r="W2734" s="10">
        <f t="shared" si="343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 t="shared" si="336"/>
        <v>Dean</v>
      </c>
      <c r="H2735" s="6" t="str">
        <f t="shared" si="337"/>
        <v>Katz</v>
      </c>
      <c r="I2735" s="6" t="str">
        <f t="shared" si="338"/>
        <v>Changzhou</v>
      </c>
      <c r="J2735" s="2" t="s">
        <v>399</v>
      </c>
      <c r="K2735" s="7" t="str">
        <f>INDEX('Product Details'!$A$2:$D$169, MATCH('Sales Order '!J2735,'Product Details'!$B$2:$B$169,0),3)</f>
        <v>Office_Supplies</v>
      </c>
      <c r="L2735" s="7" t="str">
        <f>INDEX('Product Details'!$A$2:$D$169, MATCH('Sales Order '!J2735,'Product Details'!$B$2:$B$169,0),4)</f>
        <v>Art</v>
      </c>
      <c r="M2735" s="7" t="str">
        <f>INDEX('Product Details'!$A$2:$D$169, MATCH('Sales Order '!J2735,'Product Details'!$B$2:$B$169,0),1)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339"/>
        <v>1560</v>
      </c>
      <c r="R2735" s="8">
        <f t="shared" si="340"/>
        <v>1622</v>
      </c>
      <c r="S2735" s="2">
        <v>54</v>
      </c>
      <c r="T2735" s="9">
        <f t="shared" si="341"/>
        <v>1676</v>
      </c>
      <c r="U2735" s="9">
        <f t="shared" si="342"/>
        <v>116</v>
      </c>
      <c r="V2735" s="2" t="s">
        <v>64</v>
      </c>
      <c r="W2735" s="10">
        <f t="shared" si="343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 t="shared" si="336"/>
        <v>Max</v>
      </c>
      <c r="H2736" s="6" t="str">
        <f t="shared" si="337"/>
        <v>Ludwig</v>
      </c>
      <c r="I2736" s="6" t="str">
        <f t="shared" si="338"/>
        <v>Newcastle</v>
      </c>
      <c r="J2736" s="2" t="s">
        <v>46</v>
      </c>
      <c r="K2736" s="7" t="str">
        <f>INDEX('Product Details'!$A$2:$D$169, MATCH('Sales Order '!J2736,'Product Details'!$B$2:$B$169,0),3)</f>
        <v>Technology</v>
      </c>
      <c r="L2736" s="7" t="str">
        <f>INDEX('Product Details'!$A$2:$D$169, MATCH('Sales Order '!J2736,'Product Details'!$B$2:$B$169,0),4)</f>
        <v>Machines</v>
      </c>
      <c r="M2736" s="7" t="str">
        <f>INDEX('Product Details'!$A$2:$D$169, MATCH('Sales Order '!J2736,'Product Details'!$B$2:$B$169,0),1)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339"/>
        <v>378</v>
      </c>
      <c r="R2736" s="8">
        <f t="shared" si="340"/>
        <v>408</v>
      </c>
      <c r="S2736" s="2">
        <v>10</v>
      </c>
      <c r="T2736" s="9">
        <f t="shared" si="341"/>
        <v>418</v>
      </c>
      <c r="U2736" s="9">
        <f t="shared" si="342"/>
        <v>40</v>
      </c>
      <c r="V2736" s="2" t="s">
        <v>34</v>
      </c>
      <c r="W2736" s="10">
        <f t="shared" si="343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 t="shared" si="336"/>
        <v>Craig</v>
      </c>
      <c r="H2737" s="6" t="str">
        <f t="shared" si="337"/>
        <v>Carreira</v>
      </c>
      <c r="I2737" s="6" t="str">
        <f t="shared" si="338"/>
        <v>Worms</v>
      </c>
      <c r="J2737" s="2" t="s">
        <v>243</v>
      </c>
      <c r="K2737" s="7" t="str">
        <f>INDEX('Product Details'!$A$2:$D$169, MATCH('Sales Order '!J2737,'Product Details'!$B$2:$B$169,0),3)</f>
        <v>Office_Supplies</v>
      </c>
      <c r="L2737" s="7" t="str">
        <f>INDEX('Product Details'!$A$2:$D$169, MATCH('Sales Order '!J2737,'Product Details'!$B$2:$B$169,0),4)</f>
        <v>Storage</v>
      </c>
      <c r="M2737" s="7" t="str">
        <f>INDEX('Product Details'!$A$2:$D$169, MATCH('Sales Order '!J2737,'Product Details'!$B$2:$B$169,0),1)</f>
        <v>Tennsco Double-Tier Lockers</v>
      </c>
      <c r="N2737" s="2">
        <v>169</v>
      </c>
      <c r="O2737" s="2">
        <v>154</v>
      </c>
      <c r="P2737" s="2">
        <v>9</v>
      </c>
      <c r="Q2737" s="8">
        <f t="shared" si="339"/>
        <v>1386</v>
      </c>
      <c r="R2737" s="8">
        <f t="shared" si="340"/>
        <v>1521</v>
      </c>
      <c r="S2737" s="2">
        <v>30</v>
      </c>
      <c r="T2737" s="9">
        <f t="shared" si="341"/>
        <v>1551</v>
      </c>
      <c r="U2737" s="9">
        <f t="shared" si="342"/>
        <v>165</v>
      </c>
      <c r="V2737" s="2" t="s">
        <v>34</v>
      </c>
      <c r="W2737" s="10">
        <f t="shared" si="343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 t="shared" si="336"/>
        <v>Jim</v>
      </c>
      <c r="H2738" s="6" t="str">
        <f t="shared" si="337"/>
        <v>Karlsson</v>
      </c>
      <c r="I2738" s="6" t="str">
        <f t="shared" si="338"/>
        <v>Geelong</v>
      </c>
      <c r="J2738" s="2" t="s">
        <v>349</v>
      </c>
      <c r="K2738" s="7" t="str">
        <f>INDEX('Product Details'!$A$2:$D$169, MATCH('Sales Order '!J2738,'Product Details'!$B$2:$B$169,0),3)</f>
        <v>Furniture</v>
      </c>
      <c r="L2738" s="7" t="str">
        <f>INDEX('Product Details'!$A$2:$D$169, MATCH('Sales Order '!J2738,'Product Details'!$B$2:$B$169,0),4)</f>
        <v>Furnishings</v>
      </c>
      <c r="M2738" s="7" t="str">
        <f>INDEX('Product Details'!$A$2:$D$169, MATCH('Sales Order '!J2738,'Product Details'!$B$2:$B$169,0),1)</f>
        <v>Tenex Door Stop, Durable</v>
      </c>
      <c r="N2738" s="2">
        <v>3184</v>
      </c>
      <c r="O2738" s="2">
        <v>2947</v>
      </c>
      <c r="P2738" s="2">
        <v>5</v>
      </c>
      <c r="Q2738" s="8">
        <f t="shared" si="339"/>
        <v>14735</v>
      </c>
      <c r="R2738" s="8">
        <f t="shared" si="340"/>
        <v>15920</v>
      </c>
      <c r="S2738" s="2">
        <v>26</v>
      </c>
      <c r="T2738" s="9">
        <f t="shared" si="341"/>
        <v>15946</v>
      </c>
      <c r="U2738" s="9">
        <f t="shared" si="342"/>
        <v>1211</v>
      </c>
      <c r="V2738" s="2" t="s">
        <v>64</v>
      </c>
      <c r="W2738" s="10">
        <f t="shared" si="343"/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 t="shared" si="336"/>
        <v>Paul</v>
      </c>
      <c r="H2739" s="6" t="str">
        <f t="shared" si="337"/>
        <v>Stevenson</v>
      </c>
      <c r="I2739" s="6" t="str">
        <f t="shared" si="338"/>
        <v>Kwinana</v>
      </c>
      <c r="J2739" s="2" t="s">
        <v>427</v>
      </c>
      <c r="K2739" s="7" t="str">
        <f>INDEX('Product Details'!$A$2:$D$169, MATCH('Sales Order '!J2739,'Product Details'!$B$2:$B$169,0),3)</f>
        <v>Office_Supplies</v>
      </c>
      <c r="L2739" s="7" t="str">
        <f>INDEX('Product Details'!$A$2:$D$169, MATCH('Sales Order '!J2739,'Product Details'!$B$2:$B$169,0),4)</f>
        <v>Storage</v>
      </c>
      <c r="M2739" s="7" t="str">
        <f>INDEX('Product Details'!$A$2:$D$169, MATCH('Sales Order '!J2739,'Product Details'!$B$2:$B$169,0),1)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339"/>
        <v>5463</v>
      </c>
      <c r="R2739" s="8">
        <f t="shared" si="340"/>
        <v>5904</v>
      </c>
      <c r="S2739" s="2">
        <v>39</v>
      </c>
      <c r="T2739" s="9">
        <f t="shared" si="341"/>
        <v>5943</v>
      </c>
      <c r="U2739" s="9">
        <f t="shared" si="342"/>
        <v>480</v>
      </c>
      <c r="V2739" s="2" t="s">
        <v>31</v>
      </c>
      <c r="W2739" s="10">
        <f t="shared" si="343"/>
        <v>0.05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 t="shared" si="336"/>
        <v>Dennis</v>
      </c>
      <c r="H2740" s="6" t="str">
        <f t="shared" si="337"/>
        <v>Pardue</v>
      </c>
      <c r="I2740" s="6" t="str">
        <f t="shared" si="338"/>
        <v>Pekalongan</v>
      </c>
      <c r="J2740" s="2" t="s">
        <v>551</v>
      </c>
      <c r="K2740" s="7" t="str">
        <f>INDEX('Product Details'!$A$2:$D$169, MATCH('Sales Order '!J2740,'Product Details'!$B$2:$B$169,0),3)</f>
        <v>Office_Supplies</v>
      </c>
      <c r="L2740" s="7" t="str">
        <f>INDEX('Product Details'!$A$2:$D$169, MATCH('Sales Order '!J2740,'Product Details'!$B$2:$B$169,0),4)</f>
        <v>Art</v>
      </c>
      <c r="M2740" s="7" t="str">
        <f>INDEX('Product Details'!$A$2:$D$169, MATCH('Sales Order '!J2740,'Product Details'!$B$2:$B$169,0),1)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339"/>
        <v>4773</v>
      </c>
      <c r="R2740" s="8">
        <f t="shared" si="340"/>
        <v>5058</v>
      </c>
      <c r="S2740" s="2">
        <v>75</v>
      </c>
      <c r="T2740" s="9">
        <f t="shared" si="341"/>
        <v>5133</v>
      </c>
      <c r="U2740" s="9">
        <f t="shared" si="342"/>
        <v>360</v>
      </c>
      <c r="V2740" s="2" t="s">
        <v>64</v>
      </c>
      <c r="W2740" s="10">
        <f t="shared" si="343"/>
        <v>0.05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 t="shared" si="336"/>
        <v>Tamara</v>
      </c>
      <c r="H2741" s="6" t="str">
        <f t="shared" si="337"/>
        <v>Willingham</v>
      </c>
      <c r="I2741" s="6" t="str">
        <f t="shared" si="338"/>
        <v>Perth</v>
      </c>
      <c r="J2741" s="2" t="s">
        <v>103</v>
      </c>
      <c r="K2741" s="7" t="str">
        <f>INDEX('Product Details'!$A$2:$D$169, MATCH('Sales Order '!J2741,'Product Details'!$B$2:$B$169,0),3)</f>
        <v>Technology</v>
      </c>
      <c r="L2741" s="7" t="str">
        <f>INDEX('Product Details'!$A$2:$D$169, MATCH('Sales Order '!J2741,'Product Details'!$B$2:$B$169,0),4)</f>
        <v>Phones</v>
      </c>
      <c r="M2741" s="7" t="str">
        <f>INDEX('Product Details'!$A$2:$D$169, MATCH('Sales Order '!J2741,'Product Details'!$B$2:$B$169,0),1)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339"/>
        <v>1414</v>
      </c>
      <c r="R2741" s="8">
        <f t="shared" si="340"/>
        <v>1556</v>
      </c>
      <c r="S2741" s="2">
        <v>32</v>
      </c>
      <c r="T2741" s="9">
        <f t="shared" si="341"/>
        <v>1588</v>
      </c>
      <c r="U2741" s="9">
        <f t="shared" si="342"/>
        <v>174</v>
      </c>
      <c r="V2741" s="2" t="s">
        <v>64</v>
      </c>
      <c r="W2741" s="10">
        <f t="shared" si="343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 t="shared" si="336"/>
        <v>Victor</v>
      </c>
      <c r="H2742" s="6" t="str">
        <f t="shared" si="337"/>
        <v>Preis</v>
      </c>
      <c r="I2742" s="6" t="str">
        <f t="shared" si="338"/>
        <v>Melbourne</v>
      </c>
      <c r="J2742" s="2" t="s">
        <v>112</v>
      </c>
      <c r="K2742" s="7" t="str">
        <f>INDEX('Product Details'!$A$2:$D$169, MATCH('Sales Order '!J2742,'Product Details'!$B$2:$B$169,0),3)</f>
        <v>Office_Supplies</v>
      </c>
      <c r="L2742" s="7" t="str">
        <f>INDEX('Product Details'!$A$2:$D$169, MATCH('Sales Order '!J2742,'Product Details'!$B$2:$B$169,0),4)</f>
        <v>Storage</v>
      </c>
      <c r="M2742" s="7" t="str">
        <f>INDEX('Product Details'!$A$2:$D$169, MATCH('Sales Order '!J2742,'Product Details'!$B$2:$B$169,0),1)</f>
        <v>Pizazz Global Quick File</v>
      </c>
      <c r="N2742" s="2">
        <v>177</v>
      </c>
      <c r="O2742" s="2">
        <v>169</v>
      </c>
      <c r="P2742" s="2">
        <v>2</v>
      </c>
      <c r="Q2742" s="8">
        <f t="shared" si="339"/>
        <v>338</v>
      </c>
      <c r="R2742" s="8">
        <f t="shared" si="340"/>
        <v>354</v>
      </c>
      <c r="S2742" s="2">
        <v>30</v>
      </c>
      <c r="T2742" s="9">
        <f t="shared" si="341"/>
        <v>384</v>
      </c>
      <c r="U2742" s="9">
        <f t="shared" si="342"/>
        <v>46</v>
      </c>
      <c r="V2742" s="2" t="s">
        <v>72</v>
      </c>
      <c r="W2742" s="10">
        <f t="shared" si="343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 t="shared" si="336"/>
        <v>Randy</v>
      </c>
      <c r="H2743" s="6" t="str">
        <f t="shared" si="337"/>
        <v>Ferguson</v>
      </c>
      <c r="I2743" s="6" t="str">
        <f t="shared" si="338"/>
        <v>Adelaide</v>
      </c>
      <c r="J2743" s="2" t="s">
        <v>33</v>
      </c>
      <c r="K2743" s="7" t="str">
        <f>INDEX('Product Details'!$A$2:$D$169, MATCH('Sales Order '!J2743,'Product Details'!$B$2:$B$169,0),3)</f>
        <v>Technology</v>
      </c>
      <c r="L2743" s="7" t="str">
        <f>INDEX('Product Details'!$A$2:$D$169, MATCH('Sales Order '!J2743,'Product Details'!$B$2:$B$169,0),4)</f>
        <v>Machines</v>
      </c>
      <c r="M2743" s="7" t="str">
        <f>INDEX('Product Details'!$A$2:$D$169, MATCH('Sales Order '!J2743,'Product Details'!$B$2:$B$169,0),1)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339"/>
        <v>27432</v>
      </c>
      <c r="R2743" s="8">
        <f t="shared" si="340"/>
        <v>29896</v>
      </c>
      <c r="S2743" s="2">
        <v>65</v>
      </c>
      <c r="T2743" s="9">
        <f t="shared" si="341"/>
        <v>29961</v>
      </c>
      <c r="U2743" s="9">
        <f t="shared" si="342"/>
        <v>2529</v>
      </c>
      <c r="V2743" s="2" t="s">
        <v>34</v>
      </c>
      <c r="W2743" s="10">
        <f t="shared" si="343"/>
        <v>7.0000000000000007E-2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 t="shared" si="336"/>
        <v>Erin</v>
      </c>
      <c r="H2744" s="6" t="str">
        <f t="shared" si="337"/>
        <v>Smith</v>
      </c>
      <c r="I2744" s="6" t="str">
        <f t="shared" si="338"/>
        <v>Yuci</v>
      </c>
      <c r="J2744" s="2" t="s">
        <v>420</v>
      </c>
      <c r="K2744" s="7" t="str">
        <f>INDEX('Product Details'!$A$2:$D$169, MATCH('Sales Order '!J2744,'Product Details'!$B$2:$B$169,0),3)</f>
        <v>Office_Supplies</v>
      </c>
      <c r="L2744" s="7" t="str">
        <f>INDEX('Product Details'!$A$2:$D$169, MATCH('Sales Order '!J2744,'Product Details'!$B$2:$B$169,0),4)</f>
        <v>Labels</v>
      </c>
      <c r="M2744" s="7" t="str">
        <f>INDEX('Product Details'!$A$2:$D$169, MATCH('Sales Order '!J2744,'Product Details'!$B$2:$B$169,0),1)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339"/>
        <v>1164</v>
      </c>
      <c r="R2744" s="8">
        <f t="shared" si="340"/>
        <v>1246</v>
      </c>
      <c r="S2744" s="2">
        <v>79</v>
      </c>
      <c r="T2744" s="9">
        <f t="shared" si="341"/>
        <v>1325</v>
      </c>
      <c r="U2744" s="9">
        <f t="shared" si="342"/>
        <v>161</v>
      </c>
      <c r="V2744" s="2" t="s">
        <v>34</v>
      </c>
      <c r="W2744" s="10">
        <f t="shared" si="343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 t="shared" si="336"/>
        <v>Liz</v>
      </c>
      <c r="H2745" s="6" t="str">
        <f t="shared" si="337"/>
        <v>Pelletier</v>
      </c>
      <c r="I2745" s="6" t="str">
        <f t="shared" si="338"/>
        <v>Zigong</v>
      </c>
      <c r="J2745" s="2" t="s">
        <v>286</v>
      </c>
      <c r="K2745" s="7" t="str">
        <f>INDEX('Product Details'!$A$2:$D$169, MATCH('Sales Order '!J2745,'Product Details'!$B$2:$B$169,0),3)</f>
        <v>Technology</v>
      </c>
      <c r="L2745" s="7" t="str">
        <f>INDEX('Product Details'!$A$2:$D$169, MATCH('Sales Order '!J2745,'Product Details'!$B$2:$B$169,0),4)</f>
        <v>Phones</v>
      </c>
      <c r="M2745" s="7" t="str">
        <f>INDEX('Product Details'!$A$2:$D$169, MATCH('Sales Order '!J2745,'Product Details'!$B$2:$B$169,0),1)</f>
        <v>Phone 5C</v>
      </c>
      <c r="N2745" s="2">
        <v>1585</v>
      </c>
      <c r="O2745" s="2">
        <v>1495</v>
      </c>
      <c r="P2745" s="2">
        <v>3</v>
      </c>
      <c r="Q2745" s="8">
        <f t="shared" si="339"/>
        <v>4485</v>
      </c>
      <c r="R2745" s="8">
        <f t="shared" si="340"/>
        <v>4755</v>
      </c>
      <c r="S2745" s="2">
        <v>23</v>
      </c>
      <c r="T2745" s="9">
        <f t="shared" si="341"/>
        <v>4778</v>
      </c>
      <c r="U2745" s="9">
        <f t="shared" si="342"/>
        <v>293</v>
      </c>
      <c r="V2745" s="2" t="s">
        <v>64</v>
      </c>
      <c r="W2745" s="10">
        <f t="shared" si="343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 t="shared" si="336"/>
        <v>Shahid</v>
      </c>
      <c r="H2746" s="6" t="str">
        <f t="shared" si="337"/>
        <v>Collister</v>
      </c>
      <c r="I2746" s="6" t="str">
        <f t="shared" si="338"/>
        <v>Leipzig</v>
      </c>
      <c r="J2746" s="2" t="s">
        <v>399</v>
      </c>
      <c r="K2746" s="7" t="str">
        <f>INDEX('Product Details'!$A$2:$D$169, MATCH('Sales Order '!J2746,'Product Details'!$B$2:$B$169,0),3)</f>
        <v>Office_Supplies</v>
      </c>
      <c r="L2746" s="7" t="str">
        <f>INDEX('Product Details'!$A$2:$D$169, MATCH('Sales Order '!J2746,'Product Details'!$B$2:$B$169,0),4)</f>
        <v>Art</v>
      </c>
      <c r="M2746" s="7" t="str">
        <f>INDEX('Product Details'!$A$2:$D$169, MATCH('Sales Order '!J2746,'Product Details'!$B$2:$B$169,0),1)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339"/>
        <v>4608</v>
      </c>
      <c r="R2746" s="8">
        <f t="shared" si="340"/>
        <v>4884</v>
      </c>
      <c r="S2746" s="2">
        <v>34</v>
      </c>
      <c r="T2746" s="9">
        <f t="shared" si="341"/>
        <v>4918</v>
      </c>
      <c r="U2746" s="9">
        <f t="shared" si="342"/>
        <v>310</v>
      </c>
      <c r="V2746" s="2" t="s">
        <v>34</v>
      </c>
      <c r="W2746" s="10">
        <f t="shared" si="343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 t="shared" si="336"/>
        <v>Toby</v>
      </c>
      <c r="H2747" s="6" t="str">
        <f t="shared" si="337"/>
        <v>Carlisle</v>
      </c>
      <c r="I2747" s="6" t="str">
        <f t="shared" si="338"/>
        <v>Depok</v>
      </c>
      <c r="J2747" s="2" t="s">
        <v>633</v>
      </c>
      <c r="K2747" s="7" t="str">
        <f>INDEX('Product Details'!$A$2:$D$169, MATCH('Sales Order '!J2747,'Product Details'!$B$2:$B$169,0),3)</f>
        <v>Office_Supplies</v>
      </c>
      <c r="L2747" s="7" t="str">
        <f>INDEX('Product Details'!$A$2:$D$169, MATCH('Sales Order '!J2747,'Product Details'!$B$2:$B$169,0),4)</f>
        <v>Appliances</v>
      </c>
      <c r="M2747" s="7" t="str">
        <f>INDEX('Product Details'!$A$2:$D$169, MATCH('Sales Order '!J2747,'Product Details'!$B$2:$B$169,0),1)</f>
        <v>Cuisinart Toaster, Silver</v>
      </c>
      <c r="N2747" s="2">
        <v>8619</v>
      </c>
      <c r="O2747" s="2">
        <v>7759</v>
      </c>
      <c r="P2747" s="2">
        <v>3</v>
      </c>
      <c r="Q2747" s="8">
        <f t="shared" si="339"/>
        <v>23277</v>
      </c>
      <c r="R2747" s="8">
        <f t="shared" si="340"/>
        <v>25857</v>
      </c>
      <c r="S2747" s="2">
        <v>86</v>
      </c>
      <c r="T2747" s="9">
        <f t="shared" si="341"/>
        <v>25943</v>
      </c>
      <c r="U2747" s="9">
        <f t="shared" si="342"/>
        <v>2666</v>
      </c>
      <c r="V2747" s="2" t="s">
        <v>31</v>
      </c>
      <c r="W2747" s="10">
        <f t="shared" si="343"/>
        <v>7.0000000000000007E-2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 t="shared" si="336"/>
        <v>Mike</v>
      </c>
      <c r="H2748" s="6" t="str">
        <f t="shared" si="337"/>
        <v>Pelletier</v>
      </c>
      <c r="I2748" s="6" t="str">
        <f t="shared" si="338"/>
        <v>Jakarta</v>
      </c>
      <c r="J2748" s="2" t="s">
        <v>109</v>
      </c>
      <c r="K2748" s="7" t="str">
        <f>INDEX('Product Details'!$A$2:$D$169, MATCH('Sales Order '!J2748,'Product Details'!$B$2:$B$169,0),3)</f>
        <v>Furniture</v>
      </c>
      <c r="L2748" s="7" t="str">
        <f>INDEX('Product Details'!$A$2:$D$169, MATCH('Sales Order '!J2748,'Product Details'!$B$2:$B$169,0),4)</f>
        <v>Bookcases</v>
      </c>
      <c r="M2748" s="7" t="str">
        <f>INDEX('Product Details'!$A$2:$D$169, MATCH('Sales Order '!J2748,'Product Details'!$B$2:$B$169,0),1)</f>
        <v>4-Shelf Metal Bookcases</v>
      </c>
      <c r="N2748" s="2">
        <v>4904</v>
      </c>
      <c r="O2748" s="2">
        <v>4499</v>
      </c>
      <c r="P2748" s="2">
        <v>4</v>
      </c>
      <c r="Q2748" s="8">
        <f t="shared" si="339"/>
        <v>17996</v>
      </c>
      <c r="R2748" s="8">
        <f t="shared" si="340"/>
        <v>19616</v>
      </c>
      <c r="S2748" s="2">
        <v>98</v>
      </c>
      <c r="T2748" s="9">
        <f t="shared" si="341"/>
        <v>19714</v>
      </c>
      <c r="U2748" s="9">
        <f t="shared" si="342"/>
        <v>1718</v>
      </c>
      <c r="V2748" s="2" t="s">
        <v>34</v>
      </c>
      <c r="W2748" s="10">
        <f t="shared" si="343"/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 t="shared" si="336"/>
        <v>Rachel</v>
      </c>
      <c r="H2749" s="6" t="str">
        <f t="shared" si="337"/>
        <v>Payne</v>
      </c>
      <c r="I2749" s="6" t="str">
        <f t="shared" si="338"/>
        <v>Fuzhou</v>
      </c>
      <c r="J2749" s="2" t="s">
        <v>54</v>
      </c>
      <c r="K2749" s="7" t="str">
        <f>INDEX('Product Details'!$A$2:$D$169, MATCH('Sales Order '!J2749,'Product Details'!$B$2:$B$169,0),3)</f>
        <v>Furniture</v>
      </c>
      <c r="L2749" s="7" t="str">
        <f>INDEX('Product Details'!$A$2:$D$169, MATCH('Sales Order '!J2749,'Product Details'!$B$2:$B$169,0),4)</f>
        <v>Tables</v>
      </c>
      <c r="M2749" s="7" t="str">
        <f>INDEX('Product Details'!$A$2:$D$169, MATCH('Sales Order '!J2749,'Product Details'!$B$2:$B$169,0),1)</f>
        <v>Wood Table, Rectangular</v>
      </c>
      <c r="N2749" s="2">
        <v>29378</v>
      </c>
      <c r="O2749" s="2">
        <v>26912</v>
      </c>
      <c r="P2749" s="2">
        <v>2</v>
      </c>
      <c r="Q2749" s="8">
        <f t="shared" si="339"/>
        <v>53824</v>
      </c>
      <c r="R2749" s="8">
        <f t="shared" si="340"/>
        <v>58756</v>
      </c>
      <c r="S2749" s="2">
        <v>66</v>
      </c>
      <c r="T2749" s="9">
        <f t="shared" si="341"/>
        <v>58822</v>
      </c>
      <c r="U2749" s="9">
        <f t="shared" si="342"/>
        <v>4998</v>
      </c>
      <c r="V2749" s="2" t="s">
        <v>34</v>
      </c>
      <c r="W2749" s="10">
        <f t="shared" si="343"/>
        <v>0.09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 t="shared" si="336"/>
        <v>Pamela</v>
      </c>
      <c r="H2750" s="6" t="str">
        <f t="shared" si="337"/>
        <v>Coakley</v>
      </c>
      <c r="I2750" s="6" t="str">
        <f t="shared" si="338"/>
        <v>Jakarta</v>
      </c>
      <c r="J2750" s="2" t="s">
        <v>57</v>
      </c>
      <c r="K2750" s="7" t="str">
        <f>INDEX('Product Details'!$A$2:$D$169, MATCH('Sales Order '!J2750,'Product Details'!$B$2:$B$169,0),3)</f>
        <v>Technology</v>
      </c>
      <c r="L2750" s="7" t="str">
        <f>INDEX('Product Details'!$A$2:$D$169, MATCH('Sales Order '!J2750,'Product Details'!$B$2:$B$169,0),4)</f>
        <v>Accessories</v>
      </c>
      <c r="M2750" s="7" t="str">
        <f>INDEX('Product Details'!$A$2:$D$169, MATCH('Sales Order '!J2750,'Product Details'!$B$2:$B$169,0),1)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339"/>
        <v>49720</v>
      </c>
      <c r="R2750" s="8">
        <f t="shared" si="340"/>
        <v>50696</v>
      </c>
      <c r="S2750" s="2">
        <v>99</v>
      </c>
      <c r="T2750" s="9">
        <f t="shared" si="341"/>
        <v>50795</v>
      </c>
      <c r="U2750" s="9">
        <f t="shared" si="342"/>
        <v>1075</v>
      </c>
      <c r="V2750" s="2" t="s">
        <v>34</v>
      </c>
      <c r="W2750" s="10">
        <f t="shared" si="343"/>
        <v>0.09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 t="shared" si="336"/>
        <v>Craig</v>
      </c>
      <c r="H2751" s="6" t="str">
        <f t="shared" si="337"/>
        <v>Carroll</v>
      </c>
      <c r="I2751" s="6" t="str">
        <f t="shared" si="338"/>
        <v>Suzhou</v>
      </c>
      <c r="J2751" s="2" t="s">
        <v>75</v>
      </c>
      <c r="K2751" s="7" t="str">
        <f>INDEX('Product Details'!$A$2:$D$169, MATCH('Sales Order '!J2751,'Product Details'!$B$2:$B$169,0),3)</f>
        <v>Office_Supplies</v>
      </c>
      <c r="L2751" s="7" t="str">
        <f>INDEX('Product Details'!$A$2:$D$169, MATCH('Sales Order '!J2751,'Product Details'!$B$2:$B$169,0),4)</f>
        <v>Fasteners</v>
      </c>
      <c r="M2751" s="7" t="str">
        <f>INDEX('Product Details'!$A$2:$D$169, MATCH('Sales Order '!J2751,'Product Details'!$B$2:$B$169,0),1)</f>
        <v>Accos Rubber Bands, 12 Pack</v>
      </c>
      <c r="N2751" s="2">
        <v>923</v>
      </c>
      <c r="O2751" s="2">
        <v>879</v>
      </c>
      <c r="P2751" s="2">
        <v>7</v>
      </c>
      <c r="Q2751" s="8">
        <f t="shared" si="339"/>
        <v>6153</v>
      </c>
      <c r="R2751" s="8">
        <f t="shared" si="340"/>
        <v>6461</v>
      </c>
      <c r="S2751" s="2">
        <v>65</v>
      </c>
      <c r="T2751" s="9">
        <f t="shared" si="341"/>
        <v>6526</v>
      </c>
      <c r="U2751" s="9">
        <f t="shared" si="342"/>
        <v>373</v>
      </c>
      <c r="V2751" s="2" t="s">
        <v>34</v>
      </c>
      <c r="W2751" s="10">
        <f t="shared" si="343"/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 t="shared" si="336"/>
        <v>Claudia</v>
      </c>
      <c r="H2752" s="6" t="str">
        <f t="shared" si="337"/>
        <v>Bergmann</v>
      </c>
      <c r="I2752" s="6" t="str">
        <f t="shared" si="338"/>
        <v>Aschaffenburg</v>
      </c>
      <c r="J2752" s="2" t="s">
        <v>1397</v>
      </c>
      <c r="K2752" s="7" t="str">
        <f>INDEX('Product Details'!$A$2:$D$169, MATCH('Sales Order '!J2752,'Product Details'!$B$2:$B$169,0),3)</f>
        <v>Technology</v>
      </c>
      <c r="L2752" s="7" t="str">
        <f>INDEX('Product Details'!$A$2:$D$169, MATCH('Sales Order '!J2752,'Product Details'!$B$2:$B$169,0),4)</f>
        <v>Phones</v>
      </c>
      <c r="M2752" s="7" t="str">
        <f>INDEX('Product Details'!$A$2:$D$169, MATCH('Sales Order '!J2752,'Product Details'!$B$2:$B$169,0),1)</f>
        <v>Smart Phone, Full Size</v>
      </c>
      <c r="N2752" s="2">
        <v>2083</v>
      </c>
      <c r="O2752" s="2">
        <v>2004</v>
      </c>
      <c r="P2752" s="2">
        <v>1</v>
      </c>
      <c r="Q2752" s="8">
        <f t="shared" si="339"/>
        <v>2004</v>
      </c>
      <c r="R2752" s="8">
        <f t="shared" si="340"/>
        <v>2083</v>
      </c>
      <c r="S2752" s="2">
        <v>74</v>
      </c>
      <c r="T2752" s="9">
        <f t="shared" si="341"/>
        <v>2157</v>
      </c>
      <c r="U2752" s="9">
        <f t="shared" si="342"/>
        <v>153</v>
      </c>
      <c r="V2752" s="2" t="s">
        <v>64</v>
      </c>
      <c r="W2752" s="10">
        <f t="shared" si="343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 t="shared" si="336"/>
        <v>Julie</v>
      </c>
      <c r="H2753" s="6" t="str">
        <f t="shared" si="337"/>
        <v>Creighton</v>
      </c>
      <c r="I2753" s="6" t="str">
        <f t="shared" si="338"/>
        <v>Ballarat</v>
      </c>
      <c r="J2753" s="2" t="s">
        <v>752</v>
      </c>
      <c r="K2753" s="7" t="str">
        <f>INDEX('Product Details'!$A$2:$D$169, MATCH('Sales Order '!J2753,'Product Details'!$B$2:$B$169,0),3)</f>
        <v>Office_Supplies</v>
      </c>
      <c r="L2753" s="7" t="str">
        <f>INDEX('Product Details'!$A$2:$D$169, MATCH('Sales Order '!J2753,'Product Details'!$B$2:$B$169,0),4)</f>
        <v>Envelopes</v>
      </c>
      <c r="M2753" s="7" t="str">
        <f>INDEX('Product Details'!$A$2:$D$169, MATCH('Sales Order '!J2753,'Product Details'!$B$2:$B$169,0),1)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339"/>
        <v>110</v>
      </c>
      <c r="R2753" s="8">
        <f t="shared" si="340"/>
        <v>120</v>
      </c>
      <c r="S2753" s="2">
        <v>10</v>
      </c>
      <c r="T2753" s="9">
        <f t="shared" si="341"/>
        <v>130</v>
      </c>
      <c r="U2753" s="9">
        <f t="shared" si="342"/>
        <v>20</v>
      </c>
      <c r="V2753" s="2" t="s">
        <v>34</v>
      </c>
      <c r="W2753" s="10">
        <f t="shared" si="343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 t="shared" si="336"/>
        <v>Philisse</v>
      </c>
      <c r="H2754" s="6" t="str">
        <f t="shared" si="337"/>
        <v>Overcash</v>
      </c>
      <c r="I2754" s="6" t="str">
        <f t="shared" si="338"/>
        <v>Potsdam</v>
      </c>
      <c r="J2754" s="2" t="s">
        <v>78</v>
      </c>
      <c r="K2754" s="7" t="str">
        <f>INDEX('Product Details'!$A$2:$D$169, MATCH('Sales Order '!J2754,'Product Details'!$B$2:$B$169,0),3)</f>
        <v>Office_Supplies</v>
      </c>
      <c r="L2754" s="7" t="str">
        <f>INDEX('Product Details'!$A$2:$D$169, MATCH('Sales Order '!J2754,'Product Details'!$B$2:$B$169,0),4)</f>
        <v>Supplies</v>
      </c>
      <c r="M2754" s="7" t="str">
        <f>INDEX('Product Details'!$A$2:$D$169, MATCH('Sales Order '!J2754,'Product Details'!$B$2:$B$169,0),1)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339"/>
        <v>21840</v>
      </c>
      <c r="R2754" s="8">
        <f t="shared" si="340"/>
        <v>23805</v>
      </c>
      <c r="S2754" s="2">
        <v>63</v>
      </c>
      <c r="T2754" s="9">
        <f t="shared" si="341"/>
        <v>23868</v>
      </c>
      <c r="U2754" s="9">
        <f t="shared" si="342"/>
        <v>2028</v>
      </c>
      <c r="V2754" s="2" t="s">
        <v>34</v>
      </c>
      <c r="W2754" s="10">
        <f t="shared" si="343"/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 t="shared" si="336"/>
        <v>Cynthia</v>
      </c>
      <c r="H2755" s="6" t="str">
        <f t="shared" si="337"/>
        <v>Delaney</v>
      </c>
      <c r="I2755" s="6" t="str">
        <f t="shared" si="338"/>
        <v>Gold Coast</v>
      </c>
      <c r="J2755" s="2" t="s">
        <v>281</v>
      </c>
      <c r="K2755" s="7" t="str">
        <f>INDEX('Product Details'!$A$2:$D$169, MATCH('Sales Order '!J2755,'Product Details'!$B$2:$B$169,0),3)</f>
        <v>Furniture</v>
      </c>
      <c r="L2755" s="7" t="str">
        <f>INDEX('Product Details'!$A$2:$D$169, MATCH('Sales Order '!J2755,'Product Details'!$B$2:$B$169,0),4)</f>
        <v>Chairs</v>
      </c>
      <c r="M2755" s="7" t="str">
        <f>INDEX('Product Details'!$A$2:$D$169, MATCH('Sales Order '!J2755,'Product Details'!$B$2:$B$169,0),1)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339"/>
        <v>1290</v>
      </c>
      <c r="R2755" s="8">
        <f t="shared" si="340"/>
        <v>1368</v>
      </c>
      <c r="S2755" s="2">
        <v>59</v>
      </c>
      <c r="T2755" s="9">
        <f t="shared" si="341"/>
        <v>1427</v>
      </c>
      <c r="U2755" s="9">
        <f t="shared" si="342"/>
        <v>137</v>
      </c>
      <c r="V2755" s="2" t="s">
        <v>31</v>
      </c>
      <c r="W2755" s="10">
        <f t="shared" si="343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 t="shared" si="336"/>
        <v>Carl</v>
      </c>
      <c r="H2756" s="6" t="str">
        <f t="shared" si="337"/>
        <v>Weiss</v>
      </c>
      <c r="I2756" s="6" t="str">
        <f t="shared" si="338"/>
        <v>Tianjin</v>
      </c>
      <c r="J2756" s="2" t="s">
        <v>752</v>
      </c>
      <c r="K2756" s="7" t="str">
        <f>INDEX('Product Details'!$A$2:$D$169, MATCH('Sales Order '!J2756,'Product Details'!$B$2:$B$169,0),3)</f>
        <v>Office_Supplies</v>
      </c>
      <c r="L2756" s="7" t="str">
        <f>INDEX('Product Details'!$A$2:$D$169, MATCH('Sales Order '!J2756,'Product Details'!$B$2:$B$169,0),4)</f>
        <v>Envelopes</v>
      </c>
      <c r="M2756" s="7" t="str">
        <f>INDEX('Product Details'!$A$2:$D$169, MATCH('Sales Order '!J2756,'Product Details'!$B$2:$B$169,0),1)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339"/>
        <v>1545</v>
      </c>
      <c r="R2756" s="8">
        <f t="shared" si="340"/>
        <v>1718</v>
      </c>
      <c r="S2756" s="2">
        <v>89</v>
      </c>
      <c r="T2756" s="9">
        <f t="shared" si="341"/>
        <v>1807</v>
      </c>
      <c r="U2756" s="9">
        <f t="shared" si="342"/>
        <v>262</v>
      </c>
      <c r="V2756" s="2" t="s">
        <v>64</v>
      </c>
      <c r="W2756" s="10">
        <f t="shared" si="343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 t="shared" si="336"/>
        <v>Sally</v>
      </c>
      <c r="H2757" s="6" t="str">
        <f t="shared" si="337"/>
        <v>Hughsby</v>
      </c>
      <c r="I2757" s="6" t="str">
        <f t="shared" si="338"/>
        <v>Depok</v>
      </c>
      <c r="J2757" s="2" t="s">
        <v>633</v>
      </c>
      <c r="K2757" s="7" t="str">
        <f>INDEX('Product Details'!$A$2:$D$169, MATCH('Sales Order '!J2757,'Product Details'!$B$2:$B$169,0),3)</f>
        <v>Office_Supplies</v>
      </c>
      <c r="L2757" s="7" t="str">
        <f>INDEX('Product Details'!$A$2:$D$169, MATCH('Sales Order '!J2757,'Product Details'!$B$2:$B$169,0),4)</f>
        <v>Appliances</v>
      </c>
      <c r="M2757" s="7" t="str">
        <f>INDEX('Product Details'!$A$2:$D$169, MATCH('Sales Order '!J2757,'Product Details'!$B$2:$B$169,0),1)</f>
        <v>Cuisinart Toaster, Silver</v>
      </c>
      <c r="N2757" s="2">
        <v>81</v>
      </c>
      <c r="O2757" s="2">
        <v>77</v>
      </c>
      <c r="P2757" s="2">
        <v>11</v>
      </c>
      <c r="Q2757" s="8">
        <f t="shared" si="339"/>
        <v>847</v>
      </c>
      <c r="R2757" s="8">
        <f t="shared" si="340"/>
        <v>891</v>
      </c>
      <c r="S2757" s="2">
        <v>10</v>
      </c>
      <c r="T2757" s="9">
        <f t="shared" si="341"/>
        <v>901</v>
      </c>
      <c r="U2757" s="9">
        <f t="shared" si="342"/>
        <v>54</v>
      </c>
      <c r="V2757" s="2" t="s">
        <v>34</v>
      </c>
      <c r="W2757" s="10">
        <f t="shared" si="343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 t="shared" si="336"/>
        <v>Duane</v>
      </c>
      <c r="H2758" s="6" t="str">
        <f t="shared" si="337"/>
        <v>Huffman</v>
      </c>
      <c r="I2758" s="6" t="str">
        <f t="shared" si="338"/>
        <v>Perth</v>
      </c>
      <c r="J2758" s="2" t="s">
        <v>78</v>
      </c>
      <c r="K2758" s="7" t="str">
        <f>INDEX('Product Details'!$A$2:$D$169, MATCH('Sales Order '!J2758,'Product Details'!$B$2:$B$169,0),3)</f>
        <v>Office_Supplies</v>
      </c>
      <c r="L2758" s="7" t="str">
        <f>INDEX('Product Details'!$A$2:$D$169, MATCH('Sales Order '!J2758,'Product Details'!$B$2:$B$169,0),4)</f>
        <v>Supplies</v>
      </c>
      <c r="M2758" s="7" t="str">
        <f>INDEX('Product Details'!$A$2:$D$169, MATCH('Sales Order '!J2758,'Product Details'!$B$2:$B$169,0),1)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339"/>
        <v>7284</v>
      </c>
      <c r="R2758" s="8">
        <f t="shared" si="340"/>
        <v>7872</v>
      </c>
      <c r="S2758" s="2">
        <v>73</v>
      </c>
      <c r="T2758" s="9">
        <f t="shared" si="341"/>
        <v>7945</v>
      </c>
      <c r="U2758" s="9">
        <f t="shared" si="342"/>
        <v>661</v>
      </c>
      <c r="V2758" s="2" t="s">
        <v>34</v>
      </c>
      <c r="W2758" s="10">
        <f t="shared" si="343"/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 t="shared" si="336"/>
        <v>Aaron</v>
      </c>
      <c r="H2759" s="6" t="str">
        <f t="shared" si="337"/>
        <v>Smayling</v>
      </c>
      <c r="I2759" s="6" t="str">
        <f t="shared" si="338"/>
        <v>Port Macquarie</v>
      </c>
      <c r="J2759" s="2" t="s">
        <v>87</v>
      </c>
      <c r="K2759" s="7" t="str">
        <f>INDEX('Product Details'!$A$2:$D$169, MATCH('Sales Order '!J2759,'Product Details'!$B$2:$B$169,0),3)</f>
        <v>Office_Supplies</v>
      </c>
      <c r="L2759" s="7" t="str">
        <f>INDEX('Product Details'!$A$2:$D$169, MATCH('Sales Order '!J2759,'Product Details'!$B$2:$B$169,0),4)</f>
        <v>Storage</v>
      </c>
      <c r="M2759" s="7" t="str">
        <f>INDEX('Product Details'!$A$2:$D$169, MATCH('Sales Order '!J2759,'Product Details'!$B$2:$B$169,0),1)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339"/>
        <v>25604</v>
      </c>
      <c r="R2759" s="8">
        <f t="shared" si="340"/>
        <v>25600</v>
      </c>
      <c r="S2759" s="2">
        <v>79</v>
      </c>
      <c r="T2759" s="9">
        <f t="shared" si="341"/>
        <v>25679</v>
      </c>
      <c r="U2759" s="9">
        <f t="shared" si="342"/>
        <v>75</v>
      </c>
      <c r="V2759" s="2" t="s">
        <v>64</v>
      </c>
      <c r="W2759" s="10">
        <f t="shared" si="343"/>
        <v>7.0000000000000007E-2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 t="shared" si="336"/>
        <v>Christy</v>
      </c>
      <c r="H2760" s="6" t="str">
        <f t="shared" si="337"/>
        <v>Brittain</v>
      </c>
      <c r="I2760" s="6" t="str">
        <f t="shared" si="338"/>
        <v>Ajmer</v>
      </c>
      <c r="J2760" s="2" t="s">
        <v>351</v>
      </c>
      <c r="K2760" s="7" t="str">
        <f>INDEX('Product Details'!$A$2:$D$169, MATCH('Sales Order '!J2760,'Product Details'!$B$2:$B$169,0),3)</f>
        <v>Furniture</v>
      </c>
      <c r="L2760" s="7" t="str">
        <f>INDEX('Product Details'!$A$2:$D$169, MATCH('Sales Order '!J2760,'Product Details'!$B$2:$B$169,0),4)</f>
        <v>Tables</v>
      </c>
      <c r="M2760" s="7" t="str">
        <f>INDEX('Product Details'!$A$2:$D$169, MATCH('Sales Order '!J2760,'Product Details'!$B$2:$B$169,0),1)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339"/>
        <v>316</v>
      </c>
      <c r="R2760" s="8">
        <f t="shared" si="340"/>
        <v>350</v>
      </c>
      <c r="S2760" s="2">
        <v>30</v>
      </c>
      <c r="T2760" s="9">
        <f t="shared" si="341"/>
        <v>380</v>
      </c>
      <c r="U2760" s="9">
        <f t="shared" si="342"/>
        <v>64</v>
      </c>
      <c r="V2760" s="2" t="s">
        <v>64</v>
      </c>
      <c r="W2760" s="10">
        <f t="shared" si="343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 t="shared" si="336"/>
        <v>Nathan</v>
      </c>
      <c r="H2761" s="6" t="str">
        <f t="shared" si="337"/>
        <v>Gelder</v>
      </c>
      <c r="I2761" s="6" t="str">
        <f t="shared" si="338"/>
        <v>Depok</v>
      </c>
      <c r="J2761" s="2" t="s">
        <v>161</v>
      </c>
      <c r="K2761" s="7" t="str">
        <f>INDEX('Product Details'!$A$2:$D$169, MATCH('Sales Order '!J2761,'Product Details'!$B$2:$B$169,0),3)</f>
        <v>Office_Supplies</v>
      </c>
      <c r="L2761" s="7" t="str">
        <f>INDEX('Product Details'!$A$2:$D$169, MATCH('Sales Order '!J2761,'Product Details'!$B$2:$B$169,0),4)</f>
        <v>Storage</v>
      </c>
      <c r="M2761" s="7" t="str">
        <f>INDEX('Product Details'!$A$2:$D$169, MATCH('Sales Order '!J2761,'Product Details'!$B$2:$B$169,0),1)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339"/>
        <v>952</v>
      </c>
      <c r="R2761" s="8">
        <f t="shared" si="340"/>
        <v>1036</v>
      </c>
      <c r="S2761" s="2">
        <v>30</v>
      </c>
      <c r="T2761" s="9">
        <f t="shared" si="341"/>
        <v>1066</v>
      </c>
      <c r="U2761" s="9">
        <f t="shared" si="342"/>
        <v>114</v>
      </c>
      <c r="V2761" s="2" t="s">
        <v>34</v>
      </c>
      <c r="W2761" s="10">
        <f t="shared" si="343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 t="shared" ref="G2762:G2825" si="344">VLOOKUP(F2762, Customer,2,0)</f>
        <v>Michael</v>
      </c>
      <c r="H2762" s="6" t="str">
        <f t="shared" ref="H2762:H2825" si="345">VLOOKUP(F2762,Customer,3,0)</f>
        <v>Nguyen</v>
      </c>
      <c r="I2762" s="6" t="str">
        <f t="shared" ref="I2762:I2825" si="346">VLOOKUP(F2762,Customer,5,0)</f>
        <v>Berlin</v>
      </c>
      <c r="J2762" s="2" t="s">
        <v>212</v>
      </c>
      <c r="K2762" s="7" t="str">
        <f>INDEX('Product Details'!$A$2:$D$169, MATCH('Sales Order '!J2762,'Product Details'!$B$2:$B$169,0),3)</f>
        <v>Furniture</v>
      </c>
      <c r="L2762" s="7" t="str">
        <f>INDEX('Product Details'!$A$2:$D$169, MATCH('Sales Order '!J2762,'Product Details'!$B$2:$B$169,0),4)</f>
        <v>Bookcases</v>
      </c>
      <c r="M2762" s="7" t="str">
        <f>INDEX('Product Details'!$A$2:$D$169, MATCH('Sales Order '!J2762,'Product Details'!$B$2:$B$169,0),1)</f>
        <v>Library with Doors, Metal</v>
      </c>
      <c r="N2762" s="2">
        <v>202</v>
      </c>
      <c r="O2762" s="2">
        <v>187</v>
      </c>
      <c r="P2762" s="2">
        <v>1</v>
      </c>
      <c r="Q2762" s="8">
        <f t="shared" si="339"/>
        <v>187</v>
      </c>
      <c r="R2762" s="8">
        <f t="shared" si="340"/>
        <v>202</v>
      </c>
      <c r="S2762" s="2">
        <v>30</v>
      </c>
      <c r="T2762" s="9">
        <f t="shared" si="341"/>
        <v>232</v>
      </c>
      <c r="U2762" s="9">
        <f t="shared" si="342"/>
        <v>45</v>
      </c>
      <c r="V2762" s="2" t="s">
        <v>34</v>
      </c>
      <c r="W2762" s="10">
        <f t="shared" si="343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 t="shared" si="344"/>
        <v>Carol</v>
      </c>
      <c r="H2763" s="6" t="str">
        <f t="shared" si="345"/>
        <v>Adams</v>
      </c>
      <c r="I2763" s="6" t="str">
        <f t="shared" si="346"/>
        <v>Cairns</v>
      </c>
      <c r="J2763" s="2" t="s">
        <v>60</v>
      </c>
      <c r="K2763" s="7" t="str">
        <f>INDEX('Product Details'!$A$2:$D$169, MATCH('Sales Order '!J2763,'Product Details'!$B$2:$B$169,0),3)</f>
        <v>Technology</v>
      </c>
      <c r="L2763" s="7" t="str">
        <f>INDEX('Product Details'!$A$2:$D$169, MATCH('Sales Order '!J2763,'Product Details'!$B$2:$B$169,0),4)</f>
        <v>Accessories</v>
      </c>
      <c r="M2763" s="7" t="str">
        <f>INDEX('Product Details'!$A$2:$D$169, MATCH('Sales Order '!J2763,'Product Details'!$B$2:$B$169,0),1)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347">O2763*P2763</f>
        <v>1377</v>
      </c>
      <c r="R2763" s="8">
        <f t="shared" ref="R2763:R2826" si="348">N2763*P2763</f>
        <v>1539</v>
      </c>
      <c r="S2763" s="2">
        <v>30</v>
      </c>
      <c r="T2763" s="9">
        <f t="shared" ref="T2763:T2826" si="349">R2763+S2763</f>
        <v>1569</v>
      </c>
      <c r="U2763" s="9">
        <f t="shared" ref="U2763:U2826" si="350">T2763-Q2763</f>
        <v>192</v>
      </c>
      <c r="V2763" s="2" t="s">
        <v>34</v>
      </c>
      <c r="W2763" s="10">
        <f t="shared" ref="W2763:W2826" si="351">VLOOKUP(T2763,$X$1:$Y$7,2,1)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 t="shared" si="344"/>
        <v>Heather</v>
      </c>
      <c r="H2764" s="6" t="str">
        <f t="shared" si="345"/>
        <v>Kirkland</v>
      </c>
      <c r="I2764" s="6" t="str">
        <f t="shared" si="346"/>
        <v>Townsville</v>
      </c>
      <c r="J2764" s="2" t="s">
        <v>103</v>
      </c>
      <c r="K2764" s="7" t="str">
        <f>INDEX('Product Details'!$A$2:$D$169, MATCH('Sales Order '!J2764,'Product Details'!$B$2:$B$169,0),3)</f>
        <v>Technology</v>
      </c>
      <c r="L2764" s="7" t="str">
        <f>INDEX('Product Details'!$A$2:$D$169, MATCH('Sales Order '!J2764,'Product Details'!$B$2:$B$169,0),4)</f>
        <v>Phones</v>
      </c>
      <c r="M2764" s="7" t="str">
        <f>INDEX('Product Details'!$A$2:$D$169, MATCH('Sales Order '!J2764,'Product Details'!$B$2:$B$169,0),1)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347"/>
        <v>20211</v>
      </c>
      <c r="R2764" s="8">
        <f t="shared" si="348"/>
        <v>21636</v>
      </c>
      <c r="S2764" s="2">
        <v>21</v>
      </c>
      <c r="T2764" s="9">
        <f t="shared" si="349"/>
        <v>21657</v>
      </c>
      <c r="U2764" s="9">
        <f t="shared" si="350"/>
        <v>1446</v>
      </c>
      <c r="V2764" s="2" t="s">
        <v>34</v>
      </c>
      <c r="W2764" s="10">
        <f t="shared" si="351"/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 t="shared" si="344"/>
        <v>Julia</v>
      </c>
      <c r="H2765" s="6" t="str">
        <f t="shared" si="345"/>
        <v>Dunbar</v>
      </c>
      <c r="I2765" s="6" t="str">
        <f t="shared" si="346"/>
        <v>Melbourne</v>
      </c>
      <c r="J2765" s="2" t="s">
        <v>320</v>
      </c>
      <c r="K2765" s="7" t="str">
        <f>INDEX('Product Details'!$A$2:$D$169, MATCH('Sales Order '!J2765,'Product Details'!$B$2:$B$169,0),3)</f>
        <v>Technology</v>
      </c>
      <c r="L2765" s="7" t="str">
        <f>INDEX('Product Details'!$A$2:$D$169, MATCH('Sales Order '!J2765,'Product Details'!$B$2:$B$169,0),4)</f>
        <v>Accessories</v>
      </c>
      <c r="M2765" s="7" t="str">
        <f>INDEX('Product Details'!$A$2:$D$169, MATCH('Sales Order '!J2765,'Product Details'!$B$2:$B$169,0),1)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347"/>
        <v>1560</v>
      </c>
      <c r="R2765" s="8">
        <f t="shared" si="348"/>
        <v>1622</v>
      </c>
      <c r="S2765" s="2">
        <v>99</v>
      </c>
      <c r="T2765" s="9">
        <f t="shared" si="349"/>
        <v>1721</v>
      </c>
      <c r="U2765" s="9">
        <f t="shared" si="350"/>
        <v>161</v>
      </c>
      <c r="V2765" s="2" t="s">
        <v>34</v>
      </c>
      <c r="W2765" s="10">
        <f t="shared" si="351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 t="shared" si="344"/>
        <v>Lisa</v>
      </c>
      <c r="H2766" s="6" t="str">
        <f t="shared" si="345"/>
        <v>DeCherney</v>
      </c>
      <c r="I2766" s="6" t="str">
        <f t="shared" si="346"/>
        <v>Ningbo</v>
      </c>
      <c r="J2766" s="2" t="s">
        <v>335</v>
      </c>
      <c r="K2766" s="7" t="str">
        <f>INDEX('Product Details'!$A$2:$D$169, MATCH('Sales Order '!J2766,'Product Details'!$B$2:$B$169,0),3)</f>
        <v>Office_Supplies</v>
      </c>
      <c r="L2766" s="7" t="str">
        <f>INDEX('Product Details'!$A$2:$D$169, MATCH('Sales Order '!J2766,'Product Details'!$B$2:$B$169,0),4)</f>
        <v>Paper</v>
      </c>
      <c r="M2766" s="7" t="str">
        <f>INDEX('Product Details'!$A$2:$D$169, MATCH('Sales Order '!J2766,'Product Details'!$B$2:$B$169,0),1)</f>
        <v>Xerox 22</v>
      </c>
      <c r="N2766" s="2">
        <v>36778</v>
      </c>
      <c r="O2766" s="2">
        <v>34709</v>
      </c>
      <c r="P2766" s="2">
        <v>13</v>
      </c>
      <c r="Q2766" s="8">
        <f t="shared" si="347"/>
        <v>451217</v>
      </c>
      <c r="R2766" s="8">
        <f t="shared" si="348"/>
        <v>478114</v>
      </c>
      <c r="S2766" s="2">
        <v>66</v>
      </c>
      <c r="T2766" s="9">
        <f t="shared" si="349"/>
        <v>478180</v>
      </c>
      <c r="U2766" s="9">
        <f t="shared" si="350"/>
        <v>26963</v>
      </c>
      <c r="V2766" s="2" t="s">
        <v>64</v>
      </c>
      <c r="W2766" s="10">
        <f t="shared" si="351"/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 t="shared" si="344"/>
        <v>Steve</v>
      </c>
      <c r="H2767" s="6" t="str">
        <f t="shared" si="345"/>
        <v>Carroll</v>
      </c>
      <c r="I2767" s="6" t="str">
        <f t="shared" si="346"/>
        <v>Qingdao</v>
      </c>
      <c r="J2767" s="2" t="s">
        <v>238</v>
      </c>
      <c r="K2767" s="7" t="str">
        <f>INDEX('Product Details'!$A$2:$D$169, MATCH('Sales Order '!J2767,'Product Details'!$B$2:$B$169,0),3)</f>
        <v>Furniture</v>
      </c>
      <c r="L2767" s="7" t="str">
        <f>INDEX('Product Details'!$A$2:$D$169, MATCH('Sales Order '!J2767,'Product Details'!$B$2:$B$169,0),4)</f>
        <v>Furnishings</v>
      </c>
      <c r="M2767" s="7" t="str">
        <f>INDEX('Product Details'!$A$2:$D$169, MATCH('Sales Order '!J2767,'Product Details'!$B$2:$B$169,0),1)</f>
        <v>DAX Solid Wood Frames</v>
      </c>
      <c r="N2767" s="2">
        <v>7922</v>
      </c>
      <c r="O2767" s="2">
        <v>7328</v>
      </c>
      <c r="P2767" s="2">
        <v>2</v>
      </c>
      <c r="Q2767" s="8">
        <f t="shared" si="347"/>
        <v>14656</v>
      </c>
      <c r="R2767" s="8">
        <f t="shared" si="348"/>
        <v>15844</v>
      </c>
      <c r="S2767" s="2">
        <v>39</v>
      </c>
      <c r="T2767" s="9">
        <f t="shared" si="349"/>
        <v>15883</v>
      </c>
      <c r="U2767" s="9">
        <f t="shared" si="350"/>
        <v>1227</v>
      </c>
      <c r="V2767" s="2" t="s">
        <v>34</v>
      </c>
      <c r="W2767" s="10">
        <f t="shared" si="351"/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 t="shared" si="344"/>
        <v>Rachel</v>
      </c>
      <c r="H2768" s="6" t="str">
        <f t="shared" si="345"/>
        <v>Payne</v>
      </c>
      <c r="I2768" s="6" t="str">
        <f t="shared" si="346"/>
        <v>Fuzhou</v>
      </c>
      <c r="J2768" s="2" t="s">
        <v>1013</v>
      </c>
      <c r="K2768" s="7" t="str">
        <f>INDEX('Product Details'!$A$2:$D$169, MATCH('Sales Order '!J2768,'Product Details'!$B$2:$B$169,0),3)</f>
        <v>Office_Supplies</v>
      </c>
      <c r="L2768" s="7" t="str">
        <f>INDEX('Product Details'!$A$2:$D$169, MATCH('Sales Order '!J2768,'Product Details'!$B$2:$B$169,0),4)</f>
        <v>Envelopes</v>
      </c>
      <c r="M2768" s="7" t="str">
        <f>INDEX('Product Details'!$A$2:$D$169, MATCH('Sales Order '!J2768,'Product Details'!$B$2:$B$169,0),1)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347"/>
        <v>26744</v>
      </c>
      <c r="R2768" s="8">
        <f t="shared" si="348"/>
        <v>28084</v>
      </c>
      <c r="S2768" s="2">
        <v>27</v>
      </c>
      <c r="T2768" s="9">
        <f t="shared" si="349"/>
        <v>28111</v>
      </c>
      <c r="U2768" s="9">
        <f t="shared" si="350"/>
        <v>1367</v>
      </c>
      <c r="V2768" s="2" t="s">
        <v>34</v>
      </c>
      <c r="W2768" s="10">
        <f t="shared" si="351"/>
        <v>7.0000000000000007E-2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 t="shared" si="344"/>
        <v>Brian</v>
      </c>
      <c r="H2769" s="6" t="str">
        <f t="shared" si="345"/>
        <v>Dahlen</v>
      </c>
      <c r="I2769" s="6" t="str">
        <f t="shared" si="346"/>
        <v>Shantou</v>
      </c>
      <c r="J2769" s="2" t="s">
        <v>633</v>
      </c>
      <c r="K2769" s="7" t="str">
        <f>INDEX('Product Details'!$A$2:$D$169, MATCH('Sales Order '!J2769,'Product Details'!$B$2:$B$169,0),3)</f>
        <v>Office_Supplies</v>
      </c>
      <c r="L2769" s="7" t="str">
        <f>INDEX('Product Details'!$A$2:$D$169, MATCH('Sales Order '!J2769,'Product Details'!$B$2:$B$169,0),4)</f>
        <v>Appliances</v>
      </c>
      <c r="M2769" s="7" t="str">
        <f>INDEX('Product Details'!$A$2:$D$169, MATCH('Sales Order '!J2769,'Product Details'!$B$2:$B$169,0),1)</f>
        <v>Cuisinart Toaster, Silver</v>
      </c>
      <c r="N2769" s="2">
        <v>2787</v>
      </c>
      <c r="O2769" s="2">
        <v>2681</v>
      </c>
      <c r="P2769" s="2">
        <v>6</v>
      </c>
      <c r="Q2769" s="8">
        <f t="shared" si="347"/>
        <v>16086</v>
      </c>
      <c r="R2769" s="8">
        <f t="shared" si="348"/>
        <v>16722</v>
      </c>
      <c r="S2769" s="2">
        <v>60</v>
      </c>
      <c r="T2769" s="9">
        <f t="shared" si="349"/>
        <v>16782</v>
      </c>
      <c r="U2769" s="9">
        <f t="shared" si="350"/>
        <v>696</v>
      </c>
      <c r="V2769" s="2" t="s">
        <v>72</v>
      </c>
      <c r="W2769" s="10">
        <f t="shared" si="351"/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 t="shared" si="344"/>
        <v>Stefanie</v>
      </c>
      <c r="H2770" s="6" t="str">
        <f t="shared" si="345"/>
        <v>Holloman</v>
      </c>
      <c r="I2770" s="6" t="str">
        <f t="shared" si="346"/>
        <v>Durgapur</v>
      </c>
      <c r="J2770" s="2" t="s">
        <v>208</v>
      </c>
      <c r="K2770" s="7" t="str">
        <f>INDEX('Product Details'!$A$2:$D$169, MATCH('Sales Order '!J2770,'Product Details'!$B$2:$B$169,0),3)</f>
        <v>Office_Supplies</v>
      </c>
      <c r="L2770" s="7" t="str">
        <f>INDEX('Product Details'!$A$2:$D$169, MATCH('Sales Order '!J2770,'Product Details'!$B$2:$B$169,0),4)</f>
        <v>Labels</v>
      </c>
      <c r="M2770" s="7" t="str">
        <f>INDEX('Product Details'!$A$2:$D$169, MATCH('Sales Order '!J2770,'Product Details'!$B$2:$B$169,0),1)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347"/>
        <v>130</v>
      </c>
      <c r="R2770" s="8">
        <f t="shared" si="348"/>
        <v>136</v>
      </c>
      <c r="S2770" s="2">
        <v>30</v>
      </c>
      <c r="T2770" s="9">
        <f t="shared" si="349"/>
        <v>166</v>
      </c>
      <c r="U2770" s="9">
        <f t="shared" si="350"/>
        <v>36</v>
      </c>
      <c r="V2770" s="2" t="s">
        <v>34</v>
      </c>
      <c r="W2770" s="10">
        <f t="shared" si="351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 t="shared" si="344"/>
        <v>Laurel</v>
      </c>
      <c r="H2771" s="6" t="str">
        <f t="shared" si="345"/>
        <v>Workman</v>
      </c>
      <c r="I2771" s="6" t="str">
        <f t="shared" si="346"/>
        <v>Dongguan</v>
      </c>
      <c r="J2771" s="2" t="s">
        <v>351</v>
      </c>
      <c r="K2771" s="7" t="str">
        <f>INDEX('Product Details'!$A$2:$D$169, MATCH('Sales Order '!J2771,'Product Details'!$B$2:$B$169,0),3)</f>
        <v>Furniture</v>
      </c>
      <c r="L2771" s="7" t="str">
        <f>INDEX('Product Details'!$A$2:$D$169, MATCH('Sales Order '!J2771,'Product Details'!$B$2:$B$169,0),4)</f>
        <v>Tables</v>
      </c>
      <c r="M2771" s="7" t="str">
        <f>INDEX('Product Details'!$A$2:$D$169, MATCH('Sales Order '!J2771,'Product Details'!$B$2:$B$169,0),1)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347"/>
        <v>18864</v>
      </c>
      <c r="R2771" s="8">
        <f t="shared" si="348"/>
        <v>20151</v>
      </c>
      <c r="S2771" s="2">
        <v>29</v>
      </c>
      <c r="T2771" s="9">
        <f t="shared" si="349"/>
        <v>20180</v>
      </c>
      <c r="U2771" s="9">
        <f t="shared" si="350"/>
        <v>1316</v>
      </c>
      <c r="V2771" s="2" t="s">
        <v>34</v>
      </c>
      <c r="W2771" s="10">
        <f t="shared" si="351"/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 t="shared" si="344"/>
        <v>Barry</v>
      </c>
      <c r="H2772" s="6" t="str">
        <f t="shared" si="345"/>
        <v>Blumstein</v>
      </c>
      <c r="I2772" s="6" t="str">
        <f t="shared" si="346"/>
        <v>Toowoomba</v>
      </c>
      <c r="J2772" s="2" t="s">
        <v>1013</v>
      </c>
      <c r="K2772" s="7" t="str">
        <f>INDEX('Product Details'!$A$2:$D$169, MATCH('Sales Order '!J2772,'Product Details'!$B$2:$B$169,0),3)</f>
        <v>Office_Supplies</v>
      </c>
      <c r="L2772" s="7" t="str">
        <f>INDEX('Product Details'!$A$2:$D$169, MATCH('Sales Order '!J2772,'Product Details'!$B$2:$B$169,0),4)</f>
        <v>Envelopes</v>
      </c>
      <c r="M2772" s="7" t="str">
        <f>INDEX('Product Details'!$A$2:$D$169, MATCH('Sales Order '!J2772,'Product Details'!$B$2:$B$169,0),1)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347"/>
        <v>6040</v>
      </c>
      <c r="R2772" s="8">
        <f t="shared" si="348"/>
        <v>6404</v>
      </c>
      <c r="S2772" s="2">
        <v>67</v>
      </c>
      <c r="T2772" s="9">
        <f t="shared" si="349"/>
        <v>6471</v>
      </c>
      <c r="U2772" s="9">
        <f t="shared" si="350"/>
        <v>431</v>
      </c>
      <c r="V2772" s="2" t="s">
        <v>34</v>
      </c>
      <c r="W2772" s="10">
        <f t="shared" si="351"/>
        <v>0.05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 t="shared" si="344"/>
        <v>Lisa</v>
      </c>
      <c r="H2773" s="6" t="str">
        <f t="shared" si="345"/>
        <v>Ryan</v>
      </c>
      <c r="I2773" s="6" t="str">
        <f t="shared" si="346"/>
        <v>Berlin</v>
      </c>
      <c r="J2773" s="2" t="s">
        <v>60</v>
      </c>
      <c r="K2773" s="7" t="str">
        <f>INDEX('Product Details'!$A$2:$D$169, MATCH('Sales Order '!J2773,'Product Details'!$B$2:$B$169,0),3)</f>
        <v>Technology</v>
      </c>
      <c r="L2773" s="7" t="str">
        <f>INDEX('Product Details'!$A$2:$D$169, MATCH('Sales Order '!J2773,'Product Details'!$B$2:$B$169,0),4)</f>
        <v>Accessories</v>
      </c>
      <c r="M2773" s="7" t="str">
        <f>INDEX('Product Details'!$A$2:$D$169, MATCH('Sales Order '!J2773,'Product Details'!$B$2:$B$169,0),1)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347"/>
        <v>588</v>
      </c>
      <c r="R2773" s="8">
        <f t="shared" si="348"/>
        <v>606</v>
      </c>
      <c r="S2773" s="2">
        <v>10</v>
      </c>
      <c r="T2773" s="9">
        <f t="shared" si="349"/>
        <v>616</v>
      </c>
      <c r="U2773" s="9">
        <f t="shared" si="350"/>
        <v>28</v>
      </c>
      <c r="V2773" s="2" t="s">
        <v>34</v>
      </c>
      <c r="W2773" s="10">
        <f t="shared" si="351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 t="shared" si="344"/>
        <v>Jack</v>
      </c>
      <c r="H2774" s="6" t="str">
        <f t="shared" si="345"/>
        <v>Lebron</v>
      </c>
      <c r="I2774" s="6" t="str">
        <f t="shared" si="346"/>
        <v>Erftstadt</v>
      </c>
      <c r="J2774" s="2" t="s">
        <v>191</v>
      </c>
      <c r="K2774" s="7" t="str">
        <f>INDEX('Product Details'!$A$2:$D$169, MATCH('Sales Order '!J2774,'Product Details'!$B$2:$B$169,0),3)</f>
        <v>Furniture</v>
      </c>
      <c r="L2774" s="7" t="str">
        <f>INDEX('Product Details'!$A$2:$D$169, MATCH('Sales Order '!J2774,'Product Details'!$B$2:$B$169,0),4)</f>
        <v>Tables</v>
      </c>
      <c r="M2774" s="7" t="str">
        <f>INDEX('Product Details'!$A$2:$D$169, MATCH('Sales Order '!J2774,'Product Details'!$B$2:$B$169,0),1)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347"/>
        <v>1280</v>
      </c>
      <c r="R2774" s="8">
        <f t="shared" si="348"/>
        <v>1360</v>
      </c>
      <c r="S2774" s="2">
        <v>30</v>
      </c>
      <c r="T2774" s="9">
        <f t="shared" si="349"/>
        <v>1390</v>
      </c>
      <c r="U2774" s="9">
        <f t="shared" si="350"/>
        <v>110</v>
      </c>
      <c r="V2774" s="2" t="s">
        <v>34</v>
      </c>
      <c r="W2774" s="10">
        <f t="shared" si="351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 t="shared" si="344"/>
        <v>Jennifer</v>
      </c>
      <c r="H2775" s="6" t="str">
        <f t="shared" si="345"/>
        <v>Jackson</v>
      </c>
      <c r="I2775" s="6" t="str">
        <f t="shared" si="346"/>
        <v>Queanbeyan</v>
      </c>
      <c r="J2775" s="2" t="s">
        <v>97</v>
      </c>
      <c r="K2775" s="7" t="str">
        <f>INDEX('Product Details'!$A$2:$D$169, MATCH('Sales Order '!J2775,'Product Details'!$B$2:$B$169,0),3)</f>
        <v>Technology</v>
      </c>
      <c r="L2775" s="7" t="str">
        <f>INDEX('Product Details'!$A$2:$D$169, MATCH('Sales Order '!J2775,'Product Details'!$B$2:$B$169,0),4)</f>
        <v>Machines</v>
      </c>
      <c r="M2775" s="7" t="str">
        <f>INDEX('Product Details'!$A$2:$D$169, MATCH('Sales Order '!J2775,'Product Details'!$B$2:$B$169,0),1)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347"/>
        <v>16324</v>
      </c>
      <c r="R2775" s="8">
        <f t="shared" si="348"/>
        <v>17476</v>
      </c>
      <c r="S2775" s="2">
        <v>64</v>
      </c>
      <c r="T2775" s="9">
        <f t="shared" si="349"/>
        <v>17540</v>
      </c>
      <c r="U2775" s="9">
        <f t="shared" si="350"/>
        <v>1216</v>
      </c>
      <c r="V2775" s="2" t="s">
        <v>34</v>
      </c>
      <c r="W2775" s="10">
        <f t="shared" si="351"/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 t="shared" si="344"/>
        <v>Ryan</v>
      </c>
      <c r="H2776" s="6" t="str">
        <f t="shared" si="345"/>
        <v>Akin</v>
      </c>
      <c r="I2776" s="6" t="str">
        <f t="shared" si="346"/>
        <v>Bayreuth</v>
      </c>
      <c r="J2776" s="2" t="s">
        <v>54</v>
      </c>
      <c r="K2776" s="7" t="str">
        <f>INDEX('Product Details'!$A$2:$D$169, MATCH('Sales Order '!J2776,'Product Details'!$B$2:$B$169,0),3)</f>
        <v>Furniture</v>
      </c>
      <c r="L2776" s="7" t="str">
        <f>INDEX('Product Details'!$A$2:$D$169, MATCH('Sales Order '!J2776,'Product Details'!$B$2:$B$169,0),4)</f>
        <v>Tables</v>
      </c>
      <c r="M2776" s="7" t="str">
        <f>INDEX('Product Details'!$A$2:$D$169, MATCH('Sales Order '!J2776,'Product Details'!$B$2:$B$169,0),1)</f>
        <v>Wood Table, Rectangular</v>
      </c>
      <c r="N2776" s="2">
        <v>8686</v>
      </c>
      <c r="O2776" s="2">
        <v>8035</v>
      </c>
      <c r="P2776" s="2">
        <v>7</v>
      </c>
      <c r="Q2776" s="8">
        <f t="shared" si="347"/>
        <v>56245</v>
      </c>
      <c r="R2776" s="8">
        <f t="shared" si="348"/>
        <v>60802</v>
      </c>
      <c r="S2776" s="2">
        <v>31</v>
      </c>
      <c r="T2776" s="9">
        <f t="shared" si="349"/>
        <v>60833</v>
      </c>
      <c r="U2776" s="9">
        <f t="shared" si="350"/>
        <v>4588</v>
      </c>
      <c r="V2776" s="2" t="s">
        <v>64</v>
      </c>
      <c r="W2776" s="10">
        <f t="shared" si="351"/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 t="shared" si="344"/>
        <v>Roy</v>
      </c>
      <c r="H2777" s="6" t="str">
        <f t="shared" si="345"/>
        <v>Phan</v>
      </c>
      <c r="I2777" s="6" t="str">
        <f t="shared" si="346"/>
        <v>Melbourne</v>
      </c>
      <c r="J2777" s="2" t="s">
        <v>633</v>
      </c>
      <c r="K2777" s="7" t="str">
        <f>INDEX('Product Details'!$A$2:$D$169, MATCH('Sales Order '!J2777,'Product Details'!$B$2:$B$169,0),3)</f>
        <v>Office_Supplies</v>
      </c>
      <c r="L2777" s="7" t="str">
        <f>INDEX('Product Details'!$A$2:$D$169, MATCH('Sales Order '!J2777,'Product Details'!$B$2:$B$169,0),4)</f>
        <v>Appliances</v>
      </c>
      <c r="M2777" s="7" t="str">
        <f>INDEX('Product Details'!$A$2:$D$169, MATCH('Sales Order '!J2777,'Product Details'!$B$2:$B$169,0),1)</f>
        <v>Cuisinart Toaster, Silver</v>
      </c>
      <c r="N2777" s="2">
        <v>8199</v>
      </c>
      <c r="O2777" s="2">
        <v>7523</v>
      </c>
      <c r="P2777" s="2">
        <v>3</v>
      </c>
      <c r="Q2777" s="8">
        <f t="shared" si="347"/>
        <v>22569</v>
      </c>
      <c r="R2777" s="8">
        <f t="shared" si="348"/>
        <v>24597</v>
      </c>
      <c r="S2777" s="2">
        <v>21</v>
      </c>
      <c r="T2777" s="9">
        <f t="shared" si="349"/>
        <v>24618</v>
      </c>
      <c r="U2777" s="9">
        <f t="shared" si="350"/>
        <v>2049</v>
      </c>
      <c r="V2777" s="2" t="s">
        <v>34</v>
      </c>
      <c r="W2777" s="10">
        <f t="shared" si="351"/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 t="shared" si="344"/>
        <v>Sally</v>
      </c>
      <c r="H2778" s="6" t="str">
        <f t="shared" si="345"/>
        <v>Hughsby</v>
      </c>
      <c r="I2778" s="6" t="str">
        <f t="shared" si="346"/>
        <v>Depok</v>
      </c>
      <c r="J2778" s="2" t="s">
        <v>94</v>
      </c>
      <c r="K2778" s="7" t="str">
        <f>INDEX('Product Details'!$A$2:$D$169, MATCH('Sales Order '!J2778,'Product Details'!$B$2:$B$169,0),3)</f>
        <v>Furniture</v>
      </c>
      <c r="L2778" s="7" t="str">
        <f>INDEX('Product Details'!$A$2:$D$169, MATCH('Sales Order '!J2778,'Product Details'!$B$2:$B$169,0),4)</f>
        <v>Bookcases</v>
      </c>
      <c r="M2778" s="7" t="str">
        <f>INDEX('Product Details'!$A$2:$D$169, MATCH('Sales Order '!J2778,'Product Details'!$B$2:$B$169,0),1)</f>
        <v>3-Shelf Cabinet, Mobile</v>
      </c>
      <c r="N2778" s="2">
        <v>681</v>
      </c>
      <c r="O2778" s="2">
        <v>642</v>
      </c>
      <c r="P2778" s="2">
        <v>1</v>
      </c>
      <c r="Q2778" s="8">
        <f t="shared" si="347"/>
        <v>642</v>
      </c>
      <c r="R2778" s="8">
        <f t="shared" si="348"/>
        <v>681</v>
      </c>
      <c r="S2778" s="2">
        <v>38</v>
      </c>
      <c r="T2778" s="9">
        <f t="shared" si="349"/>
        <v>719</v>
      </c>
      <c r="U2778" s="9">
        <f t="shared" si="350"/>
        <v>77</v>
      </c>
      <c r="V2778" s="2" t="s">
        <v>34</v>
      </c>
      <c r="W2778" s="10">
        <f t="shared" si="351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 t="shared" si="344"/>
        <v>Carlos</v>
      </c>
      <c r="H2779" s="6" t="str">
        <f t="shared" si="345"/>
        <v>Soltero</v>
      </c>
      <c r="I2779" s="6" t="str">
        <f t="shared" si="346"/>
        <v>Wodonga</v>
      </c>
      <c r="J2779" s="2" t="s">
        <v>320</v>
      </c>
      <c r="K2779" s="7" t="str">
        <f>INDEX('Product Details'!$A$2:$D$169, MATCH('Sales Order '!J2779,'Product Details'!$B$2:$B$169,0),3)</f>
        <v>Technology</v>
      </c>
      <c r="L2779" s="7" t="str">
        <f>INDEX('Product Details'!$A$2:$D$169, MATCH('Sales Order '!J2779,'Product Details'!$B$2:$B$169,0),4)</f>
        <v>Accessories</v>
      </c>
      <c r="M2779" s="7" t="str">
        <f>INDEX('Product Details'!$A$2:$D$169, MATCH('Sales Order '!J2779,'Product Details'!$B$2:$B$169,0),1)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347"/>
        <v>3627</v>
      </c>
      <c r="R2779" s="8">
        <f t="shared" si="348"/>
        <v>3996</v>
      </c>
      <c r="S2779" s="2">
        <v>84</v>
      </c>
      <c r="T2779" s="9">
        <f t="shared" si="349"/>
        <v>4080</v>
      </c>
      <c r="U2779" s="9">
        <f t="shared" si="350"/>
        <v>453</v>
      </c>
      <c r="V2779" s="2" t="s">
        <v>64</v>
      </c>
      <c r="W2779" s="10">
        <f t="shared" si="351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 t="shared" si="344"/>
        <v>Gary</v>
      </c>
      <c r="H2780" s="6" t="str">
        <f t="shared" si="345"/>
        <v>Hansen</v>
      </c>
      <c r="I2780" s="6" t="str">
        <f t="shared" si="346"/>
        <v>Dewas</v>
      </c>
      <c r="J2780" s="2" t="s">
        <v>479</v>
      </c>
      <c r="K2780" s="7" t="str">
        <f>INDEX('Product Details'!$A$2:$D$169, MATCH('Sales Order '!J2780,'Product Details'!$B$2:$B$169,0),3)</f>
        <v>Furniture</v>
      </c>
      <c r="L2780" s="7" t="str">
        <f>INDEX('Product Details'!$A$2:$D$169, MATCH('Sales Order '!J2780,'Product Details'!$B$2:$B$169,0),4)</f>
        <v>Chairs</v>
      </c>
      <c r="M2780" s="7" t="str">
        <f>INDEX('Product Details'!$A$2:$D$169, MATCH('Sales Order '!J2780,'Product Details'!$B$2:$B$169,0),1)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347"/>
        <v>2694</v>
      </c>
      <c r="R2780" s="8">
        <f t="shared" si="348"/>
        <v>2965</v>
      </c>
      <c r="S2780" s="2">
        <v>46</v>
      </c>
      <c r="T2780" s="9">
        <f t="shared" si="349"/>
        <v>3011</v>
      </c>
      <c r="U2780" s="9">
        <f t="shared" si="350"/>
        <v>317</v>
      </c>
      <c r="V2780" s="2" t="s">
        <v>34</v>
      </c>
      <c r="W2780" s="10">
        <f t="shared" si="351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 t="shared" si="344"/>
        <v>Andrew</v>
      </c>
      <c r="H2781" s="6" t="str">
        <f t="shared" si="345"/>
        <v>Gjertsen</v>
      </c>
      <c r="I2781" s="6" t="str">
        <f t="shared" si="346"/>
        <v>Hamburg</v>
      </c>
      <c r="J2781" s="2" t="s">
        <v>405</v>
      </c>
      <c r="K2781" s="7" t="str">
        <f>INDEX('Product Details'!$A$2:$D$169, MATCH('Sales Order '!J2781,'Product Details'!$B$2:$B$169,0),3)</f>
        <v>Furniture</v>
      </c>
      <c r="L2781" s="7" t="str">
        <f>INDEX('Product Details'!$A$2:$D$169, MATCH('Sales Order '!J2781,'Product Details'!$B$2:$B$169,0),4)</f>
        <v>Furnishings</v>
      </c>
      <c r="M2781" s="7" t="str">
        <f>INDEX('Product Details'!$A$2:$D$169, MATCH('Sales Order '!J2781,'Product Details'!$B$2:$B$169,0),1)</f>
        <v>-O Photo Frame, Black</v>
      </c>
      <c r="N2781" s="2">
        <v>8202</v>
      </c>
      <c r="O2781" s="2">
        <v>7594</v>
      </c>
      <c r="P2781" s="2">
        <v>2</v>
      </c>
      <c r="Q2781" s="8">
        <f t="shared" si="347"/>
        <v>15188</v>
      </c>
      <c r="R2781" s="8">
        <f t="shared" si="348"/>
        <v>16404</v>
      </c>
      <c r="S2781" s="2">
        <v>56</v>
      </c>
      <c r="T2781" s="9">
        <f t="shared" si="349"/>
        <v>16460</v>
      </c>
      <c r="U2781" s="9">
        <f t="shared" si="350"/>
        <v>1272</v>
      </c>
      <c r="V2781" s="2" t="s">
        <v>34</v>
      </c>
      <c r="W2781" s="10">
        <f t="shared" si="351"/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 t="shared" si="344"/>
        <v>Nat</v>
      </c>
      <c r="H2782" s="6" t="str">
        <f t="shared" si="345"/>
        <v>Carroll</v>
      </c>
      <c r="I2782" s="6" t="str">
        <f t="shared" si="346"/>
        <v>Shanghai</v>
      </c>
      <c r="J2782" s="2" t="s">
        <v>497</v>
      </c>
      <c r="K2782" s="7" t="str">
        <f>INDEX('Product Details'!$A$2:$D$169, MATCH('Sales Order '!J2782,'Product Details'!$B$2:$B$169,0),3)</f>
        <v>Furniture</v>
      </c>
      <c r="L2782" s="7" t="str">
        <f>INDEX('Product Details'!$A$2:$D$169, MATCH('Sales Order '!J2782,'Product Details'!$B$2:$B$169,0),4)</f>
        <v>Tables</v>
      </c>
      <c r="M2782" s="7" t="str">
        <f>INDEX('Product Details'!$A$2:$D$169, MATCH('Sales Order '!J2782,'Product Details'!$B$2:$B$169,0),1)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347"/>
        <v>1264</v>
      </c>
      <c r="R2782" s="8">
        <f t="shared" si="348"/>
        <v>1400</v>
      </c>
      <c r="S2782" s="2">
        <v>30</v>
      </c>
      <c r="T2782" s="9">
        <f t="shared" si="349"/>
        <v>1430</v>
      </c>
      <c r="U2782" s="9">
        <f t="shared" si="350"/>
        <v>166</v>
      </c>
      <c r="V2782" s="2" t="s">
        <v>72</v>
      </c>
      <c r="W2782" s="10">
        <f t="shared" si="351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 t="shared" si="344"/>
        <v>Alex</v>
      </c>
      <c r="H2783" s="6" t="str">
        <f t="shared" si="345"/>
        <v>Avila</v>
      </c>
      <c r="I2783" s="6" t="str">
        <f t="shared" si="346"/>
        <v>Agra</v>
      </c>
      <c r="J2783" s="2" t="s">
        <v>132</v>
      </c>
      <c r="K2783" s="7" t="str">
        <f>INDEX('Product Details'!$A$2:$D$169, MATCH('Sales Order '!J2783,'Product Details'!$B$2:$B$169,0),3)</f>
        <v>Office_Supplies</v>
      </c>
      <c r="L2783" s="7" t="str">
        <f>INDEX('Product Details'!$A$2:$D$169, MATCH('Sales Order '!J2783,'Product Details'!$B$2:$B$169,0),4)</f>
        <v>Labels</v>
      </c>
      <c r="M2783" s="7" t="str">
        <f>INDEX('Product Details'!$A$2:$D$169, MATCH('Sales Order '!J2783,'Product Details'!$B$2:$B$169,0),1)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347"/>
        <v>7523</v>
      </c>
      <c r="R2783" s="8">
        <f t="shared" si="348"/>
        <v>8199</v>
      </c>
      <c r="S2783" s="2">
        <v>60</v>
      </c>
      <c r="T2783" s="9">
        <f t="shared" si="349"/>
        <v>8259</v>
      </c>
      <c r="U2783" s="9">
        <f t="shared" si="350"/>
        <v>736</v>
      </c>
      <c r="V2783" s="2" t="s">
        <v>64</v>
      </c>
      <c r="W2783" s="10">
        <f t="shared" si="351"/>
        <v>0.05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 t="shared" si="344"/>
        <v>Dianna</v>
      </c>
      <c r="H2784" s="6" t="str">
        <f t="shared" si="345"/>
        <v>Wilson</v>
      </c>
      <c r="I2784" s="6" t="str">
        <f t="shared" si="346"/>
        <v>Pematangsiantar</v>
      </c>
      <c r="J2784" s="2" t="s">
        <v>434</v>
      </c>
      <c r="K2784" s="7" t="str">
        <f>INDEX('Product Details'!$A$2:$D$169, MATCH('Sales Order '!J2784,'Product Details'!$B$2:$B$169,0),3)</f>
        <v>Office_Supplies</v>
      </c>
      <c r="L2784" s="7" t="str">
        <f>INDEX('Product Details'!$A$2:$D$169, MATCH('Sales Order '!J2784,'Product Details'!$B$2:$B$169,0),4)</f>
        <v>Binders</v>
      </c>
      <c r="M2784" s="7" t="str">
        <f>INDEX('Product Details'!$A$2:$D$169, MATCH('Sales Order '!J2784,'Product Details'!$B$2:$B$169,0),1)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347"/>
        <v>4884</v>
      </c>
      <c r="R2784" s="8">
        <f t="shared" si="348"/>
        <v>5322</v>
      </c>
      <c r="S2784" s="2">
        <v>64</v>
      </c>
      <c r="T2784" s="9">
        <f t="shared" si="349"/>
        <v>5386</v>
      </c>
      <c r="U2784" s="9">
        <f t="shared" si="350"/>
        <v>502</v>
      </c>
      <c r="V2784" s="2" t="s">
        <v>64</v>
      </c>
      <c r="W2784" s="10">
        <f t="shared" si="351"/>
        <v>0.05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 t="shared" si="344"/>
        <v>Randy</v>
      </c>
      <c r="H2785" s="6" t="str">
        <f t="shared" si="345"/>
        <v>Bradley</v>
      </c>
      <c r="I2785" s="6" t="str">
        <f t="shared" si="346"/>
        <v>Wollongong</v>
      </c>
      <c r="J2785" s="2" t="s">
        <v>253</v>
      </c>
      <c r="K2785" s="7" t="str">
        <f>INDEX('Product Details'!$A$2:$D$169, MATCH('Sales Order '!J2785,'Product Details'!$B$2:$B$169,0),3)</f>
        <v>Office_Supplies</v>
      </c>
      <c r="L2785" s="7" t="str">
        <f>INDEX('Product Details'!$A$2:$D$169, MATCH('Sales Order '!J2785,'Product Details'!$B$2:$B$169,0),4)</f>
        <v>Binders</v>
      </c>
      <c r="M2785" s="7" t="str">
        <f>INDEX('Product Details'!$A$2:$D$169, MATCH('Sales Order '!J2785,'Product Details'!$B$2:$B$169,0),1)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347"/>
        <v>7008</v>
      </c>
      <c r="R2785" s="8">
        <f t="shared" si="348"/>
        <v>7359</v>
      </c>
      <c r="S2785" s="2">
        <v>52</v>
      </c>
      <c r="T2785" s="9">
        <f t="shared" si="349"/>
        <v>7411</v>
      </c>
      <c r="U2785" s="9">
        <f t="shared" si="350"/>
        <v>403</v>
      </c>
      <c r="V2785" s="2" t="s">
        <v>34</v>
      </c>
      <c r="W2785" s="10">
        <f t="shared" si="351"/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 t="shared" si="344"/>
        <v>Scott</v>
      </c>
      <c r="H2786" s="6" t="str">
        <f t="shared" si="345"/>
        <v>Williamson</v>
      </c>
      <c r="I2786" s="6" t="str">
        <f t="shared" si="346"/>
        <v>Launceston</v>
      </c>
      <c r="J2786" s="2" t="s">
        <v>700</v>
      </c>
      <c r="K2786" s="7" t="str">
        <f>INDEX('Product Details'!$A$2:$D$169, MATCH('Sales Order '!J2786,'Product Details'!$B$2:$B$169,0),3)</f>
        <v>Technology</v>
      </c>
      <c r="L2786" s="7" t="str">
        <f>INDEX('Product Details'!$A$2:$D$169, MATCH('Sales Order '!J2786,'Product Details'!$B$2:$B$169,0),4)</f>
        <v>Accessories</v>
      </c>
      <c r="M2786" s="7" t="str">
        <f>INDEX('Product Details'!$A$2:$D$169, MATCH('Sales Order '!J2786,'Product Details'!$B$2:$B$169,0),1)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347"/>
        <v>200</v>
      </c>
      <c r="R2786" s="8">
        <f t="shared" si="348"/>
        <v>214</v>
      </c>
      <c r="S2786" s="2">
        <v>30</v>
      </c>
      <c r="T2786" s="9">
        <f t="shared" si="349"/>
        <v>244</v>
      </c>
      <c r="U2786" s="9">
        <f t="shared" si="350"/>
        <v>44</v>
      </c>
      <c r="V2786" s="2" t="s">
        <v>64</v>
      </c>
      <c r="W2786" s="10">
        <f t="shared" si="351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 t="shared" si="344"/>
        <v>Philisse</v>
      </c>
      <c r="H2787" s="6" t="str">
        <f t="shared" si="345"/>
        <v>Overcash</v>
      </c>
      <c r="I2787" s="6" t="str">
        <f t="shared" si="346"/>
        <v>Potsdam</v>
      </c>
      <c r="J2787" s="2" t="s">
        <v>138</v>
      </c>
      <c r="K2787" s="7" t="str">
        <f>INDEX('Product Details'!$A$2:$D$169, MATCH('Sales Order '!J2787,'Product Details'!$B$2:$B$169,0),3)</f>
        <v>Office_Supplies</v>
      </c>
      <c r="L2787" s="7" t="str">
        <f>INDEX('Product Details'!$A$2:$D$169, MATCH('Sales Order '!J2787,'Product Details'!$B$2:$B$169,0),4)</f>
        <v>Supplies</v>
      </c>
      <c r="M2787" s="7" t="str">
        <f>INDEX('Product Details'!$A$2:$D$169, MATCH('Sales Order '!J2787,'Product Details'!$B$2:$B$169,0),1)</f>
        <v>Stiletto Box Cutter, Steel</v>
      </c>
      <c r="N2787" s="2">
        <v>8281</v>
      </c>
      <c r="O2787" s="2">
        <v>7673</v>
      </c>
      <c r="P2787" s="2">
        <v>1</v>
      </c>
      <c r="Q2787" s="8">
        <f t="shared" si="347"/>
        <v>7673</v>
      </c>
      <c r="R2787" s="8">
        <f t="shared" si="348"/>
        <v>8281</v>
      </c>
      <c r="S2787" s="2">
        <v>75</v>
      </c>
      <c r="T2787" s="9">
        <f t="shared" si="349"/>
        <v>8356</v>
      </c>
      <c r="U2787" s="9">
        <f t="shared" si="350"/>
        <v>683</v>
      </c>
      <c r="V2787" s="2" t="s">
        <v>64</v>
      </c>
      <c r="W2787" s="10">
        <f t="shared" si="351"/>
        <v>0.05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 t="shared" si="344"/>
        <v>Dana</v>
      </c>
      <c r="H2788" s="6" t="str">
        <f t="shared" si="345"/>
        <v>Kaydos</v>
      </c>
      <c r="I2788" s="6" t="str">
        <f t="shared" si="346"/>
        <v>Nagercoil</v>
      </c>
      <c r="J2788" s="2" t="s">
        <v>417</v>
      </c>
      <c r="K2788" s="7" t="str">
        <f>INDEX('Product Details'!$A$2:$D$169, MATCH('Sales Order '!J2788,'Product Details'!$B$2:$B$169,0),3)</f>
        <v>Technology</v>
      </c>
      <c r="L2788" s="7" t="str">
        <f>INDEX('Product Details'!$A$2:$D$169, MATCH('Sales Order '!J2788,'Product Details'!$B$2:$B$169,0),4)</f>
        <v>Phones</v>
      </c>
      <c r="M2788" s="7" t="str">
        <f>INDEX('Product Details'!$A$2:$D$169, MATCH('Sales Order '!J2788,'Product Details'!$B$2:$B$169,0),1)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347"/>
        <v>3822</v>
      </c>
      <c r="R2788" s="8">
        <f t="shared" si="348"/>
        <v>4092</v>
      </c>
      <c r="S2788" s="2">
        <v>94</v>
      </c>
      <c r="T2788" s="9">
        <f t="shared" si="349"/>
        <v>4186</v>
      </c>
      <c r="U2788" s="9">
        <f t="shared" si="350"/>
        <v>364</v>
      </c>
      <c r="V2788" s="2" t="s">
        <v>64</v>
      </c>
      <c r="W2788" s="10">
        <f t="shared" si="351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 t="shared" si="344"/>
        <v>John</v>
      </c>
      <c r="H2789" s="6" t="str">
        <f t="shared" si="345"/>
        <v>Castell</v>
      </c>
      <c r="I2789" s="6" t="str">
        <f t="shared" si="346"/>
        <v>Jakarta</v>
      </c>
      <c r="J2789" s="2" t="s">
        <v>796</v>
      </c>
      <c r="K2789" s="7" t="str">
        <f>INDEX('Product Details'!$A$2:$D$169, MATCH('Sales Order '!J2789,'Product Details'!$B$2:$B$169,0),3)</f>
        <v>Office_Supplies</v>
      </c>
      <c r="L2789" s="7" t="str">
        <f>INDEX('Product Details'!$A$2:$D$169, MATCH('Sales Order '!J2789,'Product Details'!$B$2:$B$169,0),4)</f>
        <v>Binders</v>
      </c>
      <c r="M2789" s="7" t="str">
        <f>INDEX('Product Details'!$A$2:$D$169, MATCH('Sales Order '!J2789,'Product Details'!$B$2:$B$169,0),1)</f>
        <v>Heavy-Duty E-Z-D Binders</v>
      </c>
      <c r="N2789" s="2">
        <v>793</v>
      </c>
      <c r="O2789" s="2">
        <v>755</v>
      </c>
      <c r="P2789" s="2">
        <v>4</v>
      </c>
      <c r="Q2789" s="8">
        <f t="shared" si="347"/>
        <v>3020</v>
      </c>
      <c r="R2789" s="8">
        <f t="shared" si="348"/>
        <v>3172</v>
      </c>
      <c r="S2789" s="2">
        <v>86</v>
      </c>
      <c r="T2789" s="9">
        <f t="shared" si="349"/>
        <v>3258</v>
      </c>
      <c r="U2789" s="9">
        <f t="shared" si="350"/>
        <v>238</v>
      </c>
      <c r="V2789" s="2" t="s">
        <v>34</v>
      </c>
      <c r="W2789" s="10">
        <f t="shared" si="351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 t="shared" si="344"/>
        <v>Corey</v>
      </c>
      <c r="H2790" s="6" t="str">
        <f t="shared" si="345"/>
        <v>Lock</v>
      </c>
      <c r="I2790" s="6" t="str">
        <f t="shared" si="346"/>
        <v>Geelong</v>
      </c>
      <c r="J2790" s="2" t="s">
        <v>235</v>
      </c>
      <c r="K2790" s="7" t="str">
        <f>INDEX('Product Details'!$A$2:$D$169, MATCH('Sales Order '!J2790,'Product Details'!$B$2:$B$169,0),3)</f>
        <v>Furniture</v>
      </c>
      <c r="L2790" s="7" t="str">
        <f>INDEX('Product Details'!$A$2:$D$169, MATCH('Sales Order '!J2790,'Product Details'!$B$2:$B$169,0),4)</f>
        <v>Chairs</v>
      </c>
      <c r="M2790" s="7" t="str">
        <f>INDEX('Product Details'!$A$2:$D$169, MATCH('Sales Order '!J2790,'Product Details'!$B$2:$B$169,0),1)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347"/>
        <v>16938</v>
      </c>
      <c r="R2790" s="8">
        <f t="shared" si="348"/>
        <v>17778</v>
      </c>
      <c r="S2790" s="2">
        <v>52</v>
      </c>
      <c r="T2790" s="9">
        <f t="shared" si="349"/>
        <v>17830</v>
      </c>
      <c r="U2790" s="9">
        <f t="shared" si="350"/>
        <v>892</v>
      </c>
      <c r="V2790" s="2" t="s">
        <v>34</v>
      </c>
      <c r="W2790" s="10">
        <f t="shared" si="351"/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 t="shared" si="344"/>
        <v>Evan</v>
      </c>
      <c r="H2791" s="6" t="str">
        <f t="shared" si="345"/>
        <v>Bailliet</v>
      </c>
      <c r="I2791" s="6" t="str">
        <f t="shared" si="346"/>
        <v>Sydney</v>
      </c>
      <c r="J2791" s="2" t="s">
        <v>349</v>
      </c>
      <c r="K2791" s="7" t="str">
        <f>INDEX('Product Details'!$A$2:$D$169, MATCH('Sales Order '!J2791,'Product Details'!$B$2:$B$169,0),3)</f>
        <v>Furniture</v>
      </c>
      <c r="L2791" s="7" t="str">
        <f>INDEX('Product Details'!$A$2:$D$169, MATCH('Sales Order '!J2791,'Product Details'!$B$2:$B$169,0),4)</f>
        <v>Furnishings</v>
      </c>
      <c r="M2791" s="7" t="str">
        <f>INDEX('Product Details'!$A$2:$D$169, MATCH('Sales Order '!J2791,'Product Details'!$B$2:$B$169,0),1)</f>
        <v>Tenex Door Stop, Durable</v>
      </c>
      <c r="N2791" s="2">
        <v>691</v>
      </c>
      <c r="O2791" s="2">
        <v>627</v>
      </c>
      <c r="P2791" s="2">
        <v>5</v>
      </c>
      <c r="Q2791" s="8">
        <f t="shared" si="347"/>
        <v>3135</v>
      </c>
      <c r="R2791" s="8">
        <f t="shared" si="348"/>
        <v>3455</v>
      </c>
      <c r="S2791" s="2">
        <v>31</v>
      </c>
      <c r="T2791" s="9">
        <f t="shared" si="349"/>
        <v>3486</v>
      </c>
      <c r="U2791" s="9">
        <f t="shared" si="350"/>
        <v>351</v>
      </c>
      <c r="V2791" s="2" t="s">
        <v>34</v>
      </c>
      <c r="W2791" s="10">
        <f t="shared" si="351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 t="shared" si="344"/>
        <v>Maribeth</v>
      </c>
      <c r="H2792" s="6" t="str">
        <f t="shared" si="345"/>
        <v>Dona</v>
      </c>
      <c r="I2792" s="6" t="str">
        <f t="shared" si="346"/>
        <v>Adelaide</v>
      </c>
      <c r="J2792" s="2" t="s">
        <v>595</v>
      </c>
      <c r="K2792" s="7" t="str">
        <f>INDEX('Product Details'!$A$2:$D$169, MATCH('Sales Order '!J2792,'Product Details'!$B$2:$B$169,0),3)</f>
        <v>Office_Supplies</v>
      </c>
      <c r="L2792" s="7" t="str">
        <f>INDEX('Product Details'!$A$2:$D$169, MATCH('Sales Order '!J2792,'Product Details'!$B$2:$B$169,0),4)</f>
        <v>Art</v>
      </c>
      <c r="M2792" s="7" t="str">
        <f>INDEX('Product Details'!$A$2:$D$169, MATCH('Sales Order '!J2792,'Product Details'!$B$2:$B$169,0),1)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347"/>
        <v>114</v>
      </c>
      <c r="R2792" s="8">
        <f t="shared" si="348"/>
        <v>122</v>
      </c>
      <c r="S2792" s="2">
        <v>10</v>
      </c>
      <c r="T2792" s="9">
        <f t="shared" si="349"/>
        <v>132</v>
      </c>
      <c r="U2792" s="9">
        <f t="shared" si="350"/>
        <v>18</v>
      </c>
      <c r="V2792" s="2" t="s">
        <v>34</v>
      </c>
      <c r="W2792" s="10">
        <f t="shared" si="351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 t="shared" si="344"/>
        <v>Arthur</v>
      </c>
      <c r="H2793" s="6" t="str">
        <f t="shared" si="345"/>
        <v>Prichep</v>
      </c>
      <c r="I2793" s="6" t="str">
        <f t="shared" si="346"/>
        <v>Minden</v>
      </c>
      <c r="J2793" s="2" t="s">
        <v>702</v>
      </c>
      <c r="K2793" s="7" t="str">
        <f>INDEX('Product Details'!$A$2:$D$169, MATCH('Sales Order '!J2793,'Product Details'!$B$2:$B$169,0),3)</f>
        <v>Furniture</v>
      </c>
      <c r="L2793" s="7" t="str">
        <f>INDEX('Product Details'!$A$2:$D$169, MATCH('Sales Order '!J2793,'Product Details'!$B$2:$B$169,0),4)</f>
        <v>Tables</v>
      </c>
      <c r="M2793" s="7" t="str">
        <f>INDEX('Product Details'!$A$2:$D$169, MATCH('Sales Order '!J2793,'Product Details'!$B$2:$B$169,0),1)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347"/>
        <v>8736</v>
      </c>
      <c r="R2793" s="8">
        <f t="shared" si="348"/>
        <v>9522</v>
      </c>
      <c r="S2793" s="2">
        <v>39</v>
      </c>
      <c r="T2793" s="9">
        <f t="shared" si="349"/>
        <v>9561</v>
      </c>
      <c r="U2793" s="9">
        <f t="shared" si="350"/>
        <v>825</v>
      </c>
      <c r="V2793" s="2" t="s">
        <v>31</v>
      </c>
      <c r="W2793" s="10">
        <f t="shared" si="351"/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 t="shared" si="344"/>
        <v>Lindsay</v>
      </c>
      <c r="H2794" s="6" t="str">
        <f t="shared" si="345"/>
        <v>Williams</v>
      </c>
      <c r="I2794" s="6" t="str">
        <f t="shared" si="346"/>
        <v>Akola</v>
      </c>
      <c r="J2794" s="2" t="s">
        <v>700</v>
      </c>
      <c r="K2794" s="7" t="str">
        <f>INDEX('Product Details'!$A$2:$D$169, MATCH('Sales Order '!J2794,'Product Details'!$B$2:$B$169,0),3)</f>
        <v>Technology</v>
      </c>
      <c r="L2794" s="7" t="str">
        <f>INDEX('Product Details'!$A$2:$D$169, MATCH('Sales Order '!J2794,'Product Details'!$B$2:$B$169,0),4)</f>
        <v>Accessories</v>
      </c>
      <c r="M2794" s="7" t="str">
        <f>INDEX('Product Details'!$A$2:$D$169, MATCH('Sales Order '!J2794,'Product Details'!$B$2:$B$169,0),1)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347"/>
        <v>6480</v>
      </c>
      <c r="R2794" s="8">
        <f t="shared" si="348"/>
        <v>6800</v>
      </c>
      <c r="S2794" s="2">
        <v>95</v>
      </c>
      <c r="T2794" s="9">
        <f t="shared" si="349"/>
        <v>6895</v>
      </c>
      <c r="U2794" s="9">
        <f t="shared" si="350"/>
        <v>415</v>
      </c>
      <c r="V2794" s="2" t="s">
        <v>31</v>
      </c>
      <c r="W2794" s="10">
        <f t="shared" si="351"/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 t="shared" si="344"/>
        <v>Lindsay</v>
      </c>
      <c r="H2795" s="6" t="str">
        <f t="shared" si="345"/>
        <v>Williams</v>
      </c>
      <c r="I2795" s="6" t="str">
        <f t="shared" si="346"/>
        <v>Akola</v>
      </c>
      <c r="J2795" s="2" t="s">
        <v>1225</v>
      </c>
      <c r="K2795" s="7" t="str">
        <f>INDEX('Product Details'!$A$2:$D$169, MATCH('Sales Order '!J2795,'Product Details'!$B$2:$B$169,0),3)</f>
        <v>Office_Supplies</v>
      </c>
      <c r="L2795" s="7" t="str">
        <f>INDEX('Product Details'!$A$2:$D$169, MATCH('Sales Order '!J2795,'Product Details'!$B$2:$B$169,0),4)</f>
        <v>Labels</v>
      </c>
      <c r="M2795" s="7" t="str">
        <f>INDEX('Product Details'!$A$2:$D$169, MATCH('Sales Order '!J2795,'Product Details'!$B$2:$B$169,0),1)</f>
        <v>Aver 510</v>
      </c>
      <c r="N2795" s="2">
        <v>2857</v>
      </c>
      <c r="O2795" s="2">
        <v>2622</v>
      </c>
      <c r="P2795" s="2">
        <v>1</v>
      </c>
      <c r="Q2795" s="8">
        <f t="shared" si="347"/>
        <v>2622</v>
      </c>
      <c r="R2795" s="8">
        <f t="shared" si="348"/>
        <v>2857</v>
      </c>
      <c r="S2795" s="2">
        <v>68</v>
      </c>
      <c r="T2795" s="9">
        <f t="shared" si="349"/>
        <v>2925</v>
      </c>
      <c r="U2795" s="9">
        <f t="shared" si="350"/>
        <v>303</v>
      </c>
      <c r="V2795" s="2" t="s">
        <v>34</v>
      </c>
      <c r="W2795" s="10">
        <f t="shared" si="351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 t="shared" si="344"/>
        <v>Sheri</v>
      </c>
      <c r="H2796" s="6" t="str">
        <f t="shared" si="345"/>
        <v>Gordon</v>
      </c>
      <c r="I2796" s="6" t="str">
        <f t="shared" si="346"/>
        <v>Bogor</v>
      </c>
      <c r="J2796" s="2" t="s">
        <v>46</v>
      </c>
      <c r="K2796" s="7" t="str">
        <f>INDEX('Product Details'!$A$2:$D$169, MATCH('Sales Order '!J2796,'Product Details'!$B$2:$B$169,0),3)</f>
        <v>Technology</v>
      </c>
      <c r="L2796" s="7" t="str">
        <f>INDEX('Product Details'!$A$2:$D$169, MATCH('Sales Order '!J2796,'Product Details'!$B$2:$B$169,0),4)</f>
        <v>Machines</v>
      </c>
      <c r="M2796" s="7" t="str">
        <f>INDEX('Product Details'!$A$2:$D$169, MATCH('Sales Order '!J2796,'Product Details'!$B$2:$B$169,0),1)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347"/>
        <v>24453</v>
      </c>
      <c r="R2796" s="8">
        <f t="shared" si="348"/>
        <v>26901</v>
      </c>
      <c r="S2796" s="2">
        <v>27</v>
      </c>
      <c r="T2796" s="9">
        <f t="shared" si="349"/>
        <v>26928</v>
      </c>
      <c r="U2796" s="9">
        <f t="shared" si="350"/>
        <v>2475</v>
      </c>
      <c r="V2796" s="2" t="s">
        <v>34</v>
      </c>
      <c r="W2796" s="10">
        <f t="shared" si="351"/>
        <v>7.0000000000000007E-2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 t="shared" si="344"/>
        <v>Duane</v>
      </c>
      <c r="H2797" s="6" t="str">
        <f t="shared" si="345"/>
        <v>Huffman</v>
      </c>
      <c r="I2797" s="6" t="str">
        <f t="shared" si="346"/>
        <v>Perth</v>
      </c>
      <c r="J2797" s="2" t="s">
        <v>377</v>
      </c>
      <c r="K2797" s="7" t="str">
        <f>INDEX('Product Details'!$A$2:$D$169, MATCH('Sales Order '!J2797,'Product Details'!$B$2:$B$169,0),3)</f>
        <v>Furniture</v>
      </c>
      <c r="L2797" s="7" t="str">
        <f>INDEX('Product Details'!$A$2:$D$169, MATCH('Sales Order '!J2797,'Product Details'!$B$2:$B$169,0),4)</f>
        <v>Tables</v>
      </c>
      <c r="M2797" s="7" t="str">
        <f>INDEX('Product Details'!$A$2:$D$169, MATCH('Sales Order '!J2797,'Product Details'!$B$2:$B$169,0),1)</f>
        <v>BPI Conference Tables</v>
      </c>
      <c r="N2797" s="2">
        <v>8738</v>
      </c>
      <c r="O2797" s="2">
        <v>8162</v>
      </c>
      <c r="P2797" s="2">
        <v>7</v>
      </c>
      <c r="Q2797" s="8">
        <f t="shared" si="347"/>
        <v>57134</v>
      </c>
      <c r="R2797" s="8">
        <f t="shared" si="348"/>
        <v>61166</v>
      </c>
      <c r="S2797" s="2">
        <v>45</v>
      </c>
      <c r="T2797" s="9">
        <f t="shared" si="349"/>
        <v>61211</v>
      </c>
      <c r="U2797" s="9">
        <f t="shared" si="350"/>
        <v>4077</v>
      </c>
      <c r="V2797" s="2" t="s">
        <v>34</v>
      </c>
      <c r="W2797" s="10">
        <f t="shared" si="351"/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 t="shared" si="344"/>
        <v>Mike</v>
      </c>
      <c r="H2798" s="6" t="str">
        <f t="shared" si="345"/>
        <v>Pelletier</v>
      </c>
      <c r="I2798" s="6" t="str">
        <f t="shared" si="346"/>
        <v>Gorakhpur</v>
      </c>
      <c r="J2798" s="2" t="s">
        <v>33</v>
      </c>
      <c r="K2798" s="7" t="str">
        <f>INDEX('Product Details'!$A$2:$D$169, MATCH('Sales Order '!J2798,'Product Details'!$B$2:$B$169,0),3)</f>
        <v>Technology</v>
      </c>
      <c r="L2798" s="7" t="str">
        <f>INDEX('Product Details'!$A$2:$D$169, MATCH('Sales Order '!J2798,'Product Details'!$B$2:$B$169,0),4)</f>
        <v>Machines</v>
      </c>
      <c r="M2798" s="7" t="str">
        <f>INDEX('Product Details'!$A$2:$D$169, MATCH('Sales Order '!J2798,'Product Details'!$B$2:$B$169,0),1)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347"/>
        <v>2568</v>
      </c>
      <c r="R2798" s="8">
        <f t="shared" si="348"/>
        <v>2724</v>
      </c>
      <c r="S2798" s="2">
        <v>49</v>
      </c>
      <c r="T2798" s="9">
        <f t="shared" si="349"/>
        <v>2773</v>
      </c>
      <c r="U2798" s="9">
        <f t="shared" si="350"/>
        <v>205</v>
      </c>
      <c r="V2798" s="2" t="s">
        <v>34</v>
      </c>
      <c r="W2798" s="10">
        <f t="shared" si="351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 t="shared" si="344"/>
        <v>Sonia</v>
      </c>
      <c r="H2799" s="6" t="str">
        <f t="shared" si="345"/>
        <v>Sunley</v>
      </c>
      <c r="I2799" s="6" t="str">
        <f t="shared" si="346"/>
        <v>Canberra</v>
      </c>
      <c r="J2799" s="2" t="s">
        <v>78</v>
      </c>
      <c r="K2799" s="7" t="str">
        <f>INDEX('Product Details'!$A$2:$D$169, MATCH('Sales Order '!J2799,'Product Details'!$B$2:$B$169,0),3)</f>
        <v>Office_Supplies</v>
      </c>
      <c r="L2799" s="7" t="str">
        <f>INDEX('Product Details'!$A$2:$D$169, MATCH('Sales Order '!J2799,'Product Details'!$B$2:$B$169,0),4)</f>
        <v>Supplies</v>
      </c>
      <c r="M2799" s="7" t="str">
        <f>INDEX('Product Details'!$A$2:$D$169, MATCH('Sales Order '!J2799,'Product Details'!$B$2:$B$169,0),1)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347"/>
        <v>1908</v>
      </c>
      <c r="R2799" s="8">
        <f t="shared" si="348"/>
        <v>2080</v>
      </c>
      <c r="S2799" s="2">
        <v>26</v>
      </c>
      <c r="T2799" s="9">
        <f t="shared" si="349"/>
        <v>2106</v>
      </c>
      <c r="U2799" s="9">
        <f t="shared" si="350"/>
        <v>198</v>
      </c>
      <c r="V2799" s="2" t="s">
        <v>34</v>
      </c>
      <c r="W2799" s="10">
        <f t="shared" si="351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 t="shared" si="344"/>
        <v>Guy</v>
      </c>
      <c r="H2800" s="6" t="str">
        <f t="shared" si="345"/>
        <v>Phonely</v>
      </c>
      <c r="I2800" s="6" t="str">
        <f t="shared" si="346"/>
        <v>Jodhpur</v>
      </c>
      <c r="J2800" s="2" t="s">
        <v>564</v>
      </c>
      <c r="K2800" s="7" t="str">
        <f>INDEX('Product Details'!$A$2:$D$169, MATCH('Sales Order '!J2800,'Product Details'!$B$2:$B$169,0),3)</f>
        <v>Technology</v>
      </c>
      <c r="L2800" s="7" t="str">
        <f>INDEX('Product Details'!$A$2:$D$169, MATCH('Sales Order '!J2800,'Product Details'!$B$2:$B$169,0),4)</f>
        <v>Machines</v>
      </c>
      <c r="M2800" s="7" t="str">
        <f>INDEX('Product Details'!$A$2:$D$169, MATCH('Sales Order '!J2800,'Product Details'!$B$2:$B$169,0),1)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347"/>
        <v>51072</v>
      </c>
      <c r="R2800" s="8">
        <f t="shared" si="348"/>
        <v>53608</v>
      </c>
      <c r="S2800" s="2">
        <v>23</v>
      </c>
      <c r="T2800" s="9">
        <f t="shared" si="349"/>
        <v>53631</v>
      </c>
      <c r="U2800" s="9">
        <f t="shared" si="350"/>
        <v>2559</v>
      </c>
      <c r="V2800" s="2" t="s">
        <v>34</v>
      </c>
      <c r="W2800" s="10">
        <f t="shared" si="351"/>
        <v>0.09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 t="shared" si="344"/>
        <v>Brad</v>
      </c>
      <c r="H2801" s="6" t="str">
        <f t="shared" si="345"/>
        <v>Eason</v>
      </c>
      <c r="I2801" s="6" t="str">
        <f t="shared" si="346"/>
        <v>Bogor</v>
      </c>
      <c r="J2801" s="2" t="s">
        <v>700</v>
      </c>
      <c r="K2801" s="7" t="str">
        <f>INDEX('Product Details'!$A$2:$D$169, MATCH('Sales Order '!J2801,'Product Details'!$B$2:$B$169,0),3)</f>
        <v>Technology</v>
      </c>
      <c r="L2801" s="7" t="str">
        <f>INDEX('Product Details'!$A$2:$D$169, MATCH('Sales Order '!J2801,'Product Details'!$B$2:$B$169,0),4)</f>
        <v>Accessories</v>
      </c>
      <c r="M2801" s="7" t="str">
        <f>INDEX('Product Details'!$A$2:$D$169, MATCH('Sales Order '!J2801,'Product Details'!$B$2:$B$169,0),1)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347"/>
        <v>9588</v>
      </c>
      <c r="R2801" s="8">
        <f t="shared" si="348"/>
        <v>10060</v>
      </c>
      <c r="S2801" s="2">
        <v>61</v>
      </c>
      <c r="T2801" s="9">
        <f t="shared" si="349"/>
        <v>10121</v>
      </c>
      <c r="U2801" s="9">
        <f t="shared" si="350"/>
        <v>533</v>
      </c>
      <c r="V2801" s="2" t="s">
        <v>34</v>
      </c>
      <c r="W2801" s="10">
        <f t="shared" si="351"/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 t="shared" si="344"/>
        <v>Stuart</v>
      </c>
      <c r="H2802" s="6" t="str">
        <f t="shared" si="345"/>
        <v>Calhoun</v>
      </c>
      <c r="I2802" s="6" t="str">
        <f t="shared" si="346"/>
        <v>Raipur</v>
      </c>
      <c r="J2802" s="2" t="s">
        <v>402</v>
      </c>
      <c r="K2802" s="7" t="str">
        <f>INDEX('Product Details'!$A$2:$D$169, MATCH('Sales Order '!J2802,'Product Details'!$B$2:$B$169,0),3)</f>
        <v>Furniture</v>
      </c>
      <c r="L2802" s="7" t="str">
        <f>INDEX('Product Details'!$A$2:$D$169, MATCH('Sales Order '!J2802,'Product Details'!$B$2:$B$169,0),4)</f>
        <v>Bookcases</v>
      </c>
      <c r="M2802" s="7" t="str">
        <f>INDEX('Product Details'!$A$2:$D$169, MATCH('Sales Order '!J2802,'Product Details'!$B$2:$B$169,0),1)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347"/>
        <v>206</v>
      </c>
      <c r="R2802" s="8">
        <f t="shared" si="348"/>
        <v>220</v>
      </c>
      <c r="S2802" s="2">
        <v>49</v>
      </c>
      <c r="T2802" s="9">
        <f t="shared" si="349"/>
        <v>269</v>
      </c>
      <c r="U2802" s="9">
        <f t="shared" si="350"/>
        <v>63</v>
      </c>
      <c r="V2802" s="2" t="s">
        <v>64</v>
      </c>
      <c r="W2802" s="10">
        <f t="shared" si="351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 t="shared" si="344"/>
        <v>Steven</v>
      </c>
      <c r="H2803" s="6" t="str">
        <f t="shared" si="345"/>
        <v>Ward</v>
      </c>
      <c r="I2803" s="6" t="str">
        <f t="shared" si="346"/>
        <v>Adelaide</v>
      </c>
      <c r="J2803" s="2" t="s">
        <v>1391</v>
      </c>
      <c r="K2803" s="7" t="str">
        <f>INDEX('Product Details'!$A$2:$D$169, MATCH('Sales Order '!J2803,'Product Details'!$B$2:$B$169,0),3)</f>
        <v>Furniture</v>
      </c>
      <c r="L2803" s="7" t="str">
        <f>INDEX('Product Details'!$A$2:$D$169, MATCH('Sales Order '!J2803,'Product Details'!$B$2:$B$169,0),4)</f>
        <v>Furnishings</v>
      </c>
      <c r="M2803" s="7" t="str">
        <f>INDEX('Product Details'!$A$2:$D$169, MATCH('Sales Order '!J2803,'Product Details'!$B$2:$B$169,0),1)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347"/>
        <v>16122</v>
      </c>
      <c r="R2803" s="8">
        <f t="shared" si="348"/>
        <v>16758</v>
      </c>
      <c r="S2803" s="2">
        <v>46</v>
      </c>
      <c r="T2803" s="9">
        <f t="shared" si="349"/>
        <v>16804</v>
      </c>
      <c r="U2803" s="9">
        <f t="shared" si="350"/>
        <v>682</v>
      </c>
      <c r="V2803" s="2" t="s">
        <v>34</v>
      </c>
      <c r="W2803" s="10">
        <f t="shared" si="351"/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 t="shared" si="344"/>
        <v>Linda</v>
      </c>
      <c r="H2804" s="6" t="str">
        <f t="shared" si="345"/>
        <v>Southworth</v>
      </c>
      <c r="I2804" s="6" t="str">
        <f t="shared" si="346"/>
        <v>Brisbane</v>
      </c>
      <c r="J2804" s="2" t="s">
        <v>256</v>
      </c>
      <c r="K2804" s="7" t="str">
        <f>INDEX('Product Details'!$A$2:$D$169, MATCH('Sales Order '!J2804,'Product Details'!$B$2:$B$169,0),3)</f>
        <v>Office_Supplies</v>
      </c>
      <c r="L2804" s="7" t="str">
        <f>INDEX('Product Details'!$A$2:$D$169, MATCH('Sales Order '!J2804,'Product Details'!$B$2:$B$169,0),4)</f>
        <v>Supplies</v>
      </c>
      <c r="M2804" s="7" t="str">
        <f>INDEX('Product Details'!$A$2:$D$169, MATCH('Sales Order '!J2804,'Product Details'!$B$2:$B$169,0),1)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347"/>
        <v>402</v>
      </c>
      <c r="R2804" s="8">
        <f t="shared" si="348"/>
        <v>426</v>
      </c>
      <c r="S2804" s="2">
        <v>30</v>
      </c>
      <c r="T2804" s="9">
        <f t="shared" si="349"/>
        <v>456</v>
      </c>
      <c r="U2804" s="9">
        <f t="shared" si="350"/>
        <v>54</v>
      </c>
      <c r="V2804" s="2" t="s">
        <v>64</v>
      </c>
      <c r="W2804" s="10">
        <f t="shared" si="351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 t="shared" si="344"/>
        <v>Tom</v>
      </c>
      <c r="H2805" s="6" t="str">
        <f t="shared" si="345"/>
        <v>Stivers</v>
      </c>
      <c r="I2805" s="6" t="str">
        <f t="shared" si="346"/>
        <v>Thane</v>
      </c>
      <c r="J2805" s="2" t="s">
        <v>173</v>
      </c>
      <c r="K2805" s="7" t="str">
        <f>INDEX('Product Details'!$A$2:$D$169, MATCH('Sales Order '!J2805,'Product Details'!$B$2:$B$169,0),3)</f>
        <v>Office_Supplies</v>
      </c>
      <c r="L2805" s="7" t="str">
        <f>INDEX('Product Details'!$A$2:$D$169, MATCH('Sales Order '!J2805,'Product Details'!$B$2:$B$169,0),4)</f>
        <v>Fasteners</v>
      </c>
      <c r="M2805" s="7" t="str">
        <f>INDEX('Product Details'!$A$2:$D$169, MATCH('Sales Order '!J2805,'Product Details'!$B$2:$B$169,0),1)</f>
        <v>OIC Push Pins, Metal</v>
      </c>
      <c r="N2805" s="2">
        <v>1498</v>
      </c>
      <c r="O2805" s="2">
        <v>1335</v>
      </c>
      <c r="P2805" s="2">
        <v>1</v>
      </c>
      <c r="Q2805" s="8">
        <f t="shared" si="347"/>
        <v>1335</v>
      </c>
      <c r="R2805" s="8">
        <f t="shared" si="348"/>
        <v>1498</v>
      </c>
      <c r="S2805" s="2">
        <v>43</v>
      </c>
      <c r="T2805" s="9">
        <f t="shared" si="349"/>
        <v>1541</v>
      </c>
      <c r="U2805" s="9">
        <f t="shared" si="350"/>
        <v>206</v>
      </c>
      <c r="V2805" s="2" t="s">
        <v>34</v>
      </c>
      <c r="W2805" s="10">
        <f t="shared" si="351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 t="shared" si="344"/>
        <v>Anna</v>
      </c>
      <c r="H2806" s="6" t="str">
        <f t="shared" si="345"/>
        <v>Gayman</v>
      </c>
      <c r="I2806" s="6" t="str">
        <f t="shared" si="346"/>
        <v>Surat</v>
      </c>
      <c r="J2806" s="2" t="s">
        <v>493</v>
      </c>
      <c r="K2806" s="7" t="str">
        <f>INDEX('Product Details'!$A$2:$D$169, MATCH('Sales Order '!J2806,'Product Details'!$B$2:$B$169,0),3)</f>
        <v>Office_Supplies</v>
      </c>
      <c r="L2806" s="7" t="str">
        <f>INDEX('Product Details'!$A$2:$D$169, MATCH('Sales Order '!J2806,'Product Details'!$B$2:$B$169,0),4)</f>
        <v>Binders</v>
      </c>
      <c r="M2806" s="7" t="str">
        <f>INDEX('Product Details'!$A$2:$D$169, MATCH('Sales Order '!J2806,'Product Details'!$B$2:$B$169,0),1)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347"/>
        <v>8928</v>
      </c>
      <c r="R2806" s="8">
        <f t="shared" si="348"/>
        <v>9460</v>
      </c>
      <c r="S2806" s="2">
        <v>32</v>
      </c>
      <c r="T2806" s="9">
        <f t="shared" si="349"/>
        <v>9492</v>
      </c>
      <c r="U2806" s="9">
        <f t="shared" si="350"/>
        <v>564</v>
      </c>
      <c r="V2806" s="2" t="s">
        <v>64</v>
      </c>
      <c r="W2806" s="10">
        <f t="shared" si="351"/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 t="shared" si="344"/>
        <v>Mitch</v>
      </c>
      <c r="H2807" s="6" t="str">
        <f t="shared" si="345"/>
        <v>Willingham</v>
      </c>
      <c r="I2807" s="6" t="str">
        <f t="shared" si="346"/>
        <v>Surakarta</v>
      </c>
      <c r="J2807" s="2" t="s">
        <v>284</v>
      </c>
      <c r="K2807" s="7" t="str">
        <f>INDEX('Product Details'!$A$2:$D$169, MATCH('Sales Order '!J2807,'Product Details'!$B$2:$B$169,0),3)</f>
        <v>Furniture</v>
      </c>
      <c r="L2807" s="7" t="str">
        <f>INDEX('Product Details'!$A$2:$D$169, MATCH('Sales Order '!J2807,'Product Details'!$B$2:$B$169,0),4)</f>
        <v>Chairs</v>
      </c>
      <c r="M2807" s="7" t="str">
        <f>INDEX('Product Details'!$A$2:$D$169, MATCH('Sales Order '!J2807,'Product Details'!$B$2:$B$169,0),1)</f>
        <v>Chairmat, Black</v>
      </c>
      <c r="N2807" s="2">
        <v>1292</v>
      </c>
      <c r="O2807" s="2">
        <v>1185</v>
      </c>
      <c r="P2807" s="2">
        <v>3</v>
      </c>
      <c r="Q2807" s="8">
        <f t="shared" si="347"/>
        <v>3555</v>
      </c>
      <c r="R2807" s="8">
        <f t="shared" si="348"/>
        <v>3876</v>
      </c>
      <c r="S2807" s="2">
        <v>65</v>
      </c>
      <c r="T2807" s="9">
        <f t="shared" si="349"/>
        <v>3941</v>
      </c>
      <c r="U2807" s="9">
        <f t="shared" si="350"/>
        <v>386</v>
      </c>
      <c r="V2807" s="2" t="s">
        <v>34</v>
      </c>
      <c r="W2807" s="10">
        <f t="shared" si="351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 t="shared" si="344"/>
        <v>Adrian</v>
      </c>
      <c r="H2808" s="6" t="str">
        <f t="shared" si="345"/>
        <v>Barton</v>
      </c>
      <c r="I2808" s="6" t="str">
        <f t="shared" si="346"/>
        <v>Zigong</v>
      </c>
      <c r="J2808" s="2" t="s">
        <v>67</v>
      </c>
      <c r="K2808" s="7" t="str">
        <f>INDEX('Product Details'!$A$2:$D$169, MATCH('Sales Order '!J2808,'Product Details'!$B$2:$B$169,0),3)</f>
        <v>Furniture</v>
      </c>
      <c r="L2808" s="7" t="str">
        <f>INDEX('Product Details'!$A$2:$D$169, MATCH('Sales Order '!J2808,'Product Details'!$B$2:$B$169,0),4)</f>
        <v>Bookcases</v>
      </c>
      <c r="M2808" s="7" t="str">
        <f>INDEX('Product Details'!$A$2:$D$169, MATCH('Sales Order '!J2808,'Product Details'!$B$2:$B$169,0),1)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347"/>
        <v>26467</v>
      </c>
      <c r="R2808" s="8">
        <f t="shared" si="348"/>
        <v>28854</v>
      </c>
      <c r="S2808" s="2">
        <v>98</v>
      </c>
      <c r="T2808" s="9">
        <f t="shared" si="349"/>
        <v>28952</v>
      </c>
      <c r="U2808" s="9">
        <f t="shared" si="350"/>
        <v>2485</v>
      </c>
      <c r="V2808" s="2" t="s">
        <v>64</v>
      </c>
      <c r="W2808" s="10">
        <f t="shared" si="351"/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 t="shared" si="344"/>
        <v>Philip</v>
      </c>
      <c r="H2809" s="6" t="str">
        <f t="shared" si="345"/>
        <v>Brown</v>
      </c>
      <c r="I2809" s="6" t="str">
        <f t="shared" si="346"/>
        <v>Binjai</v>
      </c>
      <c r="J2809" s="2" t="s">
        <v>521</v>
      </c>
      <c r="K2809" s="7" t="str">
        <f>INDEX('Product Details'!$A$2:$D$169, MATCH('Sales Order '!J2809,'Product Details'!$B$2:$B$169,0),3)</f>
        <v>Office_Supplies</v>
      </c>
      <c r="L2809" s="7" t="str">
        <f>INDEX('Product Details'!$A$2:$D$169, MATCH('Sales Order '!J2809,'Product Details'!$B$2:$B$169,0),4)</f>
        <v>Fasteners</v>
      </c>
      <c r="M2809" s="7" t="str">
        <f>INDEX('Product Details'!$A$2:$D$169, MATCH('Sales Order '!J2809,'Product Details'!$B$2:$B$169,0),1)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347"/>
        <v>8010</v>
      </c>
      <c r="R2809" s="8">
        <f t="shared" si="348"/>
        <v>8815</v>
      </c>
      <c r="S2809" s="2">
        <v>64</v>
      </c>
      <c r="T2809" s="9">
        <f t="shared" si="349"/>
        <v>8879</v>
      </c>
      <c r="U2809" s="9">
        <f t="shared" si="350"/>
        <v>869</v>
      </c>
      <c r="V2809" s="2" t="s">
        <v>34</v>
      </c>
      <c r="W2809" s="10">
        <f t="shared" si="351"/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 t="shared" si="344"/>
        <v>Natalie</v>
      </c>
      <c r="H2810" s="6" t="str">
        <f t="shared" si="345"/>
        <v>Webber</v>
      </c>
      <c r="I2810" s="6" t="str">
        <f t="shared" si="346"/>
        <v>Ningbo</v>
      </c>
      <c r="J2810" s="2" t="s">
        <v>194</v>
      </c>
      <c r="K2810" s="7" t="str">
        <f>INDEX('Product Details'!$A$2:$D$169, MATCH('Sales Order '!J2810,'Product Details'!$B$2:$B$169,0),3)</f>
        <v>Office_Supplies</v>
      </c>
      <c r="L2810" s="7" t="str">
        <f>INDEX('Product Details'!$A$2:$D$169, MATCH('Sales Order '!J2810,'Product Details'!$B$2:$B$169,0),4)</f>
        <v>Art</v>
      </c>
      <c r="M2810" s="7" t="str">
        <f>INDEX('Product Details'!$A$2:$D$169, MATCH('Sales Order '!J2810,'Product Details'!$B$2:$B$169,0),1)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347"/>
        <v>23466</v>
      </c>
      <c r="R2810" s="8">
        <f t="shared" si="348"/>
        <v>25344</v>
      </c>
      <c r="S2810" s="2">
        <v>75</v>
      </c>
      <c r="T2810" s="9">
        <f t="shared" si="349"/>
        <v>25419</v>
      </c>
      <c r="U2810" s="9">
        <f t="shared" si="350"/>
        <v>1953</v>
      </c>
      <c r="V2810" s="2" t="s">
        <v>31</v>
      </c>
      <c r="W2810" s="10">
        <f t="shared" si="351"/>
        <v>7.0000000000000007E-2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 t="shared" si="344"/>
        <v>Mick</v>
      </c>
      <c r="H2811" s="6" t="str">
        <f t="shared" si="345"/>
        <v>Brown</v>
      </c>
      <c r="I2811" s="6" t="str">
        <f t="shared" si="346"/>
        <v>Shenzhen</v>
      </c>
      <c r="J2811" s="2" t="s">
        <v>707</v>
      </c>
      <c r="K2811" s="7" t="str">
        <f>INDEX('Product Details'!$A$2:$D$169, MATCH('Sales Order '!J2811,'Product Details'!$B$2:$B$169,0),3)</f>
        <v>Office_Supplies</v>
      </c>
      <c r="L2811" s="7" t="str">
        <f>INDEX('Product Details'!$A$2:$D$169, MATCH('Sales Order '!J2811,'Product Details'!$B$2:$B$169,0),4)</f>
        <v>Supplies</v>
      </c>
      <c r="M2811" s="7" t="str">
        <f>INDEX('Product Details'!$A$2:$D$169, MATCH('Sales Order '!J2811,'Product Details'!$B$2:$B$169,0),1)</f>
        <v>Stiletto Ruler, High Speed</v>
      </c>
      <c r="N2811" s="2">
        <v>1321</v>
      </c>
      <c r="O2811" s="2">
        <v>1211</v>
      </c>
      <c r="P2811" s="2">
        <v>2</v>
      </c>
      <c r="Q2811" s="8">
        <f t="shared" si="347"/>
        <v>2422</v>
      </c>
      <c r="R2811" s="8">
        <f t="shared" si="348"/>
        <v>2642</v>
      </c>
      <c r="S2811" s="2">
        <v>71</v>
      </c>
      <c r="T2811" s="9">
        <f t="shared" si="349"/>
        <v>2713</v>
      </c>
      <c r="U2811" s="9">
        <f t="shared" si="350"/>
        <v>291</v>
      </c>
      <c r="V2811" s="2" t="s">
        <v>34</v>
      </c>
      <c r="W2811" s="10">
        <f t="shared" si="351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 t="shared" si="344"/>
        <v>Ionia</v>
      </c>
      <c r="H2812" s="6" t="str">
        <f t="shared" si="345"/>
        <v>McGrath</v>
      </c>
      <c r="I2812" s="6" t="str">
        <f t="shared" si="346"/>
        <v>Dormagen</v>
      </c>
      <c r="J2812" s="2" t="s">
        <v>253</v>
      </c>
      <c r="K2812" s="7" t="str">
        <f>INDEX('Product Details'!$A$2:$D$169, MATCH('Sales Order '!J2812,'Product Details'!$B$2:$B$169,0),3)</f>
        <v>Office_Supplies</v>
      </c>
      <c r="L2812" s="7" t="str">
        <f>INDEX('Product Details'!$A$2:$D$169, MATCH('Sales Order '!J2812,'Product Details'!$B$2:$B$169,0),4)</f>
        <v>Binders</v>
      </c>
      <c r="M2812" s="7" t="str">
        <f>INDEX('Product Details'!$A$2:$D$169, MATCH('Sales Order '!J2812,'Product Details'!$B$2:$B$169,0),1)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347"/>
        <v>2809</v>
      </c>
      <c r="R2812" s="8">
        <f t="shared" si="348"/>
        <v>2921</v>
      </c>
      <c r="S2812" s="2">
        <v>82</v>
      </c>
      <c r="T2812" s="9">
        <f t="shared" si="349"/>
        <v>3003</v>
      </c>
      <c r="U2812" s="9">
        <f t="shared" si="350"/>
        <v>194</v>
      </c>
      <c r="V2812" s="2" t="s">
        <v>34</v>
      </c>
      <c r="W2812" s="10">
        <f t="shared" si="351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 t="shared" si="344"/>
        <v>Lynn</v>
      </c>
      <c r="H2813" s="6" t="str">
        <f t="shared" si="345"/>
        <v>Smith</v>
      </c>
      <c r="I2813" s="6" t="str">
        <f t="shared" si="346"/>
        <v>Guiping</v>
      </c>
      <c r="J2813" s="2" t="s">
        <v>533</v>
      </c>
      <c r="K2813" s="7" t="str">
        <f>INDEX('Product Details'!$A$2:$D$169, MATCH('Sales Order '!J2813,'Product Details'!$B$2:$B$169,0),3)</f>
        <v>Office_Supplies</v>
      </c>
      <c r="L2813" s="7" t="str">
        <f>INDEX('Product Details'!$A$2:$D$169, MATCH('Sales Order '!J2813,'Product Details'!$B$2:$B$169,0),4)</f>
        <v>Supplies</v>
      </c>
      <c r="M2813" s="7" t="str">
        <f>INDEX('Product Details'!$A$2:$D$169, MATCH('Sales Order '!J2813,'Product Details'!$B$2:$B$169,0),1)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347"/>
        <v>2410</v>
      </c>
      <c r="R2813" s="8">
        <f t="shared" si="348"/>
        <v>2654</v>
      </c>
      <c r="S2813" s="2">
        <v>95</v>
      </c>
      <c r="T2813" s="9">
        <f t="shared" si="349"/>
        <v>2749</v>
      </c>
      <c r="U2813" s="9">
        <f t="shared" si="350"/>
        <v>339</v>
      </c>
      <c r="V2813" s="2" t="s">
        <v>34</v>
      </c>
      <c r="W2813" s="10">
        <f t="shared" si="351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 t="shared" si="344"/>
        <v>Mitch</v>
      </c>
      <c r="H2814" s="6" t="str">
        <f t="shared" si="345"/>
        <v>Willingham</v>
      </c>
      <c r="I2814" s="6" t="str">
        <f t="shared" si="346"/>
        <v>Surakarta</v>
      </c>
      <c r="J2814" s="2" t="s">
        <v>119</v>
      </c>
      <c r="K2814" s="7" t="str">
        <f>INDEX('Product Details'!$A$2:$D$169, MATCH('Sales Order '!J2814,'Product Details'!$B$2:$B$169,0),3)</f>
        <v>Furniture</v>
      </c>
      <c r="L2814" s="7" t="str">
        <f>INDEX('Product Details'!$A$2:$D$169, MATCH('Sales Order '!J2814,'Product Details'!$B$2:$B$169,0),4)</f>
        <v>Furnishings</v>
      </c>
      <c r="M2814" s="7" t="str">
        <f>INDEX('Product Details'!$A$2:$D$169, MATCH('Sales Order '!J2814,'Product Details'!$B$2:$B$169,0),1)</f>
        <v>Advantus Door Stop, Black</v>
      </c>
      <c r="N2814" s="2">
        <v>60</v>
      </c>
      <c r="O2814" s="2">
        <v>58</v>
      </c>
      <c r="P2814" s="2">
        <v>1</v>
      </c>
      <c r="Q2814" s="8">
        <f t="shared" si="347"/>
        <v>58</v>
      </c>
      <c r="R2814" s="8">
        <f t="shared" si="348"/>
        <v>60</v>
      </c>
      <c r="S2814" s="2">
        <v>10</v>
      </c>
      <c r="T2814" s="9">
        <f t="shared" si="349"/>
        <v>70</v>
      </c>
      <c r="U2814" s="9">
        <f t="shared" si="350"/>
        <v>12</v>
      </c>
      <c r="V2814" s="2" t="s">
        <v>34</v>
      </c>
      <c r="W2814" s="10">
        <f t="shared" si="351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 t="shared" si="344"/>
        <v>Jesus</v>
      </c>
      <c r="H2815" s="6" t="str">
        <f t="shared" si="345"/>
        <v>Ocampo</v>
      </c>
      <c r="I2815" s="6" t="str">
        <f t="shared" si="346"/>
        <v>Herten</v>
      </c>
      <c r="J2815" s="2" t="s">
        <v>427</v>
      </c>
      <c r="K2815" s="7" t="str">
        <f>INDEX('Product Details'!$A$2:$D$169, MATCH('Sales Order '!J2815,'Product Details'!$B$2:$B$169,0),3)</f>
        <v>Office_Supplies</v>
      </c>
      <c r="L2815" s="7" t="str">
        <f>INDEX('Product Details'!$A$2:$D$169, MATCH('Sales Order '!J2815,'Product Details'!$B$2:$B$169,0),4)</f>
        <v>Storage</v>
      </c>
      <c r="M2815" s="7" t="str">
        <f>INDEX('Product Details'!$A$2:$D$169, MATCH('Sales Order '!J2815,'Product Details'!$B$2:$B$169,0),1)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347"/>
        <v>6678</v>
      </c>
      <c r="R2815" s="8">
        <f t="shared" si="348"/>
        <v>7273</v>
      </c>
      <c r="S2815" s="2">
        <v>99</v>
      </c>
      <c r="T2815" s="9">
        <f t="shared" si="349"/>
        <v>7372</v>
      </c>
      <c r="U2815" s="9">
        <f t="shared" si="350"/>
        <v>694</v>
      </c>
      <c r="V2815" s="2" t="s">
        <v>34</v>
      </c>
      <c r="W2815" s="10">
        <f t="shared" si="351"/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 t="shared" si="344"/>
        <v>Eric</v>
      </c>
      <c r="H2816" s="6" t="str">
        <f t="shared" si="345"/>
        <v>Barreto</v>
      </c>
      <c r="I2816" s="6" t="str">
        <f t="shared" si="346"/>
        <v>Liaoyang</v>
      </c>
      <c r="J2816" s="2" t="s">
        <v>434</v>
      </c>
      <c r="K2816" s="7" t="str">
        <f>INDEX('Product Details'!$A$2:$D$169, MATCH('Sales Order '!J2816,'Product Details'!$B$2:$B$169,0),3)</f>
        <v>Office_Supplies</v>
      </c>
      <c r="L2816" s="7" t="str">
        <f>INDEX('Product Details'!$A$2:$D$169, MATCH('Sales Order '!J2816,'Product Details'!$B$2:$B$169,0),4)</f>
        <v>Binders</v>
      </c>
      <c r="M2816" s="7" t="str">
        <f>INDEX('Product Details'!$A$2:$D$169, MATCH('Sales Order '!J2816,'Product Details'!$B$2:$B$169,0),1)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347"/>
        <v>13082</v>
      </c>
      <c r="R2816" s="8">
        <f t="shared" si="348"/>
        <v>14282</v>
      </c>
      <c r="S2816" s="2">
        <v>90</v>
      </c>
      <c r="T2816" s="9">
        <f t="shared" si="349"/>
        <v>14372</v>
      </c>
      <c r="U2816" s="9">
        <f t="shared" si="350"/>
        <v>1290</v>
      </c>
      <c r="V2816" s="2" t="s">
        <v>31</v>
      </c>
      <c r="W2816" s="10">
        <f t="shared" si="351"/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 t="shared" si="344"/>
        <v>Kean</v>
      </c>
      <c r="H2817" s="6" t="str">
        <f t="shared" si="345"/>
        <v>Takahito</v>
      </c>
      <c r="I2817" s="6" t="str">
        <f t="shared" si="346"/>
        <v>Jakarta</v>
      </c>
      <c r="J2817" s="2" t="s">
        <v>218</v>
      </c>
      <c r="K2817" s="7" t="str">
        <f>INDEX('Product Details'!$A$2:$D$169, MATCH('Sales Order '!J2817,'Product Details'!$B$2:$B$169,0),3)</f>
        <v>Office_Supplies</v>
      </c>
      <c r="L2817" s="7" t="str">
        <f>INDEX('Product Details'!$A$2:$D$169, MATCH('Sales Order '!J2817,'Product Details'!$B$2:$B$169,0),4)</f>
        <v>Labels</v>
      </c>
      <c r="M2817" s="7" t="str">
        <f>INDEX('Product Details'!$A$2:$D$169, MATCH('Sales Order '!J2817,'Product Details'!$B$2:$B$169,0),1)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347"/>
        <v>130</v>
      </c>
      <c r="R2817" s="8">
        <f t="shared" si="348"/>
        <v>136</v>
      </c>
      <c r="S2817" s="2">
        <v>30</v>
      </c>
      <c r="T2817" s="9">
        <f t="shared" si="349"/>
        <v>166</v>
      </c>
      <c r="U2817" s="9">
        <f t="shared" si="350"/>
        <v>36</v>
      </c>
      <c r="V2817" s="2" t="s">
        <v>31</v>
      </c>
      <c r="W2817" s="10">
        <f t="shared" si="351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 t="shared" si="344"/>
        <v>Thomas</v>
      </c>
      <c r="H2818" s="6" t="str">
        <f t="shared" si="345"/>
        <v>Brumley</v>
      </c>
      <c r="I2818" s="6" t="str">
        <f t="shared" si="346"/>
        <v>Jinan</v>
      </c>
      <c r="J2818" s="2" t="s">
        <v>320</v>
      </c>
      <c r="K2818" s="7" t="str">
        <f>INDEX('Product Details'!$A$2:$D$169, MATCH('Sales Order '!J2818,'Product Details'!$B$2:$B$169,0),3)</f>
        <v>Technology</v>
      </c>
      <c r="L2818" s="7" t="str">
        <f>INDEX('Product Details'!$A$2:$D$169, MATCH('Sales Order '!J2818,'Product Details'!$B$2:$B$169,0),4)</f>
        <v>Accessories</v>
      </c>
      <c r="M2818" s="7" t="str">
        <f>INDEX('Product Details'!$A$2:$D$169, MATCH('Sales Order '!J2818,'Product Details'!$B$2:$B$169,0),1)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347"/>
        <v>110</v>
      </c>
      <c r="R2818" s="8">
        <f t="shared" si="348"/>
        <v>120</v>
      </c>
      <c r="S2818" s="2">
        <v>10</v>
      </c>
      <c r="T2818" s="9">
        <f t="shared" si="349"/>
        <v>130</v>
      </c>
      <c r="U2818" s="9">
        <f t="shared" si="350"/>
        <v>20</v>
      </c>
      <c r="V2818" s="2" t="s">
        <v>64</v>
      </c>
      <c r="W2818" s="10">
        <f t="shared" si="351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 t="shared" si="344"/>
        <v>Tom</v>
      </c>
      <c r="H2819" s="6" t="str">
        <f t="shared" si="345"/>
        <v>Stivers</v>
      </c>
      <c r="I2819" s="6" t="str">
        <f t="shared" si="346"/>
        <v>Guangzhou</v>
      </c>
      <c r="J2819" s="2" t="s">
        <v>63</v>
      </c>
      <c r="K2819" s="7" t="str">
        <f>INDEX('Product Details'!$A$2:$D$169, MATCH('Sales Order '!J2819,'Product Details'!$B$2:$B$169,0),3)</f>
        <v>Office_Supplies</v>
      </c>
      <c r="L2819" s="7" t="str">
        <f>INDEX('Product Details'!$A$2:$D$169, MATCH('Sales Order '!J2819,'Product Details'!$B$2:$B$169,0),4)</f>
        <v>Envelopes</v>
      </c>
      <c r="M2819" s="7" t="str">
        <f>INDEX('Product Details'!$A$2:$D$169, MATCH('Sales Order '!J2819,'Product Details'!$B$2:$B$169,0),1)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347"/>
        <v>954</v>
      </c>
      <c r="R2819" s="8">
        <f t="shared" si="348"/>
        <v>1022</v>
      </c>
      <c r="S2819" s="2">
        <v>41</v>
      </c>
      <c r="T2819" s="9">
        <f t="shared" si="349"/>
        <v>1063</v>
      </c>
      <c r="U2819" s="9">
        <f t="shared" si="350"/>
        <v>109</v>
      </c>
      <c r="V2819" s="2" t="s">
        <v>34</v>
      </c>
      <c r="W2819" s="10">
        <f t="shared" si="351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 t="shared" si="344"/>
        <v>Allen</v>
      </c>
      <c r="H2820" s="6" t="str">
        <f t="shared" si="345"/>
        <v>Rosenblatt</v>
      </c>
      <c r="I2820" s="6" t="str">
        <f t="shared" si="346"/>
        <v>Chaozhou</v>
      </c>
      <c r="J2820" s="2" t="s">
        <v>208</v>
      </c>
      <c r="K2820" s="7" t="str">
        <f>INDEX('Product Details'!$A$2:$D$169, MATCH('Sales Order '!J2820,'Product Details'!$B$2:$B$169,0),3)</f>
        <v>Office_Supplies</v>
      </c>
      <c r="L2820" s="7" t="str">
        <f>INDEX('Product Details'!$A$2:$D$169, MATCH('Sales Order '!J2820,'Product Details'!$B$2:$B$169,0),4)</f>
        <v>Labels</v>
      </c>
      <c r="M2820" s="7" t="str">
        <f>INDEX('Product Details'!$A$2:$D$169, MATCH('Sales Order '!J2820,'Product Details'!$B$2:$B$169,0),1)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347"/>
        <v>944</v>
      </c>
      <c r="R2820" s="8">
        <f t="shared" si="348"/>
        <v>1032</v>
      </c>
      <c r="S2820" s="2">
        <v>30</v>
      </c>
      <c r="T2820" s="9">
        <f t="shared" si="349"/>
        <v>1062</v>
      </c>
      <c r="U2820" s="9">
        <f t="shared" si="350"/>
        <v>118</v>
      </c>
      <c r="V2820" s="2" t="s">
        <v>34</v>
      </c>
      <c r="W2820" s="10">
        <f t="shared" si="351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 t="shared" si="344"/>
        <v>Alex</v>
      </c>
      <c r="H2821" s="6" t="str">
        <f t="shared" si="345"/>
        <v>Avila</v>
      </c>
      <c r="I2821" s="6" t="str">
        <f t="shared" si="346"/>
        <v>Newcastle</v>
      </c>
      <c r="J2821" s="2" t="s">
        <v>144</v>
      </c>
      <c r="K2821" s="7" t="str">
        <f>INDEX('Product Details'!$A$2:$D$169, MATCH('Sales Order '!J2821,'Product Details'!$B$2:$B$169,0),3)</f>
        <v>Office_Supplies</v>
      </c>
      <c r="L2821" s="7" t="str">
        <f>INDEX('Product Details'!$A$2:$D$169, MATCH('Sales Order '!J2821,'Product Details'!$B$2:$B$169,0),4)</f>
        <v>Binders</v>
      </c>
      <c r="M2821" s="7" t="str">
        <f>INDEX('Product Details'!$A$2:$D$169, MATCH('Sales Order '!J2821,'Product Details'!$B$2:$B$169,0),1)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347"/>
        <v>17472</v>
      </c>
      <c r="R2821" s="8">
        <f t="shared" si="348"/>
        <v>19044</v>
      </c>
      <c r="S2821" s="2">
        <v>78</v>
      </c>
      <c r="T2821" s="9">
        <f t="shared" si="349"/>
        <v>19122</v>
      </c>
      <c r="U2821" s="9">
        <f t="shared" si="350"/>
        <v>1650</v>
      </c>
      <c r="V2821" s="2" t="s">
        <v>34</v>
      </c>
      <c r="W2821" s="10">
        <f t="shared" si="351"/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 t="shared" si="344"/>
        <v>Guy</v>
      </c>
      <c r="H2822" s="6" t="str">
        <f t="shared" si="345"/>
        <v>Phonely</v>
      </c>
      <c r="I2822" s="6" t="str">
        <f t="shared" si="346"/>
        <v>Jodhpur</v>
      </c>
      <c r="J2822" s="2" t="s">
        <v>1225</v>
      </c>
      <c r="K2822" s="7" t="str">
        <f>INDEX('Product Details'!$A$2:$D$169, MATCH('Sales Order '!J2822,'Product Details'!$B$2:$B$169,0),3)</f>
        <v>Office_Supplies</v>
      </c>
      <c r="L2822" s="7" t="str">
        <f>INDEX('Product Details'!$A$2:$D$169, MATCH('Sales Order '!J2822,'Product Details'!$B$2:$B$169,0),4)</f>
        <v>Labels</v>
      </c>
      <c r="M2822" s="7" t="str">
        <f>INDEX('Product Details'!$A$2:$D$169, MATCH('Sales Order '!J2822,'Product Details'!$B$2:$B$169,0),1)</f>
        <v>Aver 510</v>
      </c>
      <c r="N2822" s="2">
        <v>170</v>
      </c>
      <c r="O2822" s="2">
        <v>153</v>
      </c>
      <c r="P2822" s="2">
        <v>1</v>
      </c>
      <c r="Q2822" s="8">
        <f t="shared" si="347"/>
        <v>153</v>
      </c>
      <c r="R2822" s="8">
        <f t="shared" si="348"/>
        <v>170</v>
      </c>
      <c r="S2822" s="2">
        <v>30</v>
      </c>
      <c r="T2822" s="9">
        <f t="shared" si="349"/>
        <v>200</v>
      </c>
      <c r="U2822" s="9">
        <f t="shared" si="350"/>
        <v>47</v>
      </c>
      <c r="V2822" s="2" t="s">
        <v>64</v>
      </c>
      <c r="W2822" s="10">
        <f t="shared" si="351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 t="shared" si="344"/>
        <v>John</v>
      </c>
      <c r="H2823" s="6" t="str">
        <f t="shared" si="345"/>
        <v>Grady</v>
      </c>
      <c r="I2823" s="6" t="str">
        <f t="shared" si="346"/>
        <v>Queanbeyan</v>
      </c>
      <c r="J2823" s="2" t="s">
        <v>389</v>
      </c>
      <c r="K2823" s="7" t="str">
        <f>INDEX('Product Details'!$A$2:$D$169, MATCH('Sales Order '!J2823,'Product Details'!$B$2:$B$169,0),3)</f>
        <v>Furniture</v>
      </c>
      <c r="L2823" s="7" t="str">
        <f>INDEX('Product Details'!$A$2:$D$169, MATCH('Sales Order '!J2823,'Product Details'!$B$2:$B$169,0),4)</f>
        <v>Tables</v>
      </c>
      <c r="M2823" s="7" t="str">
        <f>INDEX('Product Details'!$A$2:$D$169, MATCH('Sales Order '!J2823,'Product Details'!$B$2:$B$169,0),1)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347"/>
        <v>3526</v>
      </c>
      <c r="R2823" s="8">
        <f t="shared" si="348"/>
        <v>3774</v>
      </c>
      <c r="S2823" s="2">
        <v>45</v>
      </c>
      <c r="T2823" s="9">
        <f t="shared" si="349"/>
        <v>3819</v>
      </c>
      <c r="U2823" s="9">
        <f t="shared" si="350"/>
        <v>293</v>
      </c>
      <c r="V2823" s="2" t="s">
        <v>34</v>
      </c>
      <c r="W2823" s="10">
        <f t="shared" si="351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 t="shared" si="344"/>
        <v>Ryan</v>
      </c>
      <c r="H2824" s="6" t="str">
        <f t="shared" si="345"/>
        <v>Akin</v>
      </c>
      <c r="I2824" s="6" t="str">
        <f t="shared" si="346"/>
        <v>Bayreuth</v>
      </c>
      <c r="J2824" s="2" t="s">
        <v>335</v>
      </c>
      <c r="K2824" s="7" t="str">
        <f>INDEX('Product Details'!$A$2:$D$169, MATCH('Sales Order '!J2824,'Product Details'!$B$2:$B$169,0),3)</f>
        <v>Office_Supplies</v>
      </c>
      <c r="L2824" s="7" t="str">
        <f>INDEX('Product Details'!$A$2:$D$169, MATCH('Sales Order '!J2824,'Product Details'!$B$2:$B$169,0),4)</f>
        <v>Paper</v>
      </c>
      <c r="M2824" s="7" t="str">
        <f>INDEX('Product Details'!$A$2:$D$169, MATCH('Sales Order '!J2824,'Product Details'!$B$2:$B$169,0),1)</f>
        <v>Xerox 22</v>
      </c>
      <c r="N2824" s="2">
        <v>285</v>
      </c>
      <c r="O2824" s="2">
        <v>259</v>
      </c>
      <c r="P2824" s="2">
        <v>1</v>
      </c>
      <c r="Q2824" s="8">
        <f t="shared" si="347"/>
        <v>259</v>
      </c>
      <c r="R2824" s="8">
        <f t="shared" si="348"/>
        <v>285</v>
      </c>
      <c r="S2824" s="2">
        <v>80</v>
      </c>
      <c r="T2824" s="9">
        <f t="shared" si="349"/>
        <v>365</v>
      </c>
      <c r="U2824" s="9">
        <f t="shared" si="350"/>
        <v>106</v>
      </c>
      <c r="V2824" s="2" t="s">
        <v>64</v>
      </c>
      <c r="W2824" s="10">
        <f t="shared" si="351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 t="shared" si="344"/>
        <v>Delfina</v>
      </c>
      <c r="H2825" s="6" t="str">
        <f t="shared" si="345"/>
        <v>Latchford</v>
      </c>
      <c r="I2825" s="6" t="str">
        <f t="shared" si="346"/>
        <v>Yogyakarta</v>
      </c>
      <c r="J2825" s="2" t="s">
        <v>551</v>
      </c>
      <c r="K2825" s="7" t="str">
        <f>INDEX('Product Details'!$A$2:$D$169, MATCH('Sales Order '!J2825,'Product Details'!$B$2:$B$169,0),3)</f>
        <v>Office_Supplies</v>
      </c>
      <c r="L2825" s="7" t="str">
        <f>INDEX('Product Details'!$A$2:$D$169, MATCH('Sales Order '!J2825,'Product Details'!$B$2:$B$169,0),4)</f>
        <v>Art</v>
      </c>
      <c r="M2825" s="7" t="str">
        <f>INDEX('Product Details'!$A$2:$D$169, MATCH('Sales Order '!J2825,'Product Details'!$B$2:$B$169,0),1)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347"/>
        <v>4414</v>
      </c>
      <c r="R2825" s="8">
        <f t="shared" si="348"/>
        <v>4500</v>
      </c>
      <c r="S2825" s="2">
        <v>31</v>
      </c>
      <c r="T2825" s="9">
        <f t="shared" si="349"/>
        <v>4531</v>
      </c>
      <c r="U2825" s="9">
        <f t="shared" si="350"/>
        <v>117</v>
      </c>
      <c r="V2825" s="2" t="s">
        <v>64</v>
      </c>
      <c r="W2825" s="10">
        <f t="shared" si="351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 t="shared" ref="G2826:G2889" si="352">VLOOKUP(F2826, Customer,2,0)</f>
        <v>Dave</v>
      </c>
      <c r="H2826" s="6" t="str">
        <f t="shared" ref="H2826:H2889" si="353">VLOOKUP(F2826,Customer,3,0)</f>
        <v>Poirier</v>
      </c>
      <c r="I2826" s="6" t="str">
        <f t="shared" ref="I2826:I2889" si="354">VLOOKUP(F2826,Customer,5,0)</f>
        <v>Suizhou</v>
      </c>
      <c r="J2826" s="2" t="s">
        <v>383</v>
      </c>
      <c r="K2826" s="7" t="str">
        <f>INDEX('Product Details'!$A$2:$D$169, MATCH('Sales Order '!J2826,'Product Details'!$B$2:$B$169,0),3)</f>
        <v>Office_Supplies</v>
      </c>
      <c r="L2826" s="7" t="str">
        <f>INDEX('Product Details'!$A$2:$D$169, MATCH('Sales Order '!J2826,'Product Details'!$B$2:$B$169,0),4)</f>
        <v>Storage</v>
      </c>
      <c r="M2826" s="7" t="str">
        <f>INDEX('Product Details'!$A$2:$D$169, MATCH('Sales Order '!J2826,'Product Details'!$B$2:$B$169,0),1)</f>
        <v>RogeFolders, Single Width</v>
      </c>
      <c r="N2826" s="2">
        <v>1358</v>
      </c>
      <c r="O2826" s="2">
        <v>1257</v>
      </c>
      <c r="P2826" s="2">
        <v>8</v>
      </c>
      <c r="Q2826" s="8">
        <f t="shared" si="347"/>
        <v>10056</v>
      </c>
      <c r="R2826" s="8">
        <f t="shared" si="348"/>
        <v>10864</v>
      </c>
      <c r="S2826" s="2">
        <v>27</v>
      </c>
      <c r="T2826" s="9">
        <f t="shared" si="349"/>
        <v>10891</v>
      </c>
      <c r="U2826" s="9">
        <f t="shared" si="350"/>
        <v>835</v>
      </c>
      <c r="V2826" s="2" t="s">
        <v>64</v>
      </c>
      <c r="W2826" s="10">
        <f t="shared" si="351"/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 t="shared" si="352"/>
        <v>Muhammed</v>
      </c>
      <c r="H2827" s="6" t="str">
        <f t="shared" si="353"/>
        <v>MacIntyre</v>
      </c>
      <c r="I2827" s="6" t="str">
        <f t="shared" si="354"/>
        <v>Lohne</v>
      </c>
      <c r="J2827" s="2" t="s">
        <v>362</v>
      </c>
      <c r="K2827" s="7" t="str">
        <f>INDEX('Product Details'!$A$2:$D$169, MATCH('Sales Order '!J2827,'Product Details'!$B$2:$B$169,0),3)</f>
        <v>Technology</v>
      </c>
      <c r="L2827" s="7" t="str">
        <f>INDEX('Product Details'!$A$2:$D$169, MATCH('Sales Order '!J2827,'Product Details'!$B$2:$B$169,0),4)</f>
        <v>Machines</v>
      </c>
      <c r="M2827" s="7" t="str">
        <f>INDEX('Product Details'!$A$2:$D$169, MATCH('Sales Order '!J2827,'Product Details'!$B$2:$B$169,0),1)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355">O2827*P2827</f>
        <v>6000</v>
      </c>
      <c r="R2827" s="8">
        <f t="shared" ref="R2827:R2890" si="356">N2827*P2827</f>
        <v>6729</v>
      </c>
      <c r="S2827" s="2">
        <v>73</v>
      </c>
      <c r="T2827" s="9">
        <f t="shared" ref="T2827:T2890" si="357">R2827+S2827</f>
        <v>6802</v>
      </c>
      <c r="U2827" s="9">
        <f t="shared" ref="U2827:U2890" si="358">T2827-Q2827</f>
        <v>802</v>
      </c>
      <c r="V2827" s="2" t="s">
        <v>34</v>
      </c>
      <c r="W2827" s="10">
        <f t="shared" ref="W2827:W2890" si="359">VLOOKUP(T2827,$X$1:$Y$7,2,1)</f>
        <v>0.05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 t="shared" si="352"/>
        <v>Catherine</v>
      </c>
      <c r="H2828" s="6" t="str">
        <f t="shared" si="353"/>
        <v>Glotzbach</v>
      </c>
      <c r="I2828" s="6" t="str">
        <f t="shared" si="354"/>
        <v>Bochum</v>
      </c>
      <c r="J2828" s="2" t="s">
        <v>349</v>
      </c>
      <c r="K2828" s="7" t="str">
        <f>INDEX('Product Details'!$A$2:$D$169, MATCH('Sales Order '!J2828,'Product Details'!$B$2:$B$169,0),3)</f>
        <v>Furniture</v>
      </c>
      <c r="L2828" s="7" t="str">
        <f>INDEX('Product Details'!$A$2:$D$169, MATCH('Sales Order '!J2828,'Product Details'!$B$2:$B$169,0),4)</f>
        <v>Furnishings</v>
      </c>
      <c r="M2828" s="7" t="str">
        <f>INDEX('Product Details'!$A$2:$D$169, MATCH('Sales Order '!J2828,'Product Details'!$B$2:$B$169,0),1)</f>
        <v>Tenex Door Stop, Durable</v>
      </c>
      <c r="N2828" s="2">
        <v>8686</v>
      </c>
      <c r="O2828" s="2">
        <v>8035</v>
      </c>
      <c r="P2828" s="2">
        <v>13</v>
      </c>
      <c r="Q2828" s="8">
        <f t="shared" si="355"/>
        <v>104455</v>
      </c>
      <c r="R2828" s="8">
        <f t="shared" si="356"/>
        <v>112918</v>
      </c>
      <c r="S2828" s="2">
        <v>24</v>
      </c>
      <c r="T2828" s="9">
        <f t="shared" si="357"/>
        <v>112942</v>
      </c>
      <c r="U2828" s="9">
        <f t="shared" si="358"/>
        <v>8487</v>
      </c>
      <c r="V2828" s="2" t="s">
        <v>34</v>
      </c>
      <c r="W2828" s="10">
        <f t="shared" si="359"/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 t="shared" si="352"/>
        <v>Brian</v>
      </c>
      <c r="H2829" s="6" t="str">
        <f t="shared" si="353"/>
        <v>Dahlen</v>
      </c>
      <c r="I2829" s="6" t="str">
        <f t="shared" si="354"/>
        <v>Shantou</v>
      </c>
      <c r="J2829" s="2" t="s">
        <v>326</v>
      </c>
      <c r="K2829" s="7" t="str">
        <f>INDEX('Product Details'!$A$2:$D$169, MATCH('Sales Order '!J2829,'Product Details'!$B$2:$B$169,0),3)</f>
        <v>Technology</v>
      </c>
      <c r="L2829" s="7" t="str">
        <f>INDEX('Product Details'!$A$2:$D$169, MATCH('Sales Order '!J2829,'Product Details'!$B$2:$B$169,0),4)</f>
        <v>Copiers</v>
      </c>
      <c r="M2829" s="7" t="str">
        <f>INDEX('Product Details'!$A$2:$D$169, MATCH('Sales Order '!J2829,'Product Details'!$B$2:$B$169,0),1)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355"/>
        <v>152</v>
      </c>
      <c r="R2829" s="8">
        <f t="shared" si="356"/>
        <v>164</v>
      </c>
      <c r="S2829" s="2">
        <v>30</v>
      </c>
      <c r="T2829" s="9">
        <f t="shared" si="357"/>
        <v>194</v>
      </c>
      <c r="U2829" s="9">
        <f t="shared" si="358"/>
        <v>42</v>
      </c>
      <c r="V2829" s="2" t="s">
        <v>64</v>
      </c>
      <c r="W2829" s="10">
        <f t="shared" si="359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 t="shared" si="352"/>
        <v>Toby</v>
      </c>
      <c r="H2830" s="6" t="str">
        <f t="shared" si="353"/>
        <v>Braunhardt</v>
      </c>
      <c r="I2830" s="6" t="str">
        <f t="shared" si="354"/>
        <v>Jiangyan</v>
      </c>
      <c r="J2830" s="2" t="s">
        <v>256</v>
      </c>
      <c r="K2830" s="7" t="str">
        <f>INDEX('Product Details'!$A$2:$D$169, MATCH('Sales Order '!J2830,'Product Details'!$B$2:$B$169,0),3)</f>
        <v>Office_Supplies</v>
      </c>
      <c r="L2830" s="7" t="str">
        <f>INDEX('Product Details'!$A$2:$D$169, MATCH('Sales Order '!J2830,'Product Details'!$B$2:$B$169,0),4)</f>
        <v>Supplies</v>
      </c>
      <c r="M2830" s="7" t="str">
        <f>INDEX('Product Details'!$A$2:$D$169, MATCH('Sales Order '!J2830,'Product Details'!$B$2:$B$169,0),1)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355"/>
        <v>1676</v>
      </c>
      <c r="R2830" s="8">
        <f t="shared" si="356"/>
        <v>1864</v>
      </c>
      <c r="S2830" s="2">
        <v>90</v>
      </c>
      <c r="T2830" s="9">
        <f t="shared" si="357"/>
        <v>1954</v>
      </c>
      <c r="U2830" s="9">
        <f t="shared" si="358"/>
        <v>278</v>
      </c>
      <c r="V2830" s="2" t="s">
        <v>64</v>
      </c>
      <c r="W2830" s="10">
        <f t="shared" si="359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 t="shared" si="352"/>
        <v>Steve</v>
      </c>
      <c r="H2831" s="6" t="str">
        <f t="shared" si="353"/>
        <v>Nguyen</v>
      </c>
      <c r="I2831" s="6" t="str">
        <f t="shared" si="354"/>
        <v>Delhi</v>
      </c>
      <c r="J2831" s="2" t="s">
        <v>359</v>
      </c>
      <c r="K2831" s="7" t="str">
        <f>INDEX('Product Details'!$A$2:$D$169, MATCH('Sales Order '!J2831,'Product Details'!$B$2:$B$169,0),3)</f>
        <v>Office_Supplies</v>
      </c>
      <c r="L2831" s="7" t="str">
        <f>INDEX('Product Details'!$A$2:$D$169, MATCH('Sales Order '!J2831,'Product Details'!$B$2:$B$169,0),4)</f>
        <v>Binders</v>
      </c>
      <c r="M2831" s="7" t="str">
        <f>INDEX('Product Details'!$A$2:$D$169, MATCH('Sales Order '!J2831,'Product Details'!$B$2:$B$169,0),1)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355"/>
        <v>4361</v>
      </c>
      <c r="R2831" s="8">
        <f t="shared" si="356"/>
        <v>4704</v>
      </c>
      <c r="S2831" s="2">
        <v>40</v>
      </c>
      <c r="T2831" s="9">
        <f t="shared" si="357"/>
        <v>4744</v>
      </c>
      <c r="U2831" s="9">
        <f t="shared" si="358"/>
        <v>383</v>
      </c>
      <c r="V2831" s="2" t="s">
        <v>34</v>
      </c>
      <c r="W2831" s="10">
        <f t="shared" si="359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 t="shared" si="352"/>
        <v>David</v>
      </c>
      <c r="H2832" s="6" t="str">
        <f t="shared" si="353"/>
        <v>Kendrick</v>
      </c>
      <c r="I2832" s="6" t="str">
        <f t="shared" si="354"/>
        <v>Kunming</v>
      </c>
      <c r="J2832" s="2" t="s">
        <v>51</v>
      </c>
      <c r="K2832" s="7" t="str">
        <f>INDEX('Product Details'!$A$2:$D$169, MATCH('Sales Order '!J2832,'Product Details'!$B$2:$B$169,0),3)</f>
        <v>Technology</v>
      </c>
      <c r="L2832" s="7" t="str">
        <f>INDEX('Product Details'!$A$2:$D$169, MATCH('Sales Order '!J2832,'Product Details'!$B$2:$B$169,0),4)</f>
        <v>Machines</v>
      </c>
      <c r="M2832" s="7" t="str">
        <f>INDEX('Product Details'!$A$2:$D$169, MATCH('Sales Order '!J2832,'Product Details'!$B$2:$B$169,0),1)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355"/>
        <v>2703</v>
      </c>
      <c r="R2832" s="8">
        <f t="shared" si="356"/>
        <v>2862</v>
      </c>
      <c r="S2832" s="2">
        <v>60</v>
      </c>
      <c r="T2832" s="9">
        <f t="shared" si="357"/>
        <v>2922</v>
      </c>
      <c r="U2832" s="9">
        <f t="shared" si="358"/>
        <v>219</v>
      </c>
      <c r="V2832" s="2" t="s">
        <v>34</v>
      </c>
      <c r="W2832" s="10">
        <f t="shared" si="359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 t="shared" si="352"/>
        <v>Karen</v>
      </c>
      <c r="H2833" s="6" t="str">
        <f t="shared" si="353"/>
        <v>Daniels</v>
      </c>
      <c r="I2833" s="6" t="str">
        <f t="shared" si="354"/>
        <v>Jiutai</v>
      </c>
      <c r="J2833" s="2" t="s">
        <v>500</v>
      </c>
      <c r="K2833" s="7" t="str">
        <f>INDEX('Product Details'!$A$2:$D$169, MATCH('Sales Order '!J2833,'Product Details'!$B$2:$B$169,0),3)</f>
        <v>Furniture</v>
      </c>
      <c r="L2833" s="7" t="str">
        <f>INDEX('Product Details'!$A$2:$D$169, MATCH('Sales Order '!J2833,'Product Details'!$B$2:$B$169,0),4)</f>
        <v>Tables</v>
      </c>
      <c r="M2833" s="7" t="str">
        <f>INDEX('Product Details'!$A$2:$D$169, MATCH('Sales Order '!J2833,'Product Details'!$B$2:$B$169,0),1)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355"/>
        <v>2927</v>
      </c>
      <c r="R2833" s="8">
        <f t="shared" si="356"/>
        <v>3041</v>
      </c>
      <c r="S2833" s="2">
        <v>96</v>
      </c>
      <c r="T2833" s="9">
        <f t="shared" si="357"/>
        <v>3137</v>
      </c>
      <c r="U2833" s="9">
        <f t="shared" si="358"/>
        <v>210</v>
      </c>
      <c r="V2833" s="2" t="s">
        <v>34</v>
      </c>
      <c r="W2833" s="10">
        <f t="shared" si="359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 t="shared" si="352"/>
        <v>Harold</v>
      </c>
      <c r="H2834" s="6" t="str">
        <f t="shared" si="353"/>
        <v>Dahlen</v>
      </c>
      <c r="I2834" s="6" t="str">
        <f t="shared" si="354"/>
        <v>Melbourne</v>
      </c>
      <c r="J2834" s="2" t="s">
        <v>197</v>
      </c>
      <c r="K2834" s="7" t="str">
        <f>INDEX('Product Details'!$A$2:$D$169, MATCH('Sales Order '!J2834,'Product Details'!$B$2:$B$169,0),3)</f>
        <v>Office_Supplies</v>
      </c>
      <c r="L2834" s="7" t="str">
        <f>INDEX('Product Details'!$A$2:$D$169, MATCH('Sales Order '!J2834,'Product Details'!$B$2:$B$169,0),4)</f>
        <v>Labels</v>
      </c>
      <c r="M2834" s="7" t="str">
        <f>INDEX('Product Details'!$A$2:$D$169, MATCH('Sales Order '!J2834,'Product Details'!$B$2:$B$169,0),1)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355"/>
        <v>21192</v>
      </c>
      <c r="R2834" s="8">
        <f t="shared" si="356"/>
        <v>22869</v>
      </c>
      <c r="S2834" s="2">
        <v>90</v>
      </c>
      <c r="T2834" s="9">
        <f t="shared" si="357"/>
        <v>22959</v>
      </c>
      <c r="U2834" s="9">
        <f t="shared" si="358"/>
        <v>1767</v>
      </c>
      <c r="V2834" s="2" t="s">
        <v>34</v>
      </c>
      <c r="W2834" s="10">
        <f t="shared" si="359"/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 t="shared" si="352"/>
        <v>Magdelene</v>
      </c>
      <c r="H2835" s="6" t="str">
        <f t="shared" si="353"/>
        <v>Morse</v>
      </c>
      <c r="I2835" s="6" t="str">
        <f t="shared" si="354"/>
        <v>Berlin</v>
      </c>
      <c r="J2835" s="2" t="s">
        <v>39</v>
      </c>
      <c r="K2835" s="7" t="str">
        <f>INDEX('Product Details'!$A$2:$D$169, MATCH('Sales Order '!J2835,'Product Details'!$B$2:$B$169,0),3)</f>
        <v>Office_Supplies</v>
      </c>
      <c r="L2835" s="7" t="str">
        <f>INDEX('Product Details'!$A$2:$D$169, MATCH('Sales Order '!J2835,'Product Details'!$B$2:$B$169,0),4)</f>
        <v>Binders</v>
      </c>
      <c r="M2835" s="7" t="str">
        <f>INDEX('Product Details'!$A$2:$D$169, MATCH('Sales Order '!J2835,'Product Details'!$B$2:$B$169,0),1)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355"/>
        <v>9438</v>
      </c>
      <c r="R2835" s="8">
        <f t="shared" si="356"/>
        <v>9810</v>
      </c>
      <c r="S2835" s="2">
        <v>50</v>
      </c>
      <c r="T2835" s="9">
        <f t="shared" si="357"/>
        <v>9860</v>
      </c>
      <c r="U2835" s="9">
        <f t="shared" si="358"/>
        <v>422</v>
      </c>
      <c r="V2835" s="2" t="s">
        <v>34</v>
      </c>
      <c r="W2835" s="10">
        <f t="shared" si="359"/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 t="shared" si="352"/>
        <v>Alex</v>
      </c>
      <c r="H2836" s="6" t="str">
        <f t="shared" si="353"/>
        <v>Avila</v>
      </c>
      <c r="I2836" s="6" t="str">
        <f t="shared" si="354"/>
        <v>Berlin</v>
      </c>
      <c r="J2836" s="2" t="s">
        <v>138</v>
      </c>
      <c r="K2836" s="7" t="str">
        <f>INDEX('Product Details'!$A$2:$D$169, MATCH('Sales Order '!J2836,'Product Details'!$B$2:$B$169,0),3)</f>
        <v>Office_Supplies</v>
      </c>
      <c r="L2836" s="7" t="str">
        <f>INDEX('Product Details'!$A$2:$D$169, MATCH('Sales Order '!J2836,'Product Details'!$B$2:$B$169,0),4)</f>
        <v>Supplies</v>
      </c>
      <c r="M2836" s="7" t="str">
        <f>INDEX('Product Details'!$A$2:$D$169, MATCH('Sales Order '!J2836,'Product Details'!$B$2:$B$169,0),1)</f>
        <v>Stiletto Box Cutter, Steel</v>
      </c>
      <c r="N2836" s="2">
        <v>6012</v>
      </c>
      <c r="O2836" s="2">
        <v>5677</v>
      </c>
      <c r="P2836" s="2">
        <v>2</v>
      </c>
      <c r="Q2836" s="8">
        <f t="shared" si="355"/>
        <v>11354</v>
      </c>
      <c r="R2836" s="8">
        <f t="shared" si="356"/>
        <v>12024</v>
      </c>
      <c r="S2836" s="2">
        <v>31</v>
      </c>
      <c r="T2836" s="9">
        <f t="shared" si="357"/>
        <v>12055</v>
      </c>
      <c r="U2836" s="9">
        <f t="shared" si="358"/>
        <v>701</v>
      </c>
      <c r="V2836" s="2" t="s">
        <v>64</v>
      </c>
      <c r="W2836" s="10">
        <f t="shared" si="359"/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 t="shared" si="352"/>
        <v>Anna</v>
      </c>
      <c r="H2837" s="6" t="str">
        <f t="shared" si="353"/>
        <v>Gayman</v>
      </c>
      <c r="I2837" s="6" t="str">
        <f t="shared" si="354"/>
        <v>Jakarta</v>
      </c>
      <c r="J2837" s="2" t="s">
        <v>359</v>
      </c>
      <c r="K2837" s="7" t="str">
        <f>INDEX('Product Details'!$A$2:$D$169, MATCH('Sales Order '!J2837,'Product Details'!$B$2:$B$169,0),3)</f>
        <v>Office_Supplies</v>
      </c>
      <c r="L2837" s="7" t="str">
        <f>INDEX('Product Details'!$A$2:$D$169, MATCH('Sales Order '!J2837,'Product Details'!$B$2:$B$169,0),4)</f>
        <v>Binders</v>
      </c>
      <c r="M2837" s="7" t="str">
        <f>INDEX('Product Details'!$A$2:$D$169, MATCH('Sales Order '!J2837,'Product Details'!$B$2:$B$169,0),1)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355"/>
        <v>366</v>
      </c>
      <c r="R2837" s="8">
        <f t="shared" si="356"/>
        <v>390</v>
      </c>
      <c r="S2837" s="2">
        <v>30</v>
      </c>
      <c r="T2837" s="9">
        <f t="shared" si="357"/>
        <v>420</v>
      </c>
      <c r="U2837" s="9">
        <f t="shared" si="358"/>
        <v>54</v>
      </c>
      <c r="V2837" s="2" t="s">
        <v>64</v>
      </c>
      <c r="W2837" s="10">
        <f t="shared" si="359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 t="shared" si="352"/>
        <v>Dennis</v>
      </c>
      <c r="H2838" s="6" t="str">
        <f t="shared" si="353"/>
        <v>Pardue</v>
      </c>
      <c r="I2838" s="6" t="str">
        <f t="shared" si="354"/>
        <v>Wollongong</v>
      </c>
      <c r="J2838" s="2" t="s">
        <v>578</v>
      </c>
      <c r="K2838" s="7" t="str">
        <f>INDEX('Product Details'!$A$2:$D$169, MATCH('Sales Order '!J2838,'Product Details'!$B$2:$B$169,0),3)</f>
        <v>Office_Supplies</v>
      </c>
      <c r="L2838" s="7" t="str">
        <f>INDEX('Product Details'!$A$2:$D$169, MATCH('Sales Order '!J2838,'Product Details'!$B$2:$B$169,0),4)</f>
        <v>Envelopes</v>
      </c>
      <c r="M2838" s="7" t="str">
        <f>INDEX('Product Details'!$A$2:$D$169, MATCH('Sales Order '!J2838,'Product Details'!$B$2:$B$169,0),1)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355"/>
        <v>50814</v>
      </c>
      <c r="R2838" s="8">
        <f t="shared" si="356"/>
        <v>53334</v>
      </c>
      <c r="S2838" s="2">
        <v>75</v>
      </c>
      <c r="T2838" s="9">
        <f t="shared" si="357"/>
        <v>53409</v>
      </c>
      <c r="U2838" s="9">
        <f t="shared" si="358"/>
        <v>2595</v>
      </c>
      <c r="V2838" s="2" t="s">
        <v>34</v>
      </c>
      <c r="W2838" s="10">
        <f t="shared" si="359"/>
        <v>0.09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 t="shared" si="352"/>
        <v>Robert</v>
      </c>
      <c r="H2839" s="6" t="str">
        <f t="shared" si="353"/>
        <v>Dilbeck</v>
      </c>
      <c r="I2839" s="6" t="str">
        <f t="shared" si="354"/>
        <v>Sydney</v>
      </c>
      <c r="J2839" s="2" t="s">
        <v>284</v>
      </c>
      <c r="K2839" s="7" t="str">
        <f>INDEX('Product Details'!$A$2:$D$169, MATCH('Sales Order '!J2839,'Product Details'!$B$2:$B$169,0),3)</f>
        <v>Furniture</v>
      </c>
      <c r="L2839" s="7" t="str">
        <f>INDEX('Product Details'!$A$2:$D$169, MATCH('Sales Order '!J2839,'Product Details'!$B$2:$B$169,0),4)</f>
        <v>Chairs</v>
      </c>
      <c r="M2839" s="7" t="str">
        <f>INDEX('Product Details'!$A$2:$D$169, MATCH('Sales Order '!J2839,'Product Details'!$B$2:$B$169,0),1)</f>
        <v>Chairmat, Black</v>
      </c>
      <c r="N2839" s="2">
        <v>6664</v>
      </c>
      <c r="O2839" s="2">
        <v>6473</v>
      </c>
      <c r="P2839" s="2">
        <v>2</v>
      </c>
      <c r="Q2839" s="8">
        <f t="shared" si="355"/>
        <v>12946</v>
      </c>
      <c r="R2839" s="8">
        <f t="shared" si="356"/>
        <v>13328</v>
      </c>
      <c r="S2839" s="2">
        <v>26</v>
      </c>
      <c r="T2839" s="9">
        <f t="shared" si="357"/>
        <v>13354</v>
      </c>
      <c r="U2839" s="9">
        <f t="shared" si="358"/>
        <v>408</v>
      </c>
      <c r="V2839" s="2" t="s">
        <v>34</v>
      </c>
      <c r="W2839" s="10">
        <f t="shared" si="359"/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 t="shared" si="352"/>
        <v>Erin</v>
      </c>
      <c r="H2840" s="6" t="str">
        <f t="shared" si="353"/>
        <v>Smith</v>
      </c>
      <c r="I2840" s="6" t="str">
        <f t="shared" si="354"/>
        <v>Bremen</v>
      </c>
      <c r="J2840" s="2" t="s">
        <v>215</v>
      </c>
      <c r="K2840" s="7" t="str">
        <f>INDEX('Product Details'!$A$2:$D$169, MATCH('Sales Order '!J2840,'Product Details'!$B$2:$B$169,0),3)</f>
        <v>Technology</v>
      </c>
      <c r="L2840" s="7" t="str">
        <f>INDEX('Product Details'!$A$2:$D$169, MATCH('Sales Order '!J2840,'Product Details'!$B$2:$B$169,0),4)</f>
        <v>Machines</v>
      </c>
      <c r="M2840" s="7" t="str">
        <f>INDEX('Product Details'!$A$2:$D$169, MATCH('Sales Order '!J2840,'Product Details'!$B$2:$B$169,0),1)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355"/>
        <v>7563</v>
      </c>
      <c r="R2840" s="8">
        <f t="shared" si="356"/>
        <v>7864</v>
      </c>
      <c r="S2840" s="2">
        <v>54</v>
      </c>
      <c r="T2840" s="9">
        <f t="shared" si="357"/>
        <v>7918</v>
      </c>
      <c r="U2840" s="9">
        <f t="shared" si="358"/>
        <v>355</v>
      </c>
      <c r="V2840" s="2" t="s">
        <v>34</v>
      </c>
      <c r="W2840" s="10">
        <f t="shared" si="359"/>
        <v>0.05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 t="shared" si="352"/>
        <v>Andrew</v>
      </c>
      <c r="H2841" s="6" t="str">
        <f t="shared" si="353"/>
        <v>Gjertsen</v>
      </c>
      <c r="I2841" s="6" t="str">
        <f t="shared" si="354"/>
        <v>Hamburg</v>
      </c>
      <c r="J2841" s="2" t="s">
        <v>389</v>
      </c>
      <c r="K2841" s="7" t="str">
        <f>INDEX('Product Details'!$A$2:$D$169, MATCH('Sales Order '!J2841,'Product Details'!$B$2:$B$169,0),3)</f>
        <v>Furniture</v>
      </c>
      <c r="L2841" s="7" t="str">
        <f>INDEX('Product Details'!$A$2:$D$169, MATCH('Sales Order '!J2841,'Product Details'!$B$2:$B$169,0),4)</f>
        <v>Tables</v>
      </c>
      <c r="M2841" s="7" t="str">
        <f>INDEX('Product Details'!$A$2:$D$169, MATCH('Sales Order '!J2841,'Product Details'!$B$2:$B$169,0),1)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355"/>
        <v>6430</v>
      </c>
      <c r="R2841" s="8">
        <f t="shared" si="356"/>
        <v>6816</v>
      </c>
      <c r="S2841" s="2">
        <v>85</v>
      </c>
      <c r="T2841" s="9">
        <f t="shared" si="357"/>
        <v>6901</v>
      </c>
      <c r="U2841" s="9">
        <f t="shared" si="358"/>
        <v>471</v>
      </c>
      <c r="V2841" s="2" t="s">
        <v>31</v>
      </c>
      <c r="W2841" s="10">
        <f t="shared" si="359"/>
        <v>0.05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 t="shared" si="352"/>
        <v>Helen</v>
      </c>
      <c r="H2842" s="6" t="str">
        <f t="shared" si="353"/>
        <v>Abelman</v>
      </c>
      <c r="I2842" s="6" t="str">
        <f t="shared" si="354"/>
        <v>Berlin</v>
      </c>
      <c r="J2842" s="2" t="s">
        <v>533</v>
      </c>
      <c r="K2842" s="7" t="str">
        <f>INDEX('Product Details'!$A$2:$D$169, MATCH('Sales Order '!J2842,'Product Details'!$B$2:$B$169,0),3)</f>
        <v>Office_Supplies</v>
      </c>
      <c r="L2842" s="7" t="str">
        <f>INDEX('Product Details'!$A$2:$D$169, MATCH('Sales Order '!J2842,'Product Details'!$B$2:$B$169,0),4)</f>
        <v>Supplies</v>
      </c>
      <c r="M2842" s="7" t="str">
        <f>INDEX('Product Details'!$A$2:$D$169, MATCH('Sales Order '!J2842,'Product Details'!$B$2:$B$169,0),1)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355"/>
        <v>1050</v>
      </c>
      <c r="R2842" s="8">
        <f t="shared" si="356"/>
        <v>1120</v>
      </c>
      <c r="S2842" s="2">
        <v>73</v>
      </c>
      <c r="T2842" s="9">
        <f t="shared" si="357"/>
        <v>1193</v>
      </c>
      <c r="U2842" s="9">
        <f t="shared" si="358"/>
        <v>143</v>
      </c>
      <c r="V2842" s="2" t="s">
        <v>34</v>
      </c>
      <c r="W2842" s="10">
        <f t="shared" si="359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 t="shared" si="352"/>
        <v>Patrick</v>
      </c>
      <c r="H2843" s="6" t="str">
        <f t="shared" si="353"/>
        <v>O'Donnell</v>
      </c>
      <c r="I2843" s="6" t="str">
        <f t="shared" si="354"/>
        <v>Sydney</v>
      </c>
      <c r="J2843" s="2" t="s">
        <v>962</v>
      </c>
      <c r="K2843" s="7" t="str">
        <f>INDEX('Product Details'!$A$2:$D$169, MATCH('Sales Order '!J2843,'Product Details'!$B$2:$B$169,0),3)</f>
        <v>Furniture</v>
      </c>
      <c r="L2843" s="7" t="str">
        <f>INDEX('Product Details'!$A$2:$D$169, MATCH('Sales Order '!J2843,'Product Details'!$B$2:$B$169,0),4)</f>
        <v>Bookcases</v>
      </c>
      <c r="M2843" s="7" t="str">
        <f>INDEX('Product Details'!$A$2:$D$169, MATCH('Sales Order '!J2843,'Product Details'!$B$2:$B$169,0),1)</f>
        <v>Classic Bookcase, Pine</v>
      </c>
      <c r="N2843" s="2">
        <v>202</v>
      </c>
      <c r="O2843" s="2">
        <v>187</v>
      </c>
      <c r="P2843" s="2">
        <v>4</v>
      </c>
      <c r="Q2843" s="8">
        <f t="shared" si="355"/>
        <v>748</v>
      </c>
      <c r="R2843" s="8">
        <f t="shared" si="356"/>
        <v>808</v>
      </c>
      <c r="S2843" s="2">
        <v>30</v>
      </c>
      <c r="T2843" s="9">
        <f t="shared" si="357"/>
        <v>838</v>
      </c>
      <c r="U2843" s="9">
        <f t="shared" si="358"/>
        <v>90</v>
      </c>
      <c r="V2843" s="2" t="s">
        <v>64</v>
      </c>
      <c r="W2843" s="10">
        <f t="shared" si="359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 t="shared" si="352"/>
        <v>Giulietta</v>
      </c>
      <c r="H2844" s="6" t="str">
        <f t="shared" si="353"/>
        <v>Weimer</v>
      </c>
      <c r="I2844" s="6" t="str">
        <f t="shared" si="354"/>
        <v>Suihua</v>
      </c>
      <c r="J2844" s="2" t="s">
        <v>497</v>
      </c>
      <c r="K2844" s="7" t="str">
        <f>INDEX('Product Details'!$A$2:$D$169, MATCH('Sales Order '!J2844,'Product Details'!$B$2:$B$169,0),3)</f>
        <v>Furniture</v>
      </c>
      <c r="L2844" s="7" t="str">
        <f>INDEX('Product Details'!$A$2:$D$169, MATCH('Sales Order '!J2844,'Product Details'!$B$2:$B$169,0),4)</f>
        <v>Tables</v>
      </c>
      <c r="M2844" s="7" t="str">
        <f>INDEX('Product Details'!$A$2:$D$169, MATCH('Sales Order '!J2844,'Product Details'!$B$2:$B$169,0),1)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355"/>
        <v>16164</v>
      </c>
      <c r="R2844" s="8">
        <f t="shared" si="356"/>
        <v>17790</v>
      </c>
      <c r="S2844" s="2">
        <v>49</v>
      </c>
      <c r="T2844" s="9">
        <f t="shared" si="357"/>
        <v>17839</v>
      </c>
      <c r="U2844" s="9">
        <f t="shared" si="358"/>
        <v>1675</v>
      </c>
      <c r="V2844" s="2" t="s">
        <v>34</v>
      </c>
      <c r="W2844" s="10">
        <f t="shared" si="359"/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 t="shared" si="352"/>
        <v>Kristina</v>
      </c>
      <c r="H2845" s="6" t="str">
        <f t="shared" si="353"/>
        <v>Nunn</v>
      </c>
      <c r="I2845" s="6" t="str">
        <f t="shared" si="354"/>
        <v>Jakarta</v>
      </c>
      <c r="J2845" s="2" t="s">
        <v>1001</v>
      </c>
      <c r="K2845" s="7" t="str">
        <f>INDEX('Product Details'!$A$2:$D$169, MATCH('Sales Order '!J2845,'Product Details'!$B$2:$B$169,0),3)</f>
        <v>Office_Supplies</v>
      </c>
      <c r="L2845" s="7" t="str">
        <f>INDEX('Product Details'!$A$2:$D$169, MATCH('Sales Order '!J2845,'Product Details'!$B$2:$B$169,0),4)</f>
        <v>Art</v>
      </c>
      <c r="M2845" s="7" t="str">
        <f>INDEX('Product Details'!$A$2:$D$169, MATCH('Sales Order '!J2845,'Product Details'!$B$2:$B$169,0),1)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355"/>
        <v>4464</v>
      </c>
      <c r="R2845" s="8">
        <f t="shared" si="356"/>
        <v>4730</v>
      </c>
      <c r="S2845" s="2">
        <v>24</v>
      </c>
      <c r="T2845" s="9">
        <f t="shared" si="357"/>
        <v>4754</v>
      </c>
      <c r="U2845" s="9">
        <f t="shared" si="358"/>
        <v>290</v>
      </c>
      <c r="V2845" s="2" t="s">
        <v>34</v>
      </c>
      <c r="W2845" s="10">
        <f t="shared" si="359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 t="shared" si="352"/>
        <v>Ted</v>
      </c>
      <c r="H2846" s="6" t="str">
        <f t="shared" si="353"/>
        <v>Trevino</v>
      </c>
      <c r="I2846" s="6" t="str">
        <f t="shared" si="354"/>
        <v>Bendigo</v>
      </c>
      <c r="J2846" s="2" t="s">
        <v>227</v>
      </c>
      <c r="K2846" s="7" t="str">
        <f>INDEX('Product Details'!$A$2:$D$169, MATCH('Sales Order '!J2846,'Product Details'!$B$2:$B$169,0),3)</f>
        <v>Furniture</v>
      </c>
      <c r="L2846" s="7" t="str">
        <f>INDEX('Product Details'!$A$2:$D$169, MATCH('Sales Order '!J2846,'Product Details'!$B$2:$B$169,0),4)</f>
        <v>Bookcases</v>
      </c>
      <c r="M2846" s="7" t="str">
        <f>INDEX('Product Details'!$A$2:$D$169, MATCH('Sales Order '!J2846,'Product Details'!$B$2:$B$169,0),1)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355"/>
        <v>2927</v>
      </c>
      <c r="R2846" s="8">
        <f t="shared" si="356"/>
        <v>3041</v>
      </c>
      <c r="S2846" s="2">
        <v>81</v>
      </c>
      <c r="T2846" s="9">
        <f t="shared" si="357"/>
        <v>3122</v>
      </c>
      <c r="U2846" s="9">
        <f t="shared" si="358"/>
        <v>195</v>
      </c>
      <c r="V2846" s="2" t="s">
        <v>64</v>
      </c>
      <c r="W2846" s="10">
        <f t="shared" si="359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 t="shared" si="352"/>
        <v>Pamela</v>
      </c>
      <c r="H2847" s="6" t="str">
        <f t="shared" si="353"/>
        <v>Coakley</v>
      </c>
      <c r="I2847" s="6" t="str">
        <f t="shared" si="354"/>
        <v>Jakarta</v>
      </c>
      <c r="J2847" s="2" t="s">
        <v>238</v>
      </c>
      <c r="K2847" s="7" t="str">
        <f>INDEX('Product Details'!$A$2:$D$169, MATCH('Sales Order '!J2847,'Product Details'!$B$2:$B$169,0),3)</f>
        <v>Furniture</v>
      </c>
      <c r="L2847" s="7" t="str">
        <f>INDEX('Product Details'!$A$2:$D$169, MATCH('Sales Order '!J2847,'Product Details'!$B$2:$B$169,0),4)</f>
        <v>Furnishings</v>
      </c>
      <c r="M2847" s="7" t="str">
        <f>INDEX('Product Details'!$A$2:$D$169, MATCH('Sales Order '!J2847,'Product Details'!$B$2:$B$169,0),1)</f>
        <v>DAX Solid Wood Frames</v>
      </c>
      <c r="N2847" s="2">
        <v>7623</v>
      </c>
      <c r="O2847" s="2">
        <v>7064</v>
      </c>
      <c r="P2847" s="2">
        <v>3</v>
      </c>
      <c r="Q2847" s="8">
        <f t="shared" si="355"/>
        <v>21192</v>
      </c>
      <c r="R2847" s="8">
        <f t="shared" si="356"/>
        <v>22869</v>
      </c>
      <c r="S2847" s="2">
        <v>63</v>
      </c>
      <c r="T2847" s="9">
        <f t="shared" si="357"/>
        <v>22932</v>
      </c>
      <c r="U2847" s="9">
        <f t="shared" si="358"/>
        <v>1740</v>
      </c>
      <c r="V2847" s="2" t="s">
        <v>64</v>
      </c>
      <c r="W2847" s="10">
        <f t="shared" si="359"/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 t="shared" si="352"/>
        <v>Lisa</v>
      </c>
      <c r="H2848" s="6" t="str">
        <f t="shared" si="353"/>
        <v>DeCherney</v>
      </c>
      <c r="I2848" s="6" t="str">
        <f t="shared" si="354"/>
        <v>Sydney</v>
      </c>
      <c r="J2848" s="2" t="s">
        <v>286</v>
      </c>
      <c r="K2848" s="7" t="str">
        <f>INDEX('Product Details'!$A$2:$D$169, MATCH('Sales Order '!J2848,'Product Details'!$B$2:$B$169,0),3)</f>
        <v>Technology</v>
      </c>
      <c r="L2848" s="7" t="str">
        <f>INDEX('Product Details'!$A$2:$D$169, MATCH('Sales Order '!J2848,'Product Details'!$B$2:$B$169,0),4)</f>
        <v>Phones</v>
      </c>
      <c r="M2848" s="7" t="str">
        <f>INDEX('Product Details'!$A$2:$D$169, MATCH('Sales Order '!J2848,'Product Details'!$B$2:$B$169,0),1)</f>
        <v>Phone 5C</v>
      </c>
      <c r="N2848" s="2">
        <v>1306</v>
      </c>
      <c r="O2848" s="2">
        <v>1197</v>
      </c>
      <c r="P2848" s="2">
        <v>1</v>
      </c>
      <c r="Q2848" s="8">
        <f t="shared" si="355"/>
        <v>1197</v>
      </c>
      <c r="R2848" s="8">
        <f t="shared" si="356"/>
        <v>1306</v>
      </c>
      <c r="S2848" s="2">
        <v>70</v>
      </c>
      <c r="T2848" s="9">
        <f t="shared" si="357"/>
        <v>1376</v>
      </c>
      <c r="U2848" s="9">
        <f t="shared" si="358"/>
        <v>179</v>
      </c>
      <c r="V2848" s="2" t="s">
        <v>34</v>
      </c>
      <c r="W2848" s="10">
        <f t="shared" si="359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 t="shared" si="352"/>
        <v>Scott</v>
      </c>
      <c r="H2849" s="6" t="str">
        <f t="shared" si="353"/>
        <v>Cohen</v>
      </c>
      <c r="I2849" s="6" t="str">
        <f t="shared" si="354"/>
        <v>Freiburg</v>
      </c>
      <c r="J2849" s="2" t="s">
        <v>493</v>
      </c>
      <c r="K2849" s="7" t="str">
        <f>INDEX('Product Details'!$A$2:$D$169, MATCH('Sales Order '!J2849,'Product Details'!$B$2:$B$169,0),3)</f>
        <v>Office_Supplies</v>
      </c>
      <c r="L2849" s="7" t="str">
        <f>INDEX('Product Details'!$A$2:$D$169, MATCH('Sales Order '!J2849,'Product Details'!$B$2:$B$169,0),4)</f>
        <v>Binders</v>
      </c>
      <c r="M2849" s="7" t="str">
        <f>INDEX('Product Details'!$A$2:$D$169, MATCH('Sales Order '!J2849,'Product Details'!$B$2:$B$169,0),1)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355"/>
        <v>10384</v>
      </c>
      <c r="R2849" s="8">
        <f t="shared" si="356"/>
        <v>11316</v>
      </c>
      <c r="S2849" s="2">
        <v>20</v>
      </c>
      <c r="T2849" s="9">
        <f t="shared" si="357"/>
        <v>11336</v>
      </c>
      <c r="U2849" s="9">
        <f t="shared" si="358"/>
        <v>952</v>
      </c>
      <c r="V2849" s="2" t="s">
        <v>34</v>
      </c>
      <c r="W2849" s="10">
        <f t="shared" si="359"/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 t="shared" si="352"/>
        <v>Brooke</v>
      </c>
      <c r="H2850" s="6" t="str">
        <f t="shared" si="353"/>
        <v>Gillingham</v>
      </c>
      <c r="I2850" s="6" t="str">
        <f t="shared" si="354"/>
        <v>Geraldton</v>
      </c>
      <c r="J2850" s="2" t="s">
        <v>33</v>
      </c>
      <c r="K2850" s="7" t="str">
        <f>INDEX('Product Details'!$A$2:$D$169, MATCH('Sales Order '!J2850,'Product Details'!$B$2:$B$169,0),3)</f>
        <v>Technology</v>
      </c>
      <c r="L2850" s="7" t="str">
        <f>INDEX('Product Details'!$A$2:$D$169, MATCH('Sales Order '!J2850,'Product Details'!$B$2:$B$169,0),4)</f>
        <v>Machines</v>
      </c>
      <c r="M2850" s="7" t="str">
        <f>INDEX('Product Details'!$A$2:$D$169, MATCH('Sales Order '!J2850,'Product Details'!$B$2:$B$169,0),1)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355"/>
        <v>9306</v>
      </c>
      <c r="R2850" s="8">
        <f t="shared" si="356"/>
        <v>10062</v>
      </c>
      <c r="S2850" s="2">
        <v>49</v>
      </c>
      <c r="T2850" s="9">
        <f t="shared" si="357"/>
        <v>10111</v>
      </c>
      <c r="U2850" s="9">
        <f t="shared" si="358"/>
        <v>805</v>
      </c>
      <c r="V2850" s="2" t="s">
        <v>34</v>
      </c>
      <c r="W2850" s="10">
        <f t="shared" si="359"/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 t="shared" si="352"/>
        <v>Emily</v>
      </c>
      <c r="H2851" s="6" t="str">
        <f t="shared" si="353"/>
        <v>Burns</v>
      </c>
      <c r="I2851" s="6" t="str">
        <f t="shared" si="354"/>
        <v>Nasik</v>
      </c>
      <c r="J2851" s="2" t="s">
        <v>218</v>
      </c>
      <c r="K2851" s="7" t="str">
        <f>INDEX('Product Details'!$A$2:$D$169, MATCH('Sales Order '!J2851,'Product Details'!$B$2:$B$169,0),3)</f>
        <v>Office_Supplies</v>
      </c>
      <c r="L2851" s="7" t="str">
        <f>INDEX('Product Details'!$A$2:$D$169, MATCH('Sales Order '!J2851,'Product Details'!$B$2:$B$169,0),4)</f>
        <v>Labels</v>
      </c>
      <c r="M2851" s="7" t="str">
        <f>INDEX('Product Details'!$A$2:$D$169, MATCH('Sales Order '!J2851,'Product Details'!$B$2:$B$169,0),1)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355"/>
        <v>15602</v>
      </c>
      <c r="R2851" s="8">
        <f t="shared" si="356"/>
        <v>16866</v>
      </c>
      <c r="S2851" s="2">
        <v>37</v>
      </c>
      <c r="T2851" s="9">
        <f t="shared" si="357"/>
        <v>16903</v>
      </c>
      <c r="U2851" s="9">
        <f t="shared" si="358"/>
        <v>1301</v>
      </c>
      <c r="V2851" s="2" t="s">
        <v>34</v>
      </c>
      <c r="W2851" s="10">
        <f t="shared" si="359"/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 t="shared" si="352"/>
        <v>Corey</v>
      </c>
      <c r="H2852" s="6" t="str">
        <f t="shared" si="353"/>
        <v>Lock</v>
      </c>
      <c r="I2852" s="6" t="str">
        <f t="shared" si="354"/>
        <v>Geelong</v>
      </c>
      <c r="J2852" s="2" t="s">
        <v>860</v>
      </c>
      <c r="K2852" s="7" t="str">
        <f>INDEX('Product Details'!$A$2:$D$169, MATCH('Sales Order '!J2852,'Product Details'!$B$2:$B$169,0),3)</f>
        <v>Furniture</v>
      </c>
      <c r="L2852" s="7" t="str">
        <f>INDEX('Product Details'!$A$2:$D$169, MATCH('Sales Order '!J2852,'Product Details'!$B$2:$B$169,0),4)</f>
        <v>Bookcases</v>
      </c>
      <c r="M2852" s="7" t="str">
        <f>INDEX('Product Details'!$A$2:$D$169, MATCH('Sales Order '!J2852,'Product Details'!$B$2:$B$169,0),1)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355"/>
        <v>63</v>
      </c>
      <c r="R2852" s="8">
        <f t="shared" si="356"/>
        <v>68</v>
      </c>
      <c r="S2852" s="2">
        <v>10</v>
      </c>
      <c r="T2852" s="9">
        <f t="shared" si="357"/>
        <v>78</v>
      </c>
      <c r="U2852" s="9">
        <f t="shared" si="358"/>
        <v>15</v>
      </c>
      <c r="V2852" s="2" t="s">
        <v>64</v>
      </c>
      <c r="W2852" s="10">
        <f t="shared" si="359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 t="shared" si="352"/>
        <v>Giulietta</v>
      </c>
      <c r="H2853" s="6" t="str">
        <f t="shared" si="353"/>
        <v>Weimer</v>
      </c>
      <c r="I2853" s="6" t="str">
        <f t="shared" si="354"/>
        <v>Suihua</v>
      </c>
      <c r="J2853" s="2" t="s">
        <v>555</v>
      </c>
      <c r="K2853" s="7" t="str">
        <f>INDEX('Product Details'!$A$2:$D$169, MATCH('Sales Order '!J2853,'Product Details'!$B$2:$B$169,0),3)</f>
        <v>Furniture</v>
      </c>
      <c r="L2853" s="7" t="str">
        <f>INDEX('Product Details'!$A$2:$D$169, MATCH('Sales Order '!J2853,'Product Details'!$B$2:$B$169,0),4)</f>
        <v>Furnishings</v>
      </c>
      <c r="M2853" s="7" t="str">
        <f>INDEX('Product Details'!$A$2:$D$169, MATCH('Sales Order '!J2853,'Product Details'!$B$2:$B$169,0),1)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355"/>
        <v>176</v>
      </c>
      <c r="R2853" s="8">
        <f t="shared" si="356"/>
        <v>184</v>
      </c>
      <c r="S2853" s="2">
        <v>30</v>
      </c>
      <c r="T2853" s="9">
        <f t="shared" si="357"/>
        <v>214</v>
      </c>
      <c r="U2853" s="9">
        <f t="shared" si="358"/>
        <v>38</v>
      </c>
      <c r="V2853" s="2" t="s">
        <v>64</v>
      </c>
      <c r="W2853" s="10">
        <f t="shared" si="359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 t="shared" si="352"/>
        <v>Jim</v>
      </c>
      <c r="H2854" s="6" t="str">
        <f t="shared" si="353"/>
        <v>Epp</v>
      </c>
      <c r="I2854" s="6" t="str">
        <f t="shared" si="354"/>
        <v>Jingmen</v>
      </c>
      <c r="J2854" s="2" t="s">
        <v>94</v>
      </c>
      <c r="K2854" s="7" t="str">
        <f>INDEX('Product Details'!$A$2:$D$169, MATCH('Sales Order '!J2854,'Product Details'!$B$2:$B$169,0),3)</f>
        <v>Furniture</v>
      </c>
      <c r="L2854" s="7" t="str">
        <f>INDEX('Product Details'!$A$2:$D$169, MATCH('Sales Order '!J2854,'Product Details'!$B$2:$B$169,0),4)</f>
        <v>Bookcases</v>
      </c>
      <c r="M2854" s="7" t="str">
        <f>INDEX('Product Details'!$A$2:$D$169, MATCH('Sales Order '!J2854,'Product Details'!$B$2:$B$169,0),1)</f>
        <v>3-Shelf Cabinet, Mobile</v>
      </c>
      <c r="N2854" s="2">
        <v>224</v>
      </c>
      <c r="O2854" s="2">
        <v>210</v>
      </c>
      <c r="P2854" s="2">
        <v>12</v>
      </c>
      <c r="Q2854" s="8">
        <f t="shared" si="355"/>
        <v>2520</v>
      </c>
      <c r="R2854" s="8">
        <f t="shared" si="356"/>
        <v>2688</v>
      </c>
      <c r="S2854" s="2">
        <v>65</v>
      </c>
      <c r="T2854" s="9">
        <f t="shared" si="357"/>
        <v>2753</v>
      </c>
      <c r="U2854" s="9">
        <f t="shared" si="358"/>
        <v>233</v>
      </c>
      <c r="V2854" s="2" t="s">
        <v>34</v>
      </c>
      <c r="W2854" s="10">
        <f t="shared" si="359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 t="shared" si="352"/>
        <v>Laurel</v>
      </c>
      <c r="H2855" s="6" t="str">
        <f t="shared" si="353"/>
        <v>Beltran</v>
      </c>
      <c r="I2855" s="6" t="str">
        <f t="shared" si="354"/>
        <v>Wuppertal</v>
      </c>
      <c r="J2855" s="2" t="s">
        <v>765</v>
      </c>
      <c r="K2855" s="7" t="str">
        <f>INDEX('Product Details'!$A$2:$D$169, MATCH('Sales Order '!J2855,'Product Details'!$B$2:$B$169,0),3)</f>
        <v>Furniture</v>
      </c>
      <c r="L2855" s="7" t="str">
        <f>INDEX('Product Details'!$A$2:$D$169, MATCH('Sales Order '!J2855,'Product Details'!$B$2:$B$169,0),4)</f>
        <v>Tables</v>
      </c>
      <c r="M2855" s="7" t="str">
        <f>INDEX('Product Details'!$A$2:$D$169, MATCH('Sales Order '!J2855,'Product Details'!$B$2:$B$169,0),1)</f>
        <v>Racetrack Conference Tables</v>
      </c>
      <c r="N2855" s="2">
        <v>139</v>
      </c>
      <c r="O2855" s="2">
        <v>130</v>
      </c>
      <c r="P2855" s="2">
        <v>3</v>
      </c>
      <c r="Q2855" s="8">
        <f t="shared" si="355"/>
        <v>390</v>
      </c>
      <c r="R2855" s="8">
        <f t="shared" si="356"/>
        <v>417</v>
      </c>
      <c r="S2855" s="2">
        <v>30</v>
      </c>
      <c r="T2855" s="9">
        <f t="shared" si="357"/>
        <v>447</v>
      </c>
      <c r="U2855" s="9">
        <f t="shared" si="358"/>
        <v>57</v>
      </c>
      <c r="V2855" s="2" t="s">
        <v>31</v>
      </c>
      <c r="W2855" s="10">
        <f t="shared" si="359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 t="shared" si="352"/>
        <v>Deirdre</v>
      </c>
      <c r="H2856" s="6" t="str">
        <f t="shared" si="353"/>
        <v>Greer</v>
      </c>
      <c r="I2856" s="6" t="str">
        <f t="shared" si="354"/>
        <v>Bandung</v>
      </c>
      <c r="J2856" s="2" t="s">
        <v>320</v>
      </c>
      <c r="K2856" s="7" t="str">
        <f>INDEX('Product Details'!$A$2:$D$169, MATCH('Sales Order '!J2856,'Product Details'!$B$2:$B$169,0),3)</f>
        <v>Technology</v>
      </c>
      <c r="L2856" s="7" t="str">
        <f>INDEX('Product Details'!$A$2:$D$169, MATCH('Sales Order '!J2856,'Product Details'!$B$2:$B$169,0),4)</f>
        <v>Accessories</v>
      </c>
      <c r="M2856" s="7" t="str">
        <f>INDEX('Product Details'!$A$2:$D$169, MATCH('Sales Order '!J2856,'Product Details'!$B$2:$B$169,0),1)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355"/>
        <v>3526</v>
      </c>
      <c r="R2856" s="8">
        <f t="shared" si="356"/>
        <v>3774</v>
      </c>
      <c r="S2856" s="2">
        <v>39</v>
      </c>
      <c r="T2856" s="9">
        <f t="shared" si="357"/>
        <v>3813</v>
      </c>
      <c r="U2856" s="9">
        <f t="shared" si="358"/>
        <v>287</v>
      </c>
      <c r="V2856" s="2" t="s">
        <v>64</v>
      </c>
      <c r="W2856" s="10">
        <f t="shared" si="359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 t="shared" si="352"/>
        <v>Dennis</v>
      </c>
      <c r="H2857" s="6" t="str">
        <f t="shared" si="353"/>
        <v>Pardue</v>
      </c>
      <c r="I2857" s="6" t="str">
        <f t="shared" si="354"/>
        <v>Pekalongan</v>
      </c>
      <c r="J2857" s="2" t="s">
        <v>841</v>
      </c>
      <c r="K2857" s="7" t="str">
        <f>INDEX('Product Details'!$A$2:$D$169, MATCH('Sales Order '!J2857,'Product Details'!$B$2:$B$169,0),3)</f>
        <v>Office_Supplies</v>
      </c>
      <c r="L2857" s="7" t="str">
        <f>INDEX('Product Details'!$A$2:$D$169, MATCH('Sales Order '!J2857,'Product Details'!$B$2:$B$169,0),4)</f>
        <v>Envelopes</v>
      </c>
      <c r="M2857" s="7" t="str">
        <f>INDEX('Product Details'!$A$2:$D$169, MATCH('Sales Order '!J2857,'Product Details'!$B$2:$B$169,0),1)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355"/>
        <v>29925</v>
      </c>
      <c r="R2857" s="8">
        <f t="shared" si="356"/>
        <v>32600</v>
      </c>
      <c r="S2857" s="2">
        <v>38</v>
      </c>
      <c r="T2857" s="9">
        <f t="shared" si="357"/>
        <v>32638</v>
      </c>
      <c r="U2857" s="9">
        <f t="shared" si="358"/>
        <v>2713</v>
      </c>
      <c r="V2857" s="2" t="s">
        <v>64</v>
      </c>
      <c r="W2857" s="10">
        <f t="shared" si="359"/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 t="shared" si="352"/>
        <v>Lisa</v>
      </c>
      <c r="H2858" s="6" t="str">
        <f t="shared" si="353"/>
        <v>Ryan</v>
      </c>
      <c r="I2858" s="6" t="str">
        <f t="shared" si="354"/>
        <v>Townsville</v>
      </c>
      <c r="J2858" s="2" t="s">
        <v>449</v>
      </c>
      <c r="K2858" s="7" t="str">
        <f>INDEX('Product Details'!$A$2:$D$169, MATCH('Sales Order '!J2858,'Product Details'!$B$2:$B$169,0),3)</f>
        <v>Office_Supplies</v>
      </c>
      <c r="L2858" s="7" t="str">
        <f>INDEX('Product Details'!$A$2:$D$169, MATCH('Sales Order '!J2858,'Product Details'!$B$2:$B$169,0),4)</f>
        <v>Envelopes</v>
      </c>
      <c r="M2858" s="7" t="str">
        <f>INDEX('Product Details'!$A$2:$D$169, MATCH('Sales Order '!J2858,'Product Details'!$B$2:$B$169,0),1)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355"/>
        <v>5968</v>
      </c>
      <c r="R2858" s="8">
        <f t="shared" si="356"/>
        <v>6448</v>
      </c>
      <c r="S2858" s="2">
        <v>77</v>
      </c>
      <c r="T2858" s="9">
        <f t="shared" si="357"/>
        <v>6525</v>
      </c>
      <c r="U2858" s="9">
        <f t="shared" si="358"/>
        <v>557</v>
      </c>
      <c r="V2858" s="2" t="s">
        <v>64</v>
      </c>
      <c r="W2858" s="10">
        <f t="shared" si="359"/>
        <v>0.05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 t="shared" si="352"/>
        <v>Charles</v>
      </c>
      <c r="H2859" s="6" t="str">
        <f t="shared" si="353"/>
        <v>Sheldon</v>
      </c>
      <c r="I2859" s="6" t="str">
        <f t="shared" si="354"/>
        <v>Jakarta</v>
      </c>
      <c r="J2859" s="2" t="s">
        <v>218</v>
      </c>
      <c r="K2859" s="7" t="str">
        <f>INDEX('Product Details'!$A$2:$D$169, MATCH('Sales Order '!J2859,'Product Details'!$B$2:$B$169,0),3)</f>
        <v>Office_Supplies</v>
      </c>
      <c r="L2859" s="7" t="str">
        <f>INDEX('Product Details'!$A$2:$D$169, MATCH('Sales Order '!J2859,'Product Details'!$B$2:$B$169,0),4)</f>
        <v>Labels</v>
      </c>
      <c r="M2859" s="7" t="str">
        <f>INDEX('Product Details'!$A$2:$D$169, MATCH('Sales Order '!J2859,'Product Details'!$B$2:$B$169,0),1)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355"/>
        <v>1740</v>
      </c>
      <c r="R2859" s="8">
        <f t="shared" si="356"/>
        <v>1792</v>
      </c>
      <c r="S2859" s="2">
        <v>35</v>
      </c>
      <c r="T2859" s="9">
        <f t="shared" si="357"/>
        <v>1827</v>
      </c>
      <c r="U2859" s="9">
        <f t="shared" si="358"/>
        <v>87</v>
      </c>
      <c r="V2859" s="2" t="s">
        <v>34</v>
      </c>
      <c r="W2859" s="10">
        <f t="shared" si="359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 t="shared" si="352"/>
        <v>Jim</v>
      </c>
      <c r="H2860" s="6" t="str">
        <f t="shared" si="353"/>
        <v>Epp</v>
      </c>
      <c r="I2860" s="6" t="str">
        <f t="shared" si="354"/>
        <v>Jingmen</v>
      </c>
      <c r="J2860" s="2" t="s">
        <v>5</v>
      </c>
      <c r="K2860" s="7" t="str">
        <f>INDEX('Product Details'!$A$2:$D$169, MATCH('Sales Order '!J2860,'Product Details'!$B$2:$B$169,0),3)</f>
        <v>Furniture</v>
      </c>
      <c r="L2860" s="7" t="str">
        <f>INDEX('Product Details'!$A$2:$D$169, MATCH('Sales Order '!J2860,'Product Details'!$B$2:$B$169,0),4)</f>
        <v>Furnishings</v>
      </c>
      <c r="M2860" s="7" t="str">
        <f>INDEX('Product Details'!$A$2:$D$169, MATCH('Sales Order '!J2860,'Product Details'!$B$2:$B$169,0),1)</f>
        <v>Seth Thomas 13 1/2" Wall Clock</v>
      </c>
      <c r="N2860" s="2">
        <v>69</v>
      </c>
      <c r="O2860" s="2">
        <v>63</v>
      </c>
      <c r="P2860" s="2">
        <v>3</v>
      </c>
      <c r="Q2860" s="8">
        <f t="shared" si="355"/>
        <v>189</v>
      </c>
      <c r="R2860" s="8">
        <f t="shared" si="356"/>
        <v>207</v>
      </c>
      <c r="S2860" s="2">
        <v>10</v>
      </c>
      <c r="T2860" s="9">
        <f t="shared" si="357"/>
        <v>217</v>
      </c>
      <c r="U2860" s="9">
        <f t="shared" si="358"/>
        <v>28</v>
      </c>
      <c r="V2860" s="2" t="s">
        <v>64</v>
      </c>
      <c r="W2860" s="10">
        <f t="shared" si="359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 t="shared" si="352"/>
        <v>Tamara</v>
      </c>
      <c r="H2861" s="6" t="str">
        <f t="shared" si="353"/>
        <v>Chand</v>
      </c>
      <c r="I2861" s="6" t="str">
        <f t="shared" si="354"/>
        <v>Yogyakarta</v>
      </c>
      <c r="J2861" s="2" t="s">
        <v>323</v>
      </c>
      <c r="K2861" s="7" t="str">
        <f>INDEX('Product Details'!$A$2:$D$169, MATCH('Sales Order '!J2861,'Product Details'!$B$2:$B$169,0),3)</f>
        <v>Technology</v>
      </c>
      <c r="L2861" s="7" t="str">
        <f>INDEX('Product Details'!$A$2:$D$169, MATCH('Sales Order '!J2861,'Product Details'!$B$2:$B$169,0),4)</f>
        <v>Accessories</v>
      </c>
      <c r="M2861" s="7" t="str">
        <f>INDEX('Product Details'!$A$2:$D$169, MATCH('Sales Order '!J2861,'Product Details'!$B$2:$B$169,0),1)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355"/>
        <v>53336</v>
      </c>
      <c r="R2861" s="8">
        <f t="shared" si="356"/>
        <v>54912</v>
      </c>
      <c r="S2861" s="2">
        <v>34</v>
      </c>
      <c r="T2861" s="9">
        <f t="shared" si="357"/>
        <v>54946</v>
      </c>
      <c r="U2861" s="9">
        <f t="shared" si="358"/>
        <v>1610</v>
      </c>
      <c r="V2861" s="2" t="s">
        <v>64</v>
      </c>
      <c r="W2861" s="10">
        <f t="shared" si="359"/>
        <v>0.09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 t="shared" si="352"/>
        <v>Kristen</v>
      </c>
      <c r="H2862" s="6" t="str">
        <f t="shared" si="353"/>
        <v>Hastings</v>
      </c>
      <c r="I2862" s="6" t="str">
        <f t="shared" si="354"/>
        <v>Shihezi</v>
      </c>
      <c r="J2862" s="2" t="s">
        <v>335</v>
      </c>
      <c r="K2862" s="7" t="str">
        <f>INDEX('Product Details'!$A$2:$D$169, MATCH('Sales Order '!J2862,'Product Details'!$B$2:$B$169,0),3)</f>
        <v>Office_Supplies</v>
      </c>
      <c r="L2862" s="7" t="str">
        <f>INDEX('Product Details'!$A$2:$D$169, MATCH('Sales Order '!J2862,'Product Details'!$B$2:$B$169,0),4)</f>
        <v>Paper</v>
      </c>
      <c r="M2862" s="7" t="str">
        <f>INDEX('Product Details'!$A$2:$D$169, MATCH('Sales Order '!J2862,'Product Details'!$B$2:$B$169,0),1)</f>
        <v>Xerox 22</v>
      </c>
      <c r="N2862" s="2">
        <v>456</v>
      </c>
      <c r="O2862" s="2">
        <v>430</v>
      </c>
      <c r="P2862" s="2">
        <v>3</v>
      </c>
      <c r="Q2862" s="8">
        <f t="shared" si="355"/>
        <v>1290</v>
      </c>
      <c r="R2862" s="8">
        <f t="shared" si="356"/>
        <v>1368</v>
      </c>
      <c r="S2862" s="2">
        <v>22</v>
      </c>
      <c r="T2862" s="9">
        <f t="shared" si="357"/>
        <v>1390</v>
      </c>
      <c r="U2862" s="9">
        <f t="shared" si="358"/>
        <v>100</v>
      </c>
      <c r="V2862" s="2" t="s">
        <v>34</v>
      </c>
      <c r="W2862" s="10">
        <f t="shared" si="359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 t="shared" si="352"/>
        <v>Pamela</v>
      </c>
      <c r="H2863" s="6" t="str">
        <f t="shared" si="353"/>
        <v>Stobb</v>
      </c>
      <c r="I2863" s="6" t="str">
        <f t="shared" si="354"/>
        <v>Berlin</v>
      </c>
      <c r="J2863" s="2" t="s">
        <v>1406</v>
      </c>
      <c r="K2863" s="7" t="str">
        <f>INDEX('Product Details'!$A$2:$D$169, MATCH('Sales Order '!J2863,'Product Details'!$B$2:$B$169,0),3)</f>
        <v>Office_Supplies</v>
      </c>
      <c r="L2863" s="7" t="str">
        <f>INDEX('Product Details'!$A$2:$D$169, MATCH('Sales Order '!J2863,'Product Details'!$B$2:$B$169,0),4)</f>
        <v>Art</v>
      </c>
      <c r="M2863" s="7" t="str">
        <f>INDEX('Product Details'!$A$2:$D$169, MATCH('Sales Order '!J2863,'Product Details'!$B$2:$B$169,0),1)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355"/>
        <v>4080</v>
      </c>
      <c r="R2863" s="8">
        <f t="shared" si="356"/>
        <v>4323</v>
      </c>
      <c r="S2863" s="2">
        <v>99</v>
      </c>
      <c r="T2863" s="9">
        <f t="shared" si="357"/>
        <v>4422</v>
      </c>
      <c r="U2863" s="9">
        <f t="shared" si="358"/>
        <v>342</v>
      </c>
      <c r="V2863" s="2" t="s">
        <v>64</v>
      </c>
      <c r="W2863" s="10">
        <f t="shared" si="359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 t="shared" si="352"/>
        <v>Eric</v>
      </c>
      <c r="H2864" s="6" t="str">
        <f t="shared" si="353"/>
        <v>Barreto</v>
      </c>
      <c r="I2864" s="6" t="str">
        <f t="shared" si="354"/>
        <v>Liaoyang</v>
      </c>
      <c r="J2864" s="2" t="s">
        <v>141</v>
      </c>
      <c r="K2864" s="7" t="str">
        <f>INDEX('Product Details'!$A$2:$D$169, MATCH('Sales Order '!J2864,'Product Details'!$B$2:$B$169,0),3)</f>
        <v>Furniture</v>
      </c>
      <c r="L2864" s="7" t="str">
        <f>INDEX('Product Details'!$A$2:$D$169, MATCH('Sales Order '!J2864,'Product Details'!$B$2:$B$169,0),4)</f>
        <v>Chairs</v>
      </c>
      <c r="M2864" s="7" t="str">
        <f>INDEX('Product Details'!$A$2:$D$169, MATCH('Sales Order '!J2864,'Product Details'!$B$2:$B$169,0),1)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355"/>
        <v>2122</v>
      </c>
      <c r="R2864" s="8">
        <f t="shared" si="356"/>
        <v>2292</v>
      </c>
      <c r="S2864" s="2">
        <v>53</v>
      </c>
      <c r="T2864" s="9">
        <f t="shared" si="357"/>
        <v>2345</v>
      </c>
      <c r="U2864" s="9">
        <f t="shared" si="358"/>
        <v>223</v>
      </c>
      <c r="V2864" s="2" t="s">
        <v>34</v>
      </c>
      <c r="W2864" s="10">
        <f t="shared" si="359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 t="shared" si="352"/>
        <v>Aaron</v>
      </c>
      <c r="H2865" s="6" t="str">
        <f t="shared" si="353"/>
        <v>Smayling</v>
      </c>
      <c r="I2865" s="6" t="str">
        <f t="shared" si="354"/>
        <v>Dresden</v>
      </c>
      <c r="J2865" s="2" t="s">
        <v>194</v>
      </c>
      <c r="K2865" s="7" t="str">
        <f>INDEX('Product Details'!$A$2:$D$169, MATCH('Sales Order '!J2865,'Product Details'!$B$2:$B$169,0),3)</f>
        <v>Office_Supplies</v>
      </c>
      <c r="L2865" s="7" t="str">
        <f>INDEX('Product Details'!$A$2:$D$169, MATCH('Sales Order '!J2865,'Product Details'!$B$2:$B$169,0),4)</f>
        <v>Art</v>
      </c>
      <c r="M2865" s="7" t="str">
        <f>INDEX('Product Details'!$A$2:$D$169, MATCH('Sales Order '!J2865,'Product Details'!$B$2:$B$169,0),1)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355"/>
        <v>19290</v>
      </c>
      <c r="R2865" s="8">
        <f t="shared" si="356"/>
        <v>20448</v>
      </c>
      <c r="S2865" s="2">
        <v>99</v>
      </c>
      <c r="T2865" s="9">
        <f t="shared" si="357"/>
        <v>20547</v>
      </c>
      <c r="U2865" s="9">
        <f t="shared" si="358"/>
        <v>1257</v>
      </c>
      <c r="V2865" s="2" t="s">
        <v>34</v>
      </c>
      <c r="W2865" s="10">
        <f t="shared" si="359"/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 t="shared" si="352"/>
        <v>Alan</v>
      </c>
      <c r="H2866" s="6" t="str">
        <f t="shared" si="353"/>
        <v>Shonely</v>
      </c>
      <c r="I2866" s="6" t="str">
        <f t="shared" si="354"/>
        <v>Canberra</v>
      </c>
      <c r="J2866" s="2" t="s">
        <v>323</v>
      </c>
      <c r="K2866" s="7" t="str">
        <f>INDEX('Product Details'!$A$2:$D$169, MATCH('Sales Order '!J2866,'Product Details'!$B$2:$B$169,0),3)</f>
        <v>Technology</v>
      </c>
      <c r="L2866" s="7" t="str">
        <f>INDEX('Product Details'!$A$2:$D$169, MATCH('Sales Order '!J2866,'Product Details'!$B$2:$B$169,0),4)</f>
        <v>Accessories</v>
      </c>
      <c r="M2866" s="7" t="str">
        <f>INDEX('Product Details'!$A$2:$D$169, MATCH('Sales Order '!J2866,'Product Details'!$B$2:$B$169,0),1)</f>
        <v>Belkin Flash Drive, Erganomic</v>
      </c>
      <c r="N2866" s="2">
        <v>63</v>
      </c>
      <c r="O2866" s="2">
        <v>59</v>
      </c>
      <c r="P2866" s="2">
        <v>5</v>
      </c>
      <c r="Q2866" s="8">
        <f t="shared" si="355"/>
        <v>295</v>
      </c>
      <c r="R2866" s="8">
        <f t="shared" si="356"/>
        <v>315</v>
      </c>
      <c r="S2866" s="2">
        <v>10</v>
      </c>
      <c r="T2866" s="9">
        <f t="shared" si="357"/>
        <v>325</v>
      </c>
      <c r="U2866" s="9">
        <f t="shared" si="358"/>
        <v>30</v>
      </c>
      <c r="V2866" s="2" t="s">
        <v>64</v>
      </c>
      <c r="W2866" s="10">
        <f t="shared" si="359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 t="shared" si="352"/>
        <v>Paul</v>
      </c>
      <c r="H2867" s="6" t="str">
        <f t="shared" si="353"/>
        <v>Stevenson</v>
      </c>
      <c r="I2867" s="6" t="str">
        <f t="shared" si="354"/>
        <v>Kwinana</v>
      </c>
      <c r="J2867" s="2" t="s">
        <v>224</v>
      </c>
      <c r="K2867" s="7" t="str">
        <f>INDEX('Product Details'!$A$2:$D$169, MATCH('Sales Order '!J2867,'Product Details'!$B$2:$B$169,0),3)</f>
        <v>Office_Supplies</v>
      </c>
      <c r="L2867" s="7" t="str">
        <f>INDEX('Product Details'!$A$2:$D$169, MATCH('Sales Order '!J2867,'Product Details'!$B$2:$B$169,0),4)</f>
        <v>Supplies</v>
      </c>
      <c r="M2867" s="7" t="str">
        <f>INDEX('Product Details'!$A$2:$D$169, MATCH('Sales Order '!J2867,'Product Details'!$B$2:$B$169,0),1)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355"/>
        <v>18720</v>
      </c>
      <c r="R2867" s="8">
        <f t="shared" si="356"/>
        <v>20010</v>
      </c>
      <c r="S2867" s="2">
        <v>33</v>
      </c>
      <c r="T2867" s="9">
        <f t="shared" si="357"/>
        <v>20043</v>
      </c>
      <c r="U2867" s="9">
        <f t="shared" si="358"/>
        <v>1323</v>
      </c>
      <c r="V2867" s="2" t="s">
        <v>34</v>
      </c>
      <c r="W2867" s="10">
        <f t="shared" si="359"/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 t="shared" si="352"/>
        <v>Brooke</v>
      </c>
      <c r="H2868" s="6" t="str">
        <f t="shared" si="353"/>
        <v>Gillingham</v>
      </c>
      <c r="I2868" s="6" t="str">
        <f t="shared" si="354"/>
        <v>Weimar</v>
      </c>
      <c r="J2868" s="2" t="s">
        <v>1143</v>
      </c>
      <c r="K2868" s="7" t="str">
        <f>INDEX('Product Details'!$A$2:$D$169, MATCH('Sales Order '!J2868,'Product Details'!$B$2:$B$169,0),3)</f>
        <v>Furniture</v>
      </c>
      <c r="L2868" s="7" t="str">
        <f>INDEX('Product Details'!$A$2:$D$169, MATCH('Sales Order '!J2868,'Product Details'!$B$2:$B$169,0),4)</f>
        <v>Bookcases</v>
      </c>
      <c r="M2868" s="7" t="str">
        <f>INDEX('Product Details'!$A$2:$D$169, MATCH('Sales Order '!J2868,'Product Details'!$B$2:$B$169,0),1)</f>
        <v>Metal Bookcases, Putty</v>
      </c>
      <c r="N2868" s="2">
        <v>183</v>
      </c>
      <c r="O2868" s="2">
        <v>168</v>
      </c>
      <c r="P2868" s="2">
        <v>3</v>
      </c>
      <c r="Q2868" s="8">
        <f t="shared" si="355"/>
        <v>504</v>
      </c>
      <c r="R2868" s="8">
        <f t="shared" si="356"/>
        <v>549</v>
      </c>
      <c r="S2868" s="2">
        <v>30</v>
      </c>
      <c r="T2868" s="9">
        <f t="shared" si="357"/>
        <v>579</v>
      </c>
      <c r="U2868" s="9">
        <f t="shared" si="358"/>
        <v>75</v>
      </c>
      <c r="V2868" s="2" t="s">
        <v>64</v>
      </c>
      <c r="W2868" s="10">
        <f t="shared" si="359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 t="shared" si="352"/>
        <v>Andrew</v>
      </c>
      <c r="H2869" s="6" t="str">
        <f t="shared" si="353"/>
        <v>Gjertsen</v>
      </c>
      <c r="I2869" s="6" t="str">
        <f t="shared" si="354"/>
        <v>Hamburg</v>
      </c>
      <c r="J2869" s="2" t="s">
        <v>94</v>
      </c>
      <c r="K2869" s="7" t="str">
        <f>INDEX('Product Details'!$A$2:$D$169, MATCH('Sales Order '!J2869,'Product Details'!$B$2:$B$169,0),3)</f>
        <v>Furniture</v>
      </c>
      <c r="L2869" s="7" t="str">
        <f>INDEX('Product Details'!$A$2:$D$169, MATCH('Sales Order '!J2869,'Product Details'!$B$2:$B$169,0),4)</f>
        <v>Bookcases</v>
      </c>
      <c r="M2869" s="7" t="str">
        <f>INDEX('Product Details'!$A$2:$D$169, MATCH('Sales Order '!J2869,'Product Details'!$B$2:$B$169,0),1)</f>
        <v>3-Shelf Cabinet, Mobile</v>
      </c>
      <c r="N2869" s="2">
        <v>185</v>
      </c>
      <c r="O2869" s="2">
        <v>171</v>
      </c>
      <c r="P2869" s="2">
        <v>2</v>
      </c>
      <c r="Q2869" s="8">
        <f t="shared" si="355"/>
        <v>342</v>
      </c>
      <c r="R2869" s="8">
        <f t="shared" si="356"/>
        <v>370</v>
      </c>
      <c r="S2869" s="2">
        <v>30</v>
      </c>
      <c r="T2869" s="9">
        <f t="shared" si="357"/>
        <v>400</v>
      </c>
      <c r="U2869" s="9">
        <f t="shared" si="358"/>
        <v>58</v>
      </c>
      <c r="V2869" s="2" t="s">
        <v>34</v>
      </c>
      <c r="W2869" s="10">
        <f t="shared" si="359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 t="shared" si="352"/>
        <v>Philisse</v>
      </c>
      <c r="H2870" s="6" t="str">
        <f t="shared" si="353"/>
        <v>Overcash</v>
      </c>
      <c r="I2870" s="6" t="str">
        <f t="shared" si="354"/>
        <v>Potsdam</v>
      </c>
      <c r="J2870" s="2" t="s">
        <v>117</v>
      </c>
      <c r="K2870" s="7" t="str">
        <f>INDEX('Product Details'!$A$2:$D$169, MATCH('Sales Order '!J2870,'Product Details'!$B$2:$B$169,0),3)</f>
        <v>Furniture</v>
      </c>
      <c r="L2870" s="7" t="str">
        <f>INDEX('Product Details'!$A$2:$D$169, MATCH('Sales Order '!J2870,'Product Details'!$B$2:$B$169,0),4)</f>
        <v>Tables</v>
      </c>
      <c r="M2870" s="7" t="str">
        <f>INDEX('Product Details'!$A$2:$D$169, MATCH('Sales Order '!J2870,'Product Details'!$B$2:$B$169,0),1)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355"/>
        <v>10300</v>
      </c>
      <c r="R2870" s="8">
        <f t="shared" si="356"/>
        <v>11665</v>
      </c>
      <c r="S2870" s="2">
        <v>84</v>
      </c>
      <c r="T2870" s="9">
        <f t="shared" si="357"/>
        <v>11749</v>
      </c>
      <c r="U2870" s="9">
        <f t="shared" si="358"/>
        <v>1449</v>
      </c>
      <c r="V2870" s="2" t="s">
        <v>34</v>
      </c>
      <c r="W2870" s="10">
        <f t="shared" si="359"/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 t="shared" si="352"/>
        <v>Max</v>
      </c>
      <c r="H2871" s="6" t="str">
        <f t="shared" si="353"/>
        <v>Ludwig</v>
      </c>
      <c r="I2871" s="6" t="str">
        <f t="shared" si="354"/>
        <v>Newcastle</v>
      </c>
      <c r="J2871" s="2" t="s">
        <v>263</v>
      </c>
      <c r="K2871" s="7" t="str">
        <f>INDEX('Product Details'!$A$2:$D$169, MATCH('Sales Order '!J2871,'Product Details'!$B$2:$B$169,0),3)</f>
        <v>Furniture</v>
      </c>
      <c r="L2871" s="7" t="str">
        <f>INDEX('Product Details'!$A$2:$D$169, MATCH('Sales Order '!J2871,'Product Details'!$B$2:$B$169,0),4)</f>
        <v>Chairs</v>
      </c>
      <c r="M2871" s="7" t="str">
        <f>INDEX('Product Details'!$A$2:$D$169, MATCH('Sales Order '!J2871,'Product Details'!$B$2:$B$169,0),1)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355"/>
        <v>48198</v>
      </c>
      <c r="R2871" s="8">
        <f t="shared" si="356"/>
        <v>50106</v>
      </c>
      <c r="S2871" s="2">
        <v>97</v>
      </c>
      <c r="T2871" s="9">
        <f t="shared" si="357"/>
        <v>50203</v>
      </c>
      <c r="U2871" s="9">
        <f t="shared" si="358"/>
        <v>2005</v>
      </c>
      <c r="V2871" s="2" t="s">
        <v>34</v>
      </c>
      <c r="W2871" s="10">
        <f t="shared" si="359"/>
        <v>0.09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 t="shared" si="352"/>
        <v>Ted</v>
      </c>
      <c r="H2872" s="6" t="str">
        <f t="shared" si="353"/>
        <v>Trevino</v>
      </c>
      <c r="I2872" s="6" t="str">
        <f t="shared" si="354"/>
        <v>Bendigo</v>
      </c>
      <c r="J2872" s="2" t="s">
        <v>230</v>
      </c>
      <c r="K2872" s="7" t="str">
        <f>INDEX('Product Details'!$A$2:$D$169, MATCH('Sales Order '!J2872,'Product Details'!$B$2:$B$169,0),3)</f>
        <v>Office_Supplies</v>
      </c>
      <c r="L2872" s="7" t="str">
        <f>INDEX('Product Details'!$A$2:$D$169, MATCH('Sales Order '!J2872,'Product Details'!$B$2:$B$169,0),4)</f>
        <v>Paper</v>
      </c>
      <c r="M2872" s="7" t="str">
        <f>INDEX('Product Details'!$A$2:$D$169, MATCH('Sales Order '!J2872,'Product Details'!$B$2:$B$169,0),1)</f>
        <v>Xerox 1981</v>
      </c>
      <c r="N2872" s="2">
        <v>1222</v>
      </c>
      <c r="O2872" s="2">
        <v>1187</v>
      </c>
      <c r="P2872" s="2">
        <v>2</v>
      </c>
      <c r="Q2872" s="8">
        <f t="shared" si="355"/>
        <v>2374</v>
      </c>
      <c r="R2872" s="8">
        <f t="shared" si="356"/>
        <v>2444</v>
      </c>
      <c r="S2872" s="2">
        <v>26</v>
      </c>
      <c r="T2872" s="9">
        <f t="shared" si="357"/>
        <v>2470</v>
      </c>
      <c r="U2872" s="9">
        <f t="shared" si="358"/>
        <v>96</v>
      </c>
      <c r="V2872" s="2" t="s">
        <v>31</v>
      </c>
      <c r="W2872" s="10">
        <f t="shared" si="359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 t="shared" si="352"/>
        <v>Thomas</v>
      </c>
      <c r="H2873" s="6" t="str">
        <f t="shared" si="353"/>
        <v>Boland</v>
      </c>
      <c r="I2873" s="6" t="str">
        <f t="shared" si="354"/>
        <v>Surabaya</v>
      </c>
      <c r="J2873" s="2" t="s">
        <v>455</v>
      </c>
      <c r="K2873" s="7" t="str">
        <f>INDEX('Product Details'!$A$2:$D$169, MATCH('Sales Order '!J2873,'Product Details'!$B$2:$B$169,0),3)</f>
        <v>Office_Supplies</v>
      </c>
      <c r="L2873" s="7" t="str">
        <f>INDEX('Product Details'!$A$2:$D$169, MATCH('Sales Order '!J2873,'Product Details'!$B$2:$B$169,0),4)</f>
        <v>Paper</v>
      </c>
      <c r="M2873" s="7" t="str">
        <f>INDEX('Product Details'!$A$2:$D$169, MATCH('Sales Order '!J2873,'Product Details'!$B$2:$B$169,0),1)</f>
        <v>Xerox 1910</v>
      </c>
      <c r="N2873" s="2">
        <v>7623</v>
      </c>
      <c r="O2873" s="2">
        <v>7064</v>
      </c>
      <c r="P2873" s="2">
        <v>1</v>
      </c>
      <c r="Q2873" s="8">
        <f t="shared" si="355"/>
        <v>7064</v>
      </c>
      <c r="R2873" s="8">
        <f t="shared" si="356"/>
        <v>7623</v>
      </c>
      <c r="S2873" s="2">
        <v>65</v>
      </c>
      <c r="T2873" s="9">
        <f t="shared" si="357"/>
        <v>7688</v>
      </c>
      <c r="U2873" s="9">
        <f t="shared" si="358"/>
        <v>624</v>
      </c>
      <c r="V2873" s="2" t="s">
        <v>64</v>
      </c>
      <c r="W2873" s="10">
        <f t="shared" si="359"/>
        <v>0.05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 t="shared" si="352"/>
        <v>Alan</v>
      </c>
      <c r="H2874" s="6" t="str">
        <f t="shared" si="353"/>
        <v>Shonely</v>
      </c>
      <c r="I2874" s="6" t="str">
        <f t="shared" si="354"/>
        <v>Canberra</v>
      </c>
      <c r="J2874" s="2" t="s">
        <v>719</v>
      </c>
      <c r="K2874" s="7" t="str">
        <f>INDEX('Product Details'!$A$2:$D$169, MATCH('Sales Order '!J2874,'Product Details'!$B$2:$B$169,0),3)</f>
        <v>Office_Supplies</v>
      </c>
      <c r="L2874" s="7" t="str">
        <f>INDEX('Product Details'!$A$2:$D$169, MATCH('Sales Order '!J2874,'Product Details'!$B$2:$B$169,0),4)</f>
        <v>Labels</v>
      </c>
      <c r="M2874" s="7" t="str">
        <f>INDEX('Product Details'!$A$2:$D$169, MATCH('Sales Order '!J2874,'Product Details'!$B$2:$B$169,0),1)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355"/>
        <v>4361</v>
      </c>
      <c r="R2874" s="8">
        <f t="shared" si="356"/>
        <v>4704</v>
      </c>
      <c r="S2874" s="2">
        <v>57</v>
      </c>
      <c r="T2874" s="9">
        <f t="shared" si="357"/>
        <v>4761</v>
      </c>
      <c r="U2874" s="9">
        <f t="shared" si="358"/>
        <v>400</v>
      </c>
      <c r="V2874" s="2" t="s">
        <v>64</v>
      </c>
      <c r="W2874" s="10">
        <f t="shared" si="359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 t="shared" si="352"/>
        <v>Charles</v>
      </c>
      <c r="H2875" s="6" t="str">
        <f t="shared" si="353"/>
        <v>Sheldon</v>
      </c>
      <c r="I2875" s="6" t="str">
        <f t="shared" si="354"/>
        <v>Jakarta</v>
      </c>
      <c r="J2875" s="2" t="s">
        <v>81</v>
      </c>
      <c r="K2875" s="7" t="str">
        <f>INDEX('Product Details'!$A$2:$D$169, MATCH('Sales Order '!J2875,'Product Details'!$B$2:$B$169,0),3)</f>
        <v>Technology</v>
      </c>
      <c r="L2875" s="7" t="str">
        <f>INDEX('Product Details'!$A$2:$D$169, MATCH('Sales Order '!J2875,'Product Details'!$B$2:$B$169,0),4)</f>
        <v>Phones</v>
      </c>
      <c r="M2875" s="7" t="str">
        <f>INDEX('Product Details'!$A$2:$D$169, MATCH('Sales Order '!J2875,'Product Details'!$B$2:$B$169,0),1)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355"/>
        <v>1716</v>
      </c>
      <c r="R2875" s="8">
        <f t="shared" si="356"/>
        <v>1834</v>
      </c>
      <c r="S2875" s="2">
        <v>20</v>
      </c>
      <c r="T2875" s="9">
        <f t="shared" si="357"/>
        <v>1854</v>
      </c>
      <c r="U2875" s="9">
        <f t="shared" si="358"/>
        <v>138</v>
      </c>
      <c r="V2875" s="2" t="s">
        <v>34</v>
      </c>
      <c r="W2875" s="10">
        <f t="shared" si="359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 t="shared" si="352"/>
        <v>Eileen</v>
      </c>
      <c r="H2876" s="6" t="str">
        <f t="shared" si="353"/>
        <v>Kiefer</v>
      </c>
      <c r="I2876" s="6" t="str">
        <f t="shared" si="354"/>
        <v>Cologne</v>
      </c>
      <c r="J2876" s="2" t="s">
        <v>455</v>
      </c>
      <c r="K2876" s="7" t="str">
        <f>INDEX('Product Details'!$A$2:$D$169, MATCH('Sales Order '!J2876,'Product Details'!$B$2:$B$169,0),3)</f>
        <v>Office_Supplies</v>
      </c>
      <c r="L2876" s="7" t="str">
        <f>INDEX('Product Details'!$A$2:$D$169, MATCH('Sales Order '!J2876,'Product Details'!$B$2:$B$169,0),4)</f>
        <v>Paper</v>
      </c>
      <c r="M2876" s="7" t="str">
        <f>INDEX('Product Details'!$A$2:$D$169, MATCH('Sales Order '!J2876,'Product Details'!$B$2:$B$169,0),1)</f>
        <v>Xerox 1910</v>
      </c>
      <c r="N2876" s="2">
        <v>1752</v>
      </c>
      <c r="O2876" s="2">
        <v>1576</v>
      </c>
      <c r="P2876" s="2">
        <v>5</v>
      </c>
      <c r="Q2876" s="8">
        <f t="shared" si="355"/>
        <v>7880</v>
      </c>
      <c r="R2876" s="8">
        <f t="shared" si="356"/>
        <v>8760</v>
      </c>
      <c r="S2876" s="2">
        <v>81</v>
      </c>
      <c r="T2876" s="9">
        <f t="shared" si="357"/>
        <v>8841</v>
      </c>
      <c r="U2876" s="9">
        <f t="shared" si="358"/>
        <v>961</v>
      </c>
      <c r="V2876" s="2" t="s">
        <v>64</v>
      </c>
      <c r="W2876" s="10">
        <f t="shared" si="359"/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 t="shared" si="352"/>
        <v>Erica</v>
      </c>
      <c r="H2877" s="6" t="str">
        <f t="shared" si="353"/>
        <v>Hackney</v>
      </c>
      <c r="I2877" s="6" t="str">
        <f t="shared" si="354"/>
        <v>Adelaide</v>
      </c>
      <c r="J2877" s="2" t="s">
        <v>748</v>
      </c>
      <c r="K2877" s="7" t="str">
        <f>INDEX('Product Details'!$A$2:$D$169, MATCH('Sales Order '!J2877,'Product Details'!$B$2:$B$169,0),3)</f>
        <v>Office_Supplies</v>
      </c>
      <c r="L2877" s="7" t="str">
        <f>INDEX('Product Details'!$A$2:$D$169, MATCH('Sales Order '!J2877,'Product Details'!$B$2:$B$169,0),4)</f>
        <v>Storage</v>
      </c>
      <c r="M2877" s="7" t="str">
        <f>INDEX('Product Details'!$A$2:$D$169, MATCH('Sales Order '!J2877,'Product Details'!$B$2:$B$169,0),1)</f>
        <v>Smead Trays, Wire Frame</v>
      </c>
      <c r="N2877" s="2">
        <v>691</v>
      </c>
      <c r="O2877" s="2">
        <v>627</v>
      </c>
      <c r="P2877" s="2">
        <v>2</v>
      </c>
      <c r="Q2877" s="8">
        <f t="shared" si="355"/>
        <v>1254</v>
      </c>
      <c r="R2877" s="8">
        <f t="shared" si="356"/>
        <v>1382</v>
      </c>
      <c r="S2877" s="2">
        <v>23</v>
      </c>
      <c r="T2877" s="9">
        <f t="shared" si="357"/>
        <v>1405</v>
      </c>
      <c r="U2877" s="9">
        <f t="shared" si="358"/>
        <v>151</v>
      </c>
      <c r="V2877" s="2" t="s">
        <v>34</v>
      </c>
      <c r="W2877" s="10">
        <f t="shared" si="359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 t="shared" si="352"/>
        <v>Allen</v>
      </c>
      <c r="H2878" s="6" t="str">
        <f t="shared" si="353"/>
        <v>Rosenblatt</v>
      </c>
      <c r="I2878" s="6" t="str">
        <f t="shared" si="354"/>
        <v>Chaozhou</v>
      </c>
      <c r="J2878" s="2" t="s">
        <v>1051</v>
      </c>
      <c r="K2878" s="7" t="str">
        <f>INDEX('Product Details'!$A$2:$D$169, MATCH('Sales Order '!J2878,'Product Details'!$B$2:$B$169,0),3)</f>
        <v>Technology</v>
      </c>
      <c r="L2878" s="7" t="str">
        <f>INDEX('Product Details'!$A$2:$D$169, MATCH('Sales Order '!J2878,'Product Details'!$B$2:$B$169,0),4)</f>
        <v>Copiers</v>
      </c>
      <c r="M2878" s="7" t="str">
        <f>INDEX('Product Details'!$A$2:$D$169, MATCH('Sales Order '!J2878,'Product Details'!$B$2:$B$169,0),1)</f>
        <v>Canon Ink, Digital</v>
      </c>
      <c r="N2878" s="2">
        <v>8878</v>
      </c>
      <c r="O2878" s="2">
        <v>7914</v>
      </c>
      <c r="P2878" s="2">
        <v>2</v>
      </c>
      <c r="Q2878" s="8">
        <f t="shared" si="355"/>
        <v>15828</v>
      </c>
      <c r="R2878" s="8">
        <f t="shared" si="356"/>
        <v>17756</v>
      </c>
      <c r="S2878" s="2">
        <v>29</v>
      </c>
      <c r="T2878" s="9">
        <f t="shared" si="357"/>
        <v>17785</v>
      </c>
      <c r="U2878" s="9">
        <f t="shared" si="358"/>
        <v>1957</v>
      </c>
      <c r="V2878" s="2" t="s">
        <v>64</v>
      </c>
      <c r="W2878" s="10">
        <f t="shared" si="359"/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 t="shared" si="352"/>
        <v>Jill</v>
      </c>
      <c r="H2879" s="6" t="str">
        <f t="shared" si="353"/>
        <v>Fjeld</v>
      </c>
      <c r="I2879" s="6" t="str">
        <f t="shared" si="354"/>
        <v>Wollongong</v>
      </c>
      <c r="J2879" s="2" t="s">
        <v>187</v>
      </c>
      <c r="K2879" s="7" t="str">
        <f>INDEX('Product Details'!$A$2:$D$169, MATCH('Sales Order '!J2879,'Product Details'!$B$2:$B$169,0),3)</f>
        <v>Technology</v>
      </c>
      <c r="L2879" s="7" t="str">
        <f>INDEX('Product Details'!$A$2:$D$169, MATCH('Sales Order '!J2879,'Product Details'!$B$2:$B$169,0),4)</f>
        <v>Accessories</v>
      </c>
      <c r="M2879" s="7" t="str">
        <f>INDEX('Product Details'!$A$2:$D$169, MATCH('Sales Order '!J2879,'Product Details'!$B$2:$B$169,0),1)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355"/>
        <v>28104</v>
      </c>
      <c r="R2879" s="8">
        <f t="shared" si="356"/>
        <v>30632</v>
      </c>
      <c r="S2879" s="2">
        <v>63</v>
      </c>
      <c r="T2879" s="9">
        <f t="shared" si="357"/>
        <v>30695</v>
      </c>
      <c r="U2879" s="9">
        <f t="shared" si="358"/>
        <v>2591</v>
      </c>
      <c r="V2879" s="2" t="s">
        <v>31</v>
      </c>
      <c r="W2879" s="10">
        <f t="shared" si="359"/>
        <v>7.0000000000000007E-2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 t="shared" si="352"/>
        <v>Cyra</v>
      </c>
      <c r="H2880" s="6" t="str">
        <f t="shared" si="353"/>
        <v>Reiten</v>
      </c>
      <c r="I2880" s="6" t="str">
        <f t="shared" si="354"/>
        <v>Srinagar</v>
      </c>
      <c r="J2880" s="2" t="s">
        <v>417</v>
      </c>
      <c r="K2880" s="7" t="str">
        <f>INDEX('Product Details'!$A$2:$D$169, MATCH('Sales Order '!J2880,'Product Details'!$B$2:$B$169,0),3)</f>
        <v>Technology</v>
      </c>
      <c r="L2880" s="7" t="str">
        <f>INDEX('Product Details'!$A$2:$D$169, MATCH('Sales Order '!J2880,'Product Details'!$B$2:$B$169,0),4)</f>
        <v>Phones</v>
      </c>
      <c r="M2880" s="7" t="str">
        <f>INDEX('Product Details'!$A$2:$D$169, MATCH('Sales Order '!J2880,'Product Details'!$B$2:$B$169,0),1)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355"/>
        <v>86</v>
      </c>
      <c r="R2880" s="8">
        <f t="shared" si="356"/>
        <v>93</v>
      </c>
      <c r="S2880" s="2">
        <v>10</v>
      </c>
      <c r="T2880" s="9">
        <f t="shared" si="357"/>
        <v>103</v>
      </c>
      <c r="U2880" s="9">
        <f t="shared" si="358"/>
        <v>17</v>
      </c>
      <c r="V2880" s="2" t="s">
        <v>72</v>
      </c>
      <c r="W2880" s="10">
        <f t="shared" si="359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 t="shared" si="352"/>
        <v>Lynn</v>
      </c>
      <c r="H2881" s="6" t="str">
        <f t="shared" si="353"/>
        <v>Smith</v>
      </c>
      <c r="I2881" s="6" t="str">
        <f t="shared" si="354"/>
        <v>Kanpur</v>
      </c>
      <c r="J2881" s="2" t="s">
        <v>399</v>
      </c>
      <c r="K2881" s="7" t="str">
        <f>INDEX('Product Details'!$A$2:$D$169, MATCH('Sales Order '!J2881,'Product Details'!$B$2:$B$169,0),3)</f>
        <v>Office_Supplies</v>
      </c>
      <c r="L2881" s="7" t="str">
        <f>INDEX('Product Details'!$A$2:$D$169, MATCH('Sales Order '!J2881,'Product Details'!$B$2:$B$169,0),4)</f>
        <v>Art</v>
      </c>
      <c r="M2881" s="7" t="str">
        <f>INDEX('Product Details'!$A$2:$D$169, MATCH('Sales Order '!J2881,'Product Details'!$B$2:$B$169,0),1)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355"/>
        <v>15144</v>
      </c>
      <c r="R2881" s="8">
        <f t="shared" si="356"/>
        <v>16052</v>
      </c>
      <c r="S2881" s="2">
        <v>67</v>
      </c>
      <c r="T2881" s="9">
        <f t="shared" si="357"/>
        <v>16119</v>
      </c>
      <c r="U2881" s="9">
        <f t="shared" si="358"/>
        <v>975</v>
      </c>
      <c r="V2881" s="2" t="s">
        <v>34</v>
      </c>
      <c r="W2881" s="10">
        <f t="shared" si="359"/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 t="shared" si="352"/>
        <v>Ralph</v>
      </c>
      <c r="H2882" s="6" t="str">
        <f t="shared" si="353"/>
        <v>Arnett</v>
      </c>
      <c r="I2882" s="6" t="str">
        <f t="shared" si="354"/>
        <v>Shenyang</v>
      </c>
      <c r="J2882" s="2" t="s">
        <v>479</v>
      </c>
      <c r="K2882" s="7" t="str">
        <f>INDEX('Product Details'!$A$2:$D$169, MATCH('Sales Order '!J2882,'Product Details'!$B$2:$B$169,0),3)</f>
        <v>Furniture</v>
      </c>
      <c r="L2882" s="7" t="str">
        <f>INDEX('Product Details'!$A$2:$D$169, MATCH('Sales Order '!J2882,'Product Details'!$B$2:$B$169,0),4)</f>
        <v>Chairs</v>
      </c>
      <c r="M2882" s="7" t="str">
        <f>INDEX('Product Details'!$A$2:$D$169, MATCH('Sales Order '!J2882,'Product Details'!$B$2:$B$169,0),1)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355"/>
        <v>1938</v>
      </c>
      <c r="R2882" s="8">
        <f t="shared" si="356"/>
        <v>2073</v>
      </c>
      <c r="S2882" s="2">
        <v>63</v>
      </c>
      <c r="T2882" s="9">
        <f t="shared" si="357"/>
        <v>2136</v>
      </c>
      <c r="U2882" s="9">
        <f t="shared" si="358"/>
        <v>198</v>
      </c>
      <c r="V2882" s="2" t="s">
        <v>34</v>
      </c>
      <c r="W2882" s="10">
        <f t="shared" si="359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 t="shared" si="352"/>
        <v>Laurel</v>
      </c>
      <c r="H2883" s="6" t="str">
        <f t="shared" si="353"/>
        <v>Workman</v>
      </c>
      <c r="I2883" s="6" t="str">
        <f t="shared" si="354"/>
        <v>Dongguan</v>
      </c>
      <c r="J2883" s="2" t="s">
        <v>633</v>
      </c>
      <c r="K2883" s="7" t="str">
        <f>INDEX('Product Details'!$A$2:$D$169, MATCH('Sales Order '!J2883,'Product Details'!$B$2:$B$169,0),3)</f>
        <v>Office_Supplies</v>
      </c>
      <c r="L2883" s="7" t="str">
        <f>INDEX('Product Details'!$A$2:$D$169, MATCH('Sales Order '!J2883,'Product Details'!$B$2:$B$169,0),4)</f>
        <v>Appliances</v>
      </c>
      <c r="M2883" s="7" t="str">
        <f>INDEX('Product Details'!$A$2:$D$169, MATCH('Sales Order '!J2883,'Product Details'!$B$2:$B$169,0),1)</f>
        <v>Cuisinart Toaster, Silver</v>
      </c>
      <c r="N2883" s="2">
        <v>829</v>
      </c>
      <c r="O2883" s="2">
        <v>761</v>
      </c>
      <c r="P2883" s="2">
        <v>4</v>
      </c>
      <c r="Q2883" s="8">
        <f t="shared" si="355"/>
        <v>3044</v>
      </c>
      <c r="R2883" s="8">
        <f t="shared" si="356"/>
        <v>3316</v>
      </c>
      <c r="S2883" s="2">
        <v>94</v>
      </c>
      <c r="T2883" s="9">
        <f t="shared" si="357"/>
        <v>3410</v>
      </c>
      <c r="U2883" s="9">
        <f t="shared" si="358"/>
        <v>366</v>
      </c>
      <c r="V2883" s="2" t="s">
        <v>31</v>
      </c>
      <c r="W2883" s="10">
        <f t="shared" si="359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 t="shared" si="352"/>
        <v>Adrian</v>
      </c>
      <c r="H2884" s="6" t="str">
        <f t="shared" si="353"/>
        <v>Barton</v>
      </c>
      <c r="I2884" s="6" t="str">
        <f t="shared" si="354"/>
        <v>Zigong</v>
      </c>
      <c r="J2884" s="2" t="s">
        <v>707</v>
      </c>
      <c r="K2884" s="7" t="str">
        <f>INDEX('Product Details'!$A$2:$D$169, MATCH('Sales Order '!J2884,'Product Details'!$B$2:$B$169,0),3)</f>
        <v>Office_Supplies</v>
      </c>
      <c r="L2884" s="7" t="str">
        <f>INDEX('Product Details'!$A$2:$D$169, MATCH('Sales Order '!J2884,'Product Details'!$B$2:$B$169,0),4)</f>
        <v>Supplies</v>
      </c>
      <c r="M2884" s="7" t="str">
        <f>INDEX('Product Details'!$A$2:$D$169, MATCH('Sales Order '!J2884,'Product Details'!$B$2:$B$169,0),1)</f>
        <v>Stiletto Ruler, High Speed</v>
      </c>
      <c r="N2884" s="2">
        <v>3248</v>
      </c>
      <c r="O2884" s="2">
        <v>3035</v>
      </c>
      <c r="P2884" s="2">
        <v>4</v>
      </c>
      <c r="Q2884" s="8">
        <f t="shared" si="355"/>
        <v>12140</v>
      </c>
      <c r="R2884" s="8">
        <f t="shared" si="356"/>
        <v>12992</v>
      </c>
      <c r="S2884" s="2">
        <v>92</v>
      </c>
      <c r="T2884" s="9">
        <f t="shared" si="357"/>
        <v>13084</v>
      </c>
      <c r="U2884" s="9">
        <f t="shared" si="358"/>
        <v>944</v>
      </c>
      <c r="V2884" s="2" t="s">
        <v>34</v>
      </c>
      <c r="W2884" s="10">
        <f t="shared" si="359"/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 t="shared" si="352"/>
        <v>Robert</v>
      </c>
      <c r="H2885" s="6" t="str">
        <f t="shared" si="353"/>
        <v>Dilbeck</v>
      </c>
      <c r="I2885" s="6" t="str">
        <f t="shared" si="354"/>
        <v>Bihar Sharif</v>
      </c>
      <c r="J2885" s="2" t="s">
        <v>836</v>
      </c>
      <c r="K2885" s="7" t="str">
        <f>INDEX('Product Details'!$A$2:$D$169, MATCH('Sales Order '!J2885,'Product Details'!$B$2:$B$169,0),3)</f>
        <v>Technology</v>
      </c>
      <c r="L2885" s="7" t="str">
        <f>INDEX('Product Details'!$A$2:$D$169, MATCH('Sales Order '!J2885,'Product Details'!$B$2:$B$169,0),4)</f>
        <v>Copiers</v>
      </c>
      <c r="M2885" s="7" t="str">
        <f>INDEX('Product Details'!$A$2:$D$169, MATCH('Sales Order '!J2885,'Product Details'!$B$2:$B$169,0),1)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355"/>
        <v>14480</v>
      </c>
      <c r="R2885" s="8">
        <f t="shared" si="356"/>
        <v>15208</v>
      </c>
      <c r="S2885" s="2">
        <v>69</v>
      </c>
      <c r="T2885" s="9">
        <f t="shared" si="357"/>
        <v>15277</v>
      </c>
      <c r="U2885" s="9">
        <f t="shared" si="358"/>
        <v>797</v>
      </c>
      <c r="V2885" s="2" t="s">
        <v>72</v>
      </c>
      <c r="W2885" s="10">
        <f t="shared" si="359"/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 t="shared" si="352"/>
        <v>Erica</v>
      </c>
      <c r="H2886" s="6" t="str">
        <f t="shared" si="353"/>
        <v>Smith</v>
      </c>
      <c r="I2886" s="6" t="str">
        <f t="shared" si="354"/>
        <v>Halle</v>
      </c>
      <c r="J2886" s="2" t="s">
        <v>161</v>
      </c>
      <c r="K2886" s="7" t="str">
        <f>INDEX('Product Details'!$A$2:$D$169, MATCH('Sales Order '!J2886,'Product Details'!$B$2:$B$169,0),3)</f>
        <v>Office_Supplies</v>
      </c>
      <c r="L2886" s="7" t="str">
        <f>INDEX('Product Details'!$A$2:$D$169, MATCH('Sales Order '!J2886,'Product Details'!$B$2:$B$169,0),4)</f>
        <v>Storage</v>
      </c>
      <c r="M2886" s="7" t="str">
        <f>INDEX('Product Details'!$A$2:$D$169, MATCH('Sales Order '!J2886,'Product Details'!$B$2:$B$169,0),1)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355"/>
        <v>22852</v>
      </c>
      <c r="R2886" s="8">
        <f t="shared" si="356"/>
        <v>23528</v>
      </c>
      <c r="S2886" s="2">
        <v>31</v>
      </c>
      <c r="T2886" s="9">
        <f t="shared" si="357"/>
        <v>23559</v>
      </c>
      <c r="U2886" s="9">
        <f t="shared" si="358"/>
        <v>707</v>
      </c>
      <c r="V2886" s="2" t="s">
        <v>34</v>
      </c>
      <c r="W2886" s="10">
        <f t="shared" si="359"/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 t="shared" si="352"/>
        <v>Darren</v>
      </c>
      <c r="H2887" s="6" t="str">
        <f t="shared" si="353"/>
        <v>Powers</v>
      </c>
      <c r="I2887" s="6" t="str">
        <f t="shared" si="354"/>
        <v>Depok</v>
      </c>
      <c r="J2887" s="2" t="s">
        <v>564</v>
      </c>
      <c r="K2887" s="7" t="str">
        <f>INDEX('Product Details'!$A$2:$D$169, MATCH('Sales Order '!J2887,'Product Details'!$B$2:$B$169,0),3)</f>
        <v>Technology</v>
      </c>
      <c r="L2887" s="7" t="str">
        <f>INDEX('Product Details'!$A$2:$D$169, MATCH('Sales Order '!J2887,'Product Details'!$B$2:$B$169,0),4)</f>
        <v>Machines</v>
      </c>
      <c r="M2887" s="7" t="str">
        <f>INDEX('Product Details'!$A$2:$D$169, MATCH('Sales Order '!J2887,'Product Details'!$B$2:$B$169,0),1)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355"/>
        <v>190024</v>
      </c>
      <c r="R2887" s="8">
        <f t="shared" si="356"/>
        <v>201240</v>
      </c>
      <c r="S2887" s="2">
        <v>75</v>
      </c>
      <c r="T2887" s="9">
        <f t="shared" si="357"/>
        <v>201315</v>
      </c>
      <c r="U2887" s="9">
        <f t="shared" si="358"/>
        <v>11291</v>
      </c>
      <c r="V2887" s="2" t="s">
        <v>34</v>
      </c>
      <c r="W2887" s="10">
        <f t="shared" si="359"/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 t="shared" si="352"/>
        <v>Toby</v>
      </c>
      <c r="H2888" s="6" t="str">
        <f t="shared" si="353"/>
        <v>Carlisle</v>
      </c>
      <c r="I2888" s="6" t="str">
        <f t="shared" si="354"/>
        <v>Depok</v>
      </c>
      <c r="J2888" s="2" t="s">
        <v>84</v>
      </c>
      <c r="K2888" s="7" t="str">
        <f>INDEX('Product Details'!$A$2:$D$169, MATCH('Sales Order '!J2888,'Product Details'!$B$2:$B$169,0),3)</f>
        <v>Furniture</v>
      </c>
      <c r="L2888" s="7" t="str">
        <f>INDEX('Product Details'!$A$2:$D$169, MATCH('Sales Order '!J2888,'Product Details'!$B$2:$B$169,0),4)</f>
        <v>Chairs</v>
      </c>
      <c r="M2888" s="7" t="str">
        <f>INDEX('Product Details'!$A$2:$D$169, MATCH('Sales Order '!J2888,'Product Details'!$B$2:$B$169,0),1)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355"/>
        <v>2715</v>
      </c>
      <c r="R2888" s="8">
        <f t="shared" si="356"/>
        <v>2823</v>
      </c>
      <c r="S2888" s="2">
        <v>94</v>
      </c>
      <c r="T2888" s="9">
        <f t="shared" si="357"/>
        <v>2917</v>
      </c>
      <c r="U2888" s="9">
        <f t="shared" si="358"/>
        <v>202</v>
      </c>
      <c r="V2888" s="2" t="s">
        <v>34</v>
      </c>
      <c r="W2888" s="10">
        <f t="shared" si="359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 t="shared" si="352"/>
        <v>Darrin</v>
      </c>
      <c r="H2889" s="6" t="str">
        <f t="shared" si="353"/>
        <v>Martin</v>
      </c>
      <c r="I2889" s="6" t="str">
        <f t="shared" si="354"/>
        <v>Berlin</v>
      </c>
      <c r="J2889" s="2" t="s">
        <v>523</v>
      </c>
      <c r="K2889" s="7" t="str">
        <f>INDEX('Product Details'!$A$2:$D$169, MATCH('Sales Order '!J2889,'Product Details'!$B$2:$B$169,0),3)</f>
        <v>Office_Supplies</v>
      </c>
      <c r="L2889" s="7" t="str">
        <f>INDEX('Product Details'!$A$2:$D$169, MATCH('Sales Order '!J2889,'Product Details'!$B$2:$B$169,0),4)</f>
        <v>Appliances</v>
      </c>
      <c r="M2889" s="7" t="str">
        <f>INDEX('Product Details'!$A$2:$D$169, MATCH('Sales Order '!J2889,'Product Details'!$B$2:$B$169,0),1)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355"/>
        <v>3154</v>
      </c>
      <c r="R2889" s="8">
        <f t="shared" si="356"/>
        <v>3308</v>
      </c>
      <c r="S2889" s="2">
        <v>95</v>
      </c>
      <c r="T2889" s="9">
        <f t="shared" si="357"/>
        <v>3403</v>
      </c>
      <c r="U2889" s="9">
        <f t="shared" si="358"/>
        <v>249</v>
      </c>
      <c r="V2889" s="2" t="s">
        <v>34</v>
      </c>
      <c r="W2889" s="10">
        <f t="shared" si="359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 t="shared" ref="G2890:G2953" si="360">VLOOKUP(F2890, Customer,2,0)</f>
        <v>Meg</v>
      </c>
      <c r="H2890" s="6" t="str">
        <f t="shared" ref="H2890:H2953" si="361">VLOOKUP(F2890,Customer,3,0)</f>
        <v>Tillman</v>
      </c>
      <c r="I2890" s="6" t="str">
        <f t="shared" ref="I2890:I2953" si="362">VLOOKUP(F2890,Customer,5,0)</f>
        <v>Bangalore</v>
      </c>
      <c r="J2890" s="2" t="s">
        <v>284</v>
      </c>
      <c r="K2890" s="7" t="str">
        <f>INDEX('Product Details'!$A$2:$D$169, MATCH('Sales Order '!J2890,'Product Details'!$B$2:$B$169,0),3)</f>
        <v>Furniture</v>
      </c>
      <c r="L2890" s="7" t="str">
        <f>INDEX('Product Details'!$A$2:$D$169, MATCH('Sales Order '!J2890,'Product Details'!$B$2:$B$169,0),4)</f>
        <v>Chairs</v>
      </c>
      <c r="M2890" s="7" t="str">
        <f>INDEX('Product Details'!$A$2:$D$169, MATCH('Sales Order '!J2890,'Product Details'!$B$2:$B$169,0),1)</f>
        <v>Chairmat, Black</v>
      </c>
      <c r="N2890" s="2">
        <v>82</v>
      </c>
      <c r="O2890" s="2">
        <v>79</v>
      </c>
      <c r="P2890" s="2">
        <v>7</v>
      </c>
      <c r="Q2890" s="8">
        <f t="shared" si="355"/>
        <v>553</v>
      </c>
      <c r="R2890" s="8">
        <f t="shared" si="356"/>
        <v>574</v>
      </c>
      <c r="S2890" s="2">
        <v>10</v>
      </c>
      <c r="T2890" s="9">
        <f t="shared" si="357"/>
        <v>584</v>
      </c>
      <c r="U2890" s="9">
        <f t="shared" si="358"/>
        <v>31</v>
      </c>
      <c r="V2890" s="2" t="s">
        <v>34</v>
      </c>
      <c r="W2890" s="10">
        <f t="shared" si="359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 t="shared" si="360"/>
        <v>Beth</v>
      </c>
      <c r="H2891" s="6" t="str">
        <f t="shared" si="361"/>
        <v>Thompson</v>
      </c>
      <c r="I2891" s="6" t="str">
        <f t="shared" si="362"/>
        <v>Lohne</v>
      </c>
      <c r="J2891" s="2" t="s">
        <v>326</v>
      </c>
      <c r="K2891" s="7" t="str">
        <f>INDEX('Product Details'!$A$2:$D$169, MATCH('Sales Order '!J2891,'Product Details'!$B$2:$B$169,0),3)</f>
        <v>Technology</v>
      </c>
      <c r="L2891" s="7" t="str">
        <f>INDEX('Product Details'!$A$2:$D$169, MATCH('Sales Order '!J2891,'Product Details'!$B$2:$B$169,0),4)</f>
        <v>Copiers</v>
      </c>
      <c r="M2891" s="7" t="str">
        <f>INDEX('Product Details'!$A$2:$D$169, MATCH('Sales Order '!J2891,'Product Details'!$B$2:$B$169,0),1)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363">O2891*P2891</f>
        <v>23700</v>
      </c>
      <c r="R2891" s="8">
        <f t="shared" ref="R2891:R2954" si="364">N2891*P2891</f>
        <v>25851</v>
      </c>
      <c r="S2891" s="2">
        <v>68</v>
      </c>
      <c r="T2891" s="9">
        <f t="shared" ref="T2891:T2954" si="365">R2891+S2891</f>
        <v>25919</v>
      </c>
      <c r="U2891" s="9">
        <f t="shared" ref="U2891:U2954" si="366">T2891-Q2891</f>
        <v>2219</v>
      </c>
      <c r="V2891" s="2" t="s">
        <v>34</v>
      </c>
      <c r="W2891" s="10">
        <f t="shared" ref="W2891:W2954" si="367">VLOOKUP(T2891,$X$1:$Y$7,2,1)</f>
        <v>7.0000000000000007E-2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 t="shared" si="360"/>
        <v>Elpida</v>
      </c>
      <c r="H2892" s="6" t="str">
        <f t="shared" si="361"/>
        <v>Rittenbach</v>
      </c>
      <c r="I2892" s="6" t="str">
        <f t="shared" si="362"/>
        <v>Melbourne</v>
      </c>
      <c r="J2892" s="2" t="s">
        <v>551</v>
      </c>
      <c r="K2892" s="7" t="str">
        <f>INDEX('Product Details'!$A$2:$D$169, MATCH('Sales Order '!J2892,'Product Details'!$B$2:$B$169,0),3)</f>
        <v>Office_Supplies</v>
      </c>
      <c r="L2892" s="7" t="str">
        <f>INDEX('Product Details'!$A$2:$D$169, MATCH('Sales Order '!J2892,'Product Details'!$B$2:$B$169,0),4)</f>
        <v>Art</v>
      </c>
      <c r="M2892" s="7" t="str">
        <f>INDEX('Product Details'!$A$2:$D$169, MATCH('Sales Order '!J2892,'Product Details'!$B$2:$B$169,0),1)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363"/>
        <v>129</v>
      </c>
      <c r="R2892" s="8">
        <f t="shared" si="364"/>
        <v>135</v>
      </c>
      <c r="S2892" s="2">
        <v>30</v>
      </c>
      <c r="T2892" s="9">
        <f t="shared" si="365"/>
        <v>165</v>
      </c>
      <c r="U2892" s="9">
        <f t="shared" si="366"/>
        <v>36</v>
      </c>
      <c r="V2892" s="2" t="s">
        <v>34</v>
      </c>
      <c r="W2892" s="10">
        <f t="shared" si="367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 t="shared" si="360"/>
        <v>Stuart</v>
      </c>
      <c r="H2893" s="6" t="str">
        <f t="shared" si="361"/>
        <v>Calhoun</v>
      </c>
      <c r="I2893" s="6" t="str">
        <f t="shared" si="362"/>
        <v>Raipur</v>
      </c>
      <c r="J2893" s="2" t="s">
        <v>302</v>
      </c>
      <c r="K2893" s="7" t="str">
        <f>INDEX('Product Details'!$A$2:$D$169, MATCH('Sales Order '!J2893,'Product Details'!$B$2:$B$169,0),3)</f>
        <v>Technology</v>
      </c>
      <c r="L2893" s="7" t="str">
        <f>INDEX('Product Details'!$A$2:$D$169, MATCH('Sales Order '!J2893,'Product Details'!$B$2:$B$169,0),4)</f>
        <v>Machines</v>
      </c>
      <c r="M2893" s="7" t="str">
        <f>INDEX('Product Details'!$A$2:$D$169, MATCH('Sales Order '!J2893,'Product Details'!$B$2:$B$169,0),1)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363"/>
        <v>10212</v>
      </c>
      <c r="R2893" s="8">
        <f t="shared" si="364"/>
        <v>10824</v>
      </c>
      <c r="S2893" s="2">
        <v>82</v>
      </c>
      <c r="T2893" s="9">
        <f t="shared" si="365"/>
        <v>10906</v>
      </c>
      <c r="U2893" s="9">
        <f t="shared" si="366"/>
        <v>694</v>
      </c>
      <c r="V2893" s="2" t="s">
        <v>31</v>
      </c>
      <c r="W2893" s="10">
        <f t="shared" si="367"/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 t="shared" si="360"/>
        <v>Ted</v>
      </c>
      <c r="H2894" s="6" t="str">
        <f t="shared" si="361"/>
        <v>Trevino</v>
      </c>
      <c r="I2894" s="6" t="str">
        <f t="shared" si="362"/>
        <v>Gold Coast</v>
      </c>
      <c r="J2894" s="2" t="s">
        <v>63</v>
      </c>
      <c r="K2894" s="7" t="str">
        <f>INDEX('Product Details'!$A$2:$D$169, MATCH('Sales Order '!J2894,'Product Details'!$B$2:$B$169,0),3)</f>
        <v>Office_Supplies</v>
      </c>
      <c r="L2894" s="7" t="str">
        <f>INDEX('Product Details'!$A$2:$D$169, MATCH('Sales Order '!J2894,'Product Details'!$B$2:$B$169,0),4)</f>
        <v>Envelopes</v>
      </c>
      <c r="M2894" s="7" t="str">
        <f>INDEX('Product Details'!$A$2:$D$169, MATCH('Sales Order '!J2894,'Product Details'!$B$2:$B$169,0),1)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363"/>
        <v>1416</v>
      </c>
      <c r="R2894" s="8">
        <f t="shared" si="364"/>
        <v>1546</v>
      </c>
      <c r="S2894" s="2">
        <v>21</v>
      </c>
      <c r="T2894" s="9">
        <f t="shared" si="365"/>
        <v>1567</v>
      </c>
      <c r="U2894" s="9">
        <f t="shared" si="366"/>
        <v>151</v>
      </c>
      <c r="V2894" s="2" t="s">
        <v>64</v>
      </c>
      <c r="W2894" s="10">
        <f t="shared" si="367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 t="shared" si="360"/>
        <v>Michael</v>
      </c>
      <c r="H2895" s="6" t="str">
        <f t="shared" si="361"/>
        <v>Granlund</v>
      </c>
      <c r="I2895" s="6" t="str">
        <f t="shared" si="362"/>
        <v>Sydney</v>
      </c>
      <c r="J2895" s="2" t="s">
        <v>841</v>
      </c>
      <c r="K2895" s="7" t="str">
        <f>INDEX('Product Details'!$A$2:$D$169, MATCH('Sales Order '!J2895,'Product Details'!$B$2:$B$169,0),3)</f>
        <v>Office_Supplies</v>
      </c>
      <c r="L2895" s="7" t="str">
        <f>INDEX('Product Details'!$A$2:$D$169, MATCH('Sales Order '!J2895,'Product Details'!$B$2:$B$169,0),4)</f>
        <v>Envelopes</v>
      </c>
      <c r="M2895" s="7" t="str">
        <f>INDEX('Product Details'!$A$2:$D$169, MATCH('Sales Order '!J2895,'Product Details'!$B$2:$B$169,0),1)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363"/>
        <v>114</v>
      </c>
      <c r="R2895" s="8">
        <f t="shared" si="364"/>
        <v>120</v>
      </c>
      <c r="S2895" s="2">
        <v>10</v>
      </c>
      <c r="T2895" s="9">
        <f t="shared" si="365"/>
        <v>130</v>
      </c>
      <c r="U2895" s="9">
        <f t="shared" si="366"/>
        <v>16</v>
      </c>
      <c r="V2895" s="2" t="s">
        <v>31</v>
      </c>
      <c r="W2895" s="10">
        <f t="shared" si="367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 t="shared" si="360"/>
        <v>Andy</v>
      </c>
      <c r="H2896" s="6" t="str">
        <f t="shared" si="361"/>
        <v>Yotov</v>
      </c>
      <c r="I2896" s="6" t="str">
        <f t="shared" si="362"/>
        <v>Samarinda</v>
      </c>
      <c r="J2896" s="2" t="s">
        <v>224</v>
      </c>
      <c r="K2896" s="7" t="str">
        <f>INDEX('Product Details'!$A$2:$D$169, MATCH('Sales Order '!J2896,'Product Details'!$B$2:$B$169,0),3)</f>
        <v>Office_Supplies</v>
      </c>
      <c r="L2896" s="7" t="str">
        <f>INDEX('Product Details'!$A$2:$D$169, MATCH('Sales Order '!J2896,'Product Details'!$B$2:$B$169,0),4)</f>
        <v>Supplies</v>
      </c>
      <c r="M2896" s="7" t="str">
        <f>INDEX('Product Details'!$A$2:$D$169, MATCH('Sales Order '!J2896,'Product Details'!$B$2:$B$169,0),1)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363"/>
        <v>2067</v>
      </c>
      <c r="R2896" s="8">
        <f t="shared" si="364"/>
        <v>2187</v>
      </c>
      <c r="S2896" s="2">
        <v>99</v>
      </c>
      <c r="T2896" s="9">
        <f t="shared" si="365"/>
        <v>2286</v>
      </c>
      <c r="U2896" s="9">
        <f t="shared" si="366"/>
        <v>219</v>
      </c>
      <c r="V2896" s="2" t="s">
        <v>64</v>
      </c>
      <c r="W2896" s="10">
        <f t="shared" si="367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 t="shared" si="360"/>
        <v>Alyssa</v>
      </c>
      <c r="H2897" s="6" t="str">
        <f t="shared" si="361"/>
        <v>Tate</v>
      </c>
      <c r="I2897" s="6" t="str">
        <f t="shared" si="362"/>
        <v>Wafangdian</v>
      </c>
      <c r="J2897" s="2" t="s">
        <v>523</v>
      </c>
      <c r="K2897" s="7" t="str">
        <f>INDEX('Product Details'!$A$2:$D$169, MATCH('Sales Order '!J2897,'Product Details'!$B$2:$B$169,0),3)</f>
        <v>Office_Supplies</v>
      </c>
      <c r="L2897" s="7" t="str">
        <f>INDEX('Product Details'!$A$2:$D$169, MATCH('Sales Order '!J2897,'Product Details'!$B$2:$B$169,0),4)</f>
        <v>Appliances</v>
      </c>
      <c r="M2897" s="7" t="str">
        <f>INDEX('Product Details'!$A$2:$D$169, MATCH('Sales Order '!J2897,'Product Details'!$B$2:$B$169,0),1)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363"/>
        <v>6800</v>
      </c>
      <c r="R2897" s="8">
        <f t="shared" si="364"/>
        <v>7205</v>
      </c>
      <c r="S2897" s="2">
        <v>53</v>
      </c>
      <c r="T2897" s="9">
        <f t="shared" si="365"/>
        <v>7258</v>
      </c>
      <c r="U2897" s="9">
        <f t="shared" si="366"/>
        <v>458</v>
      </c>
      <c r="V2897" s="2" t="s">
        <v>34</v>
      </c>
      <c r="W2897" s="10">
        <f t="shared" si="367"/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 t="shared" si="360"/>
        <v>Catherine</v>
      </c>
      <c r="H2898" s="6" t="str">
        <f t="shared" si="361"/>
        <v>Glotzbach</v>
      </c>
      <c r="I2898" s="6" t="str">
        <f t="shared" si="362"/>
        <v>Bochum</v>
      </c>
      <c r="J2898" s="2" t="s">
        <v>408</v>
      </c>
      <c r="K2898" s="7" t="str">
        <f>INDEX('Product Details'!$A$2:$D$169, MATCH('Sales Order '!J2898,'Product Details'!$B$2:$B$169,0),3)</f>
        <v>Furniture</v>
      </c>
      <c r="L2898" s="7" t="str">
        <f>INDEX('Product Details'!$A$2:$D$169, MATCH('Sales Order '!J2898,'Product Details'!$B$2:$B$169,0),4)</f>
        <v>Furnishings</v>
      </c>
      <c r="M2898" s="7" t="str">
        <f>INDEX('Product Details'!$A$2:$D$169, MATCH('Sales Order '!J2898,'Product Details'!$B$2:$B$169,0),1)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363"/>
        <v>1938</v>
      </c>
      <c r="R2898" s="8">
        <f t="shared" si="364"/>
        <v>2178</v>
      </c>
      <c r="S2898" s="2">
        <v>65</v>
      </c>
      <c r="T2898" s="9">
        <f t="shared" si="365"/>
        <v>2243</v>
      </c>
      <c r="U2898" s="9">
        <f t="shared" si="366"/>
        <v>305</v>
      </c>
      <c r="V2898" s="2" t="s">
        <v>34</v>
      </c>
      <c r="W2898" s="10">
        <f t="shared" si="367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 t="shared" si="360"/>
        <v>Philisse</v>
      </c>
      <c r="H2899" s="6" t="str">
        <f t="shared" si="361"/>
        <v>Overcash</v>
      </c>
      <c r="I2899" s="6" t="str">
        <f t="shared" si="362"/>
        <v>Potsdam</v>
      </c>
      <c r="J2899" s="2" t="s">
        <v>471</v>
      </c>
      <c r="K2899" s="7" t="str">
        <f>INDEX('Product Details'!$A$2:$D$169, MATCH('Sales Order '!J2899,'Product Details'!$B$2:$B$169,0),3)</f>
        <v>Office_Supplies</v>
      </c>
      <c r="L2899" s="7" t="str">
        <f>INDEX('Product Details'!$A$2:$D$169, MATCH('Sales Order '!J2899,'Product Details'!$B$2:$B$169,0),4)</f>
        <v>Art</v>
      </c>
      <c r="M2899" s="7" t="str">
        <f>INDEX('Product Details'!$A$2:$D$169, MATCH('Sales Order '!J2899,'Product Details'!$B$2:$B$169,0),1)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363"/>
        <v>7572</v>
      </c>
      <c r="R2899" s="8">
        <f t="shared" si="364"/>
        <v>8026</v>
      </c>
      <c r="S2899" s="2">
        <v>70</v>
      </c>
      <c r="T2899" s="9">
        <f t="shared" si="365"/>
        <v>8096</v>
      </c>
      <c r="U2899" s="9">
        <f t="shared" si="366"/>
        <v>524</v>
      </c>
      <c r="V2899" s="2" t="s">
        <v>34</v>
      </c>
      <c r="W2899" s="10">
        <f t="shared" si="367"/>
        <v>0.05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 t="shared" si="360"/>
        <v>Duane</v>
      </c>
      <c r="H2900" s="6" t="str">
        <f t="shared" si="361"/>
        <v>Benoit</v>
      </c>
      <c r="I2900" s="6" t="str">
        <f t="shared" si="362"/>
        <v>Tamworth</v>
      </c>
      <c r="J2900" s="2" t="s">
        <v>224</v>
      </c>
      <c r="K2900" s="7" t="str">
        <f>INDEX('Product Details'!$A$2:$D$169, MATCH('Sales Order '!J2900,'Product Details'!$B$2:$B$169,0),3)</f>
        <v>Office_Supplies</v>
      </c>
      <c r="L2900" s="7" t="str">
        <f>INDEX('Product Details'!$A$2:$D$169, MATCH('Sales Order '!J2900,'Product Details'!$B$2:$B$169,0),4)</f>
        <v>Supplies</v>
      </c>
      <c r="M2900" s="7" t="str">
        <f>INDEX('Product Details'!$A$2:$D$169, MATCH('Sales Order '!J2900,'Product Details'!$B$2:$B$169,0),1)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363"/>
        <v>1560</v>
      </c>
      <c r="R2900" s="8">
        <f t="shared" si="364"/>
        <v>1653</v>
      </c>
      <c r="S2900" s="2">
        <v>66</v>
      </c>
      <c r="T2900" s="9">
        <f t="shared" si="365"/>
        <v>1719</v>
      </c>
      <c r="U2900" s="9">
        <f t="shared" si="366"/>
        <v>159</v>
      </c>
      <c r="V2900" s="2" t="s">
        <v>34</v>
      </c>
      <c r="W2900" s="10">
        <f t="shared" si="367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 t="shared" si="360"/>
        <v>Randy</v>
      </c>
      <c r="H2901" s="6" t="str">
        <f t="shared" si="361"/>
        <v>Ferguson</v>
      </c>
      <c r="I2901" s="6" t="str">
        <f t="shared" si="362"/>
        <v>Adelaide</v>
      </c>
      <c r="J2901" s="2" t="s">
        <v>184</v>
      </c>
      <c r="K2901" s="7" t="str">
        <f>INDEX('Product Details'!$A$2:$D$169, MATCH('Sales Order '!J2901,'Product Details'!$B$2:$B$169,0),3)</f>
        <v>Furniture</v>
      </c>
      <c r="L2901" s="7" t="str">
        <f>INDEX('Product Details'!$A$2:$D$169, MATCH('Sales Order '!J2901,'Product Details'!$B$2:$B$169,0),4)</f>
        <v>Tables</v>
      </c>
      <c r="M2901" s="7" t="str">
        <f>INDEX('Product Details'!$A$2:$D$169, MATCH('Sales Order '!J2901,'Product Details'!$B$2:$B$169,0),1)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363"/>
        <v>170</v>
      </c>
      <c r="R2901" s="8">
        <f t="shared" si="364"/>
        <v>184</v>
      </c>
      <c r="S2901" s="2">
        <v>10</v>
      </c>
      <c r="T2901" s="9">
        <f t="shared" si="365"/>
        <v>194</v>
      </c>
      <c r="U2901" s="9">
        <f t="shared" si="366"/>
        <v>24</v>
      </c>
      <c r="V2901" s="2" t="s">
        <v>31</v>
      </c>
      <c r="W2901" s="10">
        <f t="shared" si="367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 t="shared" si="360"/>
        <v>Thomas</v>
      </c>
      <c r="H2902" s="6" t="str">
        <f t="shared" si="361"/>
        <v>Boland</v>
      </c>
      <c r="I2902" s="6" t="str">
        <f t="shared" si="362"/>
        <v>Surabaya</v>
      </c>
      <c r="J2902" s="2" t="s">
        <v>212</v>
      </c>
      <c r="K2902" s="7" t="str">
        <f>INDEX('Product Details'!$A$2:$D$169, MATCH('Sales Order '!J2902,'Product Details'!$B$2:$B$169,0),3)</f>
        <v>Furniture</v>
      </c>
      <c r="L2902" s="7" t="str">
        <f>INDEX('Product Details'!$A$2:$D$169, MATCH('Sales Order '!J2902,'Product Details'!$B$2:$B$169,0),4)</f>
        <v>Bookcases</v>
      </c>
      <c r="M2902" s="7" t="str">
        <f>INDEX('Product Details'!$A$2:$D$169, MATCH('Sales Order '!J2902,'Product Details'!$B$2:$B$169,0),1)</f>
        <v>Library with Doors, Metal</v>
      </c>
      <c r="N2902" s="2">
        <v>194</v>
      </c>
      <c r="O2902" s="2">
        <v>176</v>
      </c>
      <c r="P2902" s="2">
        <v>3</v>
      </c>
      <c r="Q2902" s="8">
        <f t="shared" si="363"/>
        <v>528</v>
      </c>
      <c r="R2902" s="8">
        <f t="shared" si="364"/>
        <v>582</v>
      </c>
      <c r="S2902" s="2">
        <v>30</v>
      </c>
      <c r="T2902" s="9">
        <f t="shared" si="365"/>
        <v>612</v>
      </c>
      <c r="U2902" s="9">
        <f t="shared" si="366"/>
        <v>84</v>
      </c>
      <c r="V2902" s="2" t="s">
        <v>34</v>
      </c>
      <c r="W2902" s="10">
        <f t="shared" si="367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 t="shared" si="360"/>
        <v>Brendan</v>
      </c>
      <c r="H2903" s="6" t="str">
        <f t="shared" si="361"/>
        <v>Murry</v>
      </c>
      <c r="I2903" s="6" t="str">
        <f t="shared" si="362"/>
        <v>Brahmapur</v>
      </c>
      <c r="J2903" s="2" t="s">
        <v>962</v>
      </c>
      <c r="K2903" s="7" t="str">
        <f>INDEX('Product Details'!$A$2:$D$169, MATCH('Sales Order '!J2903,'Product Details'!$B$2:$B$169,0),3)</f>
        <v>Furniture</v>
      </c>
      <c r="L2903" s="7" t="str">
        <f>INDEX('Product Details'!$A$2:$D$169, MATCH('Sales Order '!J2903,'Product Details'!$B$2:$B$169,0),4)</f>
        <v>Bookcases</v>
      </c>
      <c r="M2903" s="7" t="str">
        <f>INDEX('Product Details'!$A$2:$D$169, MATCH('Sales Order '!J2903,'Product Details'!$B$2:$B$169,0),1)</f>
        <v>Classic Bookcase, Pine</v>
      </c>
      <c r="N2903" s="2">
        <v>3288</v>
      </c>
      <c r="O2903" s="2">
        <v>3041</v>
      </c>
      <c r="P2903" s="2">
        <v>3</v>
      </c>
      <c r="Q2903" s="8">
        <f t="shared" si="363"/>
        <v>9123</v>
      </c>
      <c r="R2903" s="8">
        <f t="shared" si="364"/>
        <v>9864</v>
      </c>
      <c r="S2903" s="2">
        <v>26</v>
      </c>
      <c r="T2903" s="9">
        <f t="shared" si="365"/>
        <v>9890</v>
      </c>
      <c r="U2903" s="9">
        <f t="shared" si="366"/>
        <v>767</v>
      </c>
      <c r="V2903" s="2" t="s">
        <v>34</v>
      </c>
      <c r="W2903" s="10">
        <f t="shared" si="367"/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 t="shared" si="360"/>
        <v>Georgia</v>
      </c>
      <c r="H2904" s="6" t="str">
        <f t="shared" si="361"/>
        <v>Rosenberg</v>
      </c>
      <c r="I2904" s="6" t="str">
        <f t="shared" si="362"/>
        <v>Srinagar</v>
      </c>
      <c r="J2904" s="2" t="s">
        <v>161</v>
      </c>
      <c r="K2904" s="7" t="str">
        <f>INDEX('Product Details'!$A$2:$D$169, MATCH('Sales Order '!J2904,'Product Details'!$B$2:$B$169,0),3)</f>
        <v>Office_Supplies</v>
      </c>
      <c r="L2904" s="7" t="str">
        <f>INDEX('Product Details'!$A$2:$D$169, MATCH('Sales Order '!J2904,'Product Details'!$B$2:$B$169,0),4)</f>
        <v>Storage</v>
      </c>
      <c r="M2904" s="7" t="str">
        <f>INDEX('Product Details'!$A$2:$D$169, MATCH('Sales Order '!J2904,'Product Details'!$B$2:$B$169,0),1)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363"/>
        <v>6215</v>
      </c>
      <c r="R2904" s="8">
        <f t="shared" si="364"/>
        <v>6337</v>
      </c>
      <c r="S2904" s="2">
        <v>35</v>
      </c>
      <c r="T2904" s="9">
        <f t="shared" si="365"/>
        <v>6372</v>
      </c>
      <c r="U2904" s="9">
        <f t="shared" si="366"/>
        <v>157</v>
      </c>
      <c r="V2904" s="2" t="s">
        <v>31</v>
      </c>
      <c r="W2904" s="10">
        <f t="shared" si="367"/>
        <v>0.05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 t="shared" si="360"/>
        <v>Thomas</v>
      </c>
      <c r="H2905" s="6" t="str">
        <f t="shared" si="361"/>
        <v>Boland</v>
      </c>
      <c r="I2905" s="6" t="str">
        <f t="shared" si="362"/>
        <v>Newcastle</v>
      </c>
      <c r="J2905" s="2" t="s">
        <v>427</v>
      </c>
      <c r="K2905" s="7" t="str">
        <f>INDEX('Product Details'!$A$2:$D$169, MATCH('Sales Order '!J2905,'Product Details'!$B$2:$B$169,0),3)</f>
        <v>Office_Supplies</v>
      </c>
      <c r="L2905" s="7" t="str">
        <f>INDEX('Product Details'!$A$2:$D$169, MATCH('Sales Order '!J2905,'Product Details'!$B$2:$B$169,0),4)</f>
        <v>Storage</v>
      </c>
      <c r="M2905" s="7" t="str">
        <f>INDEX('Product Details'!$A$2:$D$169, MATCH('Sales Order '!J2905,'Product Details'!$B$2:$B$169,0),1)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363"/>
        <v>785</v>
      </c>
      <c r="R2905" s="8">
        <f t="shared" si="364"/>
        <v>830</v>
      </c>
      <c r="S2905" s="2">
        <v>30</v>
      </c>
      <c r="T2905" s="9">
        <f t="shared" si="365"/>
        <v>860</v>
      </c>
      <c r="U2905" s="9">
        <f t="shared" si="366"/>
        <v>75</v>
      </c>
      <c r="V2905" s="2" t="s">
        <v>34</v>
      </c>
      <c r="W2905" s="10">
        <f t="shared" si="367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 t="shared" si="360"/>
        <v>Steve</v>
      </c>
      <c r="H2906" s="6" t="str">
        <f t="shared" si="361"/>
        <v>Carroll</v>
      </c>
      <c r="I2906" s="6" t="str">
        <f t="shared" si="362"/>
        <v>Qingdao</v>
      </c>
      <c r="J2906" s="2" t="s">
        <v>1051</v>
      </c>
      <c r="K2906" s="7" t="str">
        <f>INDEX('Product Details'!$A$2:$D$169, MATCH('Sales Order '!J2906,'Product Details'!$B$2:$B$169,0),3)</f>
        <v>Technology</v>
      </c>
      <c r="L2906" s="7" t="str">
        <f>INDEX('Product Details'!$A$2:$D$169, MATCH('Sales Order '!J2906,'Product Details'!$B$2:$B$169,0),4)</f>
        <v>Copiers</v>
      </c>
      <c r="M2906" s="7" t="str">
        <f>INDEX('Product Details'!$A$2:$D$169, MATCH('Sales Order '!J2906,'Product Details'!$B$2:$B$169,0),1)</f>
        <v>Canon Ink, Digital</v>
      </c>
      <c r="N2906" s="2">
        <v>7315</v>
      </c>
      <c r="O2906" s="2">
        <v>6967</v>
      </c>
      <c r="P2906" s="2">
        <v>6</v>
      </c>
      <c r="Q2906" s="8">
        <f t="shared" si="363"/>
        <v>41802</v>
      </c>
      <c r="R2906" s="8">
        <f t="shared" si="364"/>
        <v>43890</v>
      </c>
      <c r="S2906" s="2">
        <v>57</v>
      </c>
      <c r="T2906" s="9">
        <f t="shared" si="365"/>
        <v>43947</v>
      </c>
      <c r="U2906" s="9">
        <f t="shared" si="366"/>
        <v>2145</v>
      </c>
      <c r="V2906" s="2" t="s">
        <v>34</v>
      </c>
      <c r="W2906" s="10">
        <f t="shared" si="367"/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 t="shared" si="360"/>
        <v>Sara</v>
      </c>
      <c r="H2907" s="6" t="str">
        <f t="shared" si="361"/>
        <v>Luxemburg</v>
      </c>
      <c r="I2907" s="6" t="str">
        <f t="shared" si="362"/>
        <v>Luoyang</v>
      </c>
      <c r="J2907" s="2" t="s">
        <v>1051</v>
      </c>
      <c r="K2907" s="7" t="str">
        <f>INDEX('Product Details'!$A$2:$D$169, MATCH('Sales Order '!J2907,'Product Details'!$B$2:$B$169,0),3)</f>
        <v>Technology</v>
      </c>
      <c r="L2907" s="7" t="str">
        <f>INDEX('Product Details'!$A$2:$D$169, MATCH('Sales Order '!J2907,'Product Details'!$B$2:$B$169,0),4)</f>
        <v>Copiers</v>
      </c>
      <c r="M2907" s="7" t="str">
        <f>INDEX('Product Details'!$A$2:$D$169, MATCH('Sales Order '!J2907,'Product Details'!$B$2:$B$169,0),1)</f>
        <v>Canon Ink, Digital</v>
      </c>
      <c r="N2907" s="2">
        <v>1321</v>
      </c>
      <c r="O2907" s="2">
        <v>1211</v>
      </c>
      <c r="P2907" s="2">
        <v>2</v>
      </c>
      <c r="Q2907" s="8">
        <f t="shared" si="363"/>
        <v>2422</v>
      </c>
      <c r="R2907" s="8">
        <f t="shared" si="364"/>
        <v>2642</v>
      </c>
      <c r="S2907" s="2">
        <v>65</v>
      </c>
      <c r="T2907" s="9">
        <f t="shared" si="365"/>
        <v>2707</v>
      </c>
      <c r="U2907" s="9">
        <f t="shared" si="366"/>
        <v>285</v>
      </c>
      <c r="V2907" s="2" t="s">
        <v>34</v>
      </c>
      <c r="W2907" s="10">
        <f t="shared" si="367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 t="shared" si="360"/>
        <v>Candace</v>
      </c>
      <c r="H2908" s="6" t="str">
        <f t="shared" si="361"/>
        <v>McMahon</v>
      </c>
      <c r="I2908" s="6" t="str">
        <f t="shared" si="362"/>
        <v>Canberra</v>
      </c>
      <c r="J2908" s="2" t="s">
        <v>1397</v>
      </c>
      <c r="K2908" s="7" t="str">
        <f>INDEX('Product Details'!$A$2:$D$169, MATCH('Sales Order '!J2908,'Product Details'!$B$2:$B$169,0),3)</f>
        <v>Technology</v>
      </c>
      <c r="L2908" s="7" t="str">
        <f>INDEX('Product Details'!$A$2:$D$169, MATCH('Sales Order '!J2908,'Product Details'!$B$2:$B$169,0),4)</f>
        <v>Phones</v>
      </c>
      <c r="M2908" s="7" t="str">
        <f>INDEX('Product Details'!$A$2:$D$169, MATCH('Sales Order '!J2908,'Product Details'!$B$2:$B$169,0),1)</f>
        <v>Smart Phone, Full Size</v>
      </c>
      <c r="N2908" s="2">
        <v>1734</v>
      </c>
      <c r="O2908" s="2">
        <v>1702</v>
      </c>
      <c r="P2908" s="2">
        <v>9</v>
      </c>
      <c r="Q2908" s="8">
        <f t="shared" si="363"/>
        <v>15318</v>
      </c>
      <c r="R2908" s="8">
        <f t="shared" si="364"/>
        <v>15606</v>
      </c>
      <c r="S2908" s="2">
        <v>26</v>
      </c>
      <c r="T2908" s="9">
        <f t="shared" si="365"/>
        <v>15632</v>
      </c>
      <c r="U2908" s="9">
        <f t="shared" si="366"/>
        <v>314</v>
      </c>
      <c r="V2908" s="2" t="s">
        <v>34</v>
      </c>
      <c r="W2908" s="10">
        <f t="shared" si="367"/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 t="shared" si="360"/>
        <v>Brad</v>
      </c>
      <c r="H2909" s="6" t="str">
        <f t="shared" si="361"/>
        <v>Thomas</v>
      </c>
      <c r="I2909" s="6" t="str">
        <f t="shared" si="362"/>
        <v>Bochum</v>
      </c>
      <c r="J2909" s="2" t="s">
        <v>623</v>
      </c>
      <c r="K2909" s="7" t="str">
        <f>INDEX('Product Details'!$A$2:$D$169, MATCH('Sales Order '!J2909,'Product Details'!$B$2:$B$169,0),3)</f>
        <v>Office_Supplies</v>
      </c>
      <c r="L2909" s="7" t="str">
        <f>INDEX('Product Details'!$A$2:$D$169, MATCH('Sales Order '!J2909,'Product Details'!$B$2:$B$169,0),4)</f>
        <v>Storage</v>
      </c>
      <c r="M2909" s="7" t="str">
        <f>INDEX('Product Details'!$A$2:$D$169, MATCH('Sales Order '!J2909,'Product Details'!$B$2:$B$169,0),1)</f>
        <v>RogeFile Cart, Single Width</v>
      </c>
      <c r="N2909" s="2">
        <v>811</v>
      </c>
      <c r="O2909" s="2">
        <v>780</v>
      </c>
      <c r="P2909" s="2">
        <v>6</v>
      </c>
      <c r="Q2909" s="8">
        <f t="shared" si="363"/>
        <v>4680</v>
      </c>
      <c r="R2909" s="8">
        <f t="shared" si="364"/>
        <v>4866</v>
      </c>
      <c r="S2909" s="2">
        <v>44</v>
      </c>
      <c r="T2909" s="9">
        <f t="shared" si="365"/>
        <v>4910</v>
      </c>
      <c r="U2909" s="9">
        <f t="shared" si="366"/>
        <v>230</v>
      </c>
      <c r="V2909" s="2" t="s">
        <v>72</v>
      </c>
      <c r="W2909" s="10">
        <f t="shared" si="367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 t="shared" si="360"/>
        <v>Anthony</v>
      </c>
      <c r="H2910" s="6" t="str">
        <f t="shared" si="361"/>
        <v>O'Donnell</v>
      </c>
      <c r="I2910" s="6" t="str">
        <f t="shared" si="362"/>
        <v>Perth</v>
      </c>
      <c r="J2910" s="2" t="s">
        <v>71</v>
      </c>
      <c r="K2910" s="7" t="str">
        <f>INDEX('Product Details'!$A$2:$D$169, MATCH('Sales Order '!J2910,'Product Details'!$B$2:$B$169,0),3)</f>
        <v>Furniture</v>
      </c>
      <c r="L2910" s="7" t="str">
        <f>INDEX('Product Details'!$A$2:$D$169, MATCH('Sales Order '!J2910,'Product Details'!$B$2:$B$169,0),4)</f>
        <v>Furnishings</v>
      </c>
      <c r="M2910" s="7" t="str">
        <f>INDEX('Product Details'!$A$2:$D$169, MATCH('Sales Order '!J2910,'Product Details'!$B$2:$B$169,0),1)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363"/>
        <v>11064</v>
      </c>
      <c r="R2910" s="8">
        <f t="shared" si="364"/>
        <v>11496</v>
      </c>
      <c r="S2910" s="2">
        <v>64</v>
      </c>
      <c r="T2910" s="9">
        <f t="shared" si="365"/>
        <v>11560</v>
      </c>
      <c r="U2910" s="9">
        <f t="shared" si="366"/>
        <v>496</v>
      </c>
      <c r="V2910" s="2" t="s">
        <v>64</v>
      </c>
      <c r="W2910" s="10">
        <f t="shared" si="367"/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 t="shared" si="360"/>
        <v>Resi</v>
      </c>
      <c r="H2911" s="6" t="str">
        <f t="shared" si="361"/>
        <v>Pšlking</v>
      </c>
      <c r="I2911" s="6" t="str">
        <f t="shared" si="362"/>
        <v>Gelsenkirchen</v>
      </c>
      <c r="J2911" s="2" t="s">
        <v>122</v>
      </c>
      <c r="K2911" s="7" t="str">
        <f>INDEX('Product Details'!$A$2:$D$169, MATCH('Sales Order '!J2911,'Product Details'!$B$2:$B$169,0),3)</f>
        <v>Furniture</v>
      </c>
      <c r="L2911" s="7" t="str">
        <f>INDEX('Product Details'!$A$2:$D$169, MATCH('Sales Order '!J2911,'Product Details'!$B$2:$B$169,0),4)</f>
        <v>Furnishings</v>
      </c>
      <c r="M2911" s="7" t="str">
        <f>INDEX('Product Details'!$A$2:$D$169, MATCH('Sales Order '!J2911,'Product Details'!$B$2:$B$169,0),1)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363"/>
        <v>576</v>
      </c>
      <c r="R2911" s="8">
        <f t="shared" si="364"/>
        <v>664</v>
      </c>
      <c r="S2911" s="2">
        <v>93</v>
      </c>
      <c r="T2911" s="9">
        <f t="shared" si="365"/>
        <v>757</v>
      </c>
      <c r="U2911" s="9">
        <f t="shared" si="366"/>
        <v>181</v>
      </c>
      <c r="V2911" s="2" t="s">
        <v>64</v>
      </c>
      <c r="W2911" s="10">
        <f t="shared" si="367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 t="shared" si="360"/>
        <v>Stuart</v>
      </c>
      <c r="H2912" s="6" t="str">
        <f t="shared" si="361"/>
        <v>Calhoun</v>
      </c>
      <c r="I2912" s="6" t="str">
        <f t="shared" si="362"/>
        <v>Nowra</v>
      </c>
      <c r="J2912" s="2" t="s">
        <v>546</v>
      </c>
      <c r="K2912" s="7" t="str">
        <f>INDEX('Product Details'!$A$2:$D$169, MATCH('Sales Order '!J2912,'Product Details'!$B$2:$B$169,0),3)</f>
        <v>Technology</v>
      </c>
      <c r="L2912" s="7" t="str">
        <f>INDEX('Product Details'!$A$2:$D$169, MATCH('Sales Order '!J2912,'Product Details'!$B$2:$B$169,0),4)</f>
        <v>Copiers</v>
      </c>
      <c r="M2912" s="7" t="str">
        <f>INDEX('Product Details'!$A$2:$D$169, MATCH('Sales Order '!J2912,'Product Details'!$B$2:$B$169,0),1)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363"/>
        <v>11426</v>
      </c>
      <c r="R2912" s="8">
        <f t="shared" si="364"/>
        <v>11764</v>
      </c>
      <c r="S2912" s="2">
        <v>45</v>
      </c>
      <c r="T2912" s="9">
        <f t="shared" si="365"/>
        <v>11809</v>
      </c>
      <c r="U2912" s="9">
        <f t="shared" si="366"/>
        <v>383</v>
      </c>
      <c r="V2912" s="2" t="s">
        <v>31</v>
      </c>
      <c r="W2912" s="10">
        <f t="shared" si="367"/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 t="shared" si="360"/>
        <v>Kean</v>
      </c>
      <c r="H2913" s="6" t="str">
        <f t="shared" si="361"/>
        <v>Thornton</v>
      </c>
      <c r="I2913" s="6" t="str">
        <f t="shared" si="362"/>
        <v>Brisbane</v>
      </c>
      <c r="J2913" s="2" t="s">
        <v>493</v>
      </c>
      <c r="K2913" s="7" t="str">
        <f>INDEX('Product Details'!$A$2:$D$169, MATCH('Sales Order '!J2913,'Product Details'!$B$2:$B$169,0),3)</f>
        <v>Office_Supplies</v>
      </c>
      <c r="L2913" s="7" t="str">
        <f>INDEX('Product Details'!$A$2:$D$169, MATCH('Sales Order '!J2913,'Product Details'!$B$2:$B$169,0),4)</f>
        <v>Binders</v>
      </c>
      <c r="M2913" s="7" t="str">
        <f>INDEX('Product Details'!$A$2:$D$169, MATCH('Sales Order '!J2913,'Product Details'!$B$2:$B$169,0),1)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363"/>
        <v>16863</v>
      </c>
      <c r="R2913" s="8">
        <f t="shared" si="364"/>
        <v>17682</v>
      </c>
      <c r="S2913" s="2">
        <v>89</v>
      </c>
      <c r="T2913" s="9">
        <f t="shared" si="365"/>
        <v>17771</v>
      </c>
      <c r="U2913" s="9">
        <f t="shared" si="366"/>
        <v>908</v>
      </c>
      <c r="V2913" s="2" t="s">
        <v>64</v>
      </c>
      <c r="W2913" s="10">
        <f t="shared" si="367"/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 t="shared" si="360"/>
        <v>Ralph</v>
      </c>
      <c r="H2914" s="6" t="str">
        <f t="shared" si="361"/>
        <v>Arnett</v>
      </c>
      <c r="I2914" s="6" t="str">
        <f t="shared" si="362"/>
        <v>Suzhou</v>
      </c>
      <c r="J2914" s="2" t="s">
        <v>84</v>
      </c>
      <c r="K2914" s="7" t="str">
        <f>INDEX('Product Details'!$A$2:$D$169, MATCH('Sales Order '!J2914,'Product Details'!$B$2:$B$169,0),3)</f>
        <v>Furniture</v>
      </c>
      <c r="L2914" s="7" t="str">
        <f>INDEX('Product Details'!$A$2:$D$169, MATCH('Sales Order '!J2914,'Product Details'!$B$2:$B$169,0),4)</f>
        <v>Chairs</v>
      </c>
      <c r="M2914" s="7" t="str">
        <f>INDEX('Product Details'!$A$2:$D$169, MATCH('Sales Order '!J2914,'Product Details'!$B$2:$B$169,0),1)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363"/>
        <v>1348</v>
      </c>
      <c r="R2914" s="8">
        <f t="shared" si="364"/>
        <v>1528</v>
      </c>
      <c r="S2914" s="2">
        <v>42</v>
      </c>
      <c r="T2914" s="9">
        <f t="shared" si="365"/>
        <v>1570</v>
      </c>
      <c r="U2914" s="9">
        <f t="shared" si="366"/>
        <v>222</v>
      </c>
      <c r="V2914" s="2" t="s">
        <v>34</v>
      </c>
      <c r="W2914" s="10">
        <f t="shared" si="367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 t="shared" si="360"/>
        <v>Brian</v>
      </c>
      <c r="H2915" s="6" t="str">
        <f t="shared" si="361"/>
        <v>Dahlen</v>
      </c>
      <c r="I2915" s="6" t="str">
        <f t="shared" si="362"/>
        <v>Shantou</v>
      </c>
      <c r="J2915" s="2" t="s">
        <v>415</v>
      </c>
      <c r="K2915" s="7" t="str">
        <f>INDEX('Product Details'!$A$2:$D$169, MATCH('Sales Order '!J2915,'Product Details'!$B$2:$B$169,0),3)</f>
        <v>Furniture</v>
      </c>
      <c r="L2915" s="7" t="str">
        <f>INDEX('Product Details'!$A$2:$D$169, MATCH('Sales Order '!J2915,'Product Details'!$B$2:$B$169,0),4)</f>
        <v>Furnishings</v>
      </c>
      <c r="M2915" s="7" t="str">
        <f>INDEX('Product Details'!$A$2:$D$169, MATCH('Sales Order '!J2915,'Product Details'!$B$2:$B$169,0),1)</f>
        <v>-O Clock, Black</v>
      </c>
      <c r="N2915" s="2">
        <v>7136</v>
      </c>
      <c r="O2915" s="2">
        <v>6676</v>
      </c>
      <c r="P2915" s="2">
        <v>4</v>
      </c>
      <c r="Q2915" s="8">
        <f t="shared" si="363"/>
        <v>26704</v>
      </c>
      <c r="R2915" s="8">
        <f t="shared" si="364"/>
        <v>28544</v>
      </c>
      <c r="S2915" s="2">
        <v>41</v>
      </c>
      <c r="T2915" s="9">
        <f t="shared" si="365"/>
        <v>28585</v>
      </c>
      <c r="U2915" s="9">
        <f t="shared" si="366"/>
        <v>1881</v>
      </c>
      <c r="V2915" s="2" t="s">
        <v>64</v>
      </c>
      <c r="W2915" s="10">
        <f t="shared" si="367"/>
        <v>7.0000000000000007E-2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 t="shared" si="360"/>
        <v>Darren</v>
      </c>
      <c r="H2916" s="6" t="str">
        <f t="shared" si="361"/>
        <v>Budd</v>
      </c>
      <c r="I2916" s="6" t="str">
        <f t="shared" si="362"/>
        <v>Jakarta</v>
      </c>
      <c r="J2916" s="2" t="s">
        <v>479</v>
      </c>
      <c r="K2916" s="7" t="str">
        <f>INDEX('Product Details'!$A$2:$D$169, MATCH('Sales Order '!J2916,'Product Details'!$B$2:$B$169,0),3)</f>
        <v>Furniture</v>
      </c>
      <c r="L2916" s="7" t="str">
        <f>INDEX('Product Details'!$A$2:$D$169, MATCH('Sales Order '!J2916,'Product Details'!$B$2:$B$169,0),4)</f>
        <v>Chairs</v>
      </c>
      <c r="M2916" s="7" t="str">
        <f>INDEX('Product Details'!$A$2:$D$169, MATCH('Sales Order '!J2916,'Product Details'!$B$2:$B$169,0),1)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363"/>
        <v>507</v>
      </c>
      <c r="R2916" s="8">
        <f t="shared" si="364"/>
        <v>531</v>
      </c>
      <c r="S2916" s="2">
        <v>30</v>
      </c>
      <c r="T2916" s="9">
        <f t="shared" si="365"/>
        <v>561</v>
      </c>
      <c r="U2916" s="9">
        <f t="shared" si="366"/>
        <v>54</v>
      </c>
      <c r="V2916" s="2" t="s">
        <v>72</v>
      </c>
      <c r="W2916" s="10">
        <f t="shared" si="367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 t="shared" si="360"/>
        <v>Harold</v>
      </c>
      <c r="H2917" s="6" t="str">
        <f t="shared" si="361"/>
        <v>Dahlen</v>
      </c>
      <c r="I2917" s="6" t="str">
        <f t="shared" si="362"/>
        <v>Melbourne</v>
      </c>
      <c r="J2917" s="2" t="s">
        <v>392</v>
      </c>
      <c r="K2917" s="7" t="str">
        <f>INDEX('Product Details'!$A$2:$D$169, MATCH('Sales Order '!J2917,'Product Details'!$B$2:$B$169,0),3)</f>
        <v>Office_Supplies</v>
      </c>
      <c r="L2917" s="7" t="str">
        <f>INDEX('Product Details'!$A$2:$D$169, MATCH('Sales Order '!J2917,'Product Details'!$B$2:$B$169,0),4)</f>
        <v>Binders</v>
      </c>
      <c r="M2917" s="7" t="str">
        <f>INDEX('Product Details'!$A$2:$D$169, MATCH('Sales Order '!J2917,'Product Details'!$B$2:$B$169,0),1)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363"/>
        <v>3800</v>
      </c>
      <c r="R2917" s="8">
        <f t="shared" si="364"/>
        <v>4068</v>
      </c>
      <c r="S2917" s="2">
        <v>52</v>
      </c>
      <c r="T2917" s="9">
        <f t="shared" si="365"/>
        <v>4120</v>
      </c>
      <c r="U2917" s="9">
        <f t="shared" si="366"/>
        <v>320</v>
      </c>
      <c r="V2917" s="2" t="s">
        <v>34</v>
      </c>
      <c r="W2917" s="10">
        <f t="shared" si="367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 t="shared" si="360"/>
        <v>Jack</v>
      </c>
      <c r="H2918" s="6" t="str">
        <f t="shared" si="361"/>
        <v>Garza</v>
      </c>
      <c r="I2918" s="6" t="str">
        <f t="shared" si="362"/>
        <v>Oldenburg</v>
      </c>
      <c r="J2918" s="2" t="s">
        <v>109</v>
      </c>
      <c r="K2918" s="7" t="str">
        <f>INDEX('Product Details'!$A$2:$D$169, MATCH('Sales Order '!J2918,'Product Details'!$B$2:$B$169,0),3)</f>
        <v>Furniture</v>
      </c>
      <c r="L2918" s="7" t="str">
        <f>INDEX('Product Details'!$A$2:$D$169, MATCH('Sales Order '!J2918,'Product Details'!$B$2:$B$169,0),4)</f>
        <v>Bookcases</v>
      </c>
      <c r="M2918" s="7" t="str">
        <f>INDEX('Product Details'!$A$2:$D$169, MATCH('Sales Order '!J2918,'Product Details'!$B$2:$B$169,0),1)</f>
        <v>4-Shelf Metal Bookcases</v>
      </c>
      <c r="N2918" s="2">
        <v>1569</v>
      </c>
      <c r="O2918" s="2">
        <v>1466</v>
      </c>
      <c r="P2918" s="2">
        <v>6</v>
      </c>
      <c r="Q2918" s="8">
        <f t="shared" si="363"/>
        <v>8796</v>
      </c>
      <c r="R2918" s="8">
        <f t="shared" si="364"/>
        <v>9414</v>
      </c>
      <c r="S2918" s="2">
        <v>43</v>
      </c>
      <c r="T2918" s="9">
        <f t="shared" si="365"/>
        <v>9457</v>
      </c>
      <c r="U2918" s="9">
        <f t="shared" si="366"/>
        <v>661</v>
      </c>
      <c r="V2918" s="2" t="s">
        <v>34</v>
      </c>
      <c r="W2918" s="10">
        <f t="shared" si="367"/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 t="shared" si="360"/>
        <v>Giulietta</v>
      </c>
      <c r="H2919" s="6" t="str">
        <f t="shared" si="361"/>
        <v>Weimer</v>
      </c>
      <c r="I2919" s="6" t="str">
        <f t="shared" si="362"/>
        <v>Suihua</v>
      </c>
      <c r="J2919" s="2" t="s">
        <v>274</v>
      </c>
      <c r="K2919" s="7" t="str">
        <f>INDEX('Product Details'!$A$2:$D$169, MATCH('Sales Order '!J2919,'Product Details'!$B$2:$B$169,0),3)</f>
        <v>Furniture</v>
      </c>
      <c r="L2919" s="7" t="str">
        <f>INDEX('Product Details'!$A$2:$D$169, MATCH('Sales Order '!J2919,'Product Details'!$B$2:$B$169,0),4)</f>
        <v>Tables</v>
      </c>
      <c r="M2919" s="7" t="str">
        <f>INDEX('Product Details'!$A$2:$D$169, MATCH('Sales Order '!J2919,'Product Details'!$B$2:$B$169,0),1)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363"/>
        <v>12840</v>
      </c>
      <c r="R2919" s="8">
        <f t="shared" si="364"/>
        <v>13731</v>
      </c>
      <c r="S2919" s="2">
        <v>91</v>
      </c>
      <c r="T2919" s="9">
        <f t="shared" si="365"/>
        <v>13822</v>
      </c>
      <c r="U2919" s="9">
        <f t="shared" si="366"/>
        <v>982</v>
      </c>
      <c r="V2919" s="2" t="s">
        <v>64</v>
      </c>
      <c r="W2919" s="10">
        <f t="shared" si="367"/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 t="shared" si="360"/>
        <v>Tim</v>
      </c>
      <c r="H2920" s="6" t="str">
        <f t="shared" si="361"/>
        <v>Brockman</v>
      </c>
      <c r="I2920" s="6" t="str">
        <f t="shared" si="362"/>
        <v>Toowoomba</v>
      </c>
      <c r="J2920" s="2" t="s">
        <v>1391</v>
      </c>
      <c r="K2920" s="7" t="str">
        <f>INDEX('Product Details'!$A$2:$D$169, MATCH('Sales Order '!J2920,'Product Details'!$B$2:$B$169,0),3)</f>
        <v>Furniture</v>
      </c>
      <c r="L2920" s="7" t="str">
        <f>INDEX('Product Details'!$A$2:$D$169, MATCH('Sales Order '!J2920,'Product Details'!$B$2:$B$169,0),4)</f>
        <v>Furnishings</v>
      </c>
      <c r="M2920" s="7" t="str">
        <f>INDEX('Product Details'!$A$2:$D$169, MATCH('Sales Order '!J2920,'Product Details'!$B$2:$B$169,0),1)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363"/>
        <v>444</v>
      </c>
      <c r="R2920" s="8">
        <f t="shared" si="364"/>
        <v>468</v>
      </c>
      <c r="S2920" s="2">
        <v>10</v>
      </c>
      <c r="T2920" s="9">
        <f t="shared" si="365"/>
        <v>478</v>
      </c>
      <c r="U2920" s="9">
        <f t="shared" si="366"/>
        <v>34</v>
      </c>
      <c r="V2920" s="2" t="s">
        <v>34</v>
      </c>
      <c r="W2920" s="10">
        <f t="shared" si="367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 t="shared" si="360"/>
        <v>Laurel</v>
      </c>
      <c r="H2921" s="6" t="str">
        <f t="shared" si="361"/>
        <v>Elliston</v>
      </c>
      <c r="I2921" s="6" t="str">
        <f t="shared" si="362"/>
        <v>Tasikmalaya</v>
      </c>
      <c r="J2921" s="2" t="s">
        <v>371</v>
      </c>
      <c r="K2921" s="7" t="str">
        <f>INDEX('Product Details'!$A$2:$D$169, MATCH('Sales Order '!J2921,'Product Details'!$B$2:$B$169,0),3)</f>
        <v>Furniture</v>
      </c>
      <c r="L2921" s="7" t="str">
        <f>INDEX('Product Details'!$A$2:$D$169, MATCH('Sales Order '!J2921,'Product Details'!$B$2:$B$169,0),4)</f>
        <v>Bookcases</v>
      </c>
      <c r="M2921" s="7" t="str">
        <f>INDEX('Product Details'!$A$2:$D$169, MATCH('Sales Order '!J2921,'Product Details'!$B$2:$B$169,0),1)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363"/>
        <v>7336</v>
      </c>
      <c r="R2921" s="8">
        <f t="shared" si="364"/>
        <v>8068</v>
      </c>
      <c r="S2921" s="2">
        <v>71</v>
      </c>
      <c r="T2921" s="9">
        <f t="shared" si="365"/>
        <v>8139</v>
      </c>
      <c r="U2921" s="9">
        <f t="shared" si="366"/>
        <v>803</v>
      </c>
      <c r="V2921" s="2" t="s">
        <v>34</v>
      </c>
      <c r="W2921" s="10">
        <f t="shared" si="367"/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 t="shared" si="360"/>
        <v>Ralph</v>
      </c>
      <c r="H2922" s="6" t="str">
        <f t="shared" si="361"/>
        <v>Kennedy</v>
      </c>
      <c r="I2922" s="6" t="str">
        <f t="shared" si="362"/>
        <v>Bundaberg</v>
      </c>
      <c r="J2922" s="2" t="s">
        <v>60</v>
      </c>
      <c r="K2922" s="7" t="str">
        <f>INDEX('Product Details'!$A$2:$D$169, MATCH('Sales Order '!J2922,'Product Details'!$B$2:$B$169,0),3)</f>
        <v>Technology</v>
      </c>
      <c r="L2922" s="7" t="str">
        <f>INDEX('Product Details'!$A$2:$D$169, MATCH('Sales Order '!J2922,'Product Details'!$B$2:$B$169,0),4)</f>
        <v>Accessories</v>
      </c>
      <c r="M2922" s="7" t="str">
        <f>INDEX('Product Details'!$A$2:$D$169, MATCH('Sales Order '!J2922,'Product Details'!$B$2:$B$169,0),1)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363"/>
        <v>1230</v>
      </c>
      <c r="R2922" s="8">
        <f t="shared" si="364"/>
        <v>1316</v>
      </c>
      <c r="S2922" s="2">
        <v>53</v>
      </c>
      <c r="T2922" s="9">
        <f t="shared" si="365"/>
        <v>1369</v>
      </c>
      <c r="U2922" s="9">
        <f t="shared" si="366"/>
        <v>139</v>
      </c>
      <c r="V2922" s="2" t="s">
        <v>34</v>
      </c>
      <c r="W2922" s="10">
        <f t="shared" si="367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 t="shared" si="360"/>
        <v>Cassandra</v>
      </c>
      <c r="H2923" s="6" t="str">
        <f t="shared" si="361"/>
        <v>Brandow</v>
      </c>
      <c r="I2923" s="6" t="str">
        <f t="shared" si="362"/>
        <v>Hamburg</v>
      </c>
      <c r="J2923" s="2" t="s">
        <v>335</v>
      </c>
      <c r="K2923" s="7" t="str">
        <f>INDEX('Product Details'!$A$2:$D$169, MATCH('Sales Order '!J2923,'Product Details'!$B$2:$B$169,0),3)</f>
        <v>Office_Supplies</v>
      </c>
      <c r="L2923" s="7" t="str">
        <f>INDEX('Product Details'!$A$2:$D$169, MATCH('Sales Order '!J2923,'Product Details'!$B$2:$B$169,0),4)</f>
        <v>Paper</v>
      </c>
      <c r="M2923" s="7" t="str">
        <f>INDEX('Product Details'!$A$2:$D$169, MATCH('Sales Order '!J2923,'Product Details'!$B$2:$B$169,0),1)</f>
        <v>Xerox 22</v>
      </c>
      <c r="N2923" s="2">
        <v>1808</v>
      </c>
      <c r="O2923" s="2">
        <v>1740</v>
      </c>
      <c r="P2923" s="2">
        <v>3</v>
      </c>
      <c r="Q2923" s="8">
        <f t="shared" si="363"/>
        <v>5220</v>
      </c>
      <c r="R2923" s="8">
        <f t="shared" si="364"/>
        <v>5424</v>
      </c>
      <c r="S2923" s="2">
        <v>41</v>
      </c>
      <c r="T2923" s="9">
        <f t="shared" si="365"/>
        <v>5465</v>
      </c>
      <c r="U2923" s="9">
        <f t="shared" si="366"/>
        <v>245</v>
      </c>
      <c r="V2923" s="2" t="s">
        <v>34</v>
      </c>
      <c r="W2923" s="10">
        <f t="shared" si="367"/>
        <v>0.05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 t="shared" si="360"/>
        <v>Logan</v>
      </c>
      <c r="H2924" s="6" t="str">
        <f t="shared" si="361"/>
        <v>Haushalter</v>
      </c>
      <c r="I2924" s="6" t="str">
        <f t="shared" si="362"/>
        <v>Canberra</v>
      </c>
      <c r="J2924" s="2" t="s">
        <v>90</v>
      </c>
      <c r="K2924" s="7" t="str">
        <f>INDEX('Product Details'!$A$2:$D$169, MATCH('Sales Order '!J2924,'Product Details'!$B$2:$B$169,0),3)</f>
        <v>Office_Supplies</v>
      </c>
      <c r="L2924" s="7" t="str">
        <f>INDEX('Product Details'!$A$2:$D$169, MATCH('Sales Order '!J2924,'Product Details'!$B$2:$B$169,0),4)</f>
        <v>Paper</v>
      </c>
      <c r="M2924" s="7" t="str">
        <f>INDEX('Product Details'!$A$2:$D$169, MATCH('Sales Order '!J2924,'Product Details'!$B$2:$B$169,0),1)</f>
        <v>Xerox 1974</v>
      </c>
      <c r="N2924" s="2">
        <v>4832</v>
      </c>
      <c r="O2924" s="2">
        <v>4563</v>
      </c>
      <c r="P2924" s="2">
        <v>1</v>
      </c>
      <c r="Q2924" s="8">
        <f t="shared" si="363"/>
        <v>4563</v>
      </c>
      <c r="R2924" s="8">
        <f t="shared" si="364"/>
        <v>4832</v>
      </c>
      <c r="S2924" s="2">
        <v>51</v>
      </c>
      <c r="T2924" s="9">
        <f t="shared" si="365"/>
        <v>4883</v>
      </c>
      <c r="U2924" s="9">
        <f t="shared" si="366"/>
        <v>320</v>
      </c>
      <c r="V2924" s="2" t="s">
        <v>31</v>
      </c>
      <c r="W2924" s="10">
        <f t="shared" si="367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 t="shared" si="360"/>
        <v>Jennifer</v>
      </c>
      <c r="H2925" s="6" t="str">
        <f t="shared" si="361"/>
        <v>Halladay</v>
      </c>
      <c r="I2925" s="6" t="str">
        <f t="shared" si="362"/>
        <v>Bielefeld</v>
      </c>
      <c r="J2925" s="2" t="s">
        <v>449</v>
      </c>
      <c r="K2925" s="7" t="str">
        <f>INDEX('Product Details'!$A$2:$D$169, MATCH('Sales Order '!J2925,'Product Details'!$B$2:$B$169,0),3)</f>
        <v>Office_Supplies</v>
      </c>
      <c r="L2925" s="7" t="str">
        <f>INDEX('Product Details'!$A$2:$D$169, MATCH('Sales Order '!J2925,'Product Details'!$B$2:$B$169,0),4)</f>
        <v>Envelopes</v>
      </c>
      <c r="M2925" s="7" t="str">
        <f>INDEX('Product Details'!$A$2:$D$169, MATCH('Sales Order '!J2925,'Product Details'!$B$2:$B$169,0),1)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363"/>
        <v>14750</v>
      </c>
      <c r="R2925" s="8">
        <f t="shared" si="364"/>
        <v>15920</v>
      </c>
      <c r="S2925" s="2">
        <v>21</v>
      </c>
      <c r="T2925" s="9">
        <f t="shared" si="365"/>
        <v>15941</v>
      </c>
      <c r="U2925" s="9">
        <f t="shared" si="366"/>
        <v>1191</v>
      </c>
      <c r="V2925" s="2" t="s">
        <v>64</v>
      </c>
      <c r="W2925" s="10">
        <f t="shared" si="367"/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 t="shared" si="360"/>
        <v>Liz</v>
      </c>
      <c r="H2926" s="6" t="str">
        <f t="shared" si="361"/>
        <v>Carlisle</v>
      </c>
      <c r="I2926" s="6" t="str">
        <f t="shared" si="362"/>
        <v>Luoyang</v>
      </c>
      <c r="J2926" s="2" t="s">
        <v>230</v>
      </c>
      <c r="K2926" s="7" t="str">
        <f>INDEX('Product Details'!$A$2:$D$169, MATCH('Sales Order '!J2926,'Product Details'!$B$2:$B$169,0),3)</f>
        <v>Office_Supplies</v>
      </c>
      <c r="L2926" s="7" t="str">
        <f>INDEX('Product Details'!$A$2:$D$169, MATCH('Sales Order '!J2926,'Product Details'!$B$2:$B$169,0),4)</f>
        <v>Paper</v>
      </c>
      <c r="M2926" s="7" t="str">
        <f>INDEX('Product Details'!$A$2:$D$169, MATCH('Sales Order '!J2926,'Product Details'!$B$2:$B$169,0),1)</f>
        <v>Xerox 1981</v>
      </c>
      <c r="N2926" s="2">
        <v>835</v>
      </c>
      <c r="O2926" s="2">
        <v>796</v>
      </c>
      <c r="P2926" s="2">
        <v>4</v>
      </c>
      <c r="Q2926" s="8">
        <f t="shared" si="363"/>
        <v>3184</v>
      </c>
      <c r="R2926" s="8">
        <f t="shared" si="364"/>
        <v>3340</v>
      </c>
      <c r="S2926" s="2">
        <v>56</v>
      </c>
      <c r="T2926" s="9">
        <f t="shared" si="365"/>
        <v>3396</v>
      </c>
      <c r="U2926" s="9">
        <f t="shared" si="366"/>
        <v>212</v>
      </c>
      <c r="V2926" s="2" t="s">
        <v>64</v>
      </c>
      <c r="W2926" s="10">
        <f t="shared" si="367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 t="shared" si="360"/>
        <v>John</v>
      </c>
      <c r="H2927" s="6" t="str">
        <f t="shared" si="361"/>
        <v>Lucas</v>
      </c>
      <c r="I2927" s="6" t="str">
        <f t="shared" si="362"/>
        <v>Beijing</v>
      </c>
      <c r="J2927" s="2" t="s">
        <v>458</v>
      </c>
      <c r="K2927" s="7" t="str">
        <f>INDEX('Product Details'!$A$2:$D$169, MATCH('Sales Order '!J2927,'Product Details'!$B$2:$B$169,0),3)</f>
        <v>Office_Supplies</v>
      </c>
      <c r="L2927" s="7" t="str">
        <f>INDEX('Product Details'!$A$2:$D$169, MATCH('Sales Order '!J2927,'Product Details'!$B$2:$B$169,0),4)</f>
        <v>Fasteners</v>
      </c>
      <c r="M2927" s="7" t="str">
        <f>INDEX('Product Details'!$A$2:$D$169, MATCH('Sales Order '!J2927,'Product Details'!$B$2:$B$169,0),1)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363"/>
        <v>11426</v>
      </c>
      <c r="R2927" s="8">
        <f t="shared" si="364"/>
        <v>11764</v>
      </c>
      <c r="S2927" s="2">
        <v>49</v>
      </c>
      <c r="T2927" s="9">
        <f t="shared" si="365"/>
        <v>11813</v>
      </c>
      <c r="U2927" s="9">
        <f t="shared" si="366"/>
        <v>387</v>
      </c>
      <c r="V2927" s="2" t="s">
        <v>34</v>
      </c>
      <c r="W2927" s="10">
        <f t="shared" si="367"/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 t="shared" si="360"/>
        <v>Tamara</v>
      </c>
      <c r="H2928" s="6" t="str">
        <f t="shared" si="361"/>
        <v>Willingham</v>
      </c>
      <c r="I2928" s="6" t="str">
        <f t="shared" si="362"/>
        <v>Sindelfingen</v>
      </c>
      <c r="J2928" s="2" t="s">
        <v>224</v>
      </c>
      <c r="K2928" s="7" t="str">
        <f>INDEX('Product Details'!$A$2:$D$169, MATCH('Sales Order '!J2928,'Product Details'!$B$2:$B$169,0),3)</f>
        <v>Office_Supplies</v>
      </c>
      <c r="L2928" s="7" t="str">
        <f>INDEX('Product Details'!$A$2:$D$169, MATCH('Sales Order '!J2928,'Product Details'!$B$2:$B$169,0),4)</f>
        <v>Supplies</v>
      </c>
      <c r="M2928" s="7" t="str">
        <f>INDEX('Product Details'!$A$2:$D$169, MATCH('Sales Order '!J2928,'Product Details'!$B$2:$B$169,0),1)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363"/>
        <v>306</v>
      </c>
      <c r="R2928" s="8">
        <f t="shared" si="364"/>
        <v>342</v>
      </c>
      <c r="S2928" s="2">
        <v>30</v>
      </c>
      <c r="T2928" s="9">
        <f t="shared" si="365"/>
        <v>372</v>
      </c>
      <c r="U2928" s="9">
        <f t="shared" si="366"/>
        <v>66</v>
      </c>
      <c r="V2928" s="2" t="s">
        <v>64</v>
      </c>
      <c r="W2928" s="10">
        <f t="shared" si="367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 t="shared" si="360"/>
        <v>Ralph</v>
      </c>
      <c r="H2929" s="6" t="str">
        <f t="shared" si="361"/>
        <v>Arnett</v>
      </c>
      <c r="I2929" s="6" t="str">
        <f t="shared" si="362"/>
        <v>Suzhou</v>
      </c>
      <c r="J2929" s="2" t="s">
        <v>75</v>
      </c>
      <c r="K2929" s="7" t="str">
        <f>INDEX('Product Details'!$A$2:$D$169, MATCH('Sales Order '!J2929,'Product Details'!$B$2:$B$169,0),3)</f>
        <v>Office_Supplies</v>
      </c>
      <c r="L2929" s="7" t="str">
        <f>INDEX('Product Details'!$A$2:$D$169, MATCH('Sales Order '!J2929,'Product Details'!$B$2:$B$169,0),4)</f>
        <v>Fasteners</v>
      </c>
      <c r="M2929" s="7" t="str">
        <f>INDEX('Product Details'!$A$2:$D$169, MATCH('Sales Order '!J2929,'Product Details'!$B$2:$B$169,0),1)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363"/>
        <v>2932</v>
      </c>
      <c r="R2929" s="8">
        <f t="shared" si="364"/>
        <v>3104</v>
      </c>
      <c r="S2929" s="2">
        <v>91</v>
      </c>
      <c r="T2929" s="9">
        <f t="shared" si="365"/>
        <v>3195</v>
      </c>
      <c r="U2929" s="9">
        <f t="shared" si="366"/>
        <v>263</v>
      </c>
      <c r="V2929" s="2" t="s">
        <v>64</v>
      </c>
      <c r="W2929" s="10">
        <f t="shared" si="367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 t="shared" si="360"/>
        <v>Jack</v>
      </c>
      <c r="H2930" s="6" t="str">
        <f t="shared" si="361"/>
        <v>Lebron</v>
      </c>
      <c r="I2930" s="6" t="str">
        <f t="shared" si="362"/>
        <v>Erftstadt</v>
      </c>
      <c r="J2930" s="2" t="s">
        <v>698</v>
      </c>
      <c r="K2930" s="7" t="str">
        <f>INDEX('Product Details'!$A$2:$D$169, MATCH('Sales Order '!J2930,'Product Details'!$B$2:$B$169,0),3)</f>
        <v>Furniture</v>
      </c>
      <c r="L2930" s="7" t="str">
        <f>INDEX('Product Details'!$A$2:$D$169, MATCH('Sales Order '!J2930,'Product Details'!$B$2:$B$169,0),4)</f>
        <v>Chairs</v>
      </c>
      <c r="M2930" s="7" t="str">
        <f>INDEX('Product Details'!$A$2:$D$169, MATCH('Sales Order '!J2930,'Product Details'!$B$2:$B$169,0),1)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363"/>
        <v>1905</v>
      </c>
      <c r="R2930" s="8">
        <f t="shared" si="364"/>
        <v>2025</v>
      </c>
      <c r="S2930" s="2">
        <v>52</v>
      </c>
      <c r="T2930" s="9">
        <f t="shared" si="365"/>
        <v>2077</v>
      </c>
      <c r="U2930" s="9">
        <f t="shared" si="366"/>
        <v>172</v>
      </c>
      <c r="V2930" s="2" t="s">
        <v>34</v>
      </c>
      <c r="W2930" s="10">
        <f t="shared" si="367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 t="shared" si="360"/>
        <v>Brendan</v>
      </c>
      <c r="H2931" s="6" t="str">
        <f t="shared" si="361"/>
        <v>Murry</v>
      </c>
      <c r="I2931" s="6" t="str">
        <f t="shared" si="362"/>
        <v>Schwerin</v>
      </c>
      <c r="J2931" s="2" t="s">
        <v>467</v>
      </c>
      <c r="K2931" s="7" t="str">
        <f>INDEX('Product Details'!$A$2:$D$169, MATCH('Sales Order '!J2931,'Product Details'!$B$2:$B$169,0),3)</f>
        <v>Technology</v>
      </c>
      <c r="L2931" s="7" t="str">
        <f>INDEX('Product Details'!$A$2:$D$169, MATCH('Sales Order '!J2931,'Product Details'!$B$2:$B$169,0),4)</f>
        <v>Phones</v>
      </c>
      <c r="M2931" s="7" t="str">
        <f>INDEX('Product Details'!$A$2:$D$169, MATCH('Sales Order '!J2931,'Product Details'!$B$2:$B$169,0),1)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363"/>
        <v>516</v>
      </c>
      <c r="R2931" s="8">
        <f t="shared" si="364"/>
        <v>549</v>
      </c>
      <c r="S2931" s="2">
        <v>30</v>
      </c>
      <c r="T2931" s="9">
        <f t="shared" si="365"/>
        <v>579</v>
      </c>
      <c r="U2931" s="9">
        <f t="shared" si="366"/>
        <v>63</v>
      </c>
      <c r="V2931" s="2" t="s">
        <v>34</v>
      </c>
      <c r="W2931" s="10">
        <f t="shared" si="367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 t="shared" si="360"/>
        <v>Justin</v>
      </c>
      <c r="H2932" s="6" t="str">
        <f t="shared" si="361"/>
        <v>Deggeller</v>
      </c>
      <c r="I2932" s="6" t="str">
        <f t="shared" si="362"/>
        <v>Gawler</v>
      </c>
      <c r="J2932" s="2" t="s">
        <v>132</v>
      </c>
      <c r="K2932" s="7" t="str">
        <f>INDEX('Product Details'!$A$2:$D$169, MATCH('Sales Order '!J2932,'Product Details'!$B$2:$B$169,0),3)</f>
        <v>Office_Supplies</v>
      </c>
      <c r="L2932" s="7" t="str">
        <f>INDEX('Product Details'!$A$2:$D$169, MATCH('Sales Order '!J2932,'Product Details'!$B$2:$B$169,0),4)</f>
        <v>Labels</v>
      </c>
      <c r="M2932" s="7" t="str">
        <f>INDEX('Product Details'!$A$2:$D$169, MATCH('Sales Order '!J2932,'Product Details'!$B$2:$B$169,0),1)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363"/>
        <v>3555</v>
      </c>
      <c r="R2932" s="8">
        <f t="shared" si="364"/>
        <v>3876</v>
      </c>
      <c r="S2932" s="2">
        <v>63</v>
      </c>
      <c r="T2932" s="9">
        <f t="shared" si="365"/>
        <v>3939</v>
      </c>
      <c r="U2932" s="9">
        <f t="shared" si="366"/>
        <v>384</v>
      </c>
      <c r="V2932" s="2" t="s">
        <v>64</v>
      </c>
      <c r="W2932" s="10">
        <f t="shared" si="367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 t="shared" si="360"/>
        <v>Annie</v>
      </c>
      <c r="H2933" s="6" t="str">
        <f t="shared" si="361"/>
        <v>Zypern</v>
      </c>
      <c r="I2933" s="6" t="str">
        <f t="shared" si="362"/>
        <v>Brisbane</v>
      </c>
      <c r="J2933" s="2" t="s">
        <v>263</v>
      </c>
      <c r="K2933" s="7" t="str">
        <f>INDEX('Product Details'!$A$2:$D$169, MATCH('Sales Order '!J2933,'Product Details'!$B$2:$B$169,0),3)</f>
        <v>Furniture</v>
      </c>
      <c r="L2933" s="7" t="str">
        <f>INDEX('Product Details'!$A$2:$D$169, MATCH('Sales Order '!J2933,'Product Details'!$B$2:$B$169,0),4)</f>
        <v>Chairs</v>
      </c>
      <c r="M2933" s="7" t="str">
        <f>INDEX('Product Details'!$A$2:$D$169, MATCH('Sales Order '!J2933,'Product Details'!$B$2:$B$169,0),1)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363"/>
        <v>24486</v>
      </c>
      <c r="R2933" s="8">
        <f t="shared" si="364"/>
        <v>26214</v>
      </c>
      <c r="S2933" s="2">
        <v>29</v>
      </c>
      <c r="T2933" s="9">
        <f t="shared" si="365"/>
        <v>26243</v>
      </c>
      <c r="U2933" s="9">
        <f t="shared" si="366"/>
        <v>1757</v>
      </c>
      <c r="V2933" s="2" t="s">
        <v>34</v>
      </c>
      <c r="W2933" s="10">
        <f t="shared" si="367"/>
        <v>7.0000000000000007E-2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 t="shared" si="360"/>
        <v>Kelly</v>
      </c>
      <c r="H2934" s="6" t="str">
        <f t="shared" si="361"/>
        <v>Collister</v>
      </c>
      <c r="I2934" s="6" t="str">
        <f t="shared" si="362"/>
        <v>Tangshan</v>
      </c>
      <c r="J2934" s="2" t="s">
        <v>1143</v>
      </c>
      <c r="K2934" s="7" t="str">
        <f>INDEX('Product Details'!$A$2:$D$169, MATCH('Sales Order '!J2934,'Product Details'!$B$2:$B$169,0),3)</f>
        <v>Furniture</v>
      </c>
      <c r="L2934" s="7" t="str">
        <f>INDEX('Product Details'!$A$2:$D$169, MATCH('Sales Order '!J2934,'Product Details'!$B$2:$B$169,0),4)</f>
        <v>Bookcases</v>
      </c>
      <c r="M2934" s="7" t="str">
        <f>INDEX('Product Details'!$A$2:$D$169, MATCH('Sales Order '!J2934,'Product Details'!$B$2:$B$169,0),1)</f>
        <v>Metal Bookcases, Putty</v>
      </c>
      <c r="N2934" s="2">
        <v>1512</v>
      </c>
      <c r="O2934" s="2">
        <v>1497</v>
      </c>
      <c r="P2934" s="2">
        <v>9</v>
      </c>
      <c r="Q2934" s="8">
        <f t="shared" si="363"/>
        <v>13473</v>
      </c>
      <c r="R2934" s="8">
        <f t="shared" si="364"/>
        <v>13608</v>
      </c>
      <c r="S2934" s="2">
        <v>63</v>
      </c>
      <c r="T2934" s="9">
        <f t="shared" si="365"/>
        <v>13671</v>
      </c>
      <c r="U2934" s="9">
        <f t="shared" si="366"/>
        <v>198</v>
      </c>
      <c r="V2934" s="2" t="s">
        <v>72</v>
      </c>
      <c r="W2934" s="10">
        <f t="shared" si="367"/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 t="shared" si="360"/>
        <v>John</v>
      </c>
      <c r="H2935" s="6" t="str">
        <f t="shared" si="361"/>
        <v>Grady</v>
      </c>
      <c r="I2935" s="6" t="str">
        <f t="shared" si="362"/>
        <v>Queanbeyan</v>
      </c>
      <c r="J2935" s="2" t="s">
        <v>230</v>
      </c>
      <c r="K2935" s="7" t="str">
        <f>INDEX('Product Details'!$A$2:$D$169, MATCH('Sales Order '!J2935,'Product Details'!$B$2:$B$169,0),3)</f>
        <v>Office_Supplies</v>
      </c>
      <c r="L2935" s="7" t="str">
        <f>INDEX('Product Details'!$A$2:$D$169, MATCH('Sales Order '!J2935,'Product Details'!$B$2:$B$169,0),4)</f>
        <v>Paper</v>
      </c>
      <c r="M2935" s="7" t="str">
        <f>INDEX('Product Details'!$A$2:$D$169, MATCH('Sales Order '!J2935,'Product Details'!$B$2:$B$169,0),1)</f>
        <v>Xerox 1981</v>
      </c>
      <c r="N2935" s="2">
        <v>679</v>
      </c>
      <c r="O2935" s="2">
        <v>654</v>
      </c>
      <c r="P2935" s="2">
        <v>2</v>
      </c>
      <c r="Q2935" s="8">
        <f t="shared" si="363"/>
        <v>1308</v>
      </c>
      <c r="R2935" s="8">
        <f t="shared" si="364"/>
        <v>1358</v>
      </c>
      <c r="S2935" s="2">
        <v>67</v>
      </c>
      <c r="T2935" s="9">
        <f t="shared" si="365"/>
        <v>1425</v>
      </c>
      <c r="U2935" s="9">
        <f t="shared" si="366"/>
        <v>117</v>
      </c>
      <c r="V2935" s="2" t="s">
        <v>34</v>
      </c>
      <c r="W2935" s="10">
        <f t="shared" si="367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 t="shared" si="360"/>
        <v>Andy</v>
      </c>
      <c r="H2936" s="6" t="str">
        <f t="shared" si="361"/>
        <v>Yotov</v>
      </c>
      <c r="I2936" s="6" t="str">
        <f t="shared" si="362"/>
        <v>Samarinda</v>
      </c>
      <c r="J2936" s="2" t="s">
        <v>294</v>
      </c>
      <c r="K2936" s="7" t="str">
        <f>INDEX('Product Details'!$A$2:$D$169, MATCH('Sales Order '!J2936,'Product Details'!$B$2:$B$169,0),3)</f>
        <v>Furniture</v>
      </c>
      <c r="L2936" s="7" t="str">
        <f>INDEX('Product Details'!$A$2:$D$169, MATCH('Sales Order '!J2936,'Product Details'!$B$2:$B$169,0),4)</f>
        <v>Bookcases</v>
      </c>
      <c r="M2936" s="7" t="str">
        <f>INDEX('Product Details'!$A$2:$D$169, MATCH('Sales Order '!J2936,'Product Details'!$B$2:$B$169,0),1)</f>
        <v>Floating Shelf Set, Mobile</v>
      </c>
      <c r="N2936" s="2">
        <v>8686</v>
      </c>
      <c r="O2936" s="2">
        <v>8035</v>
      </c>
      <c r="P2936" s="2">
        <v>3</v>
      </c>
      <c r="Q2936" s="8">
        <f t="shared" si="363"/>
        <v>24105</v>
      </c>
      <c r="R2936" s="8">
        <f t="shared" si="364"/>
        <v>26058</v>
      </c>
      <c r="S2936" s="2">
        <v>40</v>
      </c>
      <c r="T2936" s="9">
        <f t="shared" si="365"/>
        <v>26098</v>
      </c>
      <c r="U2936" s="9">
        <f t="shared" si="366"/>
        <v>1993</v>
      </c>
      <c r="V2936" s="2" t="s">
        <v>72</v>
      </c>
      <c r="W2936" s="10">
        <f t="shared" si="367"/>
        <v>7.0000000000000007E-2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 t="shared" si="360"/>
        <v>Yana</v>
      </c>
      <c r="H2937" s="6" t="str">
        <f t="shared" si="361"/>
        <v>Sorensen</v>
      </c>
      <c r="I2937" s="6" t="str">
        <f t="shared" si="362"/>
        <v>Bottrop</v>
      </c>
      <c r="J2937" s="2" t="s">
        <v>281</v>
      </c>
      <c r="K2937" s="7" t="str">
        <f>INDEX('Product Details'!$A$2:$D$169, MATCH('Sales Order '!J2937,'Product Details'!$B$2:$B$169,0),3)</f>
        <v>Furniture</v>
      </c>
      <c r="L2937" s="7" t="str">
        <f>INDEX('Product Details'!$A$2:$D$169, MATCH('Sales Order '!J2937,'Product Details'!$B$2:$B$169,0),4)</f>
        <v>Chairs</v>
      </c>
      <c r="M2937" s="7" t="str">
        <f>INDEX('Product Details'!$A$2:$D$169, MATCH('Sales Order '!J2937,'Product Details'!$B$2:$B$169,0),1)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363"/>
        <v>8580</v>
      </c>
      <c r="R2937" s="8">
        <f t="shared" si="364"/>
        <v>9170</v>
      </c>
      <c r="S2937" s="2">
        <v>55</v>
      </c>
      <c r="T2937" s="9">
        <f t="shared" si="365"/>
        <v>9225</v>
      </c>
      <c r="U2937" s="9">
        <f t="shared" si="366"/>
        <v>645</v>
      </c>
      <c r="V2937" s="2" t="s">
        <v>34</v>
      </c>
      <c r="W2937" s="10">
        <f t="shared" si="367"/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 t="shared" si="360"/>
        <v>Steven</v>
      </c>
      <c r="H2938" s="6" t="str">
        <f t="shared" si="361"/>
        <v>Roelle</v>
      </c>
      <c r="I2938" s="6" t="str">
        <f t="shared" si="362"/>
        <v>Bonn</v>
      </c>
      <c r="J2938" s="2" t="s">
        <v>39</v>
      </c>
      <c r="K2938" s="7" t="str">
        <f>INDEX('Product Details'!$A$2:$D$169, MATCH('Sales Order '!J2938,'Product Details'!$B$2:$B$169,0),3)</f>
        <v>Office_Supplies</v>
      </c>
      <c r="L2938" s="7" t="str">
        <f>INDEX('Product Details'!$A$2:$D$169, MATCH('Sales Order '!J2938,'Product Details'!$B$2:$B$169,0),4)</f>
        <v>Binders</v>
      </c>
      <c r="M2938" s="7" t="str">
        <f>INDEX('Product Details'!$A$2:$D$169, MATCH('Sales Order '!J2938,'Product Details'!$B$2:$B$169,0),1)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363"/>
        <v>23604</v>
      </c>
      <c r="R2938" s="8">
        <f t="shared" si="364"/>
        <v>24066</v>
      </c>
      <c r="S2938" s="2">
        <v>59</v>
      </c>
      <c r="T2938" s="9">
        <f t="shared" si="365"/>
        <v>24125</v>
      </c>
      <c r="U2938" s="9">
        <f t="shared" si="366"/>
        <v>521</v>
      </c>
      <c r="V2938" s="2" t="s">
        <v>34</v>
      </c>
      <c r="W2938" s="10">
        <f t="shared" si="367"/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 t="shared" si="360"/>
        <v>Benjamin</v>
      </c>
      <c r="H2939" s="6" t="str">
        <f t="shared" si="361"/>
        <v>Patterson</v>
      </c>
      <c r="I2939" s="6" t="str">
        <f t="shared" si="362"/>
        <v>Tamworth</v>
      </c>
      <c r="J2939" s="2" t="s">
        <v>297</v>
      </c>
      <c r="K2939" s="7" t="str">
        <f>INDEX('Product Details'!$A$2:$D$169, MATCH('Sales Order '!J2939,'Product Details'!$B$2:$B$169,0),3)</f>
        <v>Office_Supplies</v>
      </c>
      <c r="L2939" s="7" t="str">
        <f>INDEX('Product Details'!$A$2:$D$169, MATCH('Sales Order '!J2939,'Product Details'!$B$2:$B$169,0),4)</f>
        <v>Binders</v>
      </c>
      <c r="M2939" s="7" t="str">
        <f>INDEX('Product Details'!$A$2:$D$169, MATCH('Sales Order '!J2939,'Product Details'!$B$2:$B$169,0),1)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363"/>
        <v>4044</v>
      </c>
      <c r="R2939" s="8">
        <f t="shared" si="364"/>
        <v>4584</v>
      </c>
      <c r="S2939" s="2">
        <v>27</v>
      </c>
      <c r="T2939" s="9">
        <f t="shared" si="365"/>
        <v>4611</v>
      </c>
      <c r="U2939" s="9">
        <f t="shared" si="366"/>
        <v>567</v>
      </c>
      <c r="V2939" s="2" t="s">
        <v>34</v>
      </c>
      <c r="W2939" s="10">
        <f t="shared" si="367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 t="shared" si="360"/>
        <v>Gary</v>
      </c>
      <c r="H2940" s="6" t="str">
        <f t="shared" si="361"/>
        <v>Zandusky</v>
      </c>
      <c r="I2940" s="6" t="str">
        <f t="shared" si="362"/>
        <v>Aligarh</v>
      </c>
      <c r="J2940" s="2" t="s">
        <v>564</v>
      </c>
      <c r="K2940" s="7" t="str">
        <f>INDEX('Product Details'!$A$2:$D$169, MATCH('Sales Order '!J2940,'Product Details'!$B$2:$B$169,0),3)</f>
        <v>Technology</v>
      </c>
      <c r="L2940" s="7" t="str">
        <f>INDEX('Product Details'!$A$2:$D$169, MATCH('Sales Order '!J2940,'Product Details'!$B$2:$B$169,0),4)</f>
        <v>Machines</v>
      </c>
      <c r="M2940" s="7" t="str">
        <f>INDEX('Product Details'!$A$2:$D$169, MATCH('Sales Order '!J2940,'Product Details'!$B$2:$B$169,0),1)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363"/>
        <v>12855</v>
      </c>
      <c r="R2940" s="8">
        <f t="shared" si="364"/>
        <v>13731</v>
      </c>
      <c r="S2940" s="2">
        <v>46</v>
      </c>
      <c r="T2940" s="9">
        <f t="shared" si="365"/>
        <v>13777</v>
      </c>
      <c r="U2940" s="9">
        <f t="shared" si="366"/>
        <v>922</v>
      </c>
      <c r="V2940" s="2" t="s">
        <v>34</v>
      </c>
      <c r="W2940" s="10">
        <f t="shared" si="367"/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 t="shared" si="360"/>
        <v>Ralph</v>
      </c>
      <c r="H2941" s="6" t="str">
        <f t="shared" si="361"/>
        <v>Arnett</v>
      </c>
      <c r="I2941" s="6" t="str">
        <f t="shared" si="362"/>
        <v>Shenyang</v>
      </c>
      <c r="J2941" s="2" t="s">
        <v>420</v>
      </c>
      <c r="K2941" s="7" t="str">
        <f>INDEX('Product Details'!$A$2:$D$169, MATCH('Sales Order '!J2941,'Product Details'!$B$2:$B$169,0),3)</f>
        <v>Office_Supplies</v>
      </c>
      <c r="L2941" s="7" t="str">
        <f>INDEX('Product Details'!$A$2:$D$169, MATCH('Sales Order '!J2941,'Product Details'!$B$2:$B$169,0),4)</f>
        <v>Labels</v>
      </c>
      <c r="M2941" s="7" t="str">
        <f>INDEX('Product Details'!$A$2:$D$169, MATCH('Sales Order '!J2941,'Product Details'!$B$2:$B$169,0),1)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363"/>
        <v>6512</v>
      </c>
      <c r="R2941" s="8">
        <f t="shared" si="364"/>
        <v>6768</v>
      </c>
      <c r="S2941" s="2">
        <v>40</v>
      </c>
      <c r="T2941" s="9">
        <f t="shared" si="365"/>
        <v>6808</v>
      </c>
      <c r="U2941" s="9">
        <f t="shared" si="366"/>
        <v>296</v>
      </c>
      <c r="V2941" s="2" t="s">
        <v>31</v>
      </c>
      <c r="W2941" s="10">
        <f t="shared" si="367"/>
        <v>0.05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 t="shared" si="360"/>
        <v>Michelle</v>
      </c>
      <c r="H2942" s="6" t="str">
        <f t="shared" si="361"/>
        <v>Arnett</v>
      </c>
      <c r="I2942" s="6" t="str">
        <f t="shared" si="362"/>
        <v>Palembang</v>
      </c>
      <c r="J2942" s="2" t="s">
        <v>698</v>
      </c>
      <c r="K2942" s="7" t="str">
        <f>INDEX('Product Details'!$A$2:$D$169, MATCH('Sales Order '!J2942,'Product Details'!$B$2:$B$169,0),3)</f>
        <v>Furniture</v>
      </c>
      <c r="L2942" s="7" t="str">
        <f>INDEX('Product Details'!$A$2:$D$169, MATCH('Sales Order '!J2942,'Product Details'!$B$2:$B$169,0),4)</f>
        <v>Chairs</v>
      </c>
      <c r="M2942" s="7" t="str">
        <f>INDEX('Product Details'!$A$2:$D$169, MATCH('Sales Order '!J2942,'Product Details'!$B$2:$B$169,0),1)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363"/>
        <v>7725</v>
      </c>
      <c r="R2942" s="8">
        <f t="shared" si="364"/>
        <v>8590</v>
      </c>
      <c r="S2942" s="2">
        <v>81</v>
      </c>
      <c r="T2942" s="9">
        <f t="shared" si="365"/>
        <v>8671</v>
      </c>
      <c r="U2942" s="9">
        <f t="shared" si="366"/>
        <v>946</v>
      </c>
      <c r="V2942" s="2" t="s">
        <v>34</v>
      </c>
      <c r="W2942" s="10">
        <f t="shared" si="367"/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 t="shared" si="360"/>
        <v>Filia</v>
      </c>
      <c r="H2943" s="6" t="str">
        <f t="shared" si="361"/>
        <v>McAdams</v>
      </c>
      <c r="I2943" s="6" t="str">
        <f t="shared" si="362"/>
        <v>Lucknow</v>
      </c>
      <c r="J2943" s="2" t="s">
        <v>39</v>
      </c>
      <c r="K2943" s="7" t="str">
        <f>INDEX('Product Details'!$A$2:$D$169, MATCH('Sales Order '!J2943,'Product Details'!$B$2:$B$169,0),3)</f>
        <v>Office_Supplies</v>
      </c>
      <c r="L2943" s="7" t="str">
        <f>INDEX('Product Details'!$A$2:$D$169, MATCH('Sales Order '!J2943,'Product Details'!$B$2:$B$169,0),4)</f>
        <v>Binders</v>
      </c>
      <c r="M2943" s="7" t="str">
        <f>INDEX('Product Details'!$A$2:$D$169, MATCH('Sales Order '!J2943,'Product Details'!$B$2:$B$169,0),1)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363"/>
        <v>148</v>
      </c>
      <c r="R2943" s="8">
        <f t="shared" si="364"/>
        <v>162</v>
      </c>
      <c r="S2943" s="2">
        <v>30</v>
      </c>
      <c r="T2943" s="9">
        <f t="shared" si="365"/>
        <v>192</v>
      </c>
      <c r="U2943" s="9">
        <f t="shared" si="366"/>
        <v>44</v>
      </c>
      <c r="V2943" s="2" t="s">
        <v>34</v>
      </c>
      <c r="W2943" s="10">
        <f t="shared" si="367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 t="shared" si="360"/>
        <v>Philisse</v>
      </c>
      <c r="H2944" s="6" t="str">
        <f t="shared" si="361"/>
        <v>Overcash</v>
      </c>
      <c r="I2944" s="6" t="str">
        <f t="shared" si="362"/>
        <v>Devonport</v>
      </c>
      <c r="J2944" s="2" t="s">
        <v>42</v>
      </c>
      <c r="K2944" s="7" t="str">
        <f>INDEX('Product Details'!$A$2:$D$169, MATCH('Sales Order '!J2944,'Product Details'!$B$2:$B$169,0),3)</f>
        <v>Office_Supplies</v>
      </c>
      <c r="L2944" s="7" t="str">
        <f>INDEX('Product Details'!$A$2:$D$169, MATCH('Sales Order '!J2944,'Product Details'!$B$2:$B$169,0),4)</f>
        <v>Supplies</v>
      </c>
      <c r="M2944" s="7" t="str">
        <f>INDEX('Product Details'!$A$2:$D$169, MATCH('Sales Order '!J2944,'Product Details'!$B$2:$B$169,0),1)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363"/>
        <v>1510</v>
      </c>
      <c r="R2944" s="8">
        <f t="shared" si="364"/>
        <v>1601</v>
      </c>
      <c r="S2944" s="2">
        <v>28</v>
      </c>
      <c r="T2944" s="9">
        <f t="shared" si="365"/>
        <v>1629</v>
      </c>
      <c r="U2944" s="9">
        <f t="shared" si="366"/>
        <v>119</v>
      </c>
      <c r="V2944" s="2" t="s">
        <v>31</v>
      </c>
      <c r="W2944" s="10">
        <f t="shared" si="367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 t="shared" si="360"/>
        <v>Harold</v>
      </c>
      <c r="H2945" s="6" t="str">
        <f t="shared" si="361"/>
        <v>Dahlen</v>
      </c>
      <c r="I2945" s="6" t="str">
        <f t="shared" si="362"/>
        <v>Jakarta</v>
      </c>
      <c r="J2945" s="2" t="s">
        <v>243</v>
      </c>
      <c r="K2945" s="7" t="str">
        <f>INDEX('Product Details'!$A$2:$D$169, MATCH('Sales Order '!J2945,'Product Details'!$B$2:$B$169,0),3)</f>
        <v>Office_Supplies</v>
      </c>
      <c r="L2945" s="7" t="str">
        <f>INDEX('Product Details'!$A$2:$D$169, MATCH('Sales Order '!J2945,'Product Details'!$B$2:$B$169,0),4)</f>
        <v>Storage</v>
      </c>
      <c r="M2945" s="7" t="str">
        <f>INDEX('Product Details'!$A$2:$D$169, MATCH('Sales Order '!J2945,'Product Details'!$B$2:$B$169,0),1)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363"/>
        <v>15318</v>
      </c>
      <c r="R2945" s="8">
        <f t="shared" si="364"/>
        <v>16236</v>
      </c>
      <c r="S2945" s="2">
        <v>77</v>
      </c>
      <c r="T2945" s="9">
        <f t="shared" si="365"/>
        <v>16313</v>
      </c>
      <c r="U2945" s="9">
        <f t="shared" si="366"/>
        <v>995</v>
      </c>
      <c r="V2945" s="2" t="s">
        <v>34</v>
      </c>
      <c r="W2945" s="10">
        <f t="shared" si="367"/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 t="shared" si="360"/>
        <v>Emily</v>
      </c>
      <c r="H2946" s="6" t="str">
        <f t="shared" si="361"/>
        <v>Burns</v>
      </c>
      <c r="I2946" s="6" t="str">
        <f t="shared" si="362"/>
        <v>Nasik</v>
      </c>
      <c r="J2946" s="2" t="s">
        <v>246</v>
      </c>
      <c r="K2946" s="7" t="str">
        <f>INDEX('Product Details'!$A$2:$D$169, MATCH('Sales Order '!J2946,'Product Details'!$B$2:$B$169,0),3)</f>
        <v>Office_Supplies</v>
      </c>
      <c r="L2946" s="7" t="str">
        <f>INDEX('Product Details'!$A$2:$D$169, MATCH('Sales Order '!J2946,'Product Details'!$B$2:$B$169,0),4)</f>
        <v>Envelopes</v>
      </c>
      <c r="M2946" s="7" t="str">
        <f>INDEX('Product Details'!$A$2:$D$169, MATCH('Sales Order '!J2946,'Product Details'!$B$2:$B$169,0),1)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363"/>
        <v>9348</v>
      </c>
      <c r="R2946" s="8">
        <f t="shared" si="364"/>
        <v>9528</v>
      </c>
      <c r="S2946" s="2">
        <v>37</v>
      </c>
      <c r="T2946" s="9">
        <f t="shared" si="365"/>
        <v>9565</v>
      </c>
      <c r="U2946" s="9">
        <f t="shared" si="366"/>
        <v>217</v>
      </c>
      <c r="V2946" s="2" t="s">
        <v>64</v>
      </c>
      <c r="W2946" s="10">
        <f t="shared" si="367"/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 t="shared" si="360"/>
        <v>Rick</v>
      </c>
      <c r="H2947" s="6" t="str">
        <f t="shared" si="361"/>
        <v>Duston</v>
      </c>
      <c r="I2947" s="6" t="str">
        <f t="shared" si="362"/>
        <v>Surakarta</v>
      </c>
      <c r="J2947" s="2" t="s">
        <v>349</v>
      </c>
      <c r="K2947" s="7" t="str">
        <f>INDEX('Product Details'!$A$2:$D$169, MATCH('Sales Order '!J2947,'Product Details'!$B$2:$B$169,0),3)</f>
        <v>Furniture</v>
      </c>
      <c r="L2947" s="7" t="str">
        <f>INDEX('Product Details'!$A$2:$D$169, MATCH('Sales Order '!J2947,'Product Details'!$B$2:$B$169,0),4)</f>
        <v>Furnishings</v>
      </c>
      <c r="M2947" s="7" t="str">
        <f>INDEX('Product Details'!$A$2:$D$169, MATCH('Sales Order '!J2947,'Product Details'!$B$2:$B$169,0),1)</f>
        <v>Tenex Door Stop, Durable</v>
      </c>
      <c r="N2947" s="2">
        <v>9214</v>
      </c>
      <c r="O2947" s="2">
        <v>8295</v>
      </c>
      <c r="P2947" s="2">
        <v>1</v>
      </c>
      <c r="Q2947" s="8">
        <f t="shared" si="363"/>
        <v>8295</v>
      </c>
      <c r="R2947" s="8">
        <f t="shared" si="364"/>
        <v>9214</v>
      </c>
      <c r="S2947" s="2">
        <v>23</v>
      </c>
      <c r="T2947" s="9">
        <f t="shared" si="365"/>
        <v>9237</v>
      </c>
      <c r="U2947" s="9">
        <f t="shared" si="366"/>
        <v>942</v>
      </c>
      <c r="V2947" s="2" t="s">
        <v>31</v>
      </c>
      <c r="W2947" s="10">
        <f t="shared" si="367"/>
        <v>0.05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 t="shared" si="360"/>
        <v>Sanjit</v>
      </c>
      <c r="H2948" s="6" t="str">
        <f t="shared" si="361"/>
        <v>Chand</v>
      </c>
      <c r="I2948" s="6" t="str">
        <f t="shared" si="362"/>
        <v>Thiruvananthapuram</v>
      </c>
      <c r="J2948" s="2" t="s">
        <v>246</v>
      </c>
      <c r="K2948" s="7" t="str">
        <f>INDEX('Product Details'!$A$2:$D$169, MATCH('Sales Order '!J2948,'Product Details'!$B$2:$B$169,0),3)</f>
        <v>Office_Supplies</v>
      </c>
      <c r="L2948" s="7" t="str">
        <f>INDEX('Product Details'!$A$2:$D$169, MATCH('Sales Order '!J2948,'Product Details'!$B$2:$B$169,0),4)</f>
        <v>Envelopes</v>
      </c>
      <c r="M2948" s="7" t="str">
        <f>INDEX('Product Details'!$A$2:$D$169, MATCH('Sales Order '!J2948,'Product Details'!$B$2:$B$169,0),1)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363"/>
        <v>1639</v>
      </c>
      <c r="R2948" s="8">
        <f t="shared" si="364"/>
        <v>1703</v>
      </c>
      <c r="S2948" s="2">
        <v>54</v>
      </c>
      <c r="T2948" s="9">
        <f t="shared" si="365"/>
        <v>1757</v>
      </c>
      <c r="U2948" s="9">
        <f t="shared" si="366"/>
        <v>118</v>
      </c>
      <c r="V2948" s="2" t="s">
        <v>34</v>
      </c>
      <c r="W2948" s="10">
        <f t="shared" si="367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 t="shared" si="360"/>
        <v>Shirley</v>
      </c>
      <c r="H2949" s="6" t="str">
        <f t="shared" si="361"/>
        <v>Schmidt</v>
      </c>
      <c r="I2949" s="6" t="str">
        <f t="shared" si="362"/>
        <v>Bijapur</v>
      </c>
      <c r="J2949" s="2" t="s">
        <v>1174</v>
      </c>
      <c r="K2949" s="7" t="str">
        <f>INDEX('Product Details'!$A$2:$D$169, MATCH('Sales Order '!J2949,'Product Details'!$B$2:$B$169,0),3)</f>
        <v>Office_Supplies</v>
      </c>
      <c r="L2949" s="7" t="str">
        <f>INDEX('Product Details'!$A$2:$D$169, MATCH('Sales Order '!J2949,'Product Details'!$B$2:$B$169,0),4)</f>
        <v>Storage</v>
      </c>
      <c r="M2949" s="7" t="str">
        <f>INDEX('Product Details'!$A$2:$D$169, MATCH('Sales Order '!J2949,'Product Details'!$B$2:$B$169,0),1)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363"/>
        <v>14656</v>
      </c>
      <c r="R2949" s="8">
        <f t="shared" si="364"/>
        <v>15844</v>
      </c>
      <c r="S2949" s="2">
        <v>93</v>
      </c>
      <c r="T2949" s="9">
        <f t="shared" si="365"/>
        <v>15937</v>
      </c>
      <c r="U2949" s="9">
        <f t="shared" si="366"/>
        <v>1281</v>
      </c>
      <c r="V2949" s="2" t="s">
        <v>34</v>
      </c>
      <c r="W2949" s="10">
        <f t="shared" si="367"/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 t="shared" si="360"/>
        <v>Tom</v>
      </c>
      <c r="H2950" s="6" t="str">
        <f t="shared" si="361"/>
        <v>Prescott</v>
      </c>
      <c r="I2950" s="6" t="str">
        <f t="shared" si="362"/>
        <v>Bokaro</v>
      </c>
      <c r="J2950" s="2" t="s">
        <v>1406</v>
      </c>
      <c r="K2950" s="7" t="str">
        <f>INDEX('Product Details'!$A$2:$D$169, MATCH('Sales Order '!J2950,'Product Details'!$B$2:$B$169,0),3)</f>
        <v>Office_Supplies</v>
      </c>
      <c r="L2950" s="7" t="str">
        <f>INDEX('Product Details'!$A$2:$D$169, MATCH('Sales Order '!J2950,'Product Details'!$B$2:$B$169,0),4)</f>
        <v>Art</v>
      </c>
      <c r="M2950" s="7" t="str">
        <f>INDEX('Product Details'!$A$2:$D$169, MATCH('Sales Order '!J2950,'Product Details'!$B$2:$B$169,0),1)</f>
        <v>Colorific Watercolor Pencils</v>
      </c>
      <c r="N2950" s="2">
        <v>60</v>
      </c>
      <c r="O2950" s="2">
        <v>55</v>
      </c>
      <c r="P2950" s="2">
        <v>2</v>
      </c>
      <c r="Q2950" s="8">
        <f t="shared" si="363"/>
        <v>110</v>
      </c>
      <c r="R2950" s="8">
        <f t="shared" si="364"/>
        <v>120</v>
      </c>
      <c r="S2950" s="2">
        <v>10</v>
      </c>
      <c r="T2950" s="9">
        <f t="shared" si="365"/>
        <v>130</v>
      </c>
      <c r="U2950" s="9">
        <f t="shared" si="366"/>
        <v>20</v>
      </c>
      <c r="V2950" s="2" t="s">
        <v>34</v>
      </c>
      <c r="W2950" s="10">
        <f t="shared" si="367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 t="shared" si="360"/>
        <v>John</v>
      </c>
      <c r="H2951" s="6" t="str">
        <f t="shared" si="361"/>
        <v>Lucas</v>
      </c>
      <c r="I2951" s="6" t="str">
        <f t="shared" si="362"/>
        <v>Beijing</v>
      </c>
      <c r="J2951" s="2" t="s">
        <v>389</v>
      </c>
      <c r="K2951" s="7" t="str">
        <f>INDEX('Product Details'!$A$2:$D$169, MATCH('Sales Order '!J2951,'Product Details'!$B$2:$B$169,0),3)</f>
        <v>Furniture</v>
      </c>
      <c r="L2951" s="7" t="str">
        <f>INDEX('Product Details'!$A$2:$D$169, MATCH('Sales Order '!J2951,'Product Details'!$B$2:$B$169,0),4)</f>
        <v>Tables</v>
      </c>
      <c r="M2951" s="7" t="str">
        <f>INDEX('Product Details'!$A$2:$D$169, MATCH('Sales Order '!J2951,'Product Details'!$B$2:$B$169,0),1)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363"/>
        <v>1495</v>
      </c>
      <c r="R2951" s="8">
        <f t="shared" si="364"/>
        <v>1568</v>
      </c>
      <c r="S2951" s="2">
        <v>88</v>
      </c>
      <c r="T2951" s="9">
        <f t="shared" si="365"/>
        <v>1656</v>
      </c>
      <c r="U2951" s="9">
        <f t="shared" si="366"/>
        <v>161</v>
      </c>
      <c r="V2951" s="2" t="s">
        <v>34</v>
      </c>
      <c r="W2951" s="10">
        <f t="shared" si="367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 t="shared" si="360"/>
        <v>Tom</v>
      </c>
      <c r="H2952" s="6" t="str">
        <f t="shared" si="361"/>
        <v>Prescott</v>
      </c>
      <c r="I2952" s="6" t="str">
        <f t="shared" si="362"/>
        <v>Bokaro</v>
      </c>
      <c r="J2952" s="2" t="s">
        <v>100</v>
      </c>
      <c r="K2952" s="7" t="str">
        <f>INDEX('Product Details'!$A$2:$D$169, MATCH('Sales Order '!J2952,'Product Details'!$B$2:$B$169,0),3)</f>
        <v>Office_Supplies</v>
      </c>
      <c r="L2952" s="7" t="str">
        <f>INDEX('Product Details'!$A$2:$D$169, MATCH('Sales Order '!J2952,'Product Details'!$B$2:$B$169,0),4)</f>
        <v>Art</v>
      </c>
      <c r="M2952" s="7" t="str">
        <f>INDEX('Product Details'!$A$2:$D$169, MATCH('Sales Order '!J2952,'Product Details'!$B$2:$B$169,0),1)</f>
        <v>Newell 34</v>
      </c>
      <c r="N2952" s="2">
        <v>82</v>
      </c>
      <c r="O2952" s="2">
        <v>79</v>
      </c>
      <c r="P2952" s="2">
        <v>5</v>
      </c>
      <c r="Q2952" s="8">
        <f t="shared" si="363"/>
        <v>395</v>
      </c>
      <c r="R2952" s="8">
        <f t="shared" si="364"/>
        <v>410</v>
      </c>
      <c r="S2952" s="2">
        <v>10</v>
      </c>
      <c r="T2952" s="9">
        <f t="shared" si="365"/>
        <v>420</v>
      </c>
      <c r="U2952" s="9">
        <f t="shared" si="366"/>
        <v>25</v>
      </c>
      <c r="V2952" s="2" t="s">
        <v>31</v>
      </c>
      <c r="W2952" s="10">
        <f t="shared" si="367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 t="shared" si="360"/>
        <v>Corinna</v>
      </c>
      <c r="H2953" s="6" t="str">
        <f t="shared" si="361"/>
        <v>Mitchell</v>
      </c>
      <c r="I2953" s="6" t="str">
        <f t="shared" si="362"/>
        <v>Augsburg</v>
      </c>
      <c r="J2953" s="2" t="s">
        <v>493</v>
      </c>
      <c r="K2953" s="7" t="str">
        <f>INDEX('Product Details'!$A$2:$D$169, MATCH('Sales Order '!J2953,'Product Details'!$B$2:$B$169,0),3)</f>
        <v>Office_Supplies</v>
      </c>
      <c r="L2953" s="7" t="str">
        <f>INDEX('Product Details'!$A$2:$D$169, MATCH('Sales Order '!J2953,'Product Details'!$B$2:$B$169,0),4)</f>
        <v>Binders</v>
      </c>
      <c r="M2953" s="7" t="str">
        <f>INDEX('Product Details'!$A$2:$D$169, MATCH('Sales Order '!J2953,'Product Details'!$B$2:$B$169,0),1)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363"/>
        <v>285</v>
      </c>
      <c r="R2953" s="8">
        <f t="shared" si="364"/>
        <v>305</v>
      </c>
      <c r="S2953" s="2">
        <v>10</v>
      </c>
      <c r="T2953" s="9">
        <f t="shared" si="365"/>
        <v>315</v>
      </c>
      <c r="U2953" s="9">
        <f t="shared" si="366"/>
        <v>30</v>
      </c>
      <c r="V2953" s="2" t="s">
        <v>64</v>
      </c>
      <c r="W2953" s="10">
        <f t="shared" si="367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 t="shared" ref="G2954:G3017" si="368">VLOOKUP(F2954, Customer,2,0)</f>
        <v>Darren</v>
      </c>
      <c r="H2954" s="6" t="str">
        <f t="shared" ref="H2954:H3017" si="369">VLOOKUP(F2954,Customer,3,0)</f>
        <v>Powers</v>
      </c>
      <c r="I2954" s="6" t="str">
        <f t="shared" ref="I2954:I3017" si="370">VLOOKUP(F2954,Customer,5,0)</f>
        <v>Depok</v>
      </c>
      <c r="J2954" s="2" t="s">
        <v>362</v>
      </c>
      <c r="K2954" s="7" t="str">
        <f>INDEX('Product Details'!$A$2:$D$169, MATCH('Sales Order '!J2954,'Product Details'!$B$2:$B$169,0),3)</f>
        <v>Technology</v>
      </c>
      <c r="L2954" s="7" t="str">
        <f>INDEX('Product Details'!$A$2:$D$169, MATCH('Sales Order '!J2954,'Product Details'!$B$2:$B$169,0),4)</f>
        <v>Machines</v>
      </c>
      <c r="M2954" s="7" t="str">
        <f>INDEX('Product Details'!$A$2:$D$169, MATCH('Sales Order '!J2954,'Product Details'!$B$2:$B$169,0),1)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363"/>
        <v>2210</v>
      </c>
      <c r="R2954" s="8">
        <f t="shared" si="364"/>
        <v>2342</v>
      </c>
      <c r="S2954" s="2">
        <v>25</v>
      </c>
      <c r="T2954" s="9">
        <f t="shared" si="365"/>
        <v>2367</v>
      </c>
      <c r="U2954" s="9">
        <f t="shared" si="366"/>
        <v>157</v>
      </c>
      <c r="V2954" s="2" t="s">
        <v>64</v>
      </c>
      <c r="W2954" s="10">
        <f t="shared" si="367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 t="shared" si="368"/>
        <v>Lisa</v>
      </c>
      <c r="H2955" s="6" t="str">
        <f t="shared" si="369"/>
        <v>Ryan</v>
      </c>
      <c r="I2955" s="6" t="str">
        <f t="shared" si="370"/>
        <v>Berlin</v>
      </c>
      <c r="J2955" s="2" t="s">
        <v>555</v>
      </c>
      <c r="K2955" s="7" t="str">
        <f>INDEX('Product Details'!$A$2:$D$169, MATCH('Sales Order '!J2955,'Product Details'!$B$2:$B$169,0),3)</f>
        <v>Furniture</v>
      </c>
      <c r="L2955" s="7" t="str">
        <f>INDEX('Product Details'!$A$2:$D$169, MATCH('Sales Order '!J2955,'Product Details'!$B$2:$B$169,0),4)</f>
        <v>Furnishings</v>
      </c>
      <c r="M2955" s="7" t="str">
        <f>INDEX('Product Details'!$A$2:$D$169, MATCH('Sales Order '!J2955,'Product Details'!$B$2:$B$169,0),1)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371">O2955*P2955</f>
        <v>1908</v>
      </c>
      <c r="R2955" s="8">
        <f t="shared" ref="R2955:R3018" si="372">N2955*P2955</f>
        <v>2080</v>
      </c>
      <c r="S2955" s="2">
        <v>72</v>
      </c>
      <c r="T2955" s="9">
        <f t="shared" ref="T2955:T3018" si="373">R2955+S2955</f>
        <v>2152</v>
      </c>
      <c r="U2955" s="9">
        <f t="shared" ref="U2955:U3018" si="374">T2955-Q2955</f>
        <v>244</v>
      </c>
      <c r="V2955" s="2" t="s">
        <v>64</v>
      </c>
      <c r="W2955" s="10">
        <f t="shared" ref="W2955:W3018" si="375">VLOOKUP(T2955,$X$1:$Y$7,2,1)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 t="shared" si="368"/>
        <v>Philip</v>
      </c>
      <c r="H2956" s="6" t="str">
        <f t="shared" si="369"/>
        <v>Fox</v>
      </c>
      <c r="I2956" s="6" t="str">
        <f t="shared" si="370"/>
        <v>Mount Isa</v>
      </c>
      <c r="J2956" s="2" t="s">
        <v>752</v>
      </c>
      <c r="K2956" s="7" t="str">
        <f>INDEX('Product Details'!$A$2:$D$169, MATCH('Sales Order '!J2956,'Product Details'!$B$2:$B$169,0),3)</f>
        <v>Office_Supplies</v>
      </c>
      <c r="L2956" s="7" t="str">
        <f>INDEX('Product Details'!$A$2:$D$169, MATCH('Sales Order '!J2956,'Product Details'!$B$2:$B$169,0),4)</f>
        <v>Envelopes</v>
      </c>
      <c r="M2956" s="7" t="str">
        <f>INDEX('Product Details'!$A$2:$D$169, MATCH('Sales Order '!J2956,'Product Details'!$B$2:$B$169,0),1)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371"/>
        <v>7877</v>
      </c>
      <c r="R2956" s="8">
        <f t="shared" si="372"/>
        <v>8752</v>
      </c>
      <c r="S2956" s="2">
        <v>55</v>
      </c>
      <c r="T2956" s="9">
        <f t="shared" si="373"/>
        <v>8807</v>
      </c>
      <c r="U2956" s="9">
        <f t="shared" si="374"/>
        <v>930</v>
      </c>
      <c r="V2956" s="2" t="s">
        <v>34</v>
      </c>
      <c r="W2956" s="10">
        <f t="shared" si="375"/>
        <v>0.05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 t="shared" si="368"/>
        <v>Justin</v>
      </c>
      <c r="H2957" s="6" t="str">
        <f t="shared" si="369"/>
        <v>Hirsh</v>
      </c>
      <c r="I2957" s="6" t="str">
        <f t="shared" si="370"/>
        <v>Shangzhi</v>
      </c>
      <c r="J2957" s="2" t="s">
        <v>311</v>
      </c>
      <c r="K2957" s="7" t="str">
        <f>INDEX('Product Details'!$A$2:$D$169, MATCH('Sales Order '!J2957,'Product Details'!$B$2:$B$169,0),3)</f>
        <v>Technology</v>
      </c>
      <c r="L2957" s="7" t="str">
        <f>INDEX('Product Details'!$A$2:$D$169, MATCH('Sales Order '!J2957,'Product Details'!$B$2:$B$169,0),4)</f>
        <v>Copiers</v>
      </c>
      <c r="M2957" s="7" t="str">
        <f>INDEX('Product Details'!$A$2:$D$169, MATCH('Sales Order '!J2957,'Product Details'!$B$2:$B$169,0),1)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371"/>
        <v>13605</v>
      </c>
      <c r="R2957" s="8">
        <f t="shared" si="372"/>
        <v>15270</v>
      </c>
      <c r="S2957" s="2">
        <v>93</v>
      </c>
      <c r="T2957" s="9">
        <f t="shared" si="373"/>
        <v>15363</v>
      </c>
      <c r="U2957" s="9">
        <f t="shared" si="374"/>
        <v>1758</v>
      </c>
      <c r="V2957" s="2" t="s">
        <v>72</v>
      </c>
      <c r="W2957" s="10">
        <f t="shared" si="375"/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 t="shared" si="368"/>
        <v>Dorothy</v>
      </c>
      <c r="H2958" s="6" t="str">
        <f t="shared" si="369"/>
        <v>Badders</v>
      </c>
      <c r="I2958" s="6" t="str">
        <f t="shared" si="370"/>
        <v>Nanning</v>
      </c>
      <c r="J2958" s="2" t="s">
        <v>533</v>
      </c>
      <c r="K2958" s="7" t="str">
        <f>INDEX('Product Details'!$A$2:$D$169, MATCH('Sales Order '!J2958,'Product Details'!$B$2:$B$169,0),3)</f>
        <v>Office_Supplies</v>
      </c>
      <c r="L2958" s="7" t="str">
        <f>INDEX('Product Details'!$A$2:$D$169, MATCH('Sales Order '!J2958,'Product Details'!$B$2:$B$169,0),4)</f>
        <v>Supplies</v>
      </c>
      <c r="M2958" s="7" t="str">
        <f>INDEX('Product Details'!$A$2:$D$169, MATCH('Sales Order '!J2958,'Product Details'!$B$2:$B$169,0),1)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371"/>
        <v>16938</v>
      </c>
      <c r="R2958" s="8">
        <f t="shared" si="372"/>
        <v>17778</v>
      </c>
      <c r="S2958" s="2">
        <v>63</v>
      </c>
      <c r="T2958" s="9">
        <f t="shared" si="373"/>
        <v>17841</v>
      </c>
      <c r="U2958" s="9">
        <f t="shared" si="374"/>
        <v>903</v>
      </c>
      <c r="V2958" s="2" t="s">
        <v>64</v>
      </c>
      <c r="W2958" s="10">
        <f t="shared" si="375"/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 t="shared" si="368"/>
        <v>Michael</v>
      </c>
      <c r="H2959" s="6" t="str">
        <f t="shared" si="369"/>
        <v>Granlund</v>
      </c>
      <c r="I2959" s="6" t="str">
        <f t="shared" si="370"/>
        <v>Sydney</v>
      </c>
      <c r="J2959" s="2" t="s">
        <v>122</v>
      </c>
      <c r="K2959" s="7" t="str">
        <f>INDEX('Product Details'!$A$2:$D$169, MATCH('Sales Order '!J2959,'Product Details'!$B$2:$B$169,0),3)</f>
        <v>Furniture</v>
      </c>
      <c r="L2959" s="7" t="str">
        <f>INDEX('Product Details'!$A$2:$D$169, MATCH('Sales Order '!J2959,'Product Details'!$B$2:$B$169,0),4)</f>
        <v>Furnishings</v>
      </c>
      <c r="M2959" s="7" t="str">
        <f>INDEX('Product Details'!$A$2:$D$169, MATCH('Sales Order '!J2959,'Product Details'!$B$2:$B$169,0),1)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371"/>
        <v>1532</v>
      </c>
      <c r="R2959" s="8">
        <f t="shared" si="372"/>
        <v>1637</v>
      </c>
      <c r="S2959" s="2">
        <v>20</v>
      </c>
      <c r="T2959" s="9">
        <f t="shared" si="373"/>
        <v>1657</v>
      </c>
      <c r="U2959" s="9">
        <f t="shared" si="374"/>
        <v>125</v>
      </c>
      <c r="V2959" s="2" t="s">
        <v>64</v>
      </c>
      <c r="W2959" s="10">
        <f t="shared" si="375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 t="shared" si="368"/>
        <v>Bryan</v>
      </c>
      <c r="H2960" s="6" t="str">
        <f t="shared" si="369"/>
        <v>Davis</v>
      </c>
      <c r="I2960" s="6" t="str">
        <f t="shared" si="370"/>
        <v>Delhi</v>
      </c>
      <c r="J2960" s="2" t="s">
        <v>595</v>
      </c>
      <c r="K2960" s="7" t="str">
        <f>INDEX('Product Details'!$A$2:$D$169, MATCH('Sales Order '!J2960,'Product Details'!$B$2:$B$169,0),3)</f>
        <v>Office_Supplies</v>
      </c>
      <c r="L2960" s="7" t="str">
        <f>INDEX('Product Details'!$A$2:$D$169, MATCH('Sales Order '!J2960,'Product Details'!$B$2:$B$169,0),4)</f>
        <v>Art</v>
      </c>
      <c r="M2960" s="7" t="str">
        <f>INDEX('Product Details'!$A$2:$D$169, MATCH('Sales Order '!J2960,'Product Details'!$B$2:$B$169,0),1)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371"/>
        <v>516</v>
      </c>
      <c r="R2960" s="8">
        <f t="shared" si="372"/>
        <v>540</v>
      </c>
      <c r="S2960" s="2">
        <v>30</v>
      </c>
      <c r="T2960" s="9">
        <f t="shared" si="373"/>
        <v>570</v>
      </c>
      <c r="U2960" s="9">
        <f t="shared" si="374"/>
        <v>54</v>
      </c>
      <c r="V2960" s="2" t="s">
        <v>64</v>
      </c>
      <c r="W2960" s="10">
        <f t="shared" si="375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 t="shared" si="368"/>
        <v>Dean</v>
      </c>
      <c r="H2961" s="6" t="str">
        <f t="shared" si="369"/>
        <v>Katz</v>
      </c>
      <c r="I2961" s="6" t="str">
        <f t="shared" si="370"/>
        <v>Changzhou</v>
      </c>
      <c r="J2961" s="2" t="s">
        <v>263</v>
      </c>
      <c r="K2961" s="7" t="str">
        <f>INDEX('Product Details'!$A$2:$D$169, MATCH('Sales Order '!J2961,'Product Details'!$B$2:$B$169,0),3)</f>
        <v>Furniture</v>
      </c>
      <c r="L2961" s="7" t="str">
        <f>INDEX('Product Details'!$A$2:$D$169, MATCH('Sales Order '!J2961,'Product Details'!$B$2:$B$169,0),4)</f>
        <v>Chairs</v>
      </c>
      <c r="M2961" s="7" t="str">
        <f>INDEX('Product Details'!$A$2:$D$169, MATCH('Sales Order '!J2961,'Product Details'!$B$2:$B$169,0),1)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371"/>
        <v>5898</v>
      </c>
      <c r="R2961" s="8">
        <f t="shared" si="372"/>
        <v>6486</v>
      </c>
      <c r="S2961" s="2">
        <v>82</v>
      </c>
      <c r="T2961" s="9">
        <f t="shared" si="373"/>
        <v>6568</v>
      </c>
      <c r="U2961" s="9">
        <f t="shared" si="374"/>
        <v>670</v>
      </c>
      <c r="V2961" s="2" t="s">
        <v>34</v>
      </c>
      <c r="W2961" s="10">
        <f t="shared" si="375"/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 t="shared" si="368"/>
        <v>Victoria</v>
      </c>
      <c r="H2962" s="6" t="str">
        <f t="shared" si="369"/>
        <v>Brennan</v>
      </c>
      <c r="I2962" s="6" t="str">
        <f t="shared" si="370"/>
        <v>Mangalore</v>
      </c>
      <c r="J2962" s="2" t="s">
        <v>420</v>
      </c>
      <c r="K2962" s="7" t="str">
        <f>INDEX('Product Details'!$A$2:$D$169, MATCH('Sales Order '!J2962,'Product Details'!$B$2:$B$169,0),3)</f>
        <v>Office_Supplies</v>
      </c>
      <c r="L2962" s="7" t="str">
        <f>INDEX('Product Details'!$A$2:$D$169, MATCH('Sales Order '!J2962,'Product Details'!$B$2:$B$169,0),4)</f>
        <v>Labels</v>
      </c>
      <c r="M2962" s="7" t="str">
        <f>INDEX('Product Details'!$A$2:$D$169, MATCH('Sales Order '!J2962,'Product Details'!$B$2:$B$169,0),1)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371"/>
        <v>21744</v>
      </c>
      <c r="R2962" s="8">
        <f t="shared" si="372"/>
        <v>22827</v>
      </c>
      <c r="S2962" s="2">
        <v>21</v>
      </c>
      <c r="T2962" s="9">
        <f t="shared" si="373"/>
        <v>22848</v>
      </c>
      <c r="U2962" s="9">
        <f t="shared" si="374"/>
        <v>1104</v>
      </c>
      <c r="V2962" s="2" t="s">
        <v>64</v>
      </c>
      <c r="W2962" s="10">
        <f t="shared" si="375"/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 t="shared" si="368"/>
        <v>Andrew</v>
      </c>
      <c r="H2963" s="6" t="str">
        <f t="shared" si="369"/>
        <v>Gjertsen</v>
      </c>
      <c r="I2963" s="6" t="str">
        <f t="shared" si="370"/>
        <v>Hamburg</v>
      </c>
      <c r="J2963" s="2" t="s">
        <v>227</v>
      </c>
      <c r="K2963" s="7" t="str">
        <f>INDEX('Product Details'!$A$2:$D$169, MATCH('Sales Order '!J2963,'Product Details'!$B$2:$B$169,0),3)</f>
        <v>Furniture</v>
      </c>
      <c r="L2963" s="7" t="str">
        <f>INDEX('Product Details'!$A$2:$D$169, MATCH('Sales Order '!J2963,'Product Details'!$B$2:$B$169,0),4)</f>
        <v>Bookcases</v>
      </c>
      <c r="M2963" s="7" t="str">
        <f>INDEX('Product Details'!$A$2:$D$169, MATCH('Sales Order '!J2963,'Product Details'!$B$2:$B$169,0),1)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371"/>
        <v>3561</v>
      </c>
      <c r="R2963" s="8">
        <f t="shared" si="372"/>
        <v>3849</v>
      </c>
      <c r="S2963" s="2">
        <v>58</v>
      </c>
      <c r="T2963" s="9">
        <f t="shared" si="373"/>
        <v>3907</v>
      </c>
      <c r="U2963" s="9">
        <f t="shared" si="374"/>
        <v>346</v>
      </c>
      <c r="V2963" s="2" t="s">
        <v>34</v>
      </c>
      <c r="W2963" s="10">
        <f t="shared" si="375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 t="shared" si="368"/>
        <v>Alan</v>
      </c>
      <c r="H2964" s="6" t="str">
        <f t="shared" si="369"/>
        <v>Shonely</v>
      </c>
      <c r="I2964" s="6" t="str">
        <f t="shared" si="370"/>
        <v>Canberra</v>
      </c>
      <c r="J2964" s="2" t="s">
        <v>913</v>
      </c>
      <c r="K2964" s="7" t="str">
        <f>INDEX('Product Details'!$A$2:$D$169, MATCH('Sales Order '!J2964,'Product Details'!$B$2:$B$169,0),3)</f>
        <v>Office_Supplies</v>
      </c>
      <c r="L2964" s="7" t="str">
        <f>INDEX('Product Details'!$A$2:$D$169, MATCH('Sales Order '!J2964,'Product Details'!$B$2:$B$169,0),4)</f>
        <v>Appliances</v>
      </c>
      <c r="M2964" s="7" t="str">
        <f>INDEX('Product Details'!$A$2:$D$169, MATCH('Sales Order '!J2964,'Product Details'!$B$2:$B$169,0),1)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371"/>
        <v>1232</v>
      </c>
      <c r="R2964" s="8">
        <f t="shared" si="372"/>
        <v>1288</v>
      </c>
      <c r="S2964" s="2">
        <v>30</v>
      </c>
      <c r="T2964" s="9">
        <f t="shared" si="373"/>
        <v>1318</v>
      </c>
      <c r="U2964" s="9">
        <f t="shared" si="374"/>
        <v>86</v>
      </c>
      <c r="V2964" s="2" t="s">
        <v>72</v>
      </c>
      <c r="W2964" s="10">
        <f t="shared" si="375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 t="shared" si="368"/>
        <v>Justin</v>
      </c>
      <c r="H2965" s="6" t="str">
        <f t="shared" si="369"/>
        <v>Deggeller</v>
      </c>
      <c r="I2965" s="6" t="str">
        <f t="shared" si="370"/>
        <v>Gawler</v>
      </c>
      <c r="J2965" s="2" t="s">
        <v>117</v>
      </c>
      <c r="K2965" s="7" t="str">
        <f>INDEX('Product Details'!$A$2:$D$169, MATCH('Sales Order '!J2965,'Product Details'!$B$2:$B$169,0),3)</f>
        <v>Furniture</v>
      </c>
      <c r="L2965" s="7" t="str">
        <f>INDEX('Product Details'!$A$2:$D$169, MATCH('Sales Order '!J2965,'Product Details'!$B$2:$B$169,0),4)</f>
        <v>Tables</v>
      </c>
      <c r="M2965" s="7" t="str">
        <f>INDEX('Product Details'!$A$2:$D$169, MATCH('Sales Order '!J2965,'Product Details'!$B$2:$B$169,0),1)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371"/>
        <v>230544</v>
      </c>
      <c r="R2965" s="8">
        <f t="shared" si="372"/>
        <v>249219</v>
      </c>
      <c r="S2965" s="2">
        <v>86</v>
      </c>
      <c r="T2965" s="9">
        <f t="shared" si="373"/>
        <v>249305</v>
      </c>
      <c r="U2965" s="9">
        <f t="shared" si="374"/>
        <v>18761</v>
      </c>
      <c r="V2965" s="2" t="s">
        <v>34</v>
      </c>
      <c r="W2965" s="10">
        <f t="shared" si="375"/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 t="shared" si="368"/>
        <v>Jim</v>
      </c>
      <c r="H2966" s="6" t="str">
        <f t="shared" si="369"/>
        <v>Karlsson</v>
      </c>
      <c r="I2966" s="6" t="str">
        <f t="shared" si="370"/>
        <v>Geelong</v>
      </c>
      <c r="J2966" s="2" t="s">
        <v>913</v>
      </c>
      <c r="K2966" s="7" t="str">
        <f>INDEX('Product Details'!$A$2:$D$169, MATCH('Sales Order '!J2966,'Product Details'!$B$2:$B$169,0),3)</f>
        <v>Office_Supplies</v>
      </c>
      <c r="L2966" s="7" t="str">
        <f>INDEX('Product Details'!$A$2:$D$169, MATCH('Sales Order '!J2966,'Product Details'!$B$2:$B$169,0),4)</f>
        <v>Appliances</v>
      </c>
      <c r="M2966" s="7" t="str">
        <f>INDEX('Product Details'!$A$2:$D$169, MATCH('Sales Order '!J2966,'Product Details'!$B$2:$B$169,0),1)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371"/>
        <v>11616</v>
      </c>
      <c r="R2966" s="8">
        <f t="shared" si="372"/>
        <v>12174</v>
      </c>
      <c r="S2966" s="2">
        <v>58</v>
      </c>
      <c r="T2966" s="9">
        <f t="shared" si="373"/>
        <v>12232</v>
      </c>
      <c r="U2966" s="9">
        <f t="shared" si="374"/>
        <v>616</v>
      </c>
      <c r="V2966" s="2" t="s">
        <v>34</v>
      </c>
      <c r="W2966" s="10">
        <f t="shared" si="375"/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 t="shared" si="368"/>
        <v>Alex</v>
      </c>
      <c r="H2967" s="6" t="str">
        <f t="shared" si="369"/>
        <v>Avila</v>
      </c>
      <c r="I2967" s="6" t="str">
        <f t="shared" si="370"/>
        <v>Berlin</v>
      </c>
      <c r="J2967" s="2" t="s">
        <v>329</v>
      </c>
      <c r="K2967" s="7" t="str">
        <f>INDEX('Product Details'!$A$2:$D$169, MATCH('Sales Order '!J2967,'Product Details'!$B$2:$B$169,0),3)</f>
        <v>Office_Supplies</v>
      </c>
      <c r="L2967" s="7" t="str">
        <f>INDEX('Product Details'!$A$2:$D$169, MATCH('Sales Order '!J2967,'Product Details'!$B$2:$B$169,0),4)</f>
        <v>Appliances</v>
      </c>
      <c r="M2967" s="7" t="str">
        <f>INDEX('Product Details'!$A$2:$D$169, MATCH('Sales Order '!J2967,'Product Details'!$B$2:$B$169,0),1)</f>
        <v>KitchenAid Toaster, Black</v>
      </c>
      <c r="N2967" s="2">
        <v>1968</v>
      </c>
      <c r="O2967" s="2">
        <v>1821</v>
      </c>
      <c r="P2967" s="2">
        <v>3</v>
      </c>
      <c r="Q2967" s="8">
        <f t="shared" si="371"/>
        <v>5463</v>
      </c>
      <c r="R2967" s="8">
        <f t="shared" si="372"/>
        <v>5904</v>
      </c>
      <c r="S2967" s="2">
        <v>51</v>
      </c>
      <c r="T2967" s="9">
        <f t="shared" si="373"/>
        <v>5955</v>
      </c>
      <c r="U2967" s="9">
        <f t="shared" si="374"/>
        <v>492</v>
      </c>
      <c r="V2967" s="2" t="s">
        <v>64</v>
      </c>
      <c r="W2967" s="10">
        <f t="shared" si="375"/>
        <v>0.05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 t="shared" si="368"/>
        <v>Neil</v>
      </c>
      <c r="H2968" s="6" t="str">
        <f t="shared" si="369"/>
        <v>Franzšsisch</v>
      </c>
      <c r="I2968" s="6" t="str">
        <f t="shared" si="370"/>
        <v>Mount Isa</v>
      </c>
      <c r="J2968" s="2" t="s">
        <v>329</v>
      </c>
      <c r="K2968" s="7" t="str">
        <f>INDEX('Product Details'!$A$2:$D$169, MATCH('Sales Order '!J2968,'Product Details'!$B$2:$B$169,0),3)</f>
        <v>Office_Supplies</v>
      </c>
      <c r="L2968" s="7" t="str">
        <f>INDEX('Product Details'!$A$2:$D$169, MATCH('Sales Order '!J2968,'Product Details'!$B$2:$B$169,0),4)</f>
        <v>Appliances</v>
      </c>
      <c r="M2968" s="7" t="str">
        <f>INDEX('Product Details'!$A$2:$D$169, MATCH('Sales Order '!J2968,'Product Details'!$B$2:$B$169,0),1)</f>
        <v>KitchenAid Toaster, Black</v>
      </c>
      <c r="N2968" s="2">
        <v>2960</v>
      </c>
      <c r="O2968" s="2">
        <v>2635</v>
      </c>
      <c r="P2968" s="2">
        <v>3</v>
      </c>
      <c r="Q2968" s="8">
        <f t="shared" si="371"/>
        <v>7905</v>
      </c>
      <c r="R2968" s="8">
        <f t="shared" si="372"/>
        <v>8880</v>
      </c>
      <c r="S2968" s="2">
        <v>52</v>
      </c>
      <c r="T2968" s="9">
        <f t="shared" si="373"/>
        <v>8932</v>
      </c>
      <c r="U2968" s="9">
        <f t="shared" si="374"/>
        <v>1027</v>
      </c>
      <c r="V2968" s="2" t="s">
        <v>34</v>
      </c>
      <c r="W2968" s="10">
        <f t="shared" si="375"/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 t="shared" si="368"/>
        <v>Eugene</v>
      </c>
      <c r="H2969" s="6" t="str">
        <f t="shared" si="369"/>
        <v>Hildebrand</v>
      </c>
      <c r="I2969" s="6" t="str">
        <f t="shared" si="370"/>
        <v>Liaocheng</v>
      </c>
      <c r="J2969" s="2" t="s">
        <v>420</v>
      </c>
      <c r="K2969" s="7" t="str">
        <f>INDEX('Product Details'!$A$2:$D$169, MATCH('Sales Order '!J2969,'Product Details'!$B$2:$B$169,0),3)</f>
        <v>Office_Supplies</v>
      </c>
      <c r="L2969" s="7" t="str">
        <f>INDEX('Product Details'!$A$2:$D$169, MATCH('Sales Order '!J2969,'Product Details'!$B$2:$B$169,0),4)</f>
        <v>Labels</v>
      </c>
      <c r="M2969" s="7" t="str">
        <f>INDEX('Product Details'!$A$2:$D$169, MATCH('Sales Order '!J2969,'Product Details'!$B$2:$B$169,0),1)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371"/>
        <v>2379</v>
      </c>
      <c r="R2969" s="8">
        <f t="shared" si="372"/>
        <v>2475</v>
      </c>
      <c r="S2969" s="2">
        <v>99</v>
      </c>
      <c r="T2969" s="9">
        <f t="shared" si="373"/>
        <v>2574</v>
      </c>
      <c r="U2969" s="9">
        <f t="shared" si="374"/>
        <v>195</v>
      </c>
      <c r="V2969" s="2" t="s">
        <v>34</v>
      </c>
      <c r="W2969" s="10">
        <f t="shared" si="375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 t="shared" si="368"/>
        <v>Victoria</v>
      </c>
      <c r="H2970" s="6" t="str">
        <f t="shared" si="369"/>
        <v>Pisteka</v>
      </c>
      <c r="I2970" s="6" t="str">
        <f t="shared" si="370"/>
        <v>Bokaro</v>
      </c>
      <c r="J2970" s="2" t="s">
        <v>669</v>
      </c>
      <c r="K2970" s="7" t="str">
        <f>INDEX('Product Details'!$A$2:$D$169, MATCH('Sales Order '!J2970,'Product Details'!$B$2:$B$169,0),3)</f>
        <v>Technology</v>
      </c>
      <c r="L2970" s="7" t="str">
        <f>INDEX('Product Details'!$A$2:$D$169, MATCH('Sales Order '!J2970,'Product Details'!$B$2:$B$169,0),4)</f>
        <v>Phones</v>
      </c>
      <c r="M2970" s="7" t="str">
        <f>INDEX('Product Details'!$A$2:$D$169, MATCH('Sales Order '!J2970,'Product Details'!$B$2:$B$169,0),1)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371"/>
        <v>7719</v>
      </c>
      <c r="R2970" s="8">
        <f t="shared" si="372"/>
        <v>8334</v>
      </c>
      <c r="S2970" s="2">
        <v>69</v>
      </c>
      <c r="T2970" s="9">
        <f t="shared" si="373"/>
        <v>8403</v>
      </c>
      <c r="U2970" s="9">
        <f t="shared" si="374"/>
        <v>684</v>
      </c>
      <c r="V2970" s="2" t="s">
        <v>64</v>
      </c>
      <c r="W2970" s="10">
        <f t="shared" si="375"/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 t="shared" si="368"/>
        <v>Peter</v>
      </c>
      <c r="H2971" s="6" t="str">
        <f t="shared" si="369"/>
        <v>BŸhler</v>
      </c>
      <c r="I2971" s="6" t="str">
        <f t="shared" si="370"/>
        <v>Dresden</v>
      </c>
      <c r="J2971" s="2" t="s">
        <v>841</v>
      </c>
      <c r="K2971" s="7" t="str">
        <f>INDEX('Product Details'!$A$2:$D$169, MATCH('Sales Order '!J2971,'Product Details'!$B$2:$B$169,0),3)</f>
        <v>Office_Supplies</v>
      </c>
      <c r="L2971" s="7" t="str">
        <f>INDEX('Product Details'!$A$2:$D$169, MATCH('Sales Order '!J2971,'Product Details'!$B$2:$B$169,0),4)</f>
        <v>Envelopes</v>
      </c>
      <c r="M2971" s="7" t="str">
        <f>INDEX('Product Details'!$A$2:$D$169, MATCH('Sales Order '!J2971,'Product Details'!$B$2:$B$169,0),1)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371"/>
        <v>64</v>
      </c>
      <c r="R2971" s="8">
        <f t="shared" si="372"/>
        <v>69</v>
      </c>
      <c r="S2971" s="2">
        <v>10</v>
      </c>
      <c r="T2971" s="9">
        <f t="shared" si="373"/>
        <v>79</v>
      </c>
      <c r="U2971" s="9">
        <f t="shared" si="374"/>
        <v>15</v>
      </c>
      <c r="V2971" s="2" t="s">
        <v>34</v>
      </c>
      <c r="W2971" s="10">
        <f t="shared" si="375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 t="shared" si="368"/>
        <v>Meg</v>
      </c>
      <c r="H2972" s="6" t="str">
        <f t="shared" si="369"/>
        <v>Tillman</v>
      </c>
      <c r="I2972" s="6" t="str">
        <f t="shared" si="370"/>
        <v>Bangalore</v>
      </c>
      <c r="J2972" s="2" t="s">
        <v>184</v>
      </c>
      <c r="K2972" s="7" t="str">
        <f>INDEX('Product Details'!$A$2:$D$169, MATCH('Sales Order '!J2972,'Product Details'!$B$2:$B$169,0),3)</f>
        <v>Furniture</v>
      </c>
      <c r="L2972" s="7" t="str">
        <f>INDEX('Product Details'!$A$2:$D$169, MATCH('Sales Order '!J2972,'Product Details'!$B$2:$B$169,0),4)</f>
        <v>Tables</v>
      </c>
      <c r="M2972" s="7" t="str">
        <f>INDEX('Product Details'!$A$2:$D$169, MATCH('Sales Order '!J2972,'Product Details'!$B$2:$B$169,0),1)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371"/>
        <v>8815</v>
      </c>
      <c r="R2972" s="8">
        <f t="shared" si="372"/>
        <v>9435</v>
      </c>
      <c r="S2972" s="2">
        <v>70</v>
      </c>
      <c r="T2972" s="9">
        <f t="shared" si="373"/>
        <v>9505</v>
      </c>
      <c r="U2972" s="9">
        <f t="shared" si="374"/>
        <v>690</v>
      </c>
      <c r="V2972" s="2" t="s">
        <v>31</v>
      </c>
      <c r="W2972" s="10">
        <f t="shared" si="375"/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 t="shared" si="368"/>
        <v>James</v>
      </c>
      <c r="H2973" s="6" t="str">
        <f t="shared" si="369"/>
        <v>Lanier</v>
      </c>
      <c r="I2973" s="6" t="str">
        <f t="shared" si="370"/>
        <v>Dortmund</v>
      </c>
      <c r="J2973" s="2" t="s">
        <v>700</v>
      </c>
      <c r="K2973" s="7" t="str">
        <f>INDEX('Product Details'!$A$2:$D$169, MATCH('Sales Order '!J2973,'Product Details'!$B$2:$B$169,0),3)</f>
        <v>Technology</v>
      </c>
      <c r="L2973" s="7" t="str">
        <f>INDEX('Product Details'!$A$2:$D$169, MATCH('Sales Order '!J2973,'Product Details'!$B$2:$B$169,0),4)</f>
        <v>Accessories</v>
      </c>
      <c r="M2973" s="7" t="str">
        <f>INDEX('Product Details'!$A$2:$D$169, MATCH('Sales Order '!J2973,'Product Details'!$B$2:$B$169,0),1)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371"/>
        <v>15126</v>
      </c>
      <c r="R2973" s="8">
        <f t="shared" si="372"/>
        <v>15728</v>
      </c>
      <c r="S2973" s="2">
        <v>93</v>
      </c>
      <c r="T2973" s="9">
        <f t="shared" si="373"/>
        <v>15821</v>
      </c>
      <c r="U2973" s="9">
        <f t="shared" si="374"/>
        <v>695</v>
      </c>
      <c r="V2973" s="2" t="s">
        <v>64</v>
      </c>
      <c r="W2973" s="10">
        <f t="shared" si="375"/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 t="shared" si="368"/>
        <v>Xylona</v>
      </c>
      <c r="H2974" s="6" t="str">
        <f t="shared" si="369"/>
        <v>Preis</v>
      </c>
      <c r="I2974" s="6" t="str">
        <f t="shared" si="370"/>
        <v>Qidong</v>
      </c>
      <c r="J2974" s="2" t="s">
        <v>224</v>
      </c>
      <c r="K2974" s="7" t="str">
        <f>INDEX('Product Details'!$A$2:$D$169, MATCH('Sales Order '!J2974,'Product Details'!$B$2:$B$169,0),3)</f>
        <v>Office_Supplies</v>
      </c>
      <c r="L2974" s="7" t="str">
        <f>INDEX('Product Details'!$A$2:$D$169, MATCH('Sales Order '!J2974,'Product Details'!$B$2:$B$169,0),4)</f>
        <v>Supplies</v>
      </c>
      <c r="M2974" s="7" t="str">
        <f>INDEX('Product Details'!$A$2:$D$169, MATCH('Sales Order '!J2974,'Product Details'!$B$2:$B$169,0),1)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371"/>
        <v>160</v>
      </c>
      <c r="R2974" s="8">
        <f t="shared" si="372"/>
        <v>169</v>
      </c>
      <c r="S2974" s="2">
        <v>30</v>
      </c>
      <c r="T2974" s="9">
        <f t="shared" si="373"/>
        <v>199</v>
      </c>
      <c r="U2974" s="9">
        <f t="shared" si="374"/>
        <v>39</v>
      </c>
      <c r="V2974" s="2" t="s">
        <v>64</v>
      </c>
      <c r="W2974" s="10">
        <f t="shared" si="375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 t="shared" si="368"/>
        <v>Dianna</v>
      </c>
      <c r="H2975" s="6" t="str">
        <f t="shared" si="369"/>
        <v>Vittorini</v>
      </c>
      <c r="I2975" s="6" t="str">
        <f t="shared" si="370"/>
        <v>Cottbus</v>
      </c>
      <c r="J2975" s="2" t="s">
        <v>106</v>
      </c>
      <c r="K2975" s="7" t="str">
        <f>INDEX('Product Details'!$A$2:$D$169, MATCH('Sales Order '!J2975,'Product Details'!$B$2:$B$169,0),3)</f>
        <v>Office_Supplies</v>
      </c>
      <c r="L2975" s="7" t="str">
        <f>INDEX('Product Details'!$A$2:$D$169, MATCH('Sales Order '!J2975,'Product Details'!$B$2:$B$169,0),4)</f>
        <v>Appliances</v>
      </c>
      <c r="M2975" s="7" t="str">
        <f>INDEX('Product Details'!$A$2:$D$169, MATCH('Sales Order '!J2975,'Product Details'!$B$2:$B$169,0),1)</f>
        <v>Hoover Microwave, Silver</v>
      </c>
      <c r="N2975" s="2">
        <v>1169</v>
      </c>
      <c r="O2975" s="2">
        <v>1103</v>
      </c>
      <c r="P2975" s="2">
        <v>3</v>
      </c>
      <c r="Q2975" s="8">
        <f t="shared" si="371"/>
        <v>3309</v>
      </c>
      <c r="R2975" s="8">
        <f t="shared" si="372"/>
        <v>3507</v>
      </c>
      <c r="S2975" s="2">
        <v>90</v>
      </c>
      <c r="T2975" s="9">
        <f t="shared" si="373"/>
        <v>3597</v>
      </c>
      <c r="U2975" s="9">
        <f t="shared" si="374"/>
        <v>288</v>
      </c>
      <c r="V2975" s="2" t="s">
        <v>64</v>
      </c>
      <c r="W2975" s="10">
        <f t="shared" si="375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 t="shared" si="368"/>
        <v>Ann</v>
      </c>
      <c r="H2976" s="6" t="str">
        <f t="shared" si="369"/>
        <v>Chong</v>
      </c>
      <c r="I2976" s="6" t="str">
        <f t="shared" si="370"/>
        <v>Sydney</v>
      </c>
      <c r="J2976" s="2" t="s">
        <v>894</v>
      </c>
      <c r="K2976" s="7" t="str">
        <f>INDEX('Product Details'!$A$2:$D$169, MATCH('Sales Order '!J2976,'Product Details'!$B$2:$B$169,0),3)</f>
        <v>Technology</v>
      </c>
      <c r="L2976" s="7" t="str">
        <f>INDEX('Product Details'!$A$2:$D$169, MATCH('Sales Order '!J2976,'Product Details'!$B$2:$B$169,0),4)</f>
        <v>Machines</v>
      </c>
      <c r="M2976" s="7" t="str">
        <f>INDEX('Product Details'!$A$2:$D$169, MATCH('Sales Order '!J2976,'Product Details'!$B$2:$B$169,0),1)</f>
        <v>Card Printer, Red</v>
      </c>
      <c r="N2976" s="2">
        <v>142</v>
      </c>
      <c r="O2976" s="2">
        <v>134</v>
      </c>
      <c r="P2976" s="2">
        <v>3</v>
      </c>
      <c r="Q2976" s="8">
        <f t="shared" si="371"/>
        <v>402</v>
      </c>
      <c r="R2976" s="8">
        <f t="shared" si="372"/>
        <v>426</v>
      </c>
      <c r="S2976" s="2">
        <v>30</v>
      </c>
      <c r="T2976" s="9">
        <f t="shared" si="373"/>
        <v>456</v>
      </c>
      <c r="U2976" s="9">
        <f t="shared" si="374"/>
        <v>54</v>
      </c>
      <c r="V2976" s="2" t="s">
        <v>34</v>
      </c>
      <c r="W2976" s="10">
        <f t="shared" si="375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 t="shared" si="368"/>
        <v>Heather</v>
      </c>
      <c r="H2977" s="6" t="str">
        <f t="shared" si="369"/>
        <v>Kirkland</v>
      </c>
      <c r="I2977" s="6" t="str">
        <f t="shared" si="370"/>
        <v>Luoyang</v>
      </c>
      <c r="J2977" s="2" t="s">
        <v>197</v>
      </c>
      <c r="K2977" s="7" t="str">
        <f>INDEX('Product Details'!$A$2:$D$169, MATCH('Sales Order '!J2977,'Product Details'!$B$2:$B$169,0),3)</f>
        <v>Office_Supplies</v>
      </c>
      <c r="L2977" s="7" t="str">
        <f>INDEX('Product Details'!$A$2:$D$169, MATCH('Sales Order '!J2977,'Product Details'!$B$2:$B$169,0),4)</f>
        <v>Labels</v>
      </c>
      <c r="M2977" s="7" t="str">
        <f>INDEX('Product Details'!$A$2:$D$169, MATCH('Sales Order '!J2977,'Product Details'!$B$2:$B$169,0),1)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371"/>
        <v>2379</v>
      </c>
      <c r="R2977" s="8">
        <f t="shared" si="372"/>
        <v>2475</v>
      </c>
      <c r="S2977" s="2">
        <v>94</v>
      </c>
      <c r="T2977" s="9">
        <f t="shared" si="373"/>
        <v>2569</v>
      </c>
      <c r="U2977" s="9">
        <f t="shared" si="374"/>
        <v>190</v>
      </c>
      <c r="V2977" s="2" t="s">
        <v>64</v>
      </c>
      <c r="W2977" s="10">
        <f t="shared" si="375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 t="shared" si="368"/>
        <v>Xylona</v>
      </c>
      <c r="H2978" s="6" t="str">
        <f t="shared" si="369"/>
        <v>Preis</v>
      </c>
      <c r="I2978" s="6" t="str">
        <f t="shared" si="370"/>
        <v>Qidong</v>
      </c>
      <c r="J2978" s="2" t="s">
        <v>617</v>
      </c>
      <c r="K2978" s="7" t="str">
        <f>INDEX('Product Details'!$A$2:$D$169, MATCH('Sales Order '!J2978,'Product Details'!$B$2:$B$169,0),3)</f>
        <v>Office_Supplies</v>
      </c>
      <c r="L2978" s="7" t="str">
        <f>INDEX('Product Details'!$A$2:$D$169, MATCH('Sales Order '!J2978,'Product Details'!$B$2:$B$169,0),4)</f>
        <v>Binders</v>
      </c>
      <c r="M2978" s="7" t="str">
        <f>INDEX('Product Details'!$A$2:$D$169, MATCH('Sales Order '!J2978,'Product Details'!$B$2:$B$169,0),1)</f>
        <v>JM Magazine Binder</v>
      </c>
      <c r="N2978" s="2">
        <v>6087</v>
      </c>
      <c r="O2978" s="2">
        <v>5808</v>
      </c>
      <c r="P2978" s="2">
        <v>1</v>
      </c>
      <c r="Q2978" s="8">
        <f t="shared" si="371"/>
        <v>5808</v>
      </c>
      <c r="R2978" s="8">
        <f t="shared" si="372"/>
        <v>6087</v>
      </c>
      <c r="S2978" s="2">
        <v>32</v>
      </c>
      <c r="T2978" s="9">
        <f t="shared" si="373"/>
        <v>6119</v>
      </c>
      <c r="U2978" s="9">
        <f t="shared" si="374"/>
        <v>311</v>
      </c>
      <c r="V2978" s="2" t="s">
        <v>31</v>
      </c>
      <c r="W2978" s="10">
        <f t="shared" si="375"/>
        <v>0.05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 t="shared" si="368"/>
        <v>Laurel</v>
      </c>
      <c r="H2979" s="6" t="str">
        <f t="shared" si="369"/>
        <v>Workman</v>
      </c>
      <c r="I2979" s="6" t="str">
        <f t="shared" si="370"/>
        <v>Dongguan</v>
      </c>
      <c r="J2979" s="2" t="s">
        <v>578</v>
      </c>
      <c r="K2979" s="7" t="str">
        <f>INDEX('Product Details'!$A$2:$D$169, MATCH('Sales Order '!J2979,'Product Details'!$B$2:$B$169,0),3)</f>
        <v>Office_Supplies</v>
      </c>
      <c r="L2979" s="7" t="str">
        <f>INDEX('Product Details'!$A$2:$D$169, MATCH('Sales Order '!J2979,'Product Details'!$B$2:$B$169,0),4)</f>
        <v>Envelopes</v>
      </c>
      <c r="M2979" s="7" t="str">
        <f>INDEX('Product Details'!$A$2:$D$169, MATCH('Sales Order '!J2979,'Product Details'!$B$2:$B$169,0),1)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371"/>
        <v>17968</v>
      </c>
      <c r="R2979" s="8">
        <f t="shared" si="372"/>
        <v>19384</v>
      </c>
      <c r="S2979" s="2">
        <v>33</v>
      </c>
      <c r="T2979" s="9">
        <f t="shared" si="373"/>
        <v>19417</v>
      </c>
      <c r="U2979" s="9">
        <f t="shared" si="374"/>
        <v>1449</v>
      </c>
      <c r="V2979" s="2" t="s">
        <v>34</v>
      </c>
      <c r="W2979" s="10">
        <f t="shared" si="375"/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 t="shared" si="368"/>
        <v>Adam</v>
      </c>
      <c r="H2980" s="6" t="str">
        <f t="shared" si="369"/>
        <v>Bellavance</v>
      </c>
      <c r="I2980" s="6" t="str">
        <f t="shared" si="370"/>
        <v>Kwinana</v>
      </c>
      <c r="J2980" s="2" t="s">
        <v>141</v>
      </c>
      <c r="K2980" s="7" t="str">
        <f>INDEX('Product Details'!$A$2:$D$169, MATCH('Sales Order '!J2980,'Product Details'!$B$2:$B$169,0),3)</f>
        <v>Furniture</v>
      </c>
      <c r="L2980" s="7" t="str">
        <f>INDEX('Product Details'!$A$2:$D$169, MATCH('Sales Order '!J2980,'Product Details'!$B$2:$B$169,0),4)</f>
        <v>Chairs</v>
      </c>
      <c r="M2980" s="7" t="str">
        <f>INDEX('Product Details'!$A$2:$D$169, MATCH('Sales Order '!J2980,'Product Details'!$B$2:$B$169,0),1)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371"/>
        <v>518</v>
      </c>
      <c r="R2980" s="8">
        <f t="shared" si="372"/>
        <v>546</v>
      </c>
      <c r="S2980" s="2">
        <v>10</v>
      </c>
      <c r="T2980" s="9">
        <f t="shared" si="373"/>
        <v>556</v>
      </c>
      <c r="U2980" s="9">
        <f t="shared" si="374"/>
        <v>38</v>
      </c>
      <c r="V2980" s="2" t="s">
        <v>64</v>
      </c>
      <c r="W2980" s="10">
        <f t="shared" si="375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 t="shared" si="368"/>
        <v>Justin</v>
      </c>
      <c r="H2981" s="6" t="str">
        <f t="shared" si="369"/>
        <v>Deggeller</v>
      </c>
      <c r="I2981" s="6" t="str">
        <f t="shared" si="370"/>
        <v>Gawler</v>
      </c>
      <c r="J2981" s="2" t="s">
        <v>238</v>
      </c>
      <c r="K2981" s="7" t="str">
        <f>INDEX('Product Details'!$A$2:$D$169, MATCH('Sales Order '!J2981,'Product Details'!$B$2:$B$169,0),3)</f>
        <v>Furniture</v>
      </c>
      <c r="L2981" s="7" t="str">
        <f>INDEX('Product Details'!$A$2:$D$169, MATCH('Sales Order '!J2981,'Product Details'!$B$2:$B$169,0),4)</f>
        <v>Furnishings</v>
      </c>
      <c r="M2981" s="7" t="str">
        <f>INDEX('Product Details'!$A$2:$D$169, MATCH('Sales Order '!J2981,'Product Details'!$B$2:$B$169,0),1)</f>
        <v>DAX Solid Wood Frames</v>
      </c>
      <c r="N2981" s="2">
        <v>4487</v>
      </c>
      <c r="O2981" s="2">
        <v>4201</v>
      </c>
      <c r="P2981" s="2">
        <v>9</v>
      </c>
      <c r="Q2981" s="8">
        <f t="shared" si="371"/>
        <v>37809</v>
      </c>
      <c r="R2981" s="8">
        <f t="shared" si="372"/>
        <v>40383</v>
      </c>
      <c r="S2981" s="2">
        <v>40</v>
      </c>
      <c r="T2981" s="9">
        <f t="shared" si="373"/>
        <v>40423</v>
      </c>
      <c r="U2981" s="9">
        <f t="shared" si="374"/>
        <v>2614</v>
      </c>
      <c r="V2981" s="2" t="s">
        <v>31</v>
      </c>
      <c r="W2981" s="10">
        <f t="shared" si="375"/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 t="shared" si="368"/>
        <v>Helen</v>
      </c>
      <c r="H2982" s="6" t="str">
        <f t="shared" si="369"/>
        <v>Abelman</v>
      </c>
      <c r="I2982" s="6" t="str">
        <f t="shared" si="370"/>
        <v>Berlin</v>
      </c>
      <c r="J2982" s="2" t="s">
        <v>284</v>
      </c>
      <c r="K2982" s="7" t="str">
        <f>INDEX('Product Details'!$A$2:$D$169, MATCH('Sales Order '!J2982,'Product Details'!$B$2:$B$169,0),3)</f>
        <v>Furniture</v>
      </c>
      <c r="L2982" s="7" t="str">
        <f>INDEX('Product Details'!$A$2:$D$169, MATCH('Sales Order '!J2982,'Product Details'!$B$2:$B$169,0),4)</f>
        <v>Chairs</v>
      </c>
      <c r="M2982" s="7" t="str">
        <f>INDEX('Product Details'!$A$2:$D$169, MATCH('Sales Order '!J2982,'Product Details'!$B$2:$B$169,0),1)</f>
        <v>Chairmat, Black</v>
      </c>
      <c r="N2982" s="2">
        <v>7021</v>
      </c>
      <c r="O2982" s="2">
        <v>6686</v>
      </c>
      <c r="P2982" s="2">
        <v>1</v>
      </c>
      <c r="Q2982" s="8">
        <f t="shared" si="371"/>
        <v>6686</v>
      </c>
      <c r="R2982" s="8">
        <f t="shared" si="372"/>
        <v>7021</v>
      </c>
      <c r="S2982" s="2">
        <v>50</v>
      </c>
      <c r="T2982" s="9">
        <f t="shared" si="373"/>
        <v>7071</v>
      </c>
      <c r="U2982" s="9">
        <f t="shared" si="374"/>
        <v>385</v>
      </c>
      <c r="V2982" s="2" t="s">
        <v>64</v>
      </c>
      <c r="W2982" s="10">
        <f t="shared" si="375"/>
        <v>0.05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 t="shared" si="368"/>
        <v>Evan</v>
      </c>
      <c r="H2983" s="6" t="str">
        <f t="shared" si="369"/>
        <v>Bailliet</v>
      </c>
      <c r="I2983" s="6" t="str">
        <f t="shared" si="370"/>
        <v>Sydney</v>
      </c>
      <c r="J2983" s="2" t="s">
        <v>389</v>
      </c>
      <c r="K2983" s="7" t="str">
        <f>INDEX('Product Details'!$A$2:$D$169, MATCH('Sales Order '!J2983,'Product Details'!$B$2:$B$169,0),3)</f>
        <v>Furniture</v>
      </c>
      <c r="L2983" s="7" t="str">
        <f>INDEX('Product Details'!$A$2:$D$169, MATCH('Sales Order '!J2983,'Product Details'!$B$2:$B$169,0),4)</f>
        <v>Tables</v>
      </c>
      <c r="M2983" s="7" t="str">
        <f>INDEX('Product Details'!$A$2:$D$169, MATCH('Sales Order '!J2983,'Product Details'!$B$2:$B$169,0),1)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371"/>
        <v>346</v>
      </c>
      <c r="R2983" s="8">
        <f t="shared" si="372"/>
        <v>376</v>
      </c>
      <c r="S2983" s="2">
        <v>30</v>
      </c>
      <c r="T2983" s="9">
        <f t="shared" si="373"/>
        <v>406</v>
      </c>
      <c r="U2983" s="9">
        <f t="shared" si="374"/>
        <v>60</v>
      </c>
      <c r="V2983" s="2" t="s">
        <v>72</v>
      </c>
      <c r="W2983" s="10">
        <f t="shared" si="375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 t="shared" si="368"/>
        <v>Pamela</v>
      </c>
      <c r="H2984" s="6" t="str">
        <f t="shared" si="369"/>
        <v>Stobb</v>
      </c>
      <c r="I2984" s="6" t="str">
        <f t="shared" si="370"/>
        <v>Berlin</v>
      </c>
      <c r="J2984" s="2" t="s">
        <v>467</v>
      </c>
      <c r="K2984" s="7" t="str">
        <f>INDEX('Product Details'!$A$2:$D$169, MATCH('Sales Order '!J2984,'Product Details'!$B$2:$B$169,0),3)</f>
        <v>Technology</v>
      </c>
      <c r="L2984" s="7" t="str">
        <f>INDEX('Product Details'!$A$2:$D$169, MATCH('Sales Order '!J2984,'Product Details'!$B$2:$B$169,0),4)</f>
        <v>Phones</v>
      </c>
      <c r="M2984" s="7" t="str">
        <f>INDEX('Product Details'!$A$2:$D$169, MATCH('Sales Order '!J2984,'Product Details'!$B$2:$B$169,0),1)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371"/>
        <v>6040</v>
      </c>
      <c r="R2984" s="8">
        <f t="shared" si="372"/>
        <v>6404</v>
      </c>
      <c r="S2984" s="2">
        <v>78</v>
      </c>
      <c r="T2984" s="9">
        <f t="shared" si="373"/>
        <v>6482</v>
      </c>
      <c r="U2984" s="9">
        <f t="shared" si="374"/>
        <v>442</v>
      </c>
      <c r="V2984" s="2" t="s">
        <v>64</v>
      </c>
      <c r="W2984" s="10">
        <f t="shared" si="375"/>
        <v>0.05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 t="shared" si="368"/>
        <v>Joy</v>
      </c>
      <c r="H2985" s="6" t="str">
        <f t="shared" si="369"/>
        <v>Bell</v>
      </c>
      <c r="I2985" s="6" t="str">
        <f t="shared" si="370"/>
        <v>Vijayawada</v>
      </c>
      <c r="J2985" s="2" t="s">
        <v>467</v>
      </c>
      <c r="K2985" s="7" t="str">
        <f>INDEX('Product Details'!$A$2:$D$169, MATCH('Sales Order '!J2985,'Product Details'!$B$2:$B$169,0),3)</f>
        <v>Technology</v>
      </c>
      <c r="L2985" s="7" t="str">
        <f>INDEX('Product Details'!$A$2:$D$169, MATCH('Sales Order '!J2985,'Product Details'!$B$2:$B$169,0),4)</f>
        <v>Phones</v>
      </c>
      <c r="M2985" s="7" t="str">
        <f>INDEX('Product Details'!$A$2:$D$169, MATCH('Sales Order '!J2985,'Product Details'!$B$2:$B$169,0),1)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371"/>
        <v>21744</v>
      </c>
      <c r="R2985" s="8">
        <f t="shared" si="372"/>
        <v>22827</v>
      </c>
      <c r="S2985" s="2">
        <v>38</v>
      </c>
      <c r="T2985" s="9">
        <f t="shared" si="373"/>
        <v>22865</v>
      </c>
      <c r="U2985" s="9">
        <f t="shared" si="374"/>
        <v>1121</v>
      </c>
      <c r="V2985" s="2" t="s">
        <v>34</v>
      </c>
      <c r="W2985" s="10">
        <f t="shared" si="375"/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 t="shared" si="368"/>
        <v>Kristen</v>
      </c>
      <c r="H2986" s="6" t="str">
        <f t="shared" si="369"/>
        <v>Hastings</v>
      </c>
      <c r="I2986" s="6" t="str">
        <f t="shared" si="370"/>
        <v>Shihezi</v>
      </c>
      <c r="J2986" s="2" t="s">
        <v>342</v>
      </c>
      <c r="K2986" s="7" t="str">
        <f>INDEX('Product Details'!$A$2:$D$169, MATCH('Sales Order '!J2986,'Product Details'!$B$2:$B$169,0),3)</f>
        <v>Technology</v>
      </c>
      <c r="L2986" s="7" t="str">
        <f>INDEX('Product Details'!$A$2:$D$169, MATCH('Sales Order '!J2986,'Product Details'!$B$2:$B$169,0),4)</f>
        <v>Copiers</v>
      </c>
      <c r="M2986" s="7" t="str">
        <f>INDEX('Product Details'!$A$2:$D$169, MATCH('Sales Order '!J2986,'Product Details'!$B$2:$B$169,0),1)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371"/>
        <v>4204</v>
      </c>
      <c r="R2986" s="8">
        <f t="shared" si="372"/>
        <v>4498</v>
      </c>
      <c r="S2986" s="2">
        <v>97</v>
      </c>
      <c r="T2986" s="9">
        <f t="shared" si="373"/>
        <v>4595</v>
      </c>
      <c r="U2986" s="9">
        <f t="shared" si="374"/>
        <v>391</v>
      </c>
      <c r="V2986" s="2" t="s">
        <v>64</v>
      </c>
      <c r="W2986" s="10">
        <f t="shared" si="375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 t="shared" si="368"/>
        <v>Aaron</v>
      </c>
      <c r="H2987" s="6" t="str">
        <f t="shared" si="369"/>
        <v>Bergman</v>
      </c>
      <c r="I2987" s="6" t="str">
        <f t="shared" si="370"/>
        <v>Halle</v>
      </c>
      <c r="J2987" s="2" t="s">
        <v>112</v>
      </c>
      <c r="K2987" s="7" t="str">
        <f>INDEX('Product Details'!$A$2:$D$169, MATCH('Sales Order '!J2987,'Product Details'!$B$2:$B$169,0),3)</f>
        <v>Office_Supplies</v>
      </c>
      <c r="L2987" s="7" t="str">
        <f>INDEX('Product Details'!$A$2:$D$169, MATCH('Sales Order '!J2987,'Product Details'!$B$2:$B$169,0),4)</f>
        <v>Storage</v>
      </c>
      <c r="M2987" s="7" t="str">
        <f>INDEX('Product Details'!$A$2:$D$169, MATCH('Sales Order '!J2987,'Product Details'!$B$2:$B$169,0),1)</f>
        <v>Pizazz Global Quick File</v>
      </c>
      <c r="N2987" s="2">
        <v>185</v>
      </c>
      <c r="O2987" s="2">
        <v>174</v>
      </c>
      <c r="P2987" s="2">
        <v>5</v>
      </c>
      <c r="Q2987" s="8">
        <f t="shared" si="371"/>
        <v>870</v>
      </c>
      <c r="R2987" s="8">
        <f t="shared" si="372"/>
        <v>925</v>
      </c>
      <c r="S2987" s="2">
        <v>30</v>
      </c>
      <c r="T2987" s="9">
        <f t="shared" si="373"/>
        <v>955</v>
      </c>
      <c r="U2987" s="9">
        <f t="shared" si="374"/>
        <v>85</v>
      </c>
      <c r="V2987" s="2" t="s">
        <v>34</v>
      </c>
      <c r="W2987" s="10">
        <f t="shared" si="375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 t="shared" si="368"/>
        <v>Jas</v>
      </c>
      <c r="H2988" s="6" t="str">
        <f t="shared" si="369"/>
        <v>O'Carroll</v>
      </c>
      <c r="I2988" s="6" t="str">
        <f t="shared" si="370"/>
        <v>Essen</v>
      </c>
      <c r="J2988" s="2" t="s">
        <v>218</v>
      </c>
      <c r="K2988" s="7" t="str">
        <f>INDEX('Product Details'!$A$2:$D$169, MATCH('Sales Order '!J2988,'Product Details'!$B$2:$B$169,0),3)</f>
        <v>Office_Supplies</v>
      </c>
      <c r="L2988" s="7" t="str">
        <f>INDEX('Product Details'!$A$2:$D$169, MATCH('Sales Order '!J2988,'Product Details'!$B$2:$B$169,0),4)</f>
        <v>Labels</v>
      </c>
      <c r="M2988" s="7" t="str">
        <f>INDEX('Product Details'!$A$2:$D$169, MATCH('Sales Order '!J2988,'Product Details'!$B$2:$B$169,0),1)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371"/>
        <v>9552</v>
      </c>
      <c r="R2988" s="8">
        <f t="shared" si="372"/>
        <v>10620</v>
      </c>
      <c r="S2988" s="2">
        <v>81</v>
      </c>
      <c r="T2988" s="9">
        <f t="shared" si="373"/>
        <v>10701</v>
      </c>
      <c r="U2988" s="9">
        <f t="shared" si="374"/>
        <v>1149</v>
      </c>
      <c r="V2988" s="2" t="s">
        <v>34</v>
      </c>
      <c r="W2988" s="10">
        <f t="shared" si="375"/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 t="shared" si="368"/>
        <v>Maureen</v>
      </c>
      <c r="H2989" s="6" t="str">
        <f t="shared" si="369"/>
        <v>Gastineau</v>
      </c>
      <c r="I2989" s="6" t="str">
        <f t="shared" si="370"/>
        <v>Melton</v>
      </c>
      <c r="J2989" s="2" t="s">
        <v>132</v>
      </c>
      <c r="K2989" s="7" t="str">
        <f>INDEX('Product Details'!$A$2:$D$169, MATCH('Sales Order '!J2989,'Product Details'!$B$2:$B$169,0),3)</f>
        <v>Office_Supplies</v>
      </c>
      <c r="L2989" s="7" t="str">
        <f>INDEX('Product Details'!$A$2:$D$169, MATCH('Sales Order '!J2989,'Product Details'!$B$2:$B$169,0),4)</f>
        <v>Labels</v>
      </c>
      <c r="M2989" s="7" t="str">
        <f>INDEX('Product Details'!$A$2:$D$169, MATCH('Sales Order '!J2989,'Product Details'!$B$2:$B$169,0),1)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371"/>
        <v>3404</v>
      </c>
      <c r="R2989" s="8">
        <f t="shared" si="372"/>
        <v>3468</v>
      </c>
      <c r="S2989" s="2">
        <v>29</v>
      </c>
      <c r="T2989" s="9">
        <f t="shared" si="373"/>
        <v>3497</v>
      </c>
      <c r="U2989" s="9">
        <f t="shared" si="374"/>
        <v>93</v>
      </c>
      <c r="V2989" s="2" t="s">
        <v>31</v>
      </c>
      <c r="W2989" s="10">
        <f t="shared" si="375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 t="shared" si="368"/>
        <v>Jennifer</v>
      </c>
      <c r="H2990" s="6" t="str">
        <f t="shared" si="369"/>
        <v>Jackson</v>
      </c>
      <c r="I2990" s="6" t="str">
        <f t="shared" si="370"/>
        <v>Queanbeyan</v>
      </c>
      <c r="J2990" s="2" t="s">
        <v>702</v>
      </c>
      <c r="K2990" s="7" t="str">
        <f>INDEX('Product Details'!$A$2:$D$169, MATCH('Sales Order '!J2990,'Product Details'!$B$2:$B$169,0),3)</f>
        <v>Furniture</v>
      </c>
      <c r="L2990" s="7" t="str">
        <f>INDEX('Product Details'!$A$2:$D$169, MATCH('Sales Order '!J2990,'Product Details'!$B$2:$B$169,0),4)</f>
        <v>Tables</v>
      </c>
      <c r="M2990" s="7" t="str">
        <f>INDEX('Product Details'!$A$2:$D$169, MATCH('Sales Order '!J2990,'Product Details'!$B$2:$B$169,0),1)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371"/>
        <v>110600</v>
      </c>
      <c r="R2990" s="8">
        <f t="shared" si="372"/>
        <v>120638</v>
      </c>
      <c r="S2990" s="2">
        <v>35</v>
      </c>
      <c r="T2990" s="9">
        <f t="shared" si="373"/>
        <v>120673</v>
      </c>
      <c r="U2990" s="9">
        <f t="shared" si="374"/>
        <v>10073</v>
      </c>
      <c r="V2990" s="2" t="s">
        <v>64</v>
      </c>
      <c r="W2990" s="10">
        <f t="shared" si="375"/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 t="shared" si="368"/>
        <v>Anthony</v>
      </c>
      <c r="H2991" s="6" t="str">
        <f t="shared" si="369"/>
        <v>Garverick</v>
      </c>
      <c r="I2991" s="6" t="str">
        <f t="shared" si="370"/>
        <v>Delhi</v>
      </c>
      <c r="J2991" s="2" t="s">
        <v>515</v>
      </c>
      <c r="K2991" s="7" t="str">
        <f>INDEX('Product Details'!$A$2:$D$169, MATCH('Sales Order '!J2991,'Product Details'!$B$2:$B$169,0),3)</f>
        <v>Technology</v>
      </c>
      <c r="L2991" s="7" t="str">
        <f>INDEX('Product Details'!$A$2:$D$169, MATCH('Sales Order '!J2991,'Product Details'!$B$2:$B$169,0),4)</f>
        <v>Accessories</v>
      </c>
      <c r="M2991" s="7" t="str">
        <f>INDEX('Product Details'!$A$2:$D$169, MATCH('Sales Order '!J2991,'Product Details'!$B$2:$B$169,0),1)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371"/>
        <v>1870</v>
      </c>
      <c r="R2991" s="8">
        <f t="shared" si="372"/>
        <v>1965</v>
      </c>
      <c r="S2991" s="2">
        <v>90</v>
      </c>
      <c r="T2991" s="9">
        <f t="shared" si="373"/>
        <v>2055</v>
      </c>
      <c r="U2991" s="9">
        <f t="shared" si="374"/>
        <v>185</v>
      </c>
      <c r="V2991" s="2" t="s">
        <v>34</v>
      </c>
      <c r="W2991" s="10">
        <f t="shared" si="375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 t="shared" si="368"/>
        <v>Bill</v>
      </c>
      <c r="H2992" s="6" t="str">
        <f t="shared" si="369"/>
        <v>Shonely</v>
      </c>
      <c r="I2992" s="6" t="str">
        <f t="shared" si="370"/>
        <v>Jinjiang</v>
      </c>
      <c r="J2992" s="2" t="s">
        <v>286</v>
      </c>
      <c r="K2992" s="7" t="str">
        <f>INDEX('Product Details'!$A$2:$D$169, MATCH('Sales Order '!J2992,'Product Details'!$B$2:$B$169,0),3)</f>
        <v>Technology</v>
      </c>
      <c r="L2992" s="7" t="str">
        <f>INDEX('Product Details'!$A$2:$D$169, MATCH('Sales Order '!J2992,'Product Details'!$B$2:$B$169,0),4)</f>
        <v>Phones</v>
      </c>
      <c r="M2992" s="7" t="str">
        <f>INDEX('Product Details'!$A$2:$D$169, MATCH('Sales Order '!J2992,'Product Details'!$B$2:$B$169,0),1)</f>
        <v>Phone 5C</v>
      </c>
      <c r="N2992" s="2">
        <v>2644</v>
      </c>
      <c r="O2992" s="2">
        <v>2425</v>
      </c>
      <c r="P2992" s="2">
        <v>3</v>
      </c>
      <c r="Q2992" s="8">
        <f t="shared" si="371"/>
        <v>7275</v>
      </c>
      <c r="R2992" s="8">
        <f t="shared" si="372"/>
        <v>7932</v>
      </c>
      <c r="S2992" s="2">
        <v>29</v>
      </c>
      <c r="T2992" s="9">
        <f t="shared" si="373"/>
        <v>7961</v>
      </c>
      <c r="U2992" s="9">
        <f t="shared" si="374"/>
        <v>686</v>
      </c>
      <c r="V2992" s="2" t="s">
        <v>64</v>
      </c>
      <c r="W2992" s="10">
        <f t="shared" si="375"/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 t="shared" si="368"/>
        <v>Peter</v>
      </c>
      <c r="H2993" s="6" t="str">
        <f t="shared" si="369"/>
        <v>McVee</v>
      </c>
      <c r="I2993" s="6" t="str">
        <f t="shared" si="370"/>
        <v>Hamburg</v>
      </c>
      <c r="J2993" s="2" t="s">
        <v>349</v>
      </c>
      <c r="K2993" s="7" t="str">
        <f>INDEX('Product Details'!$A$2:$D$169, MATCH('Sales Order '!J2993,'Product Details'!$B$2:$B$169,0),3)</f>
        <v>Furniture</v>
      </c>
      <c r="L2993" s="7" t="str">
        <f>INDEX('Product Details'!$A$2:$D$169, MATCH('Sales Order '!J2993,'Product Details'!$B$2:$B$169,0),4)</f>
        <v>Furnishings</v>
      </c>
      <c r="M2993" s="7" t="str">
        <f>INDEX('Product Details'!$A$2:$D$169, MATCH('Sales Order '!J2993,'Product Details'!$B$2:$B$169,0),1)</f>
        <v>Tenex Door Stop, Durable</v>
      </c>
      <c r="N2993" s="2">
        <v>1306</v>
      </c>
      <c r="O2993" s="2">
        <v>1197</v>
      </c>
      <c r="P2993" s="2">
        <v>2</v>
      </c>
      <c r="Q2993" s="8">
        <f t="shared" si="371"/>
        <v>2394</v>
      </c>
      <c r="R2993" s="8">
        <f t="shared" si="372"/>
        <v>2612</v>
      </c>
      <c r="S2993" s="2">
        <v>55</v>
      </c>
      <c r="T2993" s="9">
        <f t="shared" si="373"/>
        <v>2667</v>
      </c>
      <c r="U2993" s="9">
        <f t="shared" si="374"/>
        <v>273</v>
      </c>
      <c r="V2993" s="2" t="s">
        <v>34</v>
      </c>
      <c r="W2993" s="10">
        <f t="shared" si="375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 t="shared" si="368"/>
        <v>Stefanie</v>
      </c>
      <c r="H2994" s="6" t="str">
        <f t="shared" si="369"/>
        <v>Holloman</v>
      </c>
      <c r="I2994" s="6" t="str">
        <f t="shared" si="370"/>
        <v>Geraldton</v>
      </c>
      <c r="J2994" s="2" t="s">
        <v>235</v>
      </c>
      <c r="K2994" s="7" t="str">
        <f>INDEX('Product Details'!$A$2:$D$169, MATCH('Sales Order '!J2994,'Product Details'!$B$2:$B$169,0),3)</f>
        <v>Furniture</v>
      </c>
      <c r="L2994" s="7" t="str">
        <f>INDEX('Product Details'!$A$2:$D$169, MATCH('Sales Order '!J2994,'Product Details'!$B$2:$B$169,0),4)</f>
        <v>Chairs</v>
      </c>
      <c r="M2994" s="7" t="str">
        <f>INDEX('Product Details'!$A$2:$D$169, MATCH('Sales Order '!J2994,'Product Details'!$B$2:$B$169,0),1)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371"/>
        <v>6306</v>
      </c>
      <c r="R2994" s="8">
        <f t="shared" si="372"/>
        <v>6747</v>
      </c>
      <c r="S2994" s="2">
        <v>88</v>
      </c>
      <c r="T2994" s="9">
        <f t="shared" si="373"/>
        <v>6835</v>
      </c>
      <c r="U2994" s="9">
        <f t="shared" si="374"/>
        <v>529</v>
      </c>
      <c r="V2994" s="2" t="s">
        <v>34</v>
      </c>
      <c r="W2994" s="10">
        <f t="shared" si="375"/>
        <v>0.05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 t="shared" si="368"/>
        <v>Rachel</v>
      </c>
      <c r="H2995" s="6" t="str">
        <f t="shared" si="369"/>
        <v>Payne</v>
      </c>
      <c r="I2995" s="6" t="str">
        <f t="shared" si="370"/>
        <v>Caloundra</v>
      </c>
      <c r="J2995" s="2" t="s">
        <v>329</v>
      </c>
      <c r="K2995" s="7" t="str">
        <f>INDEX('Product Details'!$A$2:$D$169, MATCH('Sales Order '!J2995,'Product Details'!$B$2:$B$169,0),3)</f>
        <v>Office_Supplies</v>
      </c>
      <c r="L2995" s="7" t="str">
        <f>INDEX('Product Details'!$A$2:$D$169, MATCH('Sales Order '!J2995,'Product Details'!$B$2:$B$169,0),4)</f>
        <v>Appliances</v>
      </c>
      <c r="M2995" s="7" t="str">
        <f>INDEX('Product Details'!$A$2:$D$169, MATCH('Sales Order '!J2995,'Product Details'!$B$2:$B$169,0),1)</f>
        <v>KitchenAid Toaster, Black</v>
      </c>
      <c r="N2995" s="2">
        <v>5906</v>
      </c>
      <c r="O2995" s="2">
        <v>5266</v>
      </c>
      <c r="P2995" s="2">
        <v>1</v>
      </c>
      <c r="Q2995" s="8">
        <f t="shared" si="371"/>
        <v>5266</v>
      </c>
      <c r="R2995" s="8">
        <f t="shared" si="372"/>
        <v>5906</v>
      </c>
      <c r="S2995" s="2">
        <v>61</v>
      </c>
      <c r="T2995" s="9">
        <f t="shared" si="373"/>
        <v>5967</v>
      </c>
      <c r="U2995" s="9">
        <f t="shared" si="374"/>
        <v>701</v>
      </c>
      <c r="V2995" s="2" t="s">
        <v>34</v>
      </c>
      <c r="W2995" s="10">
        <f t="shared" si="375"/>
        <v>0.05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 t="shared" si="368"/>
        <v>Jonathan</v>
      </c>
      <c r="H2996" s="6" t="str">
        <f t="shared" si="369"/>
        <v>Howell</v>
      </c>
      <c r="I2996" s="6" t="str">
        <f t="shared" si="370"/>
        <v>Guangshui</v>
      </c>
      <c r="J2996" s="2" t="s">
        <v>215</v>
      </c>
      <c r="K2996" s="7" t="str">
        <f>INDEX('Product Details'!$A$2:$D$169, MATCH('Sales Order '!J2996,'Product Details'!$B$2:$B$169,0),3)</f>
        <v>Technology</v>
      </c>
      <c r="L2996" s="7" t="str">
        <f>INDEX('Product Details'!$A$2:$D$169, MATCH('Sales Order '!J2996,'Product Details'!$B$2:$B$169,0),4)</f>
        <v>Machines</v>
      </c>
      <c r="M2996" s="7" t="str">
        <f>INDEX('Product Details'!$A$2:$D$169, MATCH('Sales Order '!J2996,'Product Details'!$B$2:$B$169,0),1)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371"/>
        <v>225</v>
      </c>
      <c r="R2996" s="8">
        <f t="shared" si="372"/>
        <v>237</v>
      </c>
      <c r="S2996" s="2">
        <v>10</v>
      </c>
      <c r="T2996" s="9">
        <f t="shared" si="373"/>
        <v>247</v>
      </c>
      <c r="U2996" s="9">
        <f t="shared" si="374"/>
        <v>22</v>
      </c>
      <c r="V2996" s="2" t="s">
        <v>34</v>
      </c>
      <c r="W2996" s="10">
        <f t="shared" si="375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 t="shared" si="368"/>
        <v>Bill</v>
      </c>
      <c r="H2997" s="6" t="str">
        <f t="shared" si="369"/>
        <v>Eplett</v>
      </c>
      <c r="I2997" s="6" t="str">
        <f t="shared" si="370"/>
        <v>Newcastle</v>
      </c>
      <c r="J2997" s="2" t="s">
        <v>100</v>
      </c>
      <c r="K2997" s="7" t="str">
        <f>INDEX('Product Details'!$A$2:$D$169, MATCH('Sales Order '!J2997,'Product Details'!$B$2:$B$169,0),3)</f>
        <v>Office_Supplies</v>
      </c>
      <c r="L2997" s="7" t="str">
        <f>INDEX('Product Details'!$A$2:$D$169, MATCH('Sales Order '!J2997,'Product Details'!$B$2:$B$169,0),4)</f>
        <v>Art</v>
      </c>
      <c r="M2997" s="7" t="str">
        <f>INDEX('Product Details'!$A$2:$D$169, MATCH('Sales Order '!J2997,'Product Details'!$B$2:$B$169,0),1)</f>
        <v>Newell 34</v>
      </c>
      <c r="N2997" s="2">
        <v>2829</v>
      </c>
      <c r="O2997" s="2">
        <v>2596</v>
      </c>
      <c r="P2997" s="2">
        <v>2</v>
      </c>
      <c r="Q2997" s="8">
        <f t="shared" si="371"/>
        <v>5192</v>
      </c>
      <c r="R2997" s="8">
        <f t="shared" si="372"/>
        <v>5658</v>
      </c>
      <c r="S2997" s="2">
        <v>48</v>
      </c>
      <c r="T2997" s="9">
        <f t="shared" si="373"/>
        <v>5706</v>
      </c>
      <c r="U2997" s="9">
        <f t="shared" si="374"/>
        <v>514</v>
      </c>
      <c r="V2997" s="2" t="s">
        <v>34</v>
      </c>
      <c r="W2997" s="10">
        <f t="shared" si="375"/>
        <v>0.05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 t="shared" si="368"/>
        <v>Claire</v>
      </c>
      <c r="H2998" s="6" t="str">
        <f t="shared" si="369"/>
        <v>Gute</v>
      </c>
      <c r="I2998" s="6" t="str">
        <f t="shared" si="370"/>
        <v>Shenzhen</v>
      </c>
      <c r="J2998" s="2" t="s">
        <v>171</v>
      </c>
      <c r="K2998" s="7" t="str">
        <f>INDEX('Product Details'!$A$2:$D$169, MATCH('Sales Order '!J2998,'Product Details'!$B$2:$B$169,0),3)</f>
        <v>Office_Supplies</v>
      </c>
      <c r="L2998" s="7" t="str">
        <f>INDEX('Product Details'!$A$2:$D$169, MATCH('Sales Order '!J2998,'Product Details'!$B$2:$B$169,0),4)</f>
        <v>Labels</v>
      </c>
      <c r="M2998" s="7" t="str">
        <f>INDEX('Product Details'!$A$2:$D$169, MATCH('Sales Order '!J2998,'Product Details'!$B$2:$B$169,0),1)</f>
        <v>Aver 517</v>
      </c>
      <c r="N2998" s="2">
        <v>151</v>
      </c>
      <c r="O2998" s="2">
        <v>139</v>
      </c>
      <c r="P2998" s="2">
        <v>2</v>
      </c>
      <c r="Q2998" s="8">
        <f t="shared" si="371"/>
        <v>278</v>
      </c>
      <c r="R2998" s="8">
        <f t="shared" si="372"/>
        <v>302</v>
      </c>
      <c r="S2998" s="2">
        <v>30</v>
      </c>
      <c r="T2998" s="9">
        <f t="shared" si="373"/>
        <v>332</v>
      </c>
      <c r="U2998" s="9">
        <f t="shared" si="374"/>
        <v>54</v>
      </c>
      <c r="V2998" s="2" t="s">
        <v>64</v>
      </c>
      <c r="W2998" s="10">
        <f t="shared" si="375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 t="shared" si="368"/>
        <v>Cari</v>
      </c>
      <c r="H2999" s="6" t="str">
        <f t="shared" si="369"/>
        <v>Schnelling</v>
      </c>
      <c r="I2999" s="6" t="str">
        <f t="shared" si="370"/>
        <v>Agra</v>
      </c>
      <c r="J2999" s="2" t="s">
        <v>263</v>
      </c>
      <c r="K2999" s="7" t="str">
        <f>INDEX('Product Details'!$A$2:$D$169, MATCH('Sales Order '!J2999,'Product Details'!$B$2:$B$169,0),3)</f>
        <v>Furniture</v>
      </c>
      <c r="L2999" s="7" t="str">
        <f>INDEX('Product Details'!$A$2:$D$169, MATCH('Sales Order '!J2999,'Product Details'!$B$2:$B$169,0),4)</f>
        <v>Chairs</v>
      </c>
      <c r="M2999" s="7" t="str">
        <f>INDEX('Product Details'!$A$2:$D$169, MATCH('Sales Order '!J2999,'Product Details'!$B$2:$B$169,0),1)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371"/>
        <v>46794</v>
      </c>
      <c r="R2999" s="8">
        <f t="shared" si="372"/>
        <v>49122</v>
      </c>
      <c r="S2999" s="2">
        <v>57</v>
      </c>
      <c r="T2999" s="9">
        <f t="shared" si="373"/>
        <v>49179</v>
      </c>
      <c r="U2999" s="9">
        <f t="shared" si="374"/>
        <v>2385</v>
      </c>
      <c r="V2999" s="2" t="s">
        <v>34</v>
      </c>
      <c r="W2999" s="10">
        <f t="shared" si="375"/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 t="shared" si="368"/>
        <v>Rob</v>
      </c>
      <c r="H3000" s="6" t="str">
        <f t="shared" si="369"/>
        <v>Williams</v>
      </c>
      <c r="I3000" s="6" t="str">
        <f t="shared" si="370"/>
        <v>Wodonga</v>
      </c>
      <c r="J3000" s="2" t="s">
        <v>46</v>
      </c>
      <c r="K3000" s="7" t="str">
        <f>INDEX('Product Details'!$A$2:$D$169, MATCH('Sales Order '!J3000,'Product Details'!$B$2:$B$169,0),3)</f>
        <v>Technology</v>
      </c>
      <c r="L3000" s="7" t="str">
        <f>INDEX('Product Details'!$A$2:$D$169, MATCH('Sales Order '!J3000,'Product Details'!$B$2:$B$169,0),4)</f>
        <v>Machines</v>
      </c>
      <c r="M3000" s="7" t="str">
        <f>INDEX('Product Details'!$A$2:$D$169, MATCH('Sales Order '!J3000,'Product Details'!$B$2:$B$169,0),1)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371"/>
        <v>5270</v>
      </c>
      <c r="R3000" s="8">
        <f t="shared" si="372"/>
        <v>5920</v>
      </c>
      <c r="S3000" s="2">
        <v>86</v>
      </c>
      <c r="T3000" s="9">
        <f t="shared" si="373"/>
        <v>6006</v>
      </c>
      <c r="U3000" s="9">
        <f t="shared" si="374"/>
        <v>736</v>
      </c>
      <c r="V3000" s="2" t="s">
        <v>34</v>
      </c>
      <c r="W3000" s="10">
        <f t="shared" si="375"/>
        <v>0.05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 t="shared" si="368"/>
        <v>Jessica</v>
      </c>
      <c r="H3001" s="6" t="str">
        <f t="shared" si="369"/>
        <v>Myrick</v>
      </c>
      <c r="I3001" s="6" t="str">
        <f t="shared" si="370"/>
        <v>Krefeld</v>
      </c>
      <c r="J3001" s="2" t="s">
        <v>97</v>
      </c>
      <c r="K3001" s="7" t="str">
        <f>INDEX('Product Details'!$A$2:$D$169, MATCH('Sales Order '!J3001,'Product Details'!$B$2:$B$169,0),3)</f>
        <v>Technology</v>
      </c>
      <c r="L3001" s="7" t="str">
        <f>INDEX('Product Details'!$A$2:$D$169, MATCH('Sales Order '!J3001,'Product Details'!$B$2:$B$169,0),4)</f>
        <v>Machines</v>
      </c>
      <c r="M3001" s="7" t="str">
        <f>INDEX('Product Details'!$A$2:$D$169, MATCH('Sales Order '!J3001,'Product Details'!$B$2:$B$169,0),1)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371"/>
        <v>4566</v>
      </c>
      <c r="R3001" s="8">
        <f t="shared" si="372"/>
        <v>4974</v>
      </c>
      <c r="S3001" s="2">
        <v>67</v>
      </c>
      <c r="T3001" s="9">
        <f t="shared" si="373"/>
        <v>5041</v>
      </c>
      <c r="U3001" s="9">
        <f t="shared" si="374"/>
        <v>475</v>
      </c>
      <c r="V3001" s="2" t="s">
        <v>31</v>
      </c>
      <c r="W3001" s="10">
        <f t="shared" si="375"/>
        <v>0.05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 t="shared" si="368"/>
        <v>Monica</v>
      </c>
      <c r="H3002" s="6" t="str">
        <f t="shared" si="369"/>
        <v>Federle</v>
      </c>
      <c r="I3002" s="6" t="str">
        <f t="shared" si="370"/>
        <v>Lismore</v>
      </c>
      <c r="J3002" s="2" t="s">
        <v>442</v>
      </c>
      <c r="K3002" s="7" t="str">
        <f>INDEX('Product Details'!$A$2:$D$169, MATCH('Sales Order '!J3002,'Product Details'!$B$2:$B$169,0),3)</f>
        <v>Technology</v>
      </c>
      <c r="L3002" s="7" t="str">
        <f>INDEX('Product Details'!$A$2:$D$169, MATCH('Sales Order '!J3002,'Product Details'!$B$2:$B$169,0),4)</f>
        <v>Phones</v>
      </c>
      <c r="M3002" s="7" t="str">
        <f>INDEX('Product Details'!$A$2:$D$169, MATCH('Sales Order '!J3002,'Product Details'!$B$2:$B$169,0),1)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371"/>
        <v>11160</v>
      </c>
      <c r="R3002" s="8">
        <f t="shared" si="372"/>
        <v>11825</v>
      </c>
      <c r="S3002" s="2">
        <v>78</v>
      </c>
      <c r="T3002" s="9">
        <f t="shared" si="373"/>
        <v>11903</v>
      </c>
      <c r="U3002" s="9">
        <f t="shared" si="374"/>
        <v>743</v>
      </c>
      <c r="V3002" s="2" t="s">
        <v>64</v>
      </c>
      <c r="W3002" s="10">
        <f t="shared" si="375"/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 t="shared" si="368"/>
        <v>Rick</v>
      </c>
      <c r="H3003" s="6" t="str">
        <f t="shared" si="369"/>
        <v>Duston</v>
      </c>
      <c r="I3003" s="6" t="str">
        <f t="shared" si="370"/>
        <v>Surakarta</v>
      </c>
      <c r="J3003" s="2" t="s">
        <v>796</v>
      </c>
      <c r="K3003" s="7" t="str">
        <f>INDEX('Product Details'!$A$2:$D$169, MATCH('Sales Order '!J3003,'Product Details'!$B$2:$B$169,0),3)</f>
        <v>Office_Supplies</v>
      </c>
      <c r="L3003" s="7" t="str">
        <f>INDEX('Product Details'!$A$2:$D$169, MATCH('Sales Order '!J3003,'Product Details'!$B$2:$B$169,0),4)</f>
        <v>Binders</v>
      </c>
      <c r="M3003" s="7" t="str">
        <f>INDEX('Product Details'!$A$2:$D$169, MATCH('Sales Order '!J3003,'Product Details'!$B$2:$B$169,0),1)</f>
        <v>Heavy-Duty E-Z-D Binders</v>
      </c>
      <c r="N3003" s="2">
        <v>1103</v>
      </c>
      <c r="O3003" s="2">
        <v>1030</v>
      </c>
      <c r="P3003" s="2">
        <v>3</v>
      </c>
      <c r="Q3003" s="8">
        <f t="shared" si="371"/>
        <v>3090</v>
      </c>
      <c r="R3003" s="8">
        <f t="shared" si="372"/>
        <v>3309</v>
      </c>
      <c r="S3003" s="2">
        <v>69</v>
      </c>
      <c r="T3003" s="9">
        <f t="shared" si="373"/>
        <v>3378</v>
      </c>
      <c r="U3003" s="9">
        <f t="shared" si="374"/>
        <v>288</v>
      </c>
      <c r="V3003" s="2" t="s">
        <v>34</v>
      </c>
      <c r="W3003" s="10">
        <f t="shared" si="375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 t="shared" si="368"/>
        <v>Barry</v>
      </c>
      <c r="H3004" s="6" t="str">
        <f t="shared" si="369"/>
        <v>Blumstein</v>
      </c>
      <c r="I3004" s="6" t="str">
        <f t="shared" si="370"/>
        <v>Gold Coast</v>
      </c>
      <c r="J3004" s="2" t="s">
        <v>329</v>
      </c>
      <c r="K3004" s="7" t="str">
        <f>INDEX('Product Details'!$A$2:$D$169, MATCH('Sales Order '!J3004,'Product Details'!$B$2:$B$169,0),3)</f>
        <v>Office_Supplies</v>
      </c>
      <c r="L3004" s="7" t="str">
        <f>INDEX('Product Details'!$A$2:$D$169, MATCH('Sales Order '!J3004,'Product Details'!$B$2:$B$169,0),4)</f>
        <v>Appliances</v>
      </c>
      <c r="M3004" s="7" t="str">
        <f>INDEX('Product Details'!$A$2:$D$169, MATCH('Sales Order '!J3004,'Product Details'!$B$2:$B$169,0),1)</f>
        <v>KitchenAid Toaster, Black</v>
      </c>
      <c r="N3004" s="2">
        <v>2453</v>
      </c>
      <c r="O3004" s="2">
        <v>2336</v>
      </c>
      <c r="P3004" s="2">
        <v>2</v>
      </c>
      <c r="Q3004" s="8">
        <f t="shared" si="371"/>
        <v>4672</v>
      </c>
      <c r="R3004" s="8">
        <f t="shared" si="372"/>
        <v>4906</v>
      </c>
      <c r="S3004" s="2">
        <v>35</v>
      </c>
      <c r="T3004" s="9">
        <f t="shared" si="373"/>
        <v>4941</v>
      </c>
      <c r="U3004" s="9">
        <f t="shared" si="374"/>
        <v>269</v>
      </c>
      <c r="V3004" s="2" t="s">
        <v>34</v>
      </c>
      <c r="W3004" s="10">
        <f t="shared" si="375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 t="shared" si="368"/>
        <v>Dennis</v>
      </c>
      <c r="H3005" s="6" t="str">
        <f t="shared" si="369"/>
        <v>Pardue</v>
      </c>
      <c r="I3005" s="6" t="str">
        <f t="shared" si="370"/>
        <v>Townsville</v>
      </c>
      <c r="J3005" s="2" t="s">
        <v>539</v>
      </c>
      <c r="K3005" s="7" t="str">
        <f>INDEX('Product Details'!$A$2:$D$169, MATCH('Sales Order '!J3005,'Product Details'!$B$2:$B$169,0),3)</f>
        <v>Technology</v>
      </c>
      <c r="L3005" s="7" t="str">
        <f>INDEX('Product Details'!$A$2:$D$169, MATCH('Sales Order '!J3005,'Product Details'!$B$2:$B$169,0),4)</f>
        <v>Copiers</v>
      </c>
      <c r="M3005" s="7" t="str">
        <f>INDEX('Product Details'!$A$2:$D$169, MATCH('Sales Order '!J3005,'Product Details'!$B$2:$B$169,0),1)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371"/>
        <v>10236</v>
      </c>
      <c r="R3005" s="8">
        <f t="shared" si="372"/>
        <v>10740</v>
      </c>
      <c r="S3005" s="2">
        <v>20</v>
      </c>
      <c r="T3005" s="9">
        <f t="shared" si="373"/>
        <v>10760</v>
      </c>
      <c r="U3005" s="9">
        <f t="shared" si="374"/>
        <v>524</v>
      </c>
      <c r="V3005" s="2" t="s">
        <v>64</v>
      </c>
      <c r="W3005" s="10">
        <f t="shared" si="375"/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 t="shared" si="368"/>
        <v>Sam</v>
      </c>
      <c r="H3006" s="6" t="str">
        <f t="shared" si="369"/>
        <v>Craven</v>
      </c>
      <c r="I3006" s="6" t="str">
        <f t="shared" si="370"/>
        <v>Hyderabad</v>
      </c>
      <c r="J3006" s="2" t="s">
        <v>212</v>
      </c>
      <c r="K3006" s="7" t="str">
        <f>INDEX('Product Details'!$A$2:$D$169, MATCH('Sales Order '!J3006,'Product Details'!$B$2:$B$169,0),3)</f>
        <v>Furniture</v>
      </c>
      <c r="L3006" s="7" t="str">
        <f>INDEX('Product Details'!$A$2:$D$169, MATCH('Sales Order '!J3006,'Product Details'!$B$2:$B$169,0),4)</f>
        <v>Bookcases</v>
      </c>
      <c r="M3006" s="7" t="str">
        <f>INDEX('Product Details'!$A$2:$D$169, MATCH('Sales Order '!J3006,'Product Details'!$B$2:$B$169,0),1)</f>
        <v>Library with Doors, Metal</v>
      </c>
      <c r="N3006" s="2">
        <v>7474</v>
      </c>
      <c r="O3006" s="2">
        <v>6858</v>
      </c>
      <c r="P3006" s="2">
        <v>5</v>
      </c>
      <c r="Q3006" s="8">
        <f t="shared" si="371"/>
        <v>34290</v>
      </c>
      <c r="R3006" s="8">
        <f t="shared" si="372"/>
        <v>37370</v>
      </c>
      <c r="S3006" s="2">
        <v>21</v>
      </c>
      <c r="T3006" s="9">
        <f t="shared" si="373"/>
        <v>37391</v>
      </c>
      <c r="U3006" s="9">
        <f t="shared" si="374"/>
        <v>3101</v>
      </c>
      <c r="V3006" s="2" t="s">
        <v>34</v>
      </c>
      <c r="W3006" s="10">
        <f t="shared" si="375"/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 t="shared" si="368"/>
        <v>Andy</v>
      </c>
      <c r="H3007" s="6" t="str">
        <f t="shared" si="369"/>
        <v>Yotov</v>
      </c>
      <c r="I3007" s="6" t="str">
        <f t="shared" si="370"/>
        <v>Samarinda</v>
      </c>
      <c r="J3007" s="2" t="s">
        <v>1397</v>
      </c>
      <c r="K3007" s="7" t="str">
        <f>INDEX('Product Details'!$A$2:$D$169, MATCH('Sales Order '!J3007,'Product Details'!$B$2:$B$169,0),3)</f>
        <v>Technology</v>
      </c>
      <c r="L3007" s="7" t="str">
        <f>INDEX('Product Details'!$A$2:$D$169, MATCH('Sales Order '!J3007,'Product Details'!$B$2:$B$169,0),4)</f>
        <v>Phones</v>
      </c>
      <c r="M3007" s="7" t="str">
        <f>INDEX('Product Details'!$A$2:$D$169, MATCH('Sales Order '!J3007,'Product Details'!$B$2:$B$169,0),1)</f>
        <v>Smart Phone, Full Size</v>
      </c>
      <c r="N3007" s="2">
        <v>8399</v>
      </c>
      <c r="O3007" s="2">
        <v>8001</v>
      </c>
      <c r="P3007" s="2">
        <v>4</v>
      </c>
      <c r="Q3007" s="8">
        <f t="shared" si="371"/>
        <v>32004</v>
      </c>
      <c r="R3007" s="8">
        <f t="shared" si="372"/>
        <v>33596</v>
      </c>
      <c r="S3007" s="2">
        <v>36</v>
      </c>
      <c r="T3007" s="9">
        <f t="shared" si="373"/>
        <v>33632</v>
      </c>
      <c r="U3007" s="9">
        <f t="shared" si="374"/>
        <v>1628</v>
      </c>
      <c r="V3007" s="2" t="s">
        <v>34</v>
      </c>
      <c r="W3007" s="10">
        <f t="shared" si="375"/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 t="shared" si="368"/>
        <v>Lindsay</v>
      </c>
      <c r="H3008" s="6" t="str">
        <f t="shared" si="369"/>
        <v>Shagiari</v>
      </c>
      <c r="I3008" s="6" t="str">
        <f t="shared" si="370"/>
        <v>Canberra</v>
      </c>
      <c r="J3008" s="2" t="s">
        <v>161</v>
      </c>
      <c r="K3008" s="7" t="str">
        <f>INDEX('Product Details'!$A$2:$D$169, MATCH('Sales Order '!J3008,'Product Details'!$B$2:$B$169,0),3)</f>
        <v>Office_Supplies</v>
      </c>
      <c r="L3008" s="7" t="str">
        <f>INDEX('Product Details'!$A$2:$D$169, MATCH('Sales Order '!J3008,'Product Details'!$B$2:$B$169,0),4)</f>
        <v>Storage</v>
      </c>
      <c r="M3008" s="7" t="str">
        <f>INDEX('Product Details'!$A$2:$D$169, MATCH('Sales Order '!J3008,'Product Details'!$B$2:$B$169,0),1)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371"/>
        <v>9850</v>
      </c>
      <c r="R3008" s="8">
        <f t="shared" si="372"/>
        <v>10440</v>
      </c>
      <c r="S3008" s="2">
        <v>78</v>
      </c>
      <c r="T3008" s="9">
        <f t="shared" si="373"/>
        <v>10518</v>
      </c>
      <c r="U3008" s="9">
        <f t="shared" si="374"/>
        <v>668</v>
      </c>
      <c r="V3008" s="2" t="s">
        <v>64</v>
      </c>
      <c r="W3008" s="10">
        <f t="shared" si="375"/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 t="shared" si="368"/>
        <v>Steven</v>
      </c>
      <c r="H3009" s="6" t="str">
        <f t="shared" si="369"/>
        <v>Cartwright</v>
      </c>
      <c r="I3009" s="6" t="str">
        <f t="shared" si="370"/>
        <v>Newcastle</v>
      </c>
      <c r="J3009" s="2" t="s">
        <v>1001</v>
      </c>
      <c r="K3009" s="7" t="str">
        <f>INDEX('Product Details'!$A$2:$D$169, MATCH('Sales Order '!J3009,'Product Details'!$B$2:$B$169,0),3)</f>
        <v>Office_Supplies</v>
      </c>
      <c r="L3009" s="7" t="str">
        <f>INDEX('Product Details'!$A$2:$D$169, MATCH('Sales Order '!J3009,'Product Details'!$B$2:$B$169,0),4)</f>
        <v>Art</v>
      </c>
      <c r="M3009" s="7" t="str">
        <f>INDEX('Product Details'!$A$2:$D$169, MATCH('Sales Order '!J3009,'Product Details'!$B$2:$B$169,0),1)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371"/>
        <v>158</v>
      </c>
      <c r="R3009" s="8">
        <f t="shared" si="372"/>
        <v>164</v>
      </c>
      <c r="S3009" s="2">
        <v>10</v>
      </c>
      <c r="T3009" s="9">
        <f t="shared" si="373"/>
        <v>174</v>
      </c>
      <c r="U3009" s="9">
        <f t="shared" si="374"/>
        <v>16</v>
      </c>
      <c r="V3009" s="2" t="s">
        <v>34</v>
      </c>
      <c r="W3009" s="10">
        <f t="shared" si="375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 t="shared" si="368"/>
        <v>Brad</v>
      </c>
      <c r="H3010" s="6" t="str">
        <f t="shared" si="369"/>
        <v>Eason</v>
      </c>
      <c r="I3010" s="6" t="str">
        <f t="shared" si="370"/>
        <v>Bogor</v>
      </c>
      <c r="J3010" s="2" t="s">
        <v>173</v>
      </c>
      <c r="K3010" s="7" t="str">
        <f>INDEX('Product Details'!$A$2:$D$169, MATCH('Sales Order '!J3010,'Product Details'!$B$2:$B$169,0),3)</f>
        <v>Office_Supplies</v>
      </c>
      <c r="L3010" s="7" t="str">
        <f>INDEX('Product Details'!$A$2:$D$169, MATCH('Sales Order '!J3010,'Product Details'!$B$2:$B$169,0),4)</f>
        <v>Fasteners</v>
      </c>
      <c r="M3010" s="7" t="str">
        <f>INDEX('Product Details'!$A$2:$D$169, MATCH('Sales Order '!J3010,'Product Details'!$B$2:$B$169,0),1)</f>
        <v>OIC Push Pins, Metal</v>
      </c>
      <c r="N3010" s="2">
        <v>8878</v>
      </c>
      <c r="O3010" s="2">
        <v>7914</v>
      </c>
      <c r="P3010" s="2">
        <v>5</v>
      </c>
      <c r="Q3010" s="8">
        <f t="shared" si="371"/>
        <v>39570</v>
      </c>
      <c r="R3010" s="8">
        <f t="shared" si="372"/>
        <v>44390</v>
      </c>
      <c r="S3010" s="2">
        <v>60</v>
      </c>
      <c r="T3010" s="9">
        <f t="shared" si="373"/>
        <v>44450</v>
      </c>
      <c r="U3010" s="9">
        <f t="shared" si="374"/>
        <v>4880</v>
      </c>
      <c r="V3010" s="2" t="s">
        <v>34</v>
      </c>
      <c r="W3010" s="10">
        <f t="shared" si="375"/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 t="shared" si="368"/>
        <v>Shahid</v>
      </c>
      <c r="H3011" s="6" t="str">
        <f t="shared" si="369"/>
        <v>Collister</v>
      </c>
      <c r="I3011" s="6" t="str">
        <f t="shared" si="370"/>
        <v>Solapur</v>
      </c>
      <c r="J3011" s="2" t="s">
        <v>841</v>
      </c>
      <c r="K3011" s="7" t="str">
        <f>INDEX('Product Details'!$A$2:$D$169, MATCH('Sales Order '!J3011,'Product Details'!$B$2:$B$169,0),3)</f>
        <v>Office_Supplies</v>
      </c>
      <c r="L3011" s="7" t="str">
        <f>INDEX('Product Details'!$A$2:$D$169, MATCH('Sales Order '!J3011,'Product Details'!$B$2:$B$169,0),4)</f>
        <v>Envelopes</v>
      </c>
      <c r="M3011" s="7" t="str">
        <f>INDEX('Product Details'!$A$2:$D$169, MATCH('Sales Order '!J3011,'Product Details'!$B$2:$B$169,0),1)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371"/>
        <v>411</v>
      </c>
      <c r="R3011" s="8">
        <f t="shared" si="372"/>
        <v>420</v>
      </c>
      <c r="S3011" s="2">
        <v>30</v>
      </c>
      <c r="T3011" s="9">
        <f t="shared" si="373"/>
        <v>450</v>
      </c>
      <c r="U3011" s="9">
        <f t="shared" si="374"/>
        <v>39</v>
      </c>
      <c r="V3011" s="2" t="s">
        <v>31</v>
      </c>
      <c r="W3011" s="10">
        <f t="shared" si="375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 t="shared" si="368"/>
        <v>Alan</v>
      </c>
      <c r="H3012" s="6" t="str">
        <f t="shared" si="369"/>
        <v>Schoenberger</v>
      </c>
      <c r="I3012" s="6" t="str">
        <f t="shared" si="370"/>
        <v>Anshan</v>
      </c>
      <c r="J3012" s="2" t="s">
        <v>42</v>
      </c>
      <c r="K3012" s="7" t="str">
        <f>INDEX('Product Details'!$A$2:$D$169, MATCH('Sales Order '!J3012,'Product Details'!$B$2:$B$169,0),3)</f>
        <v>Office_Supplies</v>
      </c>
      <c r="L3012" s="7" t="str">
        <f>INDEX('Product Details'!$A$2:$D$169, MATCH('Sales Order '!J3012,'Product Details'!$B$2:$B$169,0),4)</f>
        <v>Supplies</v>
      </c>
      <c r="M3012" s="7" t="str">
        <f>INDEX('Product Details'!$A$2:$D$169, MATCH('Sales Order '!J3012,'Product Details'!$B$2:$B$169,0),1)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371"/>
        <v>8722</v>
      </c>
      <c r="R3012" s="8">
        <f t="shared" si="372"/>
        <v>9408</v>
      </c>
      <c r="S3012" s="2">
        <v>43</v>
      </c>
      <c r="T3012" s="9">
        <f t="shared" si="373"/>
        <v>9451</v>
      </c>
      <c r="U3012" s="9">
        <f t="shared" si="374"/>
        <v>729</v>
      </c>
      <c r="V3012" s="2" t="s">
        <v>34</v>
      </c>
      <c r="W3012" s="10">
        <f t="shared" si="375"/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 t="shared" si="368"/>
        <v>Anthony</v>
      </c>
      <c r="H3013" s="6" t="str">
        <f t="shared" si="369"/>
        <v>O'Donnell</v>
      </c>
      <c r="I3013" s="6" t="str">
        <f t="shared" si="370"/>
        <v>Berlin</v>
      </c>
      <c r="J3013" s="2" t="s">
        <v>221</v>
      </c>
      <c r="K3013" s="7" t="str">
        <f>INDEX('Product Details'!$A$2:$D$169, MATCH('Sales Order '!J3013,'Product Details'!$B$2:$B$169,0),3)</f>
        <v>Office_Supplies</v>
      </c>
      <c r="L3013" s="7" t="str">
        <f>INDEX('Product Details'!$A$2:$D$169, MATCH('Sales Order '!J3013,'Product Details'!$B$2:$B$169,0),4)</f>
        <v>Storage</v>
      </c>
      <c r="M3013" s="7" t="str">
        <f>INDEX('Product Details'!$A$2:$D$169, MATCH('Sales Order '!J3013,'Product Details'!$B$2:$B$169,0),1)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371"/>
        <v>4485</v>
      </c>
      <c r="R3013" s="8">
        <f t="shared" si="372"/>
        <v>4755</v>
      </c>
      <c r="S3013" s="2">
        <v>39</v>
      </c>
      <c r="T3013" s="9">
        <f t="shared" si="373"/>
        <v>4794</v>
      </c>
      <c r="U3013" s="9">
        <f t="shared" si="374"/>
        <v>309</v>
      </c>
      <c r="V3013" s="2" t="s">
        <v>64</v>
      </c>
      <c r="W3013" s="10">
        <f t="shared" si="375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 t="shared" si="368"/>
        <v>Erica</v>
      </c>
      <c r="H3014" s="6" t="str">
        <f t="shared" si="369"/>
        <v>Hackney</v>
      </c>
      <c r="I3014" s="6" t="str">
        <f t="shared" si="370"/>
        <v>Adelaide</v>
      </c>
      <c r="J3014" s="2" t="s">
        <v>867</v>
      </c>
      <c r="K3014" s="7" t="str">
        <f>INDEX('Product Details'!$A$2:$D$169, MATCH('Sales Order '!J3014,'Product Details'!$B$2:$B$169,0),3)</f>
        <v>Furniture</v>
      </c>
      <c r="L3014" s="7" t="str">
        <f>INDEX('Product Details'!$A$2:$D$169, MATCH('Sales Order '!J3014,'Product Details'!$B$2:$B$169,0),4)</f>
        <v>Chairs</v>
      </c>
      <c r="M3014" s="7" t="str">
        <f>INDEX('Product Details'!$A$2:$D$169, MATCH('Sales Order '!J3014,'Product Details'!$B$2:$B$169,0),1)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371"/>
        <v>5028</v>
      </c>
      <c r="R3014" s="8">
        <f t="shared" si="372"/>
        <v>5432</v>
      </c>
      <c r="S3014" s="2">
        <v>26</v>
      </c>
      <c r="T3014" s="9">
        <f t="shared" si="373"/>
        <v>5458</v>
      </c>
      <c r="U3014" s="9">
        <f t="shared" si="374"/>
        <v>430</v>
      </c>
      <c r="V3014" s="2" t="s">
        <v>64</v>
      </c>
      <c r="W3014" s="10">
        <f t="shared" si="375"/>
        <v>0.05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 t="shared" si="368"/>
        <v>Dennis</v>
      </c>
      <c r="H3015" s="6" t="str">
        <f t="shared" si="369"/>
        <v>Pardue</v>
      </c>
      <c r="I3015" s="6" t="str">
        <f t="shared" si="370"/>
        <v>Townsville</v>
      </c>
      <c r="J3015" s="2" t="s">
        <v>860</v>
      </c>
      <c r="K3015" s="7" t="str">
        <f>INDEX('Product Details'!$A$2:$D$169, MATCH('Sales Order '!J3015,'Product Details'!$B$2:$B$169,0),3)</f>
        <v>Furniture</v>
      </c>
      <c r="L3015" s="7" t="str">
        <f>INDEX('Product Details'!$A$2:$D$169, MATCH('Sales Order '!J3015,'Product Details'!$B$2:$B$169,0),4)</f>
        <v>Bookcases</v>
      </c>
      <c r="M3015" s="7" t="str">
        <f>INDEX('Product Details'!$A$2:$D$169, MATCH('Sales Order '!J3015,'Product Details'!$B$2:$B$169,0),1)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371"/>
        <v>21984</v>
      </c>
      <c r="R3015" s="8">
        <f t="shared" si="372"/>
        <v>23766</v>
      </c>
      <c r="S3015" s="2">
        <v>69</v>
      </c>
      <c r="T3015" s="9">
        <f t="shared" si="373"/>
        <v>23835</v>
      </c>
      <c r="U3015" s="9">
        <f t="shared" si="374"/>
        <v>1851</v>
      </c>
      <c r="V3015" s="2" t="s">
        <v>34</v>
      </c>
      <c r="W3015" s="10">
        <f t="shared" si="375"/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 t="shared" si="368"/>
        <v>Kean</v>
      </c>
      <c r="H3016" s="6" t="str">
        <f t="shared" si="369"/>
        <v>Thornton</v>
      </c>
      <c r="I3016" s="6" t="str">
        <f t="shared" si="370"/>
        <v>Brisbane</v>
      </c>
      <c r="J3016" s="2" t="s">
        <v>500</v>
      </c>
      <c r="K3016" s="7" t="str">
        <f>INDEX('Product Details'!$A$2:$D$169, MATCH('Sales Order '!J3016,'Product Details'!$B$2:$B$169,0),3)</f>
        <v>Furniture</v>
      </c>
      <c r="L3016" s="7" t="str">
        <f>INDEX('Product Details'!$A$2:$D$169, MATCH('Sales Order '!J3016,'Product Details'!$B$2:$B$169,0),4)</f>
        <v>Tables</v>
      </c>
      <c r="M3016" s="7" t="str">
        <f>INDEX('Product Details'!$A$2:$D$169, MATCH('Sales Order '!J3016,'Product Details'!$B$2:$B$169,0),1)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371"/>
        <v>12164</v>
      </c>
      <c r="R3016" s="8">
        <f t="shared" si="372"/>
        <v>13152</v>
      </c>
      <c r="S3016" s="2">
        <v>54</v>
      </c>
      <c r="T3016" s="9">
        <f t="shared" si="373"/>
        <v>13206</v>
      </c>
      <c r="U3016" s="9">
        <f t="shared" si="374"/>
        <v>1042</v>
      </c>
      <c r="V3016" s="2" t="s">
        <v>64</v>
      </c>
      <c r="W3016" s="10">
        <f t="shared" si="375"/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 t="shared" si="368"/>
        <v>Jessica</v>
      </c>
      <c r="H3017" s="6" t="str">
        <f t="shared" si="369"/>
        <v>Myrick</v>
      </c>
      <c r="I3017" s="6" t="str">
        <f t="shared" si="370"/>
        <v>Krefeld</v>
      </c>
      <c r="J3017" s="2" t="s">
        <v>60</v>
      </c>
      <c r="K3017" s="7" t="str">
        <f>INDEX('Product Details'!$A$2:$D$169, MATCH('Sales Order '!J3017,'Product Details'!$B$2:$B$169,0),3)</f>
        <v>Technology</v>
      </c>
      <c r="L3017" s="7" t="str">
        <f>INDEX('Product Details'!$A$2:$D$169, MATCH('Sales Order '!J3017,'Product Details'!$B$2:$B$169,0),4)</f>
        <v>Accessories</v>
      </c>
      <c r="M3017" s="7" t="str">
        <f>INDEX('Product Details'!$A$2:$D$169, MATCH('Sales Order '!J3017,'Product Details'!$B$2:$B$169,0),1)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371"/>
        <v>1176</v>
      </c>
      <c r="R3017" s="8">
        <f t="shared" si="372"/>
        <v>1281</v>
      </c>
      <c r="S3017" s="2">
        <v>30</v>
      </c>
      <c r="T3017" s="9">
        <f t="shared" si="373"/>
        <v>1311</v>
      </c>
      <c r="U3017" s="9">
        <f t="shared" si="374"/>
        <v>135</v>
      </c>
      <c r="V3017" s="2" t="s">
        <v>34</v>
      </c>
      <c r="W3017" s="10">
        <f t="shared" si="375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 t="shared" ref="G3018:G3081" si="376">VLOOKUP(F3018, Customer,2,0)</f>
        <v>Roland</v>
      </c>
      <c r="H3018" s="6" t="str">
        <f t="shared" ref="H3018:H3081" si="377">VLOOKUP(F3018,Customer,3,0)</f>
        <v>Murray</v>
      </c>
      <c r="I3018" s="6" t="str">
        <f t="shared" ref="I3018:I3081" si="378">VLOOKUP(F3018,Customer,5,0)</f>
        <v>Frankfurt</v>
      </c>
      <c r="J3018" s="2" t="s">
        <v>698</v>
      </c>
      <c r="K3018" s="7" t="str">
        <f>INDEX('Product Details'!$A$2:$D$169, MATCH('Sales Order '!J3018,'Product Details'!$B$2:$B$169,0),3)</f>
        <v>Furniture</v>
      </c>
      <c r="L3018" s="7" t="str">
        <f>INDEX('Product Details'!$A$2:$D$169, MATCH('Sales Order '!J3018,'Product Details'!$B$2:$B$169,0),4)</f>
        <v>Chairs</v>
      </c>
      <c r="M3018" s="7" t="str">
        <f>INDEX('Product Details'!$A$2:$D$169, MATCH('Sales Order '!J3018,'Product Details'!$B$2:$B$169,0),1)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371"/>
        <v>9270</v>
      </c>
      <c r="R3018" s="8">
        <f t="shared" si="372"/>
        <v>10308</v>
      </c>
      <c r="S3018" s="2">
        <v>32</v>
      </c>
      <c r="T3018" s="9">
        <f t="shared" si="373"/>
        <v>10340</v>
      </c>
      <c r="U3018" s="9">
        <f t="shared" si="374"/>
        <v>1070</v>
      </c>
      <c r="V3018" s="2" t="s">
        <v>34</v>
      </c>
      <c r="W3018" s="10">
        <f t="shared" si="375"/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 t="shared" si="376"/>
        <v>Stuart</v>
      </c>
      <c r="H3019" s="6" t="str">
        <f t="shared" si="377"/>
        <v>Calhoun</v>
      </c>
      <c r="I3019" s="6" t="str">
        <f t="shared" si="378"/>
        <v>Bochum</v>
      </c>
      <c r="J3019" s="2" t="s">
        <v>345</v>
      </c>
      <c r="K3019" s="7" t="str">
        <f>INDEX('Product Details'!$A$2:$D$169, MATCH('Sales Order '!J3019,'Product Details'!$B$2:$B$169,0),3)</f>
        <v>Furniture</v>
      </c>
      <c r="L3019" s="7" t="str">
        <f>INDEX('Product Details'!$A$2:$D$169, MATCH('Sales Order '!J3019,'Product Details'!$B$2:$B$169,0),4)</f>
        <v>Chairs</v>
      </c>
      <c r="M3019" s="7" t="str">
        <f>INDEX('Product Details'!$A$2:$D$169, MATCH('Sales Order '!J3019,'Product Details'!$B$2:$B$169,0),1)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379">O3019*P3019</f>
        <v>2972</v>
      </c>
      <c r="R3019" s="8">
        <f t="shared" ref="R3019:R3082" si="380">N3019*P3019</f>
        <v>3090</v>
      </c>
      <c r="S3019" s="2">
        <v>92</v>
      </c>
      <c r="T3019" s="9">
        <f t="shared" ref="T3019:T3082" si="381">R3019+S3019</f>
        <v>3182</v>
      </c>
      <c r="U3019" s="9">
        <f t="shared" ref="U3019:U3082" si="382">T3019-Q3019</f>
        <v>210</v>
      </c>
      <c r="V3019" s="2" t="s">
        <v>31</v>
      </c>
      <c r="W3019" s="10">
        <f t="shared" ref="W3019:W3082" si="383">VLOOKUP(T3019,$X$1:$Y$7,2,1)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 t="shared" si="376"/>
        <v>Erin</v>
      </c>
      <c r="H3020" s="6" t="str">
        <f t="shared" si="377"/>
        <v>Smith</v>
      </c>
      <c r="I3020" s="6" t="str">
        <f t="shared" si="378"/>
        <v>Yuci</v>
      </c>
      <c r="J3020" s="2" t="s">
        <v>208</v>
      </c>
      <c r="K3020" s="7" t="str">
        <f>INDEX('Product Details'!$A$2:$D$169, MATCH('Sales Order '!J3020,'Product Details'!$B$2:$B$169,0),3)</f>
        <v>Office_Supplies</v>
      </c>
      <c r="L3020" s="7" t="str">
        <f>INDEX('Product Details'!$A$2:$D$169, MATCH('Sales Order '!J3020,'Product Details'!$B$2:$B$169,0),4)</f>
        <v>Labels</v>
      </c>
      <c r="M3020" s="7" t="str">
        <f>INDEX('Product Details'!$A$2:$D$169, MATCH('Sales Order '!J3020,'Product Details'!$B$2:$B$169,0),1)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379"/>
        <v>1702</v>
      </c>
      <c r="R3020" s="8">
        <f t="shared" si="380"/>
        <v>1734</v>
      </c>
      <c r="S3020" s="2">
        <v>21</v>
      </c>
      <c r="T3020" s="9">
        <f t="shared" si="381"/>
        <v>1755</v>
      </c>
      <c r="U3020" s="9">
        <f t="shared" si="382"/>
        <v>53</v>
      </c>
      <c r="V3020" s="2" t="s">
        <v>34</v>
      </c>
      <c r="W3020" s="10">
        <f t="shared" si="383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 t="shared" si="376"/>
        <v>Laurel</v>
      </c>
      <c r="H3021" s="6" t="str">
        <f t="shared" si="377"/>
        <v>Beltran</v>
      </c>
      <c r="I3021" s="6" t="str">
        <f t="shared" si="378"/>
        <v>Bonn</v>
      </c>
      <c r="J3021" s="2" t="s">
        <v>359</v>
      </c>
      <c r="K3021" s="7" t="str">
        <f>INDEX('Product Details'!$A$2:$D$169, MATCH('Sales Order '!J3021,'Product Details'!$B$2:$B$169,0),3)</f>
        <v>Office_Supplies</v>
      </c>
      <c r="L3021" s="7" t="str">
        <f>INDEX('Product Details'!$A$2:$D$169, MATCH('Sales Order '!J3021,'Product Details'!$B$2:$B$169,0),4)</f>
        <v>Binders</v>
      </c>
      <c r="M3021" s="7" t="str">
        <f>INDEX('Product Details'!$A$2:$D$169, MATCH('Sales Order '!J3021,'Product Details'!$B$2:$B$169,0),1)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379"/>
        <v>3010</v>
      </c>
      <c r="R3021" s="8">
        <f t="shared" si="380"/>
        <v>3192</v>
      </c>
      <c r="S3021" s="2">
        <v>78</v>
      </c>
      <c r="T3021" s="9">
        <f t="shared" si="381"/>
        <v>3270</v>
      </c>
      <c r="U3021" s="9">
        <f t="shared" si="382"/>
        <v>260</v>
      </c>
      <c r="V3021" s="2" t="s">
        <v>34</v>
      </c>
      <c r="W3021" s="10">
        <f t="shared" si="383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 t="shared" si="376"/>
        <v>Lisa</v>
      </c>
      <c r="H3022" s="6" t="str">
        <f t="shared" si="377"/>
        <v>DeCherney</v>
      </c>
      <c r="I3022" s="6" t="str">
        <f t="shared" si="378"/>
        <v>Ningbo</v>
      </c>
      <c r="J3022" s="2" t="s">
        <v>191</v>
      </c>
      <c r="K3022" s="7" t="str">
        <f>INDEX('Product Details'!$A$2:$D$169, MATCH('Sales Order '!J3022,'Product Details'!$B$2:$B$169,0),3)</f>
        <v>Furniture</v>
      </c>
      <c r="L3022" s="7" t="str">
        <f>INDEX('Product Details'!$A$2:$D$169, MATCH('Sales Order '!J3022,'Product Details'!$B$2:$B$169,0),4)</f>
        <v>Tables</v>
      </c>
      <c r="M3022" s="7" t="str">
        <f>INDEX('Product Details'!$A$2:$D$169, MATCH('Sales Order '!J3022,'Product Details'!$B$2:$B$169,0),1)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379"/>
        <v>5370</v>
      </c>
      <c r="R3022" s="8">
        <f t="shared" si="380"/>
        <v>5634</v>
      </c>
      <c r="S3022" s="2">
        <v>24</v>
      </c>
      <c r="T3022" s="9">
        <f t="shared" si="381"/>
        <v>5658</v>
      </c>
      <c r="U3022" s="9">
        <f t="shared" si="382"/>
        <v>288</v>
      </c>
      <c r="V3022" s="2" t="s">
        <v>34</v>
      </c>
      <c r="W3022" s="10">
        <f t="shared" si="383"/>
        <v>0.05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 t="shared" si="376"/>
        <v>Sally</v>
      </c>
      <c r="H3023" s="6" t="str">
        <f t="shared" si="377"/>
        <v>Hughsby</v>
      </c>
      <c r="I3023" s="6" t="str">
        <f t="shared" si="378"/>
        <v>Depok</v>
      </c>
      <c r="J3023" s="2" t="s">
        <v>235</v>
      </c>
      <c r="K3023" s="7" t="str">
        <f>INDEX('Product Details'!$A$2:$D$169, MATCH('Sales Order '!J3023,'Product Details'!$B$2:$B$169,0),3)</f>
        <v>Furniture</v>
      </c>
      <c r="L3023" s="7" t="str">
        <f>INDEX('Product Details'!$A$2:$D$169, MATCH('Sales Order '!J3023,'Product Details'!$B$2:$B$169,0),4)</f>
        <v>Chairs</v>
      </c>
      <c r="M3023" s="7" t="str">
        <f>INDEX('Product Details'!$A$2:$D$169, MATCH('Sales Order '!J3023,'Product Details'!$B$2:$B$169,0),1)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379"/>
        <v>46152</v>
      </c>
      <c r="R3023" s="8">
        <f t="shared" si="380"/>
        <v>50832</v>
      </c>
      <c r="S3023" s="2">
        <v>47</v>
      </c>
      <c r="T3023" s="9">
        <f t="shared" si="381"/>
        <v>50879</v>
      </c>
      <c r="U3023" s="9">
        <f t="shared" si="382"/>
        <v>4727</v>
      </c>
      <c r="V3023" s="2" t="s">
        <v>64</v>
      </c>
      <c r="W3023" s="10">
        <f t="shared" si="383"/>
        <v>0.09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 t="shared" si="376"/>
        <v>Giulietta</v>
      </c>
      <c r="H3024" s="6" t="str">
        <f t="shared" si="377"/>
        <v>Weimer</v>
      </c>
      <c r="I3024" s="6" t="str">
        <f t="shared" si="378"/>
        <v>Suihua</v>
      </c>
      <c r="J3024" s="2" t="s">
        <v>420</v>
      </c>
      <c r="K3024" s="7" t="str">
        <f>INDEX('Product Details'!$A$2:$D$169, MATCH('Sales Order '!J3024,'Product Details'!$B$2:$B$169,0),3)</f>
        <v>Office_Supplies</v>
      </c>
      <c r="L3024" s="7" t="str">
        <f>INDEX('Product Details'!$A$2:$D$169, MATCH('Sales Order '!J3024,'Product Details'!$B$2:$B$169,0),4)</f>
        <v>Labels</v>
      </c>
      <c r="M3024" s="7" t="str">
        <f>INDEX('Product Details'!$A$2:$D$169, MATCH('Sales Order '!J3024,'Product Details'!$B$2:$B$169,0),1)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379"/>
        <v>4672</v>
      </c>
      <c r="R3024" s="8">
        <f t="shared" si="380"/>
        <v>4906</v>
      </c>
      <c r="S3024" s="2">
        <v>61</v>
      </c>
      <c r="T3024" s="9">
        <f t="shared" si="381"/>
        <v>4967</v>
      </c>
      <c r="U3024" s="9">
        <f t="shared" si="382"/>
        <v>295</v>
      </c>
      <c r="V3024" s="2" t="s">
        <v>34</v>
      </c>
      <c r="W3024" s="10">
        <f t="shared" si="383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 t="shared" si="376"/>
        <v>Rick</v>
      </c>
      <c r="H3025" s="6" t="str">
        <f t="shared" si="377"/>
        <v>Reed</v>
      </c>
      <c r="I3025" s="6" t="str">
        <f t="shared" si="378"/>
        <v>Lucknow</v>
      </c>
      <c r="J3025" s="2" t="s">
        <v>60</v>
      </c>
      <c r="K3025" s="7" t="str">
        <f>INDEX('Product Details'!$A$2:$D$169, MATCH('Sales Order '!J3025,'Product Details'!$B$2:$B$169,0),3)</f>
        <v>Technology</v>
      </c>
      <c r="L3025" s="7" t="str">
        <f>INDEX('Product Details'!$A$2:$D$169, MATCH('Sales Order '!J3025,'Product Details'!$B$2:$B$169,0),4)</f>
        <v>Accessories</v>
      </c>
      <c r="M3025" s="7" t="str">
        <f>INDEX('Product Details'!$A$2:$D$169, MATCH('Sales Order '!J3025,'Product Details'!$B$2:$B$169,0),1)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379"/>
        <v>5274</v>
      </c>
      <c r="R3025" s="8">
        <f t="shared" si="380"/>
        <v>5538</v>
      </c>
      <c r="S3025" s="2">
        <v>49</v>
      </c>
      <c r="T3025" s="9">
        <f t="shared" si="381"/>
        <v>5587</v>
      </c>
      <c r="U3025" s="9">
        <f t="shared" si="382"/>
        <v>313</v>
      </c>
      <c r="V3025" s="2" t="s">
        <v>64</v>
      </c>
      <c r="W3025" s="10">
        <f t="shared" si="383"/>
        <v>0.05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 t="shared" si="376"/>
        <v>Maureen</v>
      </c>
      <c r="H3026" s="6" t="str">
        <f t="shared" si="377"/>
        <v>Fritzler</v>
      </c>
      <c r="I3026" s="6" t="str">
        <f t="shared" si="378"/>
        <v>BadenBaden</v>
      </c>
      <c r="J3026" s="2" t="s">
        <v>377</v>
      </c>
      <c r="K3026" s="7" t="str">
        <f>INDEX('Product Details'!$A$2:$D$169, MATCH('Sales Order '!J3026,'Product Details'!$B$2:$B$169,0),3)</f>
        <v>Furniture</v>
      </c>
      <c r="L3026" s="7" t="str">
        <f>INDEX('Product Details'!$A$2:$D$169, MATCH('Sales Order '!J3026,'Product Details'!$B$2:$B$169,0),4)</f>
        <v>Tables</v>
      </c>
      <c r="M3026" s="7" t="str">
        <f>INDEX('Product Details'!$A$2:$D$169, MATCH('Sales Order '!J3026,'Product Details'!$B$2:$B$169,0),1)</f>
        <v>BPI Conference Tables</v>
      </c>
      <c r="N3026" s="2">
        <v>7609</v>
      </c>
      <c r="O3026" s="2">
        <v>7248</v>
      </c>
      <c r="P3026" s="2">
        <v>6</v>
      </c>
      <c r="Q3026" s="8">
        <f t="shared" si="379"/>
        <v>43488</v>
      </c>
      <c r="R3026" s="8">
        <f t="shared" si="380"/>
        <v>45654</v>
      </c>
      <c r="S3026" s="2">
        <v>47</v>
      </c>
      <c r="T3026" s="9">
        <f t="shared" si="381"/>
        <v>45701</v>
      </c>
      <c r="U3026" s="9">
        <f t="shared" si="382"/>
        <v>2213</v>
      </c>
      <c r="V3026" s="2" t="s">
        <v>34</v>
      </c>
      <c r="W3026" s="10">
        <f t="shared" si="383"/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 t="shared" si="376"/>
        <v>Lynn</v>
      </c>
      <c r="H3027" s="6" t="str">
        <f t="shared" si="377"/>
        <v>Smith</v>
      </c>
      <c r="I3027" s="6" t="str">
        <f t="shared" si="378"/>
        <v>Guiping</v>
      </c>
      <c r="J3027" s="2" t="s">
        <v>817</v>
      </c>
      <c r="K3027" s="7" t="str">
        <f>INDEX('Product Details'!$A$2:$D$169, MATCH('Sales Order '!J3027,'Product Details'!$B$2:$B$169,0),3)</f>
        <v>Office_Supplies</v>
      </c>
      <c r="L3027" s="7" t="str">
        <f>INDEX('Product Details'!$A$2:$D$169, MATCH('Sales Order '!J3027,'Product Details'!$B$2:$B$169,0),4)</f>
        <v>Labels</v>
      </c>
      <c r="M3027" s="7" t="str">
        <f>INDEX('Product Details'!$A$2:$D$169, MATCH('Sales Order '!J3027,'Product Details'!$B$2:$B$169,0),1)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379"/>
        <v>304</v>
      </c>
      <c r="R3027" s="8">
        <f t="shared" si="380"/>
        <v>328</v>
      </c>
      <c r="S3027" s="2">
        <v>30</v>
      </c>
      <c r="T3027" s="9">
        <f t="shared" si="381"/>
        <v>358</v>
      </c>
      <c r="U3027" s="9">
        <f t="shared" si="382"/>
        <v>54</v>
      </c>
      <c r="V3027" s="2" t="s">
        <v>34</v>
      </c>
      <c r="W3027" s="10">
        <f t="shared" si="383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 t="shared" si="376"/>
        <v>Victoria</v>
      </c>
      <c r="H3028" s="6" t="str">
        <f t="shared" si="377"/>
        <v>Wilson</v>
      </c>
      <c r="I3028" s="6" t="str">
        <f t="shared" si="378"/>
        <v>Berlin</v>
      </c>
      <c r="J3028" s="2" t="s">
        <v>436</v>
      </c>
      <c r="K3028" s="7" t="str">
        <f>INDEX('Product Details'!$A$2:$D$169, MATCH('Sales Order '!J3028,'Product Details'!$B$2:$B$169,0),3)</f>
        <v>Technology</v>
      </c>
      <c r="L3028" s="7" t="str">
        <f>INDEX('Product Details'!$A$2:$D$169, MATCH('Sales Order '!J3028,'Product Details'!$B$2:$B$169,0),4)</f>
        <v>Accessories</v>
      </c>
      <c r="M3028" s="7" t="str">
        <f>INDEX('Product Details'!$A$2:$D$169, MATCH('Sales Order '!J3028,'Product Details'!$B$2:$B$169,0),1)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379"/>
        <v>4794</v>
      </c>
      <c r="R3028" s="8">
        <f t="shared" si="380"/>
        <v>5080</v>
      </c>
      <c r="S3028" s="2">
        <v>92</v>
      </c>
      <c r="T3028" s="9">
        <f t="shared" si="381"/>
        <v>5172</v>
      </c>
      <c r="U3028" s="9">
        <f t="shared" si="382"/>
        <v>378</v>
      </c>
      <c r="V3028" s="2" t="s">
        <v>72</v>
      </c>
      <c r="W3028" s="10">
        <f t="shared" si="383"/>
        <v>0.05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 t="shared" si="376"/>
        <v>Carl</v>
      </c>
      <c r="H3029" s="6" t="str">
        <f t="shared" si="377"/>
        <v>Weiss</v>
      </c>
      <c r="I3029" s="6" t="str">
        <f t="shared" si="378"/>
        <v>Tianjin</v>
      </c>
      <c r="J3029" s="2" t="s">
        <v>436</v>
      </c>
      <c r="K3029" s="7" t="str">
        <f>INDEX('Product Details'!$A$2:$D$169, MATCH('Sales Order '!J3029,'Product Details'!$B$2:$B$169,0),3)</f>
        <v>Technology</v>
      </c>
      <c r="L3029" s="7" t="str">
        <f>INDEX('Product Details'!$A$2:$D$169, MATCH('Sales Order '!J3029,'Product Details'!$B$2:$B$169,0),4)</f>
        <v>Accessories</v>
      </c>
      <c r="M3029" s="7" t="str">
        <f>INDEX('Product Details'!$A$2:$D$169, MATCH('Sales Order '!J3029,'Product Details'!$B$2:$B$169,0),1)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379"/>
        <v>80</v>
      </c>
      <c r="R3029" s="8">
        <f t="shared" si="380"/>
        <v>87</v>
      </c>
      <c r="S3029" s="2">
        <v>10</v>
      </c>
      <c r="T3029" s="9">
        <f t="shared" si="381"/>
        <v>97</v>
      </c>
      <c r="U3029" s="9">
        <f t="shared" si="382"/>
        <v>17</v>
      </c>
      <c r="V3029" s="2" t="s">
        <v>34</v>
      </c>
      <c r="W3029" s="10">
        <f t="shared" si="383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 t="shared" si="376"/>
        <v>Roland</v>
      </c>
      <c r="H3030" s="6" t="str">
        <f t="shared" si="377"/>
        <v>Murray</v>
      </c>
      <c r="I3030" s="6" t="str">
        <f t="shared" si="378"/>
        <v>Frankfurt</v>
      </c>
      <c r="J3030" s="2" t="s">
        <v>151</v>
      </c>
      <c r="K3030" s="7" t="str">
        <f>INDEX('Product Details'!$A$2:$D$169, MATCH('Sales Order '!J3030,'Product Details'!$B$2:$B$169,0),3)</f>
        <v>Office_Supplies</v>
      </c>
      <c r="L3030" s="7" t="str">
        <f>INDEX('Product Details'!$A$2:$D$169, MATCH('Sales Order '!J3030,'Product Details'!$B$2:$B$169,0),4)</f>
        <v>Appliances</v>
      </c>
      <c r="M3030" s="7" t="str">
        <f>INDEX('Product Details'!$A$2:$D$169, MATCH('Sales Order '!J3030,'Product Details'!$B$2:$B$169,0),1)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379"/>
        <v>2363</v>
      </c>
      <c r="R3030" s="8">
        <f t="shared" si="380"/>
        <v>2602</v>
      </c>
      <c r="S3030" s="2">
        <v>64</v>
      </c>
      <c r="T3030" s="9">
        <f t="shared" si="381"/>
        <v>2666</v>
      </c>
      <c r="U3030" s="9">
        <f t="shared" si="382"/>
        <v>303</v>
      </c>
      <c r="V3030" s="2" t="s">
        <v>64</v>
      </c>
      <c r="W3030" s="10">
        <f t="shared" si="383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 t="shared" si="376"/>
        <v>Justin</v>
      </c>
      <c r="H3031" s="6" t="str">
        <f t="shared" si="377"/>
        <v>Hirsh</v>
      </c>
      <c r="I3031" s="6" t="str">
        <f t="shared" si="378"/>
        <v>Surakarta</v>
      </c>
      <c r="J3031" s="2" t="s">
        <v>1174</v>
      </c>
      <c r="K3031" s="7" t="str">
        <f>INDEX('Product Details'!$A$2:$D$169, MATCH('Sales Order '!J3031,'Product Details'!$B$2:$B$169,0),3)</f>
        <v>Office_Supplies</v>
      </c>
      <c r="L3031" s="7" t="str">
        <f>INDEX('Product Details'!$A$2:$D$169, MATCH('Sales Order '!J3031,'Product Details'!$B$2:$B$169,0),4)</f>
        <v>Storage</v>
      </c>
      <c r="M3031" s="7" t="str">
        <f>INDEX('Product Details'!$A$2:$D$169, MATCH('Sales Order '!J3031,'Product Details'!$B$2:$B$169,0),1)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379"/>
        <v>6364</v>
      </c>
      <c r="R3031" s="8">
        <f t="shared" si="380"/>
        <v>6548</v>
      </c>
      <c r="S3031" s="2">
        <v>63</v>
      </c>
      <c r="T3031" s="9">
        <f t="shared" si="381"/>
        <v>6611</v>
      </c>
      <c r="U3031" s="9">
        <f t="shared" si="382"/>
        <v>247</v>
      </c>
      <c r="V3031" s="2" t="s">
        <v>72</v>
      </c>
      <c r="W3031" s="10">
        <f t="shared" si="383"/>
        <v>0.05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 t="shared" si="376"/>
        <v>Deanra</v>
      </c>
      <c r="H3032" s="6" t="str">
        <f t="shared" si="377"/>
        <v>Eno</v>
      </c>
      <c r="I3032" s="6" t="str">
        <f t="shared" si="378"/>
        <v>Langen</v>
      </c>
      <c r="J3032" s="2" t="s">
        <v>359</v>
      </c>
      <c r="K3032" s="7" t="str">
        <f>INDEX('Product Details'!$A$2:$D$169, MATCH('Sales Order '!J3032,'Product Details'!$B$2:$B$169,0),3)</f>
        <v>Office_Supplies</v>
      </c>
      <c r="L3032" s="7" t="str">
        <f>INDEX('Product Details'!$A$2:$D$169, MATCH('Sales Order '!J3032,'Product Details'!$B$2:$B$169,0),4)</f>
        <v>Binders</v>
      </c>
      <c r="M3032" s="7" t="str">
        <f>INDEX('Product Details'!$A$2:$D$169, MATCH('Sales Order '!J3032,'Product Details'!$B$2:$B$169,0),1)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379"/>
        <v>59</v>
      </c>
      <c r="R3032" s="8">
        <f t="shared" si="380"/>
        <v>63</v>
      </c>
      <c r="S3032" s="2">
        <v>10</v>
      </c>
      <c r="T3032" s="9">
        <f t="shared" si="381"/>
        <v>73</v>
      </c>
      <c r="U3032" s="9">
        <f t="shared" si="382"/>
        <v>14</v>
      </c>
      <c r="V3032" s="2" t="s">
        <v>64</v>
      </c>
      <c r="W3032" s="10">
        <f t="shared" si="383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 t="shared" si="376"/>
        <v>Toby</v>
      </c>
      <c r="H3033" s="6" t="str">
        <f t="shared" si="377"/>
        <v>Braunhardt</v>
      </c>
      <c r="I3033" s="6" t="str">
        <f t="shared" si="378"/>
        <v>Jiangyan</v>
      </c>
      <c r="J3033" s="2" t="s">
        <v>707</v>
      </c>
      <c r="K3033" s="7" t="str">
        <f>INDEX('Product Details'!$A$2:$D$169, MATCH('Sales Order '!J3033,'Product Details'!$B$2:$B$169,0),3)</f>
        <v>Office_Supplies</v>
      </c>
      <c r="L3033" s="7" t="str">
        <f>INDEX('Product Details'!$A$2:$D$169, MATCH('Sales Order '!J3033,'Product Details'!$B$2:$B$169,0),4)</f>
        <v>Supplies</v>
      </c>
      <c r="M3033" s="7" t="str">
        <f>INDEX('Product Details'!$A$2:$D$169, MATCH('Sales Order '!J3033,'Product Details'!$B$2:$B$169,0),1)</f>
        <v>Stiletto Ruler, High Speed</v>
      </c>
      <c r="N3033" s="2">
        <v>6768</v>
      </c>
      <c r="O3033" s="2">
        <v>6512</v>
      </c>
      <c r="P3033" s="2">
        <v>4</v>
      </c>
      <c r="Q3033" s="8">
        <f t="shared" si="379"/>
        <v>26048</v>
      </c>
      <c r="R3033" s="8">
        <f t="shared" si="380"/>
        <v>27072</v>
      </c>
      <c r="S3033" s="2">
        <v>38</v>
      </c>
      <c r="T3033" s="9">
        <f t="shared" si="381"/>
        <v>27110</v>
      </c>
      <c r="U3033" s="9">
        <f t="shared" si="382"/>
        <v>1062</v>
      </c>
      <c r="V3033" s="2" t="s">
        <v>31</v>
      </c>
      <c r="W3033" s="10">
        <f t="shared" si="383"/>
        <v>7.0000000000000007E-2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 t="shared" si="376"/>
        <v>Ivan</v>
      </c>
      <c r="H3034" s="6" t="str">
        <f t="shared" si="377"/>
        <v>Gibson</v>
      </c>
      <c r="I3034" s="6" t="str">
        <f t="shared" si="378"/>
        <v>Perth</v>
      </c>
      <c r="J3034" s="2" t="s">
        <v>962</v>
      </c>
      <c r="K3034" s="7" t="str">
        <f>INDEX('Product Details'!$A$2:$D$169, MATCH('Sales Order '!J3034,'Product Details'!$B$2:$B$169,0),3)</f>
        <v>Furniture</v>
      </c>
      <c r="L3034" s="7" t="str">
        <f>INDEX('Product Details'!$A$2:$D$169, MATCH('Sales Order '!J3034,'Product Details'!$B$2:$B$169,0),4)</f>
        <v>Bookcases</v>
      </c>
      <c r="M3034" s="7" t="str">
        <f>INDEX('Product Details'!$A$2:$D$169, MATCH('Sales Order '!J3034,'Product Details'!$B$2:$B$169,0),1)</f>
        <v>Classic Bookcase, Pine</v>
      </c>
      <c r="N3034" s="2">
        <v>8781</v>
      </c>
      <c r="O3034" s="2">
        <v>7828</v>
      </c>
      <c r="P3034" s="2">
        <v>9</v>
      </c>
      <c r="Q3034" s="8">
        <f t="shared" si="379"/>
        <v>70452</v>
      </c>
      <c r="R3034" s="8">
        <f t="shared" si="380"/>
        <v>79029</v>
      </c>
      <c r="S3034" s="2">
        <v>39</v>
      </c>
      <c r="T3034" s="9">
        <f t="shared" si="381"/>
        <v>79068</v>
      </c>
      <c r="U3034" s="9">
        <f t="shared" si="382"/>
        <v>8616</v>
      </c>
      <c r="V3034" s="2" t="s">
        <v>34</v>
      </c>
      <c r="W3034" s="10">
        <f t="shared" si="383"/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 t="shared" si="376"/>
        <v>Brad</v>
      </c>
      <c r="H3035" s="6" t="str">
        <f t="shared" si="377"/>
        <v>Eason</v>
      </c>
      <c r="I3035" s="6" t="str">
        <f t="shared" si="378"/>
        <v>Bogor</v>
      </c>
      <c r="J3035" s="2" t="s">
        <v>281</v>
      </c>
      <c r="K3035" s="7" t="str">
        <f>INDEX('Product Details'!$A$2:$D$169, MATCH('Sales Order '!J3035,'Product Details'!$B$2:$B$169,0),3)</f>
        <v>Furniture</v>
      </c>
      <c r="L3035" s="7" t="str">
        <f>INDEX('Product Details'!$A$2:$D$169, MATCH('Sales Order '!J3035,'Product Details'!$B$2:$B$169,0),4)</f>
        <v>Chairs</v>
      </c>
      <c r="M3035" s="7" t="str">
        <f>INDEX('Product Details'!$A$2:$D$169, MATCH('Sales Order '!J3035,'Product Details'!$B$2:$B$169,0),1)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379"/>
        <v>9132</v>
      </c>
      <c r="R3035" s="8">
        <f t="shared" si="380"/>
        <v>9768</v>
      </c>
      <c r="S3035" s="2">
        <v>64</v>
      </c>
      <c r="T3035" s="9">
        <f t="shared" si="381"/>
        <v>9832</v>
      </c>
      <c r="U3035" s="9">
        <f t="shared" si="382"/>
        <v>700</v>
      </c>
      <c r="V3035" s="2" t="s">
        <v>72</v>
      </c>
      <c r="W3035" s="10">
        <f t="shared" si="383"/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 t="shared" si="376"/>
        <v>Jack</v>
      </c>
      <c r="H3036" s="6" t="str">
        <f t="shared" si="377"/>
        <v>O'Briant</v>
      </c>
      <c r="I3036" s="6" t="str">
        <f t="shared" si="378"/>
        <v>Jammu</v>
      </c>
      <c r="J3036" s="2" t="s">
        <v>1406</v>
      </c>
      <c r="K3036" s="7" t="str">
        <f>INDEX('Product Details'!$A$2:$D$169, MATCH('Sales Order '!J3036,'Product Details'!$B$2:$B$169,0),3)</f>
        <v>Office_Supplies</v>
      </c>
      <c r="L3036" s="7" t="str">
        <f>INDEX('Product Details'!$A$2:$D$169, MATCH('Sales Order '!J3036,'Product Details'!$B$2:$B$169,0),4)</f>
        <v>Art</v>
      </c>
      <c r="M3036" s="7" t="str">
        <f>INDEX('Product Details'!$A$2:$D$169, MATCH('Sales Order '!J3036,'Product Details'!$B$2:$B$169,0),1)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379"/>
        <v>68346</v>
      </c>
      <c r="R3036" s="8">
        <f t="shared" si="380"/>
        <v>73818</v>
      </c>
      <c r="S3036" s="2">
        <v>57</v>
      </c>
      <c r="T3036" s="9">
        <f t="shared" si="381"/>
        <v>73875</v>
      </c>
      <c r="U3036" s="9">
        <f t="shared" si="382"/>
        <v>5529</v>
      </c>
      <c r="V3036" s="2" t="s">
        <v>34</v>
      </c>
      <c r="W3036" s="10">
        <f t="shared" si="383"/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 t="shared" si="376"/>
        <v>Dennis</v>
      </c>
      <c r="H3037" s="6" t="str">
        <f t="shared" si="377"/>
        <v>Pardue</v>
      </c>
      <c r="I3037" s="6" t="str">
        <f t="shared" si="378"/>
        <v>Townsville</v>
      </c>
      <c r="J3037" s="2" t="s">
        <v>227</v>
      </c>
      <c r="K3037" s="7" t="str">
        <f>INDEX('Product Details'!$A$2:$D$169, MATCH('Sales Order '!J3037,'Product Details'!$B$2:$B$169,0),3)</f>
        <v>Furniture</v>
      </c>
      <c r="L3037" s="7" t="str">
        <f>INDEX('Product Details'!$A$2:$D$169, MATCH('Sales Order '!J3037,'Product Details'!$B$2:$B$169,0),4)</f>
        <v>Bookcases</v>
      </c>
      <c r="M3037" s="7" t="str">
        <f>INDEX('Product Details'!$A$2:$D$169, MATCH('Sales Order '!J3037,'Product Details'!$B$2:$B$169,0),1)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379"/>
        <v>32725</v>
      </c>
      <c r="R3037" s="8">
        <f t="shared" si="380"/>
        <v>35325</v>
      </c>
      <c r="S3037" s="2">
        <v>65</v>
      </c>
      <c r="T3037" s="9">
        <f t="shared" si="381"/>
        <v>35390</v>
      </c>
      <c r="U3037" s="9">
        <f t="shared" si="382"/>
        <v>2665</v>
      </c>
      <c r="V3037" s="2" t="s">
        <v>34</v>
      </c>
      <c r="W3037" s="10">
        <f t="shared" si="383"/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 t="shared" si="376"/>
        <v>Giulietta</v>
      </c>
      <c r="H3038" s="6" t="str">
        <f t="shared" si="377"/>
        <v>Weimer</v>
      </c>
      <c r="I3038" s="6" t="str">
        <f t="shared" si="378"/>
        <v>Suihua</v>
      </c>
      <c r="J3038" s="2" t="s">
        <v>106</v>
      </c>
      <c r="K3038" s="7" t="str">
        <f>INDEX('Product Details'!$A$2:$D$169, MATCH('Sales Order '!J3038,'Product Details'!$B$2:$B$169,0),3)</f>
        <v>Office_Supplies</v>
      </c>
      <c r="L3038" s="7" t="str">
        <f>INDEX('Product Details'!$A$2:$D$169, MATCH('Sales Order '!J3038,'Product Details'!$B$2:$B$169,0),4)</f>
        <v>Appliances</v>
      </c>
      <c r="M3038" s="7" t="str">
        <f>INDEX('Product Details'!$A$2:$D$169, MATCH('Sales Order '!J3038,'Product Details'!$B$2:$B$169,0),1)</f>
        <v>Hoover Microwave, Silver</v>
      </c>
      <c r="N3038" s="2">
        <v>78</v>
      </c>
      <c r="O3038" s="2">
        <v>74</v>
      </c>
      <c r="P3038" s="2">
        <v>3</v>
      </c>
      <c r="Q3038" s="8">
        <f t="shared" si="379"/>
        <v>222</v>
      </c>
      <c r="R3038" s="8">
        <f t="shared" si="380"/>
        <v>234</v>
      </c>
      <c r="S3038" s="2">
        <v>10</v>
      </c>
      <c r="T3038" s="9">
        <f t="shared" si="381"/>
        <v>244</v>
      </c>
      <c r="U3038" s="9">
        <f t="shared" si="382"/>
        <v>22</v>
      </c>
      <c r="V3038" s="2" t="s">
        <v>34</v>
      </c>
      <c r="W3038" s="10">
        <f t="shared" si="383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 t="shared" si="376"/>
        <v>Laurel</v>
      </c>
      <c r="H3039" s="6" t="str">
        <f t="shared" si="377"/>
        <v>Elliston</v>
      </c>
      <c r="I3039" s="6" t="str">
        <f t="shared" si="378"/>
        <v>Herten</v>
      </c>
      <c r="J3039" s="2" t="s">
        <v>539</v>
      </c>
      <c r="K3039" s="7" t="str">
        <f>INDEX('Product Details'!$A$2:$D$169, MATCH('Sales Order '!J3039,'Product Details'!$B$2:$B$169,0),3)</f>
        <v>Technology</v>
      </c>
      <c r="L3039" s="7" t="str">
        <f>INDEX('Product Details'!$A$2:$D$169, MATCH('Sales Order '!J3039,'Product Details'!$B$2:$B$169,0),4)</f>
        <v>Copiers</v>
      </c>
      <c r="M3039" s="7" t="str">
        <f>INDEX('Product Details'!$A$2:$D$169, MATCH('Sales Order '!J3039,'Product Details'!$B$2:$B$169,0),1)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379"/>
        <v>8160</v>
      </c>
      <c r="R3039" s="8">
        <f t="shared" si="380"/>
        <v>9240</v>
      </c>
      <c r="S3039" s="2">
        <v>72</v>
      </c>
      <c r="T3039" s="9">
        <f t="shared" si="381"/>
        <v>9312</v>
      </c>
      <c r="U3039" s="9">
        <f t="shared" si="382"/>
        <v>1152</v>
      </c>
      <c r="V3039" s="2" t="s">
        <v>34</v>
      </c>
      <c r="W3039" s="10">
        <f t="shared" si="383"/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 t="shared" si="376"/>
        <v>Giulietta</v>
      </c>
      <c r="H3040" s="6" t="str">
        <f t="shared" si="377"/>
        <v>Weimer</v>
      </c>
      <c r="I3040" s="6" t="str">
        <f t="shared" si="378"/>
        <v>Suihua</v>
      </c>
      <c r="J3040" s="2" t="s">
        <v>263</v>
      </c>
      <c r="K3040" s="7" t="str">
        <f>INDEX('Product Details'!$A$2:$D$169, MATCH('Sales Order '!J3040,'Product Details'!$B$2:$B$169,0),3)</f>
        <v>Furniture</v>
      </c>
      <c r="L3040" s="7" t="str">
        <f>INDEX('Product Details'!$A$2:$D$169, MATCH('Sales Order '!J3040,'Product Details'!$B$2:$B$169,0),4)</f>
        <v>Chairs</v>
      </c>
      <c r="M3040" s="7" t="str">
        <f>INDEX('Product Details'!$A$2:$D$169, MATCH('Sales Order '!J3040,'Product Details'!$B$2:$B$169,0),1)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379"/>
        <v>1038</v>
      </c>
      <c r="R3040" s="8">
        <f t="shared" si="380"/>
        <v>1158</v>
      </c>
      <c r="S3040" s="2">
        <v>30</v>
      </c>
      <c r="T3040" s="9">
        <f t="shared" si="381"/>
        <v>1188</v>
      </c>
      <c r="U3040" s="9">
        <f t="shared" si="382"/>
        <v>150</v>
      </c>
      <c r="V3040" s="2" t="s">
        <v>34</v>
      </c>
      <c r="W3040" s="10">
        <f t="shared" si="383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 t="shared" si="376"/>
        <v>Brendan</v>
      </c>
      <c r="H3041" s="6" t="str">
        <f t="shared" si="377"/>
        <v>Dodson</v>
      </c>
      <c r="I3041" s="6" t="str">
        <f t="shared" si="378"/>
        <v>Adelaide</v>
      </c>
      <c r="J3041" s="2" t="s">
        <v>623</v>
      </c>
      <c r="K3041" s="7" t="str">
        <f>INDEX('Product Details'!$A$2:$D$169, MATCH('Sales Order '!J3041,'Product Details'!$B$2:$B$169,0),3)</f>
        <v>Office_Supplies</v>
      </c>
      <c r="L3041" s="7" t="str">
        <f>INDEX('Product Details'!$A$2:$D$169, MATCH('Sales Order '!J3041,'Product Details'!$B$2:$B$169,0),4)</f>
        <v>Storage</v>
      </c>
      <c r="M3041" s="7" t="str">
        <f>INDEX('Product Details'!$A$2:$D$169, MATCH('Sales Order '!J3041,'Product Details'!$B$2:$B$169,0),1)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379"/>
        <v>24928</v>
      </c>
      <c r="R3041" s="8">
        <f t="shared" si="380"/>
        <v>25408</v>
      </c>
      <c r="S3041" s="2">
        <v>70</v>
      </c>
      <c r="T3041" s="9">
        <f t="shared" si="381"/>
        <v>25478</v>
      </c>
      <c r="U3041" s="9">
        <f t="shared" si="382"/>
        <v>550</v>
      </c>
      <c r="V3041" s="2" t="s">
        <v>64</v>
      </c>
      <c r="W3041" s="10">
        <f t="shared" si="383"/>
        <v>7.0000000000000007E-2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 t="shared" si="376"/>
        <v>Mitch</v>
      </c>
      <c r="H3042" s="6" t="str">
        <f t="shared" si="377"/>
        <v>Willingham</v>
      </c>
      <c r="I3042" s="6" t="str">
        <f t="shared" si="378"/>
        <v>Berlin</v>
      </c>
      <c r="J3042" s="2" t="s">
        <v>243</v>
      </c>
      <c r="K3042" s="7" t="str">
        <f>INDEX('Product Details'!$A$2:$D$169, MATCH('Sales Order '!J3042,'Product Details'!$B$2:$B$169,0),3)</f>
        <v>Office_Supplies</v>
      </c>
      <c r="L3042" s="7" t="str">
        <f>INDEX('Product Details'!$A$2:$D$169, MATCH('Sales Order '!J3042,'Product Details'!$B$2:$B$169,0),4)</f>
        <v>Storage</v>
      </c>
      <c r="M3042" s="7" t="str">
        <f>INDEX('Product Details'!$A$2:$D$169, MATCH('Sales Order '!J3042,'Product Details'!$B$2:$B$169,0),1)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379"/>
        <v>7368</v>
      </c>
      <c r="R3042" s="8">
        <f t="shared" si="380"/>
        <v>7653</v>
      </c>
      <c r="S3042" s="2">
        <v>35</v>
      </c>
      <c r="T3042" s="9">
        <f t="shared" si="381"/>
        <v>7688</v>
      </c>
      <c r="U3042" s="9">
        <f t="shared" si="382"/>
        <v>320</v>
      </c>
      <c r="V3042" s="2" t="s">
        <v>34</v>
      </c>
      <c r="W3042" s="10">
        <f t="shared" si="383"/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 t="shared" si="376"/>
        <v>Brooke</v>
      </c>
      <c r="H3043" s="6" t="str">
        <f t="shared" si="377"/>
        <v>Gillingham</v>
      </c>
      <c r="I3043" s="6" t="str">
        <f t="shared" si="378"/>
        <v>Mysore</v>
      </c>
      <c r="J3043" s="2" t="s">
        <v>256</v>
      </c>
      <c r="K3043" s="7" t="str">
        <f>INDEX('Product Details'!$A$2:$D$169, MATCH('Sales Order '!J3043,'Product Details'!$B$2:$B$169,0),3)</f>
        <v>Office_Supplies</v>
      </c>
      <c r="L3043" s="7" t="str">
        <f>INDEX('Product Details'!$A$2:$D$169, MATCH('Sales Order '!J3043,'Product Details'!$B$2:$B$169,0),4)</f>
        <v>Supplies</v>
      </c>
      <c r="M3043" s="7" t="str">
        <f>INDEX('Product Details'!$A$2:$D$169, MATCH('Sales Order '!J3043,'Product Details'!$B$2:$B$169,0),1)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379"/>
        <v>11056</v>
      </c>
      <c r="R3043" s="8">
        <f t="shared" si="380"/>
        <v>11818</v>
      </c>
      <c r="S3043" s="2">
        <v>98</v>
      </c>
      <c r="T3043" s="9">
        <f t="shared" si="381"/>
        <v>11916</v>
      </c>
      <c r="U3043" s="9">
        <f t="shared" si="382"/>
        <v>860</v>
      </c>
      <c r="V3043" s="2" t="s">
        <v>64</v>
      </c>
      <c r="W3043" s="10">
        <f t="shared" si="383"/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 t="shared" si="376"/>
        <v>Craig</v>
      </c>
      <c r="H3044" s="6" t="str">
        <f t="shared" si="377"/>
        <v>Carroll</v>
      </c>
      <c r="I3044" s="6" t="str">
        <f t="shared" si="378"/>
        <v>Augsburg</v>
      </c>
      <c r="J3044" s="2" t="s">
        <v>377</v>
      </c>
      <c r="K3044" s="7" t="str">
        <f>INDEX('Product Details'!$A$2:$D$169, MATCH('Sales Order '!J3044,'Product Details'!$B$2:$B$169,0),3)</f>
        <v>Furniture</v>
      </c>
      <c r="L3044" s="7" t="str">
        <f>INDEX('Product Details'!$A$2:$D$169, MATCH('Sales Order '!J3044,'Product Details'!$B$2:$B$169,0),4)</f>
        <v>Tables</v>
      </c>
      <c r="M3044" s="7" t="str">
        <f>INDEX('Product Details'!$A$2:$D$169, MATCH('Sales Order '!J3044,'Product Details'!$B$2:$B$169,0),1)</f>
        <v>BPI Conference Tables</v>
      </c>
      <c r="N3044" s="2">
        <v>1358</v>
      </c>
      <c r="O3044" s="2">
        <v>1294</v>
      </c>
      <c r="P3044" s="2">
        <v>1</v>
      </c>
      <c r="Q3044" s="8">
        <f t="shared" si="379"/>
        <v>1294</v>
      </c>
      <c r="R3044" s="8">
        <f t="shared" si="380"/>
        <v>1358</v>
      </c>
      <c r="S3044" s="2">
        <v>33</v>
      </c>
      <c r="T3044" s="9">
        <f t="shared" si="381"/>
        <v>1391</v>
      </c>
      <c r="U3044" s="9">
        <f t="shared" si="382"/>
        <v>97</v>
      </c>
      <c r="V3044" s="2" t="s">
        <v>34</v>
      </c>
      <c r="W3044" s="10">
        <f t="shared" si="383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 t="shared" si="376"/>
        <v>Emily</v>
      </c>
      <c r="H3045" s="6" t="str">
        <f t="shared" si="377"/>
        <v>Ducich</v>
      </c>
      <c r="I3045" s="6" t="str">
        <f t="shared" si="378"/>
        <v>Lohne</v>
      </c>
      <c r="J3045" s="2" t="s">
        <v>405</v>
      </c>
      <c r="K3045" s="7" t="str">
        <f>INDEX('Product Details'!$A$2:$D$169, MATCH('Sales Order '!J3045,'Product Details'!$B$2:$B$169,0),3)</f>
        <v>Furniture</v>
      </c>
      <c r="L3045" s="7" t="str">
        <f>INDEX('Product Details'!$A$2:$D$169, MATCH('Sales Order '!J3045,'Product Details'!$B$2:$B$169,0),4)</f>
        <v>Furnishings</v>
      </c>
      <c r="M3045" s="7" t="str">
        <f>INDEX('Product Details'!$A$2:$D$169, MATCH('Sales Order '!J3045,'Product Details'!$B$2:$B$169,0),1)</f>
        <v>-O Photo Frame, Black</v>
      </c>
      <c r="N3045" s="2">
        <v>6024</v>
      </c>
      <c r="O3045" s="2">
        <v>5424</v>
      </c>
      <c r="P3045" s="2">
        <v>9</v>
      </c>
      <c r="Q3045" s="8">
        <f t="shared" si="379"/>
        <v>48816</v>
      </c>
      <c r="R3045" s="8">
        <f t="shared" si="380"/>
        <v>54216</v>
      </c>
      <c r="S3045" s="2">
        <v>78</v>
      </c>
      <c r="T3045" s="9">
        <f t="shared" si="381"/>
        <v>54294</v>
      </c>
      <c r="U3045" s="9">
        <f t="shared" si="382"/>
        <v>5478</v>
      </c>
      <c r="V3045" s="2" t="s">
        <v>64</v>
      </c>
      <c r="W3045" s="10">
        <f t="shared" si="383"/>
        <v>0.09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 t="shared" si="376"/>
        <v>Delfina</v>
      </c>
      <c r="H3046" s="6" t="str">
        <f t="shared" si="377"/>
        <v>Latchford</v>
      </c>
      <c r="I3046" s="6" t="str">
        <f t="shared" si="378"/>
        <v>Yogyakarta</v>
      </c>
      <c r="J3046" s="2" t="s">
        <v>444</v>
      </c>
      <c r="K3046" s="7" t="str">
        <f>INDEX('Product Details'!$A$2:$D$169, MATCH('Sales Order '!J3046,'Product Details'!$B$2:$B$169,0),3)</f>
        <v>Office_Supplies</v>
      </c>
      <c r="L3046" s="7" t="str">
        <f>INDEX('Product Details'!$A$2:$D$169, MATCH('Sales Order '!J3046,'Product Details'!$B$2:$B$169,0),4)</f>
        <v>Envelopes</v>
      </c>
      <c r="M3046" s="7" t="str">
        <f>INDEX('Product Details'!$A$2:$D$169, MATCH('Sales Order '!J3046,'Product Details'!$B$2:$B$169,0),1)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379"/>
        <v>8646</v>
      </c>
      <c r="R3046" s="8">
        <f t="shared" si="380"/>
        <v>9428</v>
      </c>
      <c r="S3046" s="2">
        <v>25</v>
      </c>
      <c r="T3046" s="9">
        <f t="shared" si="381"/>
        <v>9453</v>
      </c>
      <c r="U3046" s="9">
        <f t="shared" si="382"/>
        <v>807</v>
      </c>
      <c r="V3046" s="2" t="s">
        <v>64</v>
      </c>
      <c r="W3046" s="10">
        <f t="shared" si="383"/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 t="shared" si="376"/>
        <v>Anthony</v>
      </c>
      <c r="H3047" s="6" t="str">
        <f t="shared" si="377"/>
        <v>O'Donnell</v>
      </c>
      <c r="I3047" s="6" t="str">
        <f t="shared" si="378"/>
        <v>Berlin</v>
      </c>
      <c r="J3047" s="2" t="s">
        <v>617</v>
      </c>
      <c r="K3047" s="7" t="str">
        <f>INDEX('Product Details'!$A$2:$D$169, MATCH('Sales Order '!J3047,'Product Details'!$B$2:$B$169,0),3)</f>
        <v>Office_Supplies</v>
      </c>
      <c r="L3047" s="7" t="str">
        <f>INDEX('Product Details'!$A$2:$D$169, MATCH('Sales Order '!J3047,'Product Details'!$B$2:$B$169,0),4)</f>
        <v>Binders</v>
      </c>
      <c r="M3047" s="7" t="str">
        <f>INDEX('Product Details'!$A$2:$D$169, MATCH('Sales Order '!J3047,'Product Details'!$B$2:$B$169,0),1)</f>
        <v>JM Magazine Binder</v>
      </c>
      <c r="N3047" s="2">
        <v>474</v>
      </c>
      <c r="O3047" s="2">
        <v>443</v>
      </c>
      <c r="P3047" s="2">
        <v>6</v>
      </c>
      <c r="Q3047" s="8">
        <f t="shared" si="379"/>
        <v>2658</v>
      </c>
      <c r="R3047" s="8">
        <f t="shared" si="380"/>
        <v>2844</v>
      </c>
      <c r="S3047" s="2">
        <v>68</v>
      </c>
      <c r="T3047" s="9">
        <f t="shared" si="381"/>
        <v>2912</v>
      </c>
      <c r="U3047" s="9">
        <f t="shared" si="382"/>
        <v>254</v>
      </c>
      <c r="V3047" s="2" t="s">
        <v>34</v>
      </c>
      <c r="W3047" s="10">
        <f t="shared" si="383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 t="shared" si="376"/>
        <v>Jill</v>
      </c>
      <c r="H3048" s="6" t="str">
        <f t="shared" si="377"/>
        <v>Stevenson</v>
      </c>
      <c r="I3048" s="6" t="str">
        <f t="shared" si="378"/>
        <v>Bengbu</v>
      </c>
      <c r="J3048" s="2" t="s">
        <v>669</v>
      </c>
      <c r="K3048" s="7" t="str">
        <f>INDEX('Product Details'!$A$2:$D$169, MATCH('Sales Order '!J3048,'Product Details'!$B$2:$B$169,0),3)</f>
        <v>Technology</v>
      </c>
      <c r="L3048" s="7" t="str">
        <f>INDEX('Product Details'!$A$2:$D$169, MATCH('Sales Order '!J3048,'Product Details'!$B$2:$B$169,0),4)</f>
        <v>Phones</v>
      </c>
      <c r="M3048" s="7" t="str">
        <f>INDEX('Product Details'!$A$2:$D$169, MATCH('Sales Order '!J3048,'Product Details'!$B$2:$B$169,0),1)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379"/>
        <v>17472</v>
      </c>
      <c r="R3048" s="8">
        <f t="shared" si="380"/>
        <v>19044</v>
      </c>
      <c r="S3048" s="2">
        <v>71</v>
      </c>
      <c r="T3048" s="9">
        <f t="shared" si="381"/>
        <v>19115</v>
      </c>
      <c r="U3048" s="9">
        <f t="shared" si="382"/>
        <v>1643</v>
      </c>
      <c r="V3048" s="2" t="s">
        <v>64</v>
      </c>
      <c r="W3048" s="10">
        <f t="shared" si="383"/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 t="shared" si="376"/>
        <v>Tim</v>
      </c>
      <c r="H3049" s="6" t="str">
        <f t="shared" si="377"/>
        <v>Brockman</v>
      </c>
      <c r="I3049" s="6" t="str">
        <f t="shared" si="378"/>
        <v>Toowoomba</v>
      </c>
      <c r="J3049" s="2" t="s">
        <v>135</v>
      </c>
      <c r="K3049" s="7" t="e">
        <f>INDEX('Product Details'!$A$2:$D$169, MATCH('Sales Order '!J3049,'Product Details'!$B$2:$B$169,0),3)</f>
        <v>#N/A</v>
      </c>
      <c r="L3049" s="7" t="e">
        <f>INDEX('Product Details'!$A$2:$D$169, MATCH('Sales Order '!J3049,'Product Details'!$B$2:$B$169,0),4)</f>
        <v>#N/A</v>
      </c>
      <c r="M3049" s="7" t="e">
        <f>INDEX('Product Details'!$A$2:$D$169, MATCH('Sales Order '!J3049,'Product Details'!$B$2:$B$169,0),1)</f>
        <v>#N/A</v>
      </c>
      <c r="N3049" s="2">
        <v>63</v>
      </c>
      <c r="O3049" s="2">
        <v>59</v>
      </c>
      <c r="P3049" s="2">
        <v>1</v>
      </c>
      <c r="Q3049" s="8">
        <f t="shared" si="379"/>
        <v>59</v>
      </c>
      <c r="R3049" s="8">
        <f t="shared" si="380"/>
        <v>63</v>
      </c>
      <c r="S3049" s="2">
        <v>10</v>
      </c>
      <c r="T3049" s="9">
        <f t="shared" si="381"/>
        <v>73</v>
      </c>
      <c r="U3049" s="9">
        <f t="shared" si="382"/>
        <v>14</v>
      </c>
      <c r="V3049" s="2" t="s">
        <v>34</v>
      </c>
      <c r="W3049" s="10">
        <f t="shared" si="383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 t="shared" si="376"/>
        <v>Debra</v>
      </c>
      <c r="H3050" s="6" t="str">
        <f t="shared" si="377"/>
        <v>Catini</v>
      </c>
      <c r="I3050" s="6" t="str">
        <f t="shared" si="378"/>
        <v>Zhengzhou</v>
      </c>
      <c r="J3050" s="2" t="s">
        <v>612</v>
      </c>
      <c r="K3050" s="7" t="str">
        <f>INDEX('Product Details'!$A$2:$D$169, MATCH('Sales Order '!J3050,'Product Details'!$B$2:$B$169,0),3)</f>
        <v>Technology</v>
      </c>
      <c r="L3050" s="7" t="str">
        <f>INDEX('Product Details'!$A$2:$D$169, MATCH('Sales Order '!J3050,'Product Details'!$B$2:$B$169,0),4)</f>
        <v>Phones</v>
      </c>
      <c r="M3050" s="7" t="str">
        <f>INDEX('Product Details'!$A$2:$D$169, MATCH('Sales Order '!J3050,'Product Details'!$B$2:$B$169,0),1)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379"/>
        <v>2304</v>
      </c>
      <c r="R3050" s="8">
        <f t="shared" si="380"/>
        <v>2656</v>
      </c>
      <c r="S3050" s="2">
        <v>46</v>
      </c>
      <c r="T3050" s="9">
        <f t="shared" si="381"/>
        <v>2702</v>
      </c>
      <c r="U3050" s="9">
        <f t="shared" si="382"/>
        <v>398</v>
      </c>
      <c r="V3050" s="2" t="s">
        <v>34</v>
      </c>
      <c r="W3050" s="10">
        <f t="shared" si="383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 t="shared" si="376"/>
        <v>Jim</v>
      </c>
      <c r="H3051" s="6" t="str">
        <f t="shared" si="377"/>
        <v>Epp</v>
      </c>
      <c r="I3051" s="6" t="str">
        <f t="shared" si="378"/>
        <v>Qingdao</v>
      </c>
      <c r="J3051" s="2" t="s">
        <v>320</v>
      </c>
      <c r="K3051" s="7" t="str">
        <f>INDEX('Product Details'!$A$2:$D$169, MATCH('Sales Order '!J3051,'Product Details'!$B$2:$B$169,0),3)</f>
        <v>Technology</v>
      </c>
      <c r="L3051" s="7" t="str">
        <f>INDEX('Product Details'!$A$2:$D$169, MATCH('Sales Order '!J3051,'Product Details'!$B$2:$B$169,0),4)</f>
        <v>Accessories</v>
      </c>
      <c r="M3051" s="7" t="str">
        <f>INDEX('Product Details'!$A$2:$D$169, MATCH('Sales Order '!J3051,'Product Details'!$B$2:$B$169,0),1)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379"/>
        <v>184688</v>
      </c>
      <c r="R3051" s="8">
        <f t="shared" si="380"/>
        <v>199654</v>
      </c>
      <c r="S3051" s="2">
        <v>38</v>
      </c>
      <c r="T3051" s="9">
        <f t="shared" si="381"/>
        <v>199692</v>
      </c>
      <c r="U3051" s="9">
        <f t="shared" si="382"/>
        <v>15004</v>
      </c>
      <c r="V3051" s="2" t="s">
        <v>34</v>
      </c>
      <c r="W3051" s="10">
        <f t="shared" si="383"/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 t="shared" si="376"/>
        <v>Rick</v>
      </c>
      <c r="H3052" s="6" t="str">
        <f t="shared" si="377"/>
        <v>Duston</v>
      </c>
      <c r="I3052" s="6" t="str">
        <f t="shared" si="378"/>
        <v>Surakarta</v>
      </c>
      <c r="J3052" s="2" t="s">
        <v>415</v>
      </c>
      <c r="K3052" s="7" t="str">
        <f>INDEX('Product Details'!$A$2:$D$169, MATCH('Sales Order '!J3052,'Product Details'!$B$2:$B$169,0),3)</f>
        <v>Furniture</v>
      </c>
      <c r="L3052" s="7" t="str">
        <f>INDEX('Product Details'!$A$2:$D$169, MATCH('Sales Order '!J3052,'Product Details'!$B$2:$B$169,0),4)</f>
        <v>Furnishings</v>
      </c>
      <c r="M3052" s="7" t="str">
        <f>INDEX('Product Details'!$A$2:$D$169, MATCH('Sales Order '!J3052,'Product Details'!$B$2:$B$169,0),1)</f>
        <v>-O Clock, Black</v>
      </c>
      <c r="N3052" s="2">
        <v>1654</v>
      </c>
      <c r="O3052" s="2">
        <v>1577</v>
      </c>
      <c r="P3052" s="2">
        <v>1</v>
      </c>
      <c r="Q3052" s="8">
        <f t="shared" si="379"/>
        <v>1577</v>
      </c>
      <c r="R3052" s="8">
        <f t="shared" si="380"/>
        <v>1654</v>
      </c>
      <c r="S3052" s="2">
        <v>78</v>
      </c>
      <c r="T3052" s="9">
        <f t="shared" si="381"/>
        <v>1732</v>
      </c>
      <c r="U3052" s="9">
        <f t="shared" si="382"/>
        <v>155</v>
      </c>
      <c r="V3052" s="2" t="s">
        <v>64</v>
      </c>
      <c r="W3052" s="10">
        <f t="shared" si="383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 t="shared" si="376"/>
        <v>Cyra</v>
      </c>
      <c r="H3053" s="6" t="str">
        <f t="shared" si="377"/>
        <v>Reiten</v>
      </c>
      <c r="I3053" s="6" t="str">
        <f t="shared" si="378"/>
        <v>Srinagar</v>
      </c>
      <c r="J3053" s="2" t="s">
        <v>719</v>
      </c>
      <c r="K3053" s="7" t="str">
        <f>INDEX('Product Details'!$A$2:$D$169, MATCH('Sales Order '!J3053,'Product Details'!$B$2:$B$169,0),3)</f>
        <v>Office_Supplies</v>
      </c>
      <c r="L3053" s="7" t="str">
        <f>INDEX('Product Details'!$A$2:$D$169, MATCH('Sales Order '!J3053,'Product Details'!$B$2:$B$169,0),4)</f>
        <v>Labels</v>
      </c>
      <c r="M3053" s="7" t="str">
        <f>INDEX('Product Details'!$A$2:$D$169, MATCH('Sales Order '!J3053,'Product Details'!$B$2:$B$169,0),1)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379"/>
        <v>3135</v>
      </c>
      <c r="R3053" s="8">
        <f t="shared" si="380"/>
        <v>3455</v>
      </c>
      <c r="S3053" s="2">
        <v>79</v>
      </c>
      <c r="T3053" s="9">
        <f t="shared" si="381"/>
        <v>3534</v>
      </c>
      <c r="U3053" s="9">
        <f t="shared" si="382"/>
        <v>399</v>
      </c>
      <c r="V3053" s="2" t="s">
        <v>34</v>
      </c>
      <c r="W3053" s="10">
        <f t="shared" si="383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 t="shared" si="376"/>
        <v>Harold</v>
      </c>
      <c r="H3054" s="6" t="str">
        <f t="shared" si="377"/>
        <v>Dahlen</v>
      </c>
      <c r="I3054" s="6" t="str">
        <f t="shared" si="378"/>
        <v>Jakarta</v>
      </c>
      <c r="J3054" s="2" t="s">
        <v>187</v>
      </c>
      <c r="K3054" s="7" t="str">
        <f>INDEX('Product Details'!$A$2:$D$169, MATCH('Sales Order '!J3054,'Product Details'!$B$2:$B$169,0),3)</f>
        <v>Technology</v>
      </c>
      <c r="L3054" s="7" t="str">
        <f>INDEX('Product Details'!$A$2:$D$169, MATCH('Sales Order '!J3054,'Product Details'!$B$2:$B$169,0),4)</f>
        <v>Accessories</v>
      </c>
      <c r="M3054" s="7" t="str">
        <f>INDEX('Product Details'!$A$2:$D$169, MATCH('Sales Order '!J3054,'Product Details'!$B$2:$B$169,0),1)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379"/>
        <v>64</v>
      </c>
      <c r="R3054" s="8">
        <f t="shared" si="380"/>
        <v>69</v>
      </c>
      <c r="S3054" s="2">
        <v>10</v>
      </c>
      <c r="T3054" s="9">
        <f t="shared" si="381"/>
        <v>79</v>
      </c>
      <c r="U3054" s="9">
        <f t="shared" si="382"/>
        <v>15</v>
      </c>
      <c r="V3054" s="2" t="s">
        <v>34</v>
      </c>
      <c r="W3054" s="10">
        <f t="shared" si="383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 t="shared" si="376"/>
        <v>Ralph</v>
      </c>
      <c r="H3055" s="6" t="str">
        <f t="shared" si="377"/>
        <v>Arnett</v>
      </c>
      <c r="I3055" s="6" t="str">
        <f t="shared" si="378"/>
        <v>Jhansi</v>
      </c>
      <c r="J3055" s="2" t="s">
        <v>434</v>
      </c>
      <c r="K3055" s="7" t="str">
        <f>INDEX('Product Details'!$A$2:$D$169, MATCH('Sales Order '!J3055,'Product Details'!$B$2:$B$169,0),3)</f>
        <v>Office_Supplies</v>
      </c>
      <c r="L3055" s="7" t="str">
        <f>INDEX('Product Details'!$A$2:$D$169, MATCH('Sales Order '!J3055,'Product Details'!$B$2:$B$169,0),4)</f>
        <v>Binders</v>
      </c>
      <c r="M3055" s="7" t="str">
        <f>INDEX('Product Details'!$A$2:$D$169, MATCH('Sales Order '!J3055,'Product Details'!$B$2:$B$169,0),1)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379"/>
        <v>342</v>
      </c>
      <c r="R3055" s="8">
        <f t="shared" si="380"/>
        <v>370</v>
      </c>
      <c r="S3055" s="2">
        <v>30</v>
      </c>
      <c r="T3055" s="9">
        <f t="shared" si="381"/>
        <v>400</v>
      </c>
      <c r="U3055" s="9">
        <f t="shared" si="382"/>
        <v>58</v>
      </c>
      <c r="V3055" s="2" t="s">
        <v>34</v>
      </c>
      <c r="W3055" s="10">
        <f t="shared" si="383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 t="shared" si="376"/>
        <v>Scott</v>
      </c>
      <c r="H3056" s="6" t="str">
        <f t="shared" si="377"/>
        <v>Cohen</v>
      </c>
      <c r="I3056" s="6" t="str">
        <f t="shared" si="378"/>
        <v>Freiburg</v>
      </c>
      <c r="J3056" s="2" t="s">
        <v>132</v>
      </c>
      <c r="K3056" s="7" t="str">
        <f>INDEX('Product Details'!$A$2:$D$169, MATCH('Sales Order '!J3056,'Product Details'!$B$2:$B$169,0),3)</f>
        <v>Office_Supplies</v>
      </c>
      <c r="L3056" s="7" t="str">
        <f>INDEX('Product Details'!$A$2:$D$169, MATCH('Sales Order '!J3056,'Product Details'!$B$2:$B$169,0),4)</f>
        <v>Labels</v>
      </c>
      <c r="M3056" s="7" t="str">
        <f>INDEX('Product Details'!$A$2:$D$169, MATCH('Sales Order '!J3056,'Product Details'!$B$2:$B$169,0),1)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379"/>
        <v>2666</v>
      </c>
      <c r="R3056" s="8">
        <f t="shared" si="380"/>
        <v>2798</v>
      </c>
      <c r="S3056" s="2">
        <v>55</v>
      </c>
      <c r="T3056" s="9">
        <f t="shared" si="381"/>
        <v>2853</v>
      </c>
      <c r="U3056" s="9">
        <f t="shared" si="382"/>
        <v>187</v>
      </c>
      <c r="V3056" s="2" t="s">
        <v>34</v>
      </c>
      <c r="W3056" s="10">
        <f t="shared" si="383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 t="shared" si="376"/>
        <v>Erin</v>
      </c>
      <c r="H3057" s="6" t="str">
        <f t="shared" si="377"/>
        <v>Smith</v>
      </c>
      <c r="I3057" s="6" t="str">
        <f t="shared" si="378"/>
        <v>Yuci</v>
      </c>
      <c r="J3057" s="2" t="s">
        <v>633</v>
      </c>
      <c r="K3057" s="7" t="str">
        <f>INDEX('Product Details'!$A$2:$D$169, MATCH('Sales Order '!J3057,'Product Details'!$B$2:$B$169,0),3)</f>
        <v>Office_Supplies</v>
      </c>
      <c r="L3057" s="7" t="str">
        <f>INDEX('Product Details'!$A$2:$D$169, MATCH('Sales Order '!J3057,'Product Details'!$B$2:$B$169,0),4)</f>
        <v>Appliances</v>
      </c>
      <c r="M3057" s="7" t="str">
        <f>INDEX('Product Details'!$A$2:$D$169, MATCH('Sales Order '!J3057,'Product Details'!$B$2:$B$169,0),1)</f>
        <v>Cuisinart Toaster, Silver</v>
      </c>
      <c r="N3057" s="2">
        <v>4704</v>
      </c>
      <c r="O3057" s="2">
        <v>4361</v>
      </c>
      <c r="P3057" s="2">
        <v>2</v>
      </c>
      <c r="Q3057" s="8">
        <f t="shared" si="379"/>
        <v>8722</v>
      </c>
      <c r="R3057" s="8">
        <f t="shared" si="380"/>
        <v>9408</v>
      </c>
      <c r="S3057" s="2">
        <v>96</v>
      </c>
      <c r="T3057" s="9">
        <f t="shared" si="381"/>
        <v>9504</v>
      </c>
      <c r="U3057" s="9">
        <f t="shared" si="382"/>
        <v>782</v>
      </c>
      <c r="V3057" s="2" t="s">
        <v>64</v>
      </c>
      <c r="W3057" s="10">
        <f t="shared" si="383"/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 t="shared" si="376"/>
        <v>Sanjit</v>
      </c>
      <c r="H3058" s="6" t="str">
        <f t="shared" si="377"/>
        <v>Jacobs</v>
      </c>
      <c r="I3058" s="6" t="str">
        <f t="shared" si="378"/>
        <v>Munich</v>
      </c>
      <c r="J3058" s="2" t="s">
        <v>54</v>
      </c>
      <c r="K3058" s="7" t="str">
        <f>INDEX('Product Details'!$A$2:$D$169, MATCH('Sales Order '!J3058,'Product Details'!$B$2:$B$169,0),3)</f>
        <v>Furniture</v>
      </c>
      <c r="L3058" s="7" t="str">
        <f>INDEX('Product Details'!$A$2:$D$169, MATCH('Sales Order '!J3058,'Product Details'!$B$2:$B$169,0),4)</f>
        <v>Tables</v>
      </c>
      <c r="M3058" s="7" t="str">
        <f>INDEX('Product Details'!$A$2:$D$169, MATCH('Sales Order '!J3058,'Product Details'!$B$2:$B$169,0),1)</f>
        <v>Wood Table, Rectangular</v>
      </c>
      <c r="N3058" s="2">
        <v>78</v>
      </c>
      <c r="O3058" s="2">
        <v>74</v>
      </c>
      <c r="P3058" s="2">
        <v>3</v>
      </c>
      <c r="Q3058" s="8">
        <f t="shared" si="379"/>
        <v>222</v>
      </c>
      <c r="R3058" s="8">
        <f t="shared" si="380"/>
        <v>234</v>
      </c>
      <c r="S3058" s="2">
        <v>10</v>
      </c>
      <c r="T3058" s="9">
        <f t="shared" si="381"/>
        <v>244</v>
      </c>
      <c r="U3058" s="9">
        <f t="shared" si="382"/>
        <v>22</v>
      </c>
      <c r="V3058" s="2" t="s">
        <v>34</v>
      </c>
      <c r="W3058" s="10">
        <f t="shared" si="383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 t="shared" si="376"/>
        <v>Cathy</v>
      </c>
      <c r="H3059" s="6" t="str">
        <f t="shared" si="377"/>
        <v>Hwang</v>
      </c>
      <c r="I3059" s="6" t="str">
        <f t="shared" si="378"/>
        <v>Trier</v>
      </c>
      <c r="J3059" s="2" t="s">
        <v>383</v>
      </c>
      <c r="K3059" s="7" t="str">
        <f>INDEX('Product Details'!$A$2:$D$169, MATCH('Sales Order '!J3059,'Product Details'!$B$2:$B$169,0),3)</f>
        <v>Office_Supplies</v>
      </c>
      <c r="L3059" s="7" t="str">
        <f>INDEX('Product Details'!$A$2:$D$169, MATCH('Sales Order '!J3059,'Product Details'!$B$2:$B$169,0),4)</f>
        <v>Storage</v>
      </c>
      <c r="M3059" s="7" t="str">
        <f>INDEX('Product Details'!$A$2:$D$169, MATCH('Sales Order '!J3059,'Product Details'!$B$2:$B$169,0),1)</f>
        <v>RogeFolders, Single Width</v>
      </c>
      <c r="N3059" s="2">
        <v>1958</v>
      </c>
      <c r="O3059" s="2">
        <v>1846</v>
      </c>
      <c r="P3059" s="2">
        <v>3</v>
      </c>
      <c r="Q3059" s="8">
        <f t="shared" si="379"/>
        <v>5538</v>
      </c>
      <c r="R3059" s="8">
        <f t="shared" si="380"/>
        <v>5874</v>
      </c>
      <c r="S3059" s="2">
        <v>95</v>
      </c>
      <c r="T3059" s="9">
        <f t="shared" si="381"/>
        <v>5969</v>
      </c>
      <c r="U3059" s="9">
        <f t="shared" si="382"/>
        <v>431</v>
      </c>
      <c r="V3059" s="2" t="s">
        <v>34</v>
      </c>
      <c r="W3059" s="10">
        <f t="shared" si="383"/>
        <v>0.05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 t="shared" si="376"/>
        <v>Jonathan</v>
      </c>
      <c r="H3060" s="6" t="str">
        <f t="shared" si="377"/>
        <v>Howell</v>
      </c>
      <c r="I3060" s="6" t="str">
        <f t="shared" si="378"/>
        <v>Guangshui</v>
      </c>
      <c r="J3060" s="2" t="s">
        <v>623</v>
      </c>
      <c r="K3060" s="7" t="str">
        <f>INDEX('Product Details'!$A$2:$D$169, MATCH('Sales Order '!J3060,'Product Details'!$B$2:$B$169,0),3)</f>
        <v>Office_Supplies</v>
      </c>
      <c r="L3060" s="7" t="str">
        <f>INDEX('Product Details'!$A$2:$D$169, MATCH('Sales Order '!J3060,'Product Details'!$B$2:$B$169,0),4)</f>
        <v>Storage</v>
      </c>
      <c r="M3060" s="7" t="str">
        <f>INDEX('Product Details'!$A$2:$D$169, MATCH('Sales Order '!J3060,'Product Details'!$B$2:$B$169,0),1)</f>
        <v>RogeFile Cart, Single Width</v>
      </c>
      <c r="N3060" s="2">
        <v>127</v>
      </c>
      <c r="O3060" s="2">
        <v>116</v>
      </c>
      <c r="P3060" s="2">
        <v>3</v>
      </c>
      <c r="Q3060" s="8">
        <f t="shared" si="379"/>
        <v>348</v>
      </c>
      <c r="R3060" s="8">
        <f t="shared" si="380"/>
        <v>381</v>
      </c>
      <c r="S3060" s="2">
        <v>30</v>
      </c>
      <c r="T3060" s="9">
        <f t="shared" si="381"/>
        <v>411</v>
      </c>
      <c r="U3060" s="9">
        <f t="shared" si="382"/>
        <v>63</v>
      </c>
      <c r="V3060" s="2" t="s">
        <v>64</v>
      </c>
      <c r="W3060" s="10">
        <f t="shared" si="383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 t="shared" si="376"/>
        <v>Rachel</v>
      </c>
      <c r="H3061" s="6" t="str">
        <f t="shared" si="377"/>
        <v>Payne</v>
      </c>
      <c r="I3061" s="6" t="str">
        <f t="shared" si="378"/>
        <v>Caloundra</v>
      </c>
      <c r="J3061" s="2" t="s">
        <v>374</v>
      </c>
      <c r="K3061" s="7" t="str">
        <f>INDEX('Product Details'!$A$2:$D$169, MATCH('Sales Order '!J3061,'Product Details'!$B$2:$B$169,0),3)</f>
        <v>Furniture</v>
      </c>
      <c r="L3061" s="7" t="str">
        <f>INDEX('Product Details'!$A$2:$D$169, MATCH('Sales Order '!J3061,'Product Details'!$B$2:$B$169,0),4)</f>
        <v>Chairs</v>
      </c>
      <c r="M3061" s="7" t="str">
        <f>INDEX('Product Details'!$A$2:$D$169, MATCH('Sales Order '!J3061,'Product Details'!$B$2:$B$169,0),1)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379"/>
        <v>548</v>
      </c>
      <c r="R3061" s="8">
        <f t="shared" si="380"/>
        <v>560</v>
      </c>
      <c r="S3061" s="2">
        <v>30</v>
      </c>
      <c r="T3061" s="9">
        <f t="shared" si="381"/>
        <v>590</v>
      </c>
      <c r="U3061" s="9">
        <f t="shared" si="382"/>
        <v>42</v>
      </c>
      <c r="V3061" s="2" t="s">
        <v>64</v>
      </c>
      <c r="W3061" s="10">
        <f t="shared" si="383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 t="shared" si="376"/>
        <v>Stuart</v>
      </c>
      <c r="H3062" s="6" t="str">
        <f t="shared" si="377"/>
        <v>Calhoun</v>
      </c>
      <c r="I3062" s="6" t="str">
        <f t="shared" si="378"/>
        <v>Pforzheim</v>
      </c>
      <c r="J3062" s="2" t="s">
        <v>669</v>
      </c>
      <c r="K3062" s="7" t="str">
        <f>INDEX('Product Details'!$A$2:$D$169, MATCH('Sales Order '!J3062,'Product Details'!$B$2:$B$169,0),3)</f>
        <v>Technology</v>
      </c>
      <c r="L3062" s="7" t="str">
        <f>INDEX('Product Details'!$A$2:$D$169, MATCH('Sales Order '!J3062,'Product Details'!$B$2:$B$169,0),4)</f>
        <v>Phones</v>
      </c>
      <c r="M3062" s="7" t="str">
        <f>INDEX('Product Details'!$A$2:$D$169, MATCH('Sales Order '!J3062,'Product Details'!$B$2:$B$169,0),1)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379"/>
        <v>8576</v>
      </c>
      <c r="R3062" s="8">
        <f t="shared" si="380"/>
        <v>9352</v>
      </c>
      <c r="S3062" s="2">
        <v>47</v>
      </c>
      <c r="T3062" s="9">
        <f t="shared" si="381"/>
        <v>9399</v>
      </c>
      <c r="U3062" s="9">
        <f t="shared" si="382"/>
        <v>823</v>
      </c>
      <c r="V3062" s="2" t="s">
        <v>31</v>
      </c>
      <c r="W3062" s="10">
        <f t="shared" si="383"/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 t="shared" si="376"/>
        <v>Ruben</v>
      </c>
      <c r="H3063" s="6" t="str">
        <f t="shared" si="377"/>
        <v>Ausman</v>
      </c>
      <c r="I3063" s="6" t="str">
        <f t="shared" si="378"/>
        <v>Sonneberg</v>
      </c>
      <c r="J3063" s="2" t="s">
        <v>42</v>
      </c>
      <c r="K3063" s="7" t="str">
        <f>INDEX('Product Details'!$A$2:$D$169, MATCH('Sales Order '!J3063,'Product Details'!$B$2:$B$169,0),3)</f>
        <v>Office_Supplies</v>
      </c>
      <c r="L3063" s="7" t="str">
        <f>INDEX('Product Details'!$A$2:$D$169, MATCH('Sales Order '!J3063,'Product Details'!$B$2:$B$169,0),4)</f>
        <v>Supplies</v>
      </c>
      <c r="M3063" s="7" t="str">
        <f>INDEX('Product Details'!$A$2:$D$169, MATCH('Sales Order '!J3063,'Product Details'!$B$2:$B$169,0),1)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379"/>
        <v>486</v>
      </c>
      <c r="R3063" s="8">
        <f t="shared" si="380"/>
        <v>525</v>
      </c>
      <c r="S3063" s="2">
        <v>30</v>
      </c>
      <c r="T3063" s="9">
        <f t="shared" si="381"/>
        <v>555</v>
      </c>
      <c r="U3063" s="9">
        <f t="shared" si="382"/>
        <v>69</v>
      </c>
      <c r="V3063" s="2" t="s">
        <v>34</v>
      </c>
      <c r="W3063" s="10">
        <f t="shared" si="383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 t="shared" si="376"/>
        <v>Steve</v>
      </c>
      <c r="H3064" s="6" t="str">
        <f t="shared" si="377"/>
        <v>Carroll</v>
      </c>
      <c r="I3064" s="6" t="str">
        <f t="shared" si="378"/>
        <v>Qingdao</v>
      </c>
      <c r="J3064" s="2" t="s">
        <v>181</v>
      </c>
      <c r="K3064" s="7" t="str">
        <f>INDEX('Product Details'!$A$2:$D$169, MATCH('Sales Order '!J3064,'Product Details'!$B$2:$B$169,0),3)</f>
        <v>Furniture</v>
      </c>
      <c r="L3064" s="7" t="str">
        <f>INDEX('Product Details'!$A$2:$D$169, MATCH('Sales Order '!J3064,'Product Details'!$B$2:$B$169,0),4)</f>
        <v>Tables</v>
      </c>
      <c r="M3064" s="7" t="str">
        <f>INDEX('Product Details'!$A$2:$D$169, MATCH('Sales Order '!J3064,'Product Details'!$B$2:$B$169,0),1)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379"/>
        <v>155</v>
      </c>
      <c r="R3064" s="8">
        <f t="shared" si="380"/>
        <v>167</v>
      </c>
      <c r="S3064" s="2">
        <v>30</v>
      </c>
      <c r="T3064" s="9">
        <f t="shared" si="381"/>
        <v>197</v>
      </c>
      <c r="U3064" s="9">
        <f t="shared" si="382"/>
        <v>42</v>
      </c>
      <c r="V3064" s="2" t="s">
        <v>34</v>
      </c>
      <c r="W3064" s="10">
        <f t="shared" si="383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 t="shared" si="376"/>
        <v>Laurel</v>
      </c>
      <c r="H3065" s="6" t="str">
        <f t="shared" si="377"/>
        <v>Elliston</v>
      </c>
      <c r="I3065" s="6" t="str">
        <f t="shared" si="378"/>
        <v>Tasikmalaya</v>
      </c>
      <c r="J3065" s="2" t="s">
        <v>90</v>
      </c>
      <c r="K3065" s="7" t="str">
        <f>INDEX('Product Details'!$A$2:$D$169, MATCH('Sales Order '!J3065,'Product Details'!$B$2:$B$169,0),3)</f>
        <v>Office_Supplies</v>
      </c>
      <c r="L3065" s="7" t="str">
        <f>INDEX('Product Details'!$A$2:$D$169, MATCH('Sales Order '!J3065,'Product Details'!$B$2:$B$169,0),4)</f>
        <v>Paper</v>
      </c>
      <c r="M3065" s="7" t="str">
        <f>INDEX('Product Details'!$A$2:$D$169, MATCH('Sales Order '!J3065,'Product Details'!$B$2:$B$169,0),1)</f>
        <v>Xerox 1974</v>
      </c>
      <c r="N3065" s="2">
        <v>191</v>
      </c>
      <c r="O3065" s="2">
        <v>170</v>
      </c>
      <c r="P3065" s="2">
        <v>2</v>
      </c>
      <c r="Q3065" s="8">
        <f t="shared" si="379"/>
        <v>340</v>
      </c>
      <c r="R3065" s="8">
        <f t="shared" si="380"/>
        <v>382</v>
      </c>
      <c r="S3065" s="2">
        <v>30</v>
      </c>
      <c r="T3065" s="9">
        <f t="shared" si="381"/>
        <v>412</v>
      </c>
      <c r="U3065" s="9">
        <f t="shared" si="382"/>
        <v>72</v>
      </c>
      <c r="V3065" s="2" t="s">
        <v>34</v>
      </c>
      <c r="W3065" s="10">
        <f t="shared" si="383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 t="shared" si="376"/>
        <v>Justin</v>
      </c>
      <c r="H3066" s="6" t="str">
        <f t="shared" si="377"/>
        <v>Hirsh</v>
      </c>
      <c r="I3066" s="6" t="str">
        <f t="shared" si="378"/>
        <v>Surakarta</v>
      </c>
      <c r="J3066" s="2" t="s">
        <v>57</v>
      </c>
      <c r="K3066" s="7" t="str">
        <f>INDEX('Product Details'!$A$2:$D$169, MATCH('Sales Order '!J3066,'Product Details'!$B$2:$B$169,0),3)</f>
        <v>Technology</v>
      </c>
      <c r="L3066" s="7" t="str">
        <f>INDEX('Product Details'!$A$2:$D$169, MATCH('Sales Order '!J3066,'Product Details'!$B$2:$B$169,0),4)</f>
        <v>Accessories</v>
      </c>
      <c r="M3066" s="7" t="str">
        <f>INDEX('Product Details'!$A$2:$D$169, MATCH('Sales Order '!J3066,'Product Details'!$B$2:$B$169,0),1)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379"/>
        <v>16162</v>
      </c>
      <c r="R3066" s="8">
        <f t="shared" si="380"/>
        <v>17302</v>
      </c>
      <c r="S3066" s="2">
        <v>54</v>
      </c>
      <c r="T3066" s="9">
        <f t="shared" si="381"/>
        <v>17356</v>
      </c>
      <c r="U3066" s="9">
        <f t="shared" si="382"/>
        <v>1194</v>
      </c>
      <c r="V3066" s="2" t="s">
        <v>72</v>
      </c>
      <c r="W3066" s="10">
        <f t="shared" si="383"/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 t="shared" si="376"/>
        <v>Darren</v>
      </c>
      <c r="H3067" s="6" t="str">
        <f t="shared" si="377"/>
        <v>Budd</v>
      </c>
      <c r="I3067" s="6" t="str">
        <f t="shared" si="378"/>
        <v>Perth</v>
      </c>
      <c r="J3067" s="2" t="s">
        <v>700</v>
      </c>
      <c r="K3067" s="7" t="str">
        <f>INDEX('Product Details'!$A$2:$D$169, MATCH('Sales Order '!J3067,'Product Details'!$B$2:$B$169,0),3)</f>
        <v>Technology</v>
      </c>
      <c r="L3067" s="7" t="str">
        <f>INDEX('Product Details'!$A$2:$D$169, MATCH('Sales Order '!J3067,'Product Details'!$B$2:$B$169,0),4)</f>
        <v>Accessories</v>
      </c>
      <c r="M3067" s="7" t="str">
        <f>INDEX('Product Details'!$A$2:$D$169, MATCH('Sales Order '!J3067,'Product Details'!$B$2:$B$169,0),1)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379"/>
        <v>3688</v>
      </c>
      <c r="R3067" s="8">
        <f t="shared" si="380"/>
        <v>3832</v>
      </c>
      <c r="S3067" s="2">
        <v>23</v>
      </c>
      <c r="T3067" s="9">
        <f t="shared" si="381"/>
        <v>3855</v>
      </c>
      <c r="U3067" s="9">
        <f t="shared" si="382"/>
        <v>167</v>
      </c>
      <c r="V3067" s="2" t="s">
        <v>34</v>
      </c>
      <c r="W3067" s="10">
        <f t="shared" si="383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 t="shared" si="376"/>
        <v>Darrin</v>
      </c>
      <c r="H3068" s="6" t="str">
        <f t="shared" si="377"/>
        <v>Sayre</v>
      </c>
      <c r="I3068" s="6" t="str">
        <f t="shared" si="378"/>
        <v>Duisburg</v>
      </c>
      <c r="J3068" s="2" t="s">
        <v>444</v>
      </c>
      <c r="K3068" s="7" t="str">
        <f>INDEX('Product Details'!$A$2:$D$169, MATCH('Sales Order '!J3068,'Product Details'!$B$2:$B$169,0),3)</f>
        <v>Office_Supplies</v>
      </c>
      <c r="L3068" s="7" t="str">
        <f>INDEX('Product Details'!$A$2:$D$169, MATCH('Sales Order '!J3068,'Product Details'!$B$2:$B$169,0),4)</f>
        <v>Envelopes</v>
      </c>
      <c r="M3068" s="7" t="str">
        <f>INDEX('Product Details'!$A$2:$D$169, MATCH('Sales Order '!J3068,'Product Details'!$B$2:$B$169,0),1)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379"/>
        <v>989</v>
      </c>
      <c r="R3068" s="8">
        <f t="shared" si="380"/>
        <v>1058</v>
      </c>
      <c r="S3068" s="2">
        <v>84</v>
      </c>
      <c r="T3068" s="9">
        <f t="shared" si="381"/>
        <v>1142</v>
      </c>
      <c r="U3068" s="9">
        <f t="shared" si="382"/>
        <v>153</v>
      </c>
      <c r="V3068" s="2" t="s">
        <v>64</v>
      </c>
      <c r="W3068" s="10">
        <f t="shared" si="383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 t="shared" si="376"/>
        <v>Rick</v>
      </c>
      <c r="H3069" s="6" t="str">
        <f t="shared" si="377"/>
        <v>Duston</v>
      </c>
      <c r="I3069" s="6" t="str">
        <f t="shared" si="378"/>
        <v>Surakarta</v>
      </c>
      <c r="J3069" s="2" t="s">
        <v>320</v>
      </c>
      <c r="K3069" s="7" t="str">
        <f>INDEX('Product Details'!$A$2:$D$169, MATCH('Sales Order '!J3069,'Product Details'!$B$2:$B$169,0),3)</f>
        <v>Technology</v>
      </c>
      <c r="L3069" s="7" t="str">
        <f>INDEX('Product Details'!$A$2:$D$169, MATCH('Sales Order '!J3069,'Product Details'!$B$2:$B$169,0),4)</f>
        <v>Accessories</v>
      </c>
      <c r="M3069" s="7" t="str">
        <f>INDEX('Product Details'!$A$2:$D$169, MATCH('Sales Order '!J3069,'Product Details'!$B$2:$B$169,0),1)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379"/>
        <v>85033</v>
      </c>
      <c r="R3069" s="8">
        <f t="shared" si="380"/>
        <v>92833</v>
      </c>
      <c r="S3069" s="2">
        <v>65</v>
      </c>
      <c r="T3069" s="9">
        <f t="shared" si="381"/>
        <v>92898</v>
      </c>
      <c r="U3069" s="9">
        <f t="shared" si="382"/>
        <v>7865</v>
      </c>
      <c r="V3069" s="2" t="s">
        <v>64</v>
      </c>
      <c r="W3069" s="10">
        <f t="shared" si="383"/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 t="shared" si="376"/>
        <v>Mick</v>
      </c>
      <c r="H3070" s="6" t="str">
        <f t="shared" si="377"/>
        <v>Crebagga</v>
      </c>
      <c r="I3070" s="6" t="str">
        <f t="shared" si="378"/>
        <v>Banjarmasin</v>
      </c>
      <c r="J3070" s="2" t="s">
        <v>184</v>
      </c>
      <c r="K3070" s="7" t="str">
        <f>INDEX('Product Details'!$A$2:$D$169, MATCH('Sales Order '!J3070,'Product Details'!$B$2:$B$169,0),3)</f>
        <v>Furniture</v>
      </c>
      <c r="L3070" s="7" t="str">
        <f>INDEX('Product Details'!$A$2:$D$169, MATCH('Sales Order '!J3070,'Product Details'!$B$2:$B$169,0),4)</f>
        <v>Tables</v>
      </c>
      <c r="M3070" s="7" t="str">
        <f>INDEX('Product Details'!$A$2:$D$169, MATCH('Sales Order '!J3070,'Product Details'!$B$2:$B$169,0),1)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379"/>
        <v>1591</v>
      </c>
      <c r="R3070" s="8">
        <f t="shared" si="380"/>
        <v>1686</v>
      </c>
      <c r="S3070" s="2">
        <v>79</v>
      </c>
      <c r="T3070" s="9">
        <f t="shared" si="381"/>
        <v>1765</v>
      </c>
      <c r="U3070" s="9">
        <f t="shared" si="382"/>
        <v>174</v>
      </c>
      <c r="V3070" s="2" t="s">
        <v>64</v>
      </c>
      <c r="W3070" s="10">
        <f t="shared" si="383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 t="shared" si="376"/>
        <v>Sam</v>
      </c>
      <c r="H3071" s="6" t="str">
        <f t="shared" si="377"/>
        <v>Zeldin</v>
      </c>
      <c r="I3071" s="6" t="str">
        <f t="shared" si="378"/>
        <v>Yanji</v>
      </c>
      <c r="J3071" s="2" t="s">
        <v>84</v>
      </c>
      <c r="K3071" s="7" t="str">
        <f>INDEX('Product Details'!$A$2:$D$169, MATCH('Sales Order '!J3071,'Product Details'!$B$2:$B$169,0),3)</f>
        <v>Furniture</v>
      </c>
      <c r="L3071" s="7" t="str">
        <f>INDEX('Product Details'!$A$2:$D$169, MATCH('Sales Order '!J3071,'Product Details'!$B$2:$B$169,0),4)</f>
        <v>Chairs</v>
      </c>
      <c r="M3071" s="7" t="str">
        <f>INDEX('Product Details'!$A$2:$D$169, MATCH('Sales Order '!J3071,'Product Details'!$B$2:$B$169,0),1)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379"/>
        <v>2990</v>
      </c>
      <c r="R3071" s="8">
        <f t="shared" si="380"/>
        <v>3136</v>
      </c>
      <c r="S3071" s="2">
        <v>36</v>
      </c>
      <c r="T3071" s="9">
        <f t="shared" si="381"/>
        <v>3172</v>
      </c>
      <c r="U3071" s="9">
        <f t="shared" si="382"/>
        <v>182</v>
      </c>
      <c r="V3071" s="2" t="s">
        <v>31</v>
      </c>
      <c r="W3071" s="10">
        <f t="shared" si="383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 t="shared" si="376"/>
        <v>Adam</v>
      </c>
      <c r="H3072" s="6" t="str">
        <f t="shared" si="377"/>
        <v>Bellavance</v>
      </c>
      <c r="I3072" s="6" t="str">
        <f t="shared" si="378"/>
        <v>Kaiyuan</v>
      </c>
      <c r="J3072" s="2" t="s">
        <v>402</v>
      </c>
      <c r="K3072" s="7" t="str">
        <f>INDEX('Product Details'!$A$2:$D$169, MATCH('Sales Order '!J3072,'Product Details'!$B$2:$B$169,0),3)</f>
        <v>Furniture</v>
      </c>
      <c r="L3072" s="7" t="str">
        <f>INDEX('Product Details'!$A$2:$D$169, MATCH('Sales Order '!J3072,'Product Details'!$B$2:$B$169,0),4)</f>
        <v>Bookcases</v>
      </c>
      <c r="M3072" s="7" t="str">
        <f>INDEX('Product Details'!$A$2:$D$169, MATCH('Sales Order '!J3072,'Product Details'!$B$2:$B$169,0),1)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379"/>
        <v>26952</v>
      </c>
      <c r="R3072" s="8">
        <f t="shared" si="380"/>
        <v>29076</v>
      </c>
      <c r="S3072" s="2">
        <v>71</v>
      </c>
      <c r="T3072" s="9">
        <f t="shared" si="381"/>
        <v>29147</v>
      </c>
      <c r="U3072" s="9">
        <f t="shared" si="382"/>
        <v>2195</v>
      </c>
      <c r="V3072" s="2" t="s">
        <v>34</v>
      </c>
      <c r="W3072" s="10">
        <f t="shared" si="383"/>
        <v>7.0000000000000007E-2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 t="shared" si="376"/>
        <v>Jill</v>
      </c>
      <c r="H3073" s="6" t="str">
        <f t="shared" si="377"/>
        <v>Fjeld</v>
      </c>
      <c r="I3073" s="6" t="str">
        <f t="shared" si="378"/>
        <v>Wollongong</v>
      </c>
      <c r="J3073" s="2" t="s">
        <v>633</v>
      </c>
      <c r="K3073" s="7" t="str">
        <f>INDEX('Product Details'!$A$2:$D$169, MATCH('Sales Order '!J3073,'Product Details'!$B$2:$B$169,0),3)</f>
        <v>Office_Supplies</v>
      </c>
      <c r="L3073" s="7" t="str">
        <f>INDEX('Product Details'!$A$2:$D$169, MATCH('Sales Order '!J3073,'Product Details'!$B$2:$B$169,0),4)</f>
        <v>Appliances</v>
      </c>
      <c r="M3073" s="7" t="str">
        <f>INDEX('Product Details'!$A$2:$D$169, MATCH('Sales Order '!J3073,'Product Details'!$B$2:$B$169,0),1)</f>
        <v>Cuisinart Toaster, Silver</v>
      </c>
      <c r="N3073" s="2">
        <v>169</v>
      </c>
      <c r="O3073" s="2">
        <v>160</v>
      </c>
      <c r="P3073" s="2">
        <v>3</v>
      </c>
      <c r="Q3073" s="8">
        <f t="shared" si="379"/>
        <v>480</v>
      </c>
      <c r="R3073" s="8">
        <f t="shared" si="380"/>
        <v>507</v>
      </c>
      <c r="S3073" s="2">
        <v>30</v>
      </c>
      <c r="T3073" s="9">
        <f t="shared" si="381"/>
        <v>537</v>
      </c>
      <c r="U3073" s="9">
        <f t="shared" si="382"/>
        <v>57</v>
      </c>
      <c r="V3073" s="2" t="s">
        <v>31</v>
      </c>
      <c r="W3073" s="10">
        <f t="shared" si="383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 t="shared" si="376"/>
        <v>Marina</v>
      </c>
      <c r="H3074" s="6" t="str">
        <f t="shared" si="377"/>
        <v>Lichtenstein</v>
      </c>
      <c r="I3074" s="6" t="str">
        <f t="shared" si="378"/>
        <v>Denpasar</v>
      </c>
      <c r="J3074" s="2" t="s">
        <v>317</v>
      </c>
      <c r="K3074" s="7" t="str">
        <f>INDEX('Product Details'!$A$2:$D$169, MATCH('Sales Order '!J3074,'Product Details'!$B$2:$B$169,0),3)</f>
        <v>Technology</v>
      </c>
      <c r="L3074" s="7" t="str">
        <f>INDEX('Product Details'!$A$2:$D$169, MATCH('Sales Order '!J3074,'Product Details'!$B$2:$B$169,0),4)</f>
        <v>Accessories</v>
      </c>
      <c r="M3074" s="7" t="str">
        <f>INDEX('Product Details'!$A$2:$D$169, MATCH('Sales Order '!J3074,'Product Details'!$B$2:$B$169,0),1)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379"/>
        <v>1453</v>
      </c>
      <c r="R3074" s="8">
        <f t="shared" si="380"/>
        <v>1482</v>
      </c>
      <c r="S3074" s="2">
        <v>25</v>
      </c>
      <c r="T3074" s="9">
        <f t="shared" si="381"/>
        <v>1507</v>
      </c>
      <c r="U3074" s="9">
        <f t="shared" si="382"/>
        <v>54</v>
      </c>
      <c r="V3074" s="2" t="s">
        <v>34</v>
      </c>
      <c r="W3074" s="10">
        <f t="shared" si="383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 t="shared" si="376"/>
        <v>Katrina</v>
      </c>
      <c r="H3075" s="6" t="str">
        <f t="shared" si="377"/>
        <v>Bavinger</v>
      </c>
      <c r="I3075" s="6" t="str">
        <f t="shared" si="378"/>
        <v>Melbourne</v>
      </c>
      <c r="J3075" s="2" t="s">
        <v>351</v>
      </c>
      <c r="K3075" s="7" t="str">
        <f>INDEX('Product Details'!$A$2:$D$169, MATCH('Sales Order '!J3075,'Product Details'!$B$2:$B$169,0),3)</f>
        <v>Furniture</v>
      </c>
      <c r="L3075" s="7" t="str">
        <f>INDEX('Product Details'!$A$2:$D$169, MATCH('Sales Order '!J3075,'Product Details'!$B$2:$B$169,0),4)</f>
        <v>Tables</v>
      </c>
      <c r="M3075" s="7" t="str">
        <f>INDEX('Product Details'!$A$2:$D$169, MATCH('Sales Order '!J3075,'Product Details'!$B$2:$B$169,0),1)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379"/>
        <v>118</v>
      </c>
      <c r="R3075" s="8">
        <f t="shared" si="380"/>
        <v>129</v>
      </c>
      <c r="S3075" s="2">
        <v>30</v>
      </c>
      <c r="T3075" s="9">
        <f t="shared" si="381"/>
        <v>159</v>
      </c>
      <c r="U3075" s="9">
        <f t="shared" si="382"/>
        <v>41</v>
      </c>
      <c r="V3075" s="2" t="s">
        <v>64</v>
      </c>
      <c r="W3075" s="10">
        <f t="shared" si="383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 t="shared" si="376"/>
        <v>Dennis</v>
      </c>
      <c r="H3076" s="6" t="str">
        <f t="shared" si="377"/>
        <v>Pardue</v>
      </c>
      <c r="I3076" s="6" t="str">
        <f t="shared" si="378"/>
        <v>Wollongong</v>
      </c>
      <c r="J3076" s="2" t="s">
        <v>399</v>
      </c>
      <c r="K3076" s="7" t="str">
        <f>INDEX('Product Details'!$A$2:$D$169, MATCH('Sales Order '!J3076,'Product Details'!$B$2:$B$169,0),3)</f>
        <v>Office_Supplies</v>
      </c>
      <c r="L3076" s="7" t="str">
        <f>INDEX('Product Details'!$A$2:$D$169, MATCH('Sales Order '!J3076,'Product Details'!$B$2:$B$169,0),4)</f>
        <v>Art</v>
      </c>
      <c r="M3076" s="7" t="str">
        <f>INDEX('Product Details'!$A$2:$D$169, MATCH('Sales Order '!J3076,'Product Details'!$B$2:$B$169,0),1)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379"/>
        <v>25206</v>
      </c>
      <c r="R3076" s="8">
        <f t="shared" si="380"/>
        <v>26922</v>
      </c>
      <c r="S3076" s="2">
        <v>20</v>
      </c>
      <c r="T3076" s="9">
        <f t="shared" si="381"/>
        <v>26942</v>
      </c>
      <c r="U3076" s="9">
        <f t="shared" si="382"/>
        <v>1736</v>
      </c>
      <c r="V3076" s="2" t="s">
        <v>64</v>
      </c>
      <c r="W3076" s="10">
        <f t="shared" si="383"/>
        <v>7.0000000000000007E-2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 t="shared" si="376"/>
        <v>Shirley</v>
      </c>
      <c r="H3077" s="6" t="str">
        <f t="shared" si="377"/>
        <v>Schmidt</v>
      </c>
      <c r="I3077" s="6" t="str">
        <f t="shared" si="378"/>
        <v>Bijapur</v>
      </c>
      <c r="J3077" s="2" t="s">
        <v>184</v>
      </c>
      <c r="K3077" s="7" t="str">
        <f>INDEX('Product Details'!$A$2:$D$169, MATCH('Sales Order '!J3077,'Product Details'!$B$2:$B$169,0),3)</f>
        <v>Furniture</v>
      </c>
      <c r="L3077" s="7" t="str">
        <f>INDEX('Product Details'!$A$2:$D$169, MATCH('Sales Order '!J3077,'Product Details'!$B$2:$B$169,0),4)</f>
        <v>Tables</v>
      </c>
      <c r="M3077" s="7" t="str">
        <f>INDEX('Product Details'!$A$2:$D$169, MATCH('Sales Order '!J3077,'Product Details'!$B$2:$B$169,0),1)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379"/>
        <v>9565</v>
      </c>
      <c r="R3077" s="8">
        <f t="shared" si="380"/>
        <v>10135</v>
      </c>
      <c r="S3077" s="2">
        <v>42</v>
      </c>
      <c r="T3077" s="9">
        <f t="shared" si="381"/>
        <v>10177</v>
      </c>
      <c r="U3077" s="9">
        <f t="shared" si="382"/>
        <v>612</v>
      </c>
      <c r="V3077" s="2" t="s">
        <v>34</v>
      </c>
      <c r="W3077" s="10">
        <f t="shared" si="383"/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 t="shared" si="376"/>
        <v>Hunter</v>
      </c>
      <c r="H3078" s="6" t="str">
        <f t="shared" si="377"/>
        <v>Glantz</v>
      </c>
      <c r="I3078" s="6" t="str">
        <f t="shared" si="378"/>
        <v>Panihati</v>
      </c>
      <c r="J3078" s="2" t="s">
        <v>221</v>
      </c>
      <c r="K3078" s="7" t="str">
        <f>INDEX('Product Details'!$A$2:$D$169, MATCH('Sales Order '!J3078,'Product Details'!$B$2:$B$169,0),3)</f>
        <v>Office_Supplies</v>
      </c>
      <c r="L3078" s="7" t="str">
        <f>INDEX('Product Details'!$A$2:$D$169, MATCH('Sales Order '!J3078,'Product Details'!$B$2:$B$169,0),4)</f>
        <v>Storage</v>
      </c>
      <c r="M3078" s="7" t="str">
        <f>INDEX('Product Details'!$A$2:$D$169, MATCH('Sales Order '!J3078,'Product Details'!$B$2:$B$169,0),1)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379"/>
        <v>348</v>
      </c>
      <c r="R3078" s="8">
        <f t="shared" si="380"/>
        <v>370</v>
      </c>
      <c r="S3078" s="2">
        <v>30</v>
      </c>
      <c r="T3078" s="9">
        <f t="shared" si="381"/>
        <v>400</v>
      </c>
      <c r="U3078" s="9">
        <f t="shared" si="382"/>
        <v>52</v>
      </c>
      <c r="V3078" s="2" t="s">
        <v>31</v>
      </c>
      <c r="W3078" s="10">
        <f t="shared" si="383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 t="shared" si="376"/>
        <v>Tom</v>
      </c>
      <c r="H3079" s="6" t="str">
        <f t="shared" si="377"/>
        <v>Stivers</v>
      </c>
      <c r="I3079" s="6" t="str">
        <f t="shared" si="378"/>
        <v>Guangzhou</v>
      </c>
      <c r="J3079" s="2" t="s">
        <v>748</v>
      </c>
      <c r="K3079" s="7" t="str">
        <f>INDEX('Product Details'!$A$2:$D$169, MATCH('Sales Order '!J3079,'Product Details'!$B$2:$B$169,0),3)</f>
        <v>Office_Supplies</v>
      </c>
      <c r="L3079" s="7" t="str">
        <f>INDEX('Product Details'!$A$2:$D$169, MATCH('Sales Order '!J3079,'Product Details'!$B$2:$B$169,0),4)</f>
        <v>Storage</v>
      </c>
      <c r="M3079" s="7" t="str">
        <f>INDEX('Product Details'!$A$2:$D$169, MATCH('Sales Order '!J3079,'Product Details'!$B$2:$B$169,0),1)</f>
        <v>Smead Trays, Wire Frame</v>
      </c>
      <c r="N3079" s="2">
        <v>2759</v>
      </c>
      <c r="O3079" s="2">
        <v>2628</v>
      </c>
      <c r="P3079" s="2">
        <v>4</v>
      </c>
      <c r="Q3079" s="8">
        <f t="shared" si="379"/>
        <v>10512</v>
      </c>
      <c r="R3079" s="8">
        <f t="shared" si="380"/>
        <v>11036</v>
      </c>
      <c r="S3079" s="2">
        <v>21</v>
      </c>
      <c r="T3079" s="9">
        <f t="shared" si="381"/>
        <v>11057</v>
      </c>
      <c r="U3079" s="9">
        <f t="shared" si="382"/>
        <v>545</v>
      </c>
      <c r="V3079" s="2" t="s">
        <v>34</v>
      </c>
      <c r="W3079" s="10">
        <f t="shared" si="383"/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 t="shared" si="376"/>
        <v>Joel</v>
      </c>
      <c r="H3080" s="6" t="str">
        <f t="shared" si="377"/>
        <v>Eaton</v>
      </c>
      <c r="I3080" s="6" t="str">
        <f t="shared" si="378"/>
        <v>Nuremberg</v>
      </c>
      <c r="J3080" s="2" t="s">
        <v>417</v>
      </c>
      <c r="K3080" s="7" t="str">
        <f>INDEX('Product Details'!$A$2:$D$169, MATCH('Sales Order '!J3080,'Product Details'!$B$2:$B$169,0),3)</f>
        <v>Technology</v>
      </c>
      <c r="L3080" s="7" t="str">
        <f>INDEX('Product Details'!$A$2:$D$169, MATCH('Sales Order '!J3080,'Product Details'!$B$2:$B$169,0),4)</f>
        <v>Phones</v>
      </c>
      <c r="M3080" s="7" t="str">
        <f>INDEX('Product Details'!$A$2:$D$169, MATCH('Sales Order '!J3080,'Product Details'!$B$2:$B$169,0),1)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379"/>
        <v>4079</v>
      </c>
      <c r="R3080" s="8">
        <f t="shared" si="380"/>
        <v>4443</v>
      </c>
      <c r="S3080" s="2">
        <v>73</v>
      </c>
      <c r="T3080" s="9">
        <f t="shared" si="381"/>
        <v>4516</v>
      </c>
      <c r="U3080" s="9">
        <f t="shared" si="382"/>
        <v>437</v>
      </c>
      <c r="V3080" s="2" t="s">
        <v>34</v>
      </c>
      <c r="W3080" s="10">
        <f t="shared" si="383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 t="shared" si="376"/>
        <v>Jessica</v>
      </c>
      <c r="H3081" s="6" t="str">
        <f t="shared" si="377"/>
        <v>Myrick</v>
      </c>
      <c r="I3081" s="6" t="str">
        <f t="shared" si="378"/>
        <v>Jakarta</v>
      </c>
      <c r="J3081" s="2" t="s">
        <v>256</v>
      </c>
      <c r="K3081" s="7" t="str">
        <f>INDEX('Product Details'!$A$2:$D$169, MATCH('Sales Order '!J3081,'Product Details'!$B$2:$B$169,0),3)</f>
        <v>Office_Supplies</v>
      </c>
      <c r="L3081" s="7" t="str">
        <f>INDEX('Product Details'!$A$2:$D$169, MATCH('Sales Order '!J3081,'Product Details'!$B$2:$B$169,0),4)</f>
        <v>Supplies</v>
      </c>
      <c r="M3081" s="7" t="str">
        <f>INDEX('Product Details'!$A$2:$D$169, MATCH('Sales Order '!J3081,'Product Details'!$B$2:$B$169,0),1)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379"/>
        <v>31284</v>
      </c>
      <c r="R3081" s="8">
        <f t="shared" si="380"/>
        <v>35088</v>
      </c>
      <c r="S3081" s="2">
        <v>55</v>
      </c>
      <c r="T3081" s="9">
        <f t="shared" si="381"/>
        <v>35143</v>
      </c>
      <c r="U3081" s="9">
        <f t="shared" si="382"/>
        <v>3859</v>
      </c>
      <c r="V3081" s="2" t="s">
        <v>34</v>
      </c>
      <c r="W3081" s="10">
        <f t="shared" si="383"/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 t="shared" ref="G3082:G3145" si="384">VLOOKUP(F3082, Customer,2,0)</f>
        <v>Brad</v>
      </c>
      <c r="H3082" s="6" t="str">
        <f t="shared" ref="H3082:H3145" si="385">VLOOKUP(F3082,Customer,3,0)</f>
        <v>Thomas</v>
      </c>
      <c r="I3082" s="6" t="str">
        <f t="shared" ref="I3082:I3145" si="386">VLOOKUP(F3082,Customer,5,0)</f>
        <v>Udaipur</v>
      </c>
      <c r="J3082" s="2" t="s">
        <v>78</v>
      </c>
      <c r="K3082" s="7" t="str">
        <f>INDEX('Product Details'!$A$2:$D$169, MATCH('Sales Order '!J3082,'Product Details'!$B$2:$B$169,0),3)</f>
        <v>Office_Supplies</v>
      </c>
      <c r="L3082" s="7" t="str">
        <f>INDEX('Product Details'!$A$2:$D$169, MATCH('Sales Order '!J3082,'Product Details'!$B$2:$B$169,0),4)</f>
        <v>Supplies</v>
      </c>
      <c r="M3082" s="7" t="str">
        <f>INDEX('Product Details'!$A$2:$D$169, MATCH('Sales Order '!J3082,'Product Details'!$B$2:$B$169,0),1)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379"/>
        <v>1020</v>
      </c>
      <c r="R3082" s="8">
        <f t="shared" si="380"/>
        <v>1110</v>
      </c>
      <c r="S3082" s="2">
        <v>74</v>
      </c>
      <c r="T3082" s="9">
        <f t="shared" si="381"/>
        <v>1184</v>
      </c>
      <c r="U3082" s="9">
        <f t="shared" si="382"/>
        <v>164</v>
      </c>
      <c r="V3082" s="2" t="s">
        <v>64</v>
      </c>
      <c r="W3082" s="10">
        <f t="shared" si="383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 t="shared" si="384"/>
        <v>Darren</v>
      </c>
      <c r="H3083" s="6" t="str">
        <f t="shared" si="385"/>
        <v>Koutras</v>
      </c>
      <c r="I3083" s="6" t="str">
        <f t="shared" si="386"/>
        <v>Pune</v>
      </c>
      <c r="J3083" s="2" t="s">
        <v>612</v>
      </c>
      <c r="K3083" s="7" t="str">
        <f>INDEX('Product Details'!$A$2:$D$169, MATCH('Sales Order '!J3083,'Product Details'!$B$2:$B$169,0),3)</f>
        <v>Technology</v>
      </c>
      <c r="L3083" s="7" t="str">
        <f>INDEX('Product Details'!$A$2:$D$169, MATCH('Sales Order '!J3083,'Product Details'!$B$2:$B$169,0),4)</f>
        <v>Phones</v>
      </c>
      <c r="M3083" s="7" t="str">
        <f>INDEX('Product Details'!$A$2:$D$169, MATCH('Sales Order '!J3083,'Product Details'!$B$2:$B$169,0),1)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387">O3083*P3083</f>
        <v>16541</v>
      </c>
      <c r="R3083" s="8">
        <f t="shared" ref="R3083:R3146" si="388">N3083*P3083</f>
        <v>18214</v>
      </c>
      <c r="S3083" s="2">
        <v>73</v>
      </c>
      <c r="T3083" s="9">
        <f t="shared" ref="T3083:T3146" si="389">R3083+S3083</f>
        <v>18287</v>
      </c>
      <c r="U3083" s="9">
        <f t="shared" ref="U3083:U3146" si="390">T3083-Q3083</f>
        <v>1746</v>
      </c>
      <c r="V3083" s="2" t="s">
        <v>34</v>
      </c>
      <c r="W3083" s="10">
        <f t="shared" ref="W3083:W3146" si="391">VLOOKUP(T3083,$X$1:$Y$7,2,1)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 t="shared" si="384"/>
        <v>Rick</v>
      </c>
      <c r="H3084" s="6" t="str">
        <f t="shared" si="385"/>
        <v>Reed</v>
      </c>
      <c r="I3084" s="6" t="str">
        <f t="shared" si="386"/>
        <v>Lucknow</v>
      </c>
      <c r="J3084" s="2" t="s">
        <v>317</v>
      </c>
      <c r="K3084" s="7" t="str">
        <f>INDEX('Product Details'!$A$2:$D$169, MATCH('Sales Order '!J3084,'Product Details'!$B$2:$B$169,0),3)</f>
        <v>Technology</v>
      </c>
      <c r="L3084" s="7" t="str">
        <f>INDEX('Product Details'!$A$2:$D$169, MATCH('Sales Order '!J3084,'Product Details'!$B$2:$B$169,0),4)</f>
        <v>Accessories</v>
      </c>
      <c r="M3084" s="7" t="str">
        <f>INDEX('Product Details'!$A$2:$D$169, MATCH('Sales Order '!J3084,'Product Details'!$B$2:$B$169,0),1)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387"/>
        <v>2260</v>
      </c>
      <c r="R3084" s="8">
        <f t="shared" si="388"/>
        <v>2580</v>
      </c>
      <c r="S3084" s="2">
        <v>68</v>
      </c>
      <c r="T3084" s="9">
        <f t="shared" si="389"/>
        <v>2648</v>
      </c>
      <c r="U3084" s="9">
        <f t="shared" si="390"/>
        <v>388</v>
      </c>
      <c r="V3084" s="2" t="s">
        <v>34</v>
      </c>
      <c r="W3084" s="10">
        <f t="shared" si="391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 t="shared" si="384"/>
        <v>Brad</v>
      </c>
      <c r="H3085" s="6" t="str">
        <f t="shared" si="385"/>
        <v>Thomas</v>
      </c>
      <c r="I3085" s="6" t="str">
        <f t="shared" si="386"/>
        <v>Udaipur</v>
      </c>
      <c r="J3085" s="2" t="s">
        <v>191</v>
      </c>
      <c r="K3085" s="7" t="str">
        <f>INDEX('Product Details'!$A$2:$D$169, MATCH('Sales Order '!J3085,'Product Details'!$B$2:$B$169,0),3)</f>
        <v>Furniture</v>
      </c>
      <c r="L3085" s="7" t="str">
        <f>INDEX('Product Details'!$A$2:$D$169, MATCH('Sales Order '!J3085,'Product Details'!$B$2:$B$169,0),4)</f>
        <v>Tables</v>
      </c>
      <c r="M3085" s="7" t="str">
        <f>INDEX('Product Details'!$A$2:$D$169, MATCH('Sales Order '!J3085,'Product Details'!$B$2:$B$169,0),1)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387"/>
        <v>30288</v>
      </c>
      <c r="R3085" s="8">
        <f t="shared" si="388"/>
        <v>32104</v>
      </c>
      <c r="S3085" s="2">
        <v>34</v>
      </c>
      <c r="T3085" s="9">
        <f t="shared" si="389"/>
        <v>32138</v>
      </c>
      <c r="U3085" s="9">
        <f t="shared" si="390"/>
        <v>1850</v>
      </c>
      <c r="V3085" s="2" t="s">
        <v>72</v>
      </c>
      <c r="W3085" s="10">
        <f t="shared" si="391"/>
        <v>7.0000000000000007E-2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 t="shared" si="384"/>
        <v>Robert</v>
      </c>
      <c r="H3086" s="6" t="str">
        <f t="shared" si="385"/>
        <v>Dilbeck</v>
      </c>
      <c r="I3086" s="6" t="str">
        <f t="shared" si="386"/>
        <v>Bihar Sharif</v>
      </c>
      <c r="J3086" s="2" t="s">
        <v>867</v>
      </c>
      <c r="K3086" s="7" t="str">
        <f>INDEX('Product Details'!$A$2:$D$169, MATCH('Sales Order '!J3086,'Product Details'!$B$2:$B$169,0),3)</f>
        <v>Furniture</v>
      </c>
      <c r="L3086" s="7" t="str">
        <f>INDEX('Product Details'!$A$2:$D$169, MATCH('Sales Order '!J3086,'Product Details'!$B$2:$B$169,0),4)</f>
        <v>Chairs</v>
      </c>
      <c r="M3086" s="7" t="str">
        <f>INDEX('Product Details'!$A$2:$D$169, MATCH('Sales Order '!J3086,'Product Details'!$B$2:$B$169,0),1)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387"/>
        <v>1785</v>
      </c>
      <c r="R3086" s="8">
        <f t="shared" si="388"/>
        <v>1911</v>
      </c>
      <c r="S3086" s="2">
        <v>78</v>
      </c>
      <c r="T3086" s="9">
        <f t="shared" si="389"/>
        <v>1989</v>
      </c>
      <c r="U3086" s="9">
        <f t="shared" si="390"/>
        <v>204</v>
      </c>
      <c r="V3086" s="2" t="s">
        <v>34</v>
      </c>
      <c r="W3086" s="10">
        <f t="shared" si="391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 t="shared" si="384"/>
        <v>Hunter</v>
      </c>
      <c r="H3087" s="6" t="str">
        <f t="shared" si="385"/>
        <v>Lopez</v>
      </c>
      <c r="I3087" s="6" t="str">
        <f t="shared" si="386"/>
        <v>Wollongong</v>
      </c>
      <c r="J3087" s="2" t="s">
        <v>762</v>
      </c>
      <c r="K3087" s="7" t="str">
        <f>INDEX('Product Details'!$A$2:$D$169, MATCH('Sales Order '!J3087,'Product Details'!$B$2:$B$169,0),3)</f>
        <v>Technology</v>
      </c>
      <c r="L3087" s="7" t="str">
        <f>INDEX('Product Details'!$A$2:$D$169, MATCH('Sales Order '!J3087,'Product Details'!$B$2:$B$169,0),4)</f>
        <v>Machines</v>
      </c>
      <c r="M3087" s="7" t="str">
        <f>INDEX('Product Details'!$A$2:$D$169, MATCH('Sales Order '!J3087,'Product Details'!$B$2:$B$169,0),1)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387"/>
        <v>2568</v>
      </c>
      <c r="R3087" s="8">
        <f t="shared" si="388"/>
        <v>2724</v>
      </c>
      <c r="S3087" s="2">
        <v>92</v>
      </c>
      <c r="T3087" s="9">
        <f t="shared" si="389"/>
        <v>2816</v>
      </c>
      <c r="U3087" s="9">
        <f t="shared" si="390"/>
        <v>248</v>
      </c>
      <c r="V3087" s="2" t="s">
        <v>34</v>
      </c>
      <c r="W3087" s="10">
        <f t="shared" si="391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 t="shared" si="384"/>
        <v>Toby</v>
      </c>
      <c r="H3088" s="6" t="str">
        <f t="shared" si="385"/>
        <v>Braunhardt</v>
      </c>
      <c r="I3088" s="6" t="str">
        <f t="shared" si="386"/>
        <v>Perth</v>
      </c>
      <c r="J3088" s="2" t="s">
        <v>405</v>
      </c>
      <c r="K3088" s="7" t="str">
        <f>INDEX('Product Details'!$A$2:$D$169, MATCH('Sales Order '!J3088,'Product Details'!$B$2:$B$169,0),3)</f>
        <v>Furniture</v>
      </c>
      <c r="L3088" s="7" t="str">
        <f>INDEX('Product Details'!$A$2:$D$169, MATCH('Sales Order '!J3088,'Product Details'!$B$2:$B$169,0),4)</f>
        <v>Furnishings</v>
      </c>
      <c r="M3088" s="7" t="str">
        <f>INDEX('Product Details'!$A$2:$D$169, MATCH('Sales Order '!J3088,'Product Details'!$B$2:$B$169,0),1)</f>
        <v>-O Photo Frame, Black</v>
      </c>
      <c r="N3088" s="2">
        <v>69</v>
      </c>
      <c r="O3088" s="2">
        <v>64</v>
      </c>
      <c r="P3088" s="2">
        <v>1</v>
      </c>
      <c r="Q3088" s="8">
        <f t="shared" si="387"/>
        <v>64</v>
      </c>
      <c r="R3088" s="8">
        <f t="shared" si="388"/>
        <v>69</v>
      </c>
      <c r="S3088" s="2">
        <v>10</v>
      </c>
      <c r="T3088" s="9">
        <f t="shared" si="389"/>
        <v>79</v>
      </c>
      <c r="U3088" s="9">
        <f t="shared" si="390"/>
        <v>15</v>
      </c>
      <c r="V3088" s="2" t="s">
        <v>34</v>
      </c>
      <c r="W3088" s="10">
        <f t="shared" si="391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 t="shared" si="384"/>
        <v>Liz</v>
      </c>
      <c r="H3089" s="6" t="str">
        <f t="shared" si="385"/>
        <v>Pelletier</v>
      </c>
      <c r="I3089" s="6" t="str">
        <f t="shared" si="386"/>
        <v>Zigong</v>
      </c>
      <c r="J3089" s="2" t="s">
        <v>1051</v>
      </c>
      <c r="K3089" s="7" t="str">
        <f>INDEX('Product Details'!$A$2:$D$169, MATCH('Sales Order '!J3089,'Product Details'!$B$2:$B$169,0),3)</f>
        <v>Technology</v>
      </c>
      <c r="L3089" s="7" t="str">
        <f>INDEX('Product Details'!$A$2:$D$169, MATCH('Sales Order '!J3089,'Product Details'!$B$2:$B$169,0),4)</f>
        <v>Copiers</v>
      </c>
      <c r="M3089" s="7" t="str">
        <f>INDEX('Product Details'!$A$2:$D$169, MATCH('Sales Order '!J3089,'Product Details'!$B$2:$B$169,0),1)</f>
        <v>Canon Ink, Digital</v>
      </c>
      <c r="N3089" s="2">
        <v>7021</v>
      </c>
      <c r="O3089" s="2">
        <v>6686</v>
      </c>
      <c r="P3089" s="2">
        <v>1</v>
      </c>
      <c r="Q3089" s="8">
        <f t="shared" si="387"/>
        <v>6686</v>
      </c>
      <c r="R3089" s="8">
        <f t="shared" si="388"/>
        <v>7021</v>
      </c>
      <c r="S3089" s="2">
        <v>83</v>
      </c>
      <c r="T3089" s="9">
        <f t="shared" si="389"/>
        <v>7104</v>
      </c>
      <c r="U3089" s="9">
        <f t="shared" si="390"/>
        <v>418</v>
      </c>
      <c r="V3089" s="2" t="s">
        <v>72</v>
      </c>
      <c r="W3089" s="10">
        <f t="shared" si="391"/>
        <v>0.05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 t="shared" si="384"/>
        <v>Thomas</v>
      </c>
      <c r="H3090" s="6" t="str">
        <f t="shared" si="385"/>
        <v>Boland</v>
      </c>
      <c r="I3090" s="6" t="str">
        <f t="shared" si="386"/>
        <v>Newcastle</v>
      </c>
      <c r="J3090" s="2" t="s">
        <v>197</v>
      </c>
      <c r="K3090" s="7" t="str">
        <f>INDEX('Product Details'!$A$2:$D$169, MATCH('Sales Order '!J3090,'Product Details'!$B$2:$B$169,0),3)</f>
        <v>Office_Supplies</v>
      </c>
      <c r="L3090" s="7" t="str">
        <f>INDEX('Product Details'!$A$2:$D$169, MATCH('Sales Order '!J3090,'Product Details'!$B$2:$B$169,0),4)</f>
        <v>Labels</v>
      </c>
      <c r="M3090" s="7" t="str">
        <f>INDEX('Product Details'!$A$2:$D$169, MATCH('Sales Order '!J3090,'Product Details'!$B$2:$B$169,0),1)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387"/>
        <v>13689</v>
      </c>
      <c r="R3090" s="8">
        <f t="shared" si="388"/>
        <v>14496</v>
      </c>
      <c r="S3090" s="2">
        <v>82</v>
      </c>
      <c r="T3090" s="9">
        <f t="shared" si="389"/>
        <v>14578</v>
      </c>
      <c r="U3090" s="9">
        <f t="shared" si="390"/>
        <v>889</v>
      </c>
      <c r="V3090" s="2" t="s">
        <v>64</v>
      </c>
      <c r="W3090" s="10">
        <f t="shared" si="391"/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 t="shared" si="384"/>
        <v>Stuart</v>
      </c>
      <c r="H3091" s="6" t="str">
        <f t="shared" si="385"/>
        <v>Calhoun</v>
      </c>
      <c r="I3091" s="6" t="str">
        <f t="shared" si="386"/>
        <v>Pforzheim</v>
      </c>
      <c r="J3091" s="2" t="s">
        <v>329</v>
      </c>
      <c r="K3091" s="7" t="str">
        <f>INDEX('Product Details'!$A$2:$D$169, MATCH('Sales Order '!J3091,'Product Details'!$B$2:$B$169,0),3)</f>
        <v>Office_Supplies</v>
      </c>
      <c r="L3091" s="7" t="str">
        <f>INDEX('Product Details'!$A$2:$D$169, MATCH('Sales Order '!J3091,'Product Details'!$B$2:$B$169,0),4)</f>
        <v>Appliances</v>
      </c>
      <c r="M3091" s="7" t="str">
        <f>INDEX('Product Details'!$A$2:$D$169, MATCH('Sales Order '!J3091,'Product Details'!$B$2:$B$169,0),1)</f>
        <v>KitchenAid Toaster, Black</v>
      </c>
      <c r="N3091" s="2">
        <v>206</v>
      </c>
      <c r="O3091" s="2">
        <v>189</v>
      </c>
      <c r="P3091" s="2">
        <v>2</v>
      </c>
      <c r="Q3091" s="8">
        <f t="shared" si="387"/>
        <v>378</v>
      </c>
      <c r="R3091" s="8">
        <f t="shared" si="388"/>
        <v>412</v>
      </c>
      <c r="S3091" s="2">
        <v>30</v>
      </c>
      <c r="T3091" s="9">
        <f t="shared" si="389"/>
        <v>442</v>
      </c>
      <c r="U3091" s="9">
        <f t="shared" si="390"/>
        <v>64</v>
      </c>
      <c r="V3091" s="2" t="s">
        <v>34</v>
      </c>
      <c r="W3091" s="10">
        <f t="shared" si="391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 t="shared" si="384"/>
        <v>Gary</v>
      </c>
      <c r="H3092" s="6" t="str">
        <f t="shared" si="385"/>
        <v>Mitchum</v>
      </c>
      <c r="I3092" s="6" t="str">
        <f t="shared" si="386"/>
        <v>Mildura</v>
      </c>
      <c r="J3092" s="2" t="s">
        <v>129</v>
      </c>
      <c r="K3092" s="7" t="str">
        <f>INDEX('Product Details'!$A$2:$D$169, MATCH('Sales Order '!J3092,'Product Details'!$B$2:$B$169,0),3)</f>
        <v>Furniture</v>
      </c>
      <c r="L3092" s="7" t="str">
        <f>INDEX('Product Details'!$A$2:$D$169, MATCH('Sales Order '!J3092,'Product Details'!$B$2:$B$169,0),4)</f>
        <v>Tables</v>
      </c>
      <c r="M3092" s="7" t="str">
        <f>INDEX('Product Details'!$A$2:$D$169, MATCH('Sales Order '!J3092,'Product Details'!$B$2:$B$169,0),1)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387"/>
        <v>708</v>
      </c>
      <c r="R3092" s="8">
        <f t="shared" si="388"/>
        <v>773</v>
      </c>
      <c r="S3092" s="2">
        <v>42</v>
      </c>
      <c r="T3092" s="9">
        <f t="shared" si="389"/>
        <v>815</v>
      </c>
      <c r="U3092" s="9">
        <f t="shared" si="390"/>
        <v>107</v>
      </c>
      <c r="V3092" s="2" t="s">
        <v>64</v>
      </c>
      <c r="W3092" s="10">
        <f t="shared" si="391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 t="shared" si="384"/>
        <v>Roland</v>
      </c>
      <c r="H3093" s="6" t="str">
        <f t="shared" si="385"/>
        <v>Murray</v>
      </c>
      <c r="I3093" s="6" t="str">
        <f t="shared" si="386"/>
        <v>Frankfurt</v>
      </c>
      <c r="J3093" s="2" t="s">
        <v>221</v>
      </c>
      <c r="K3093" s="7" t="str">
        <f>INDEX('Product Details'!$A$2:$D$169, MATCH('Sales Order '!J3093,'Product Details'!$B$2:$B$169,0),3)</f>
        <v>Office_Supplies</v>
      </c>
      <c r="L3093" s="7" t="str">
        <f>INDEX('Product Details'!$A$2:$D$169, MATCH('Sales Order '!J3093,'Product Details'!$B$2:$B$169,0),4)</f>
        <v>Storage</v>
      </c>
      <c r="M3093" s="7" t="str">
        <f>INDEX('Product Details'!$A$2:$D$169, MATCH('Sales Order '!J3093,'Product Details'!$B$2:$B$169,0),1)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387"/>
        <v>8570</v>
      </c>
      <c r="R3093" s="8">
        <f t="shared" si="388"/>
        <v>9154</v>
      </c>
      <c r="S3093" s="2">
        <v>84</v>
      </c>
      <c r="T3093" s="9">
        <f t="shared" si="389"/>
        <v>9238</v>
      </c>
      <c r="U3093" s="9">
        <f t="shared" si="390"/>
        <v>668</v>
      </c>
      <c r="V3093" s="2" t="s">
        <v>64</v>
      </c>
      <c r="W3093" s="10">
        <f t="shared" si="391"/>
        <v>0.05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 t="shared" si="384"/>
        <v>Jas</v>
      </c>
      <c r="H3094" s="6" t="str">
        <f t="shared" si="385"/>
        <v>O'Carroll</v>
      </c>
      <c r="I3094" s="6" t="str">
        <f t="shared" si="386"/>
        <v>Essen</v>
      </c>
      <c r="J3094" s="2" t="s">
        <v>256</v>
      </c>
      <c r="K3094" s="7" t="str">
        <f>INDEX('Product Details'!$A$2:$D$169, MATCH('Sales Order '!J3094,'Product Details'!$B$2:$B$169,0),3)</f>
        <v>Office_Supplies</v>
      </c>
      <c r="L3094" s="7" t="str">
        <f>INDEX('Product Details'!$A$2:$D$169, MATCH('Sales Order '!J3094,'Product Details'!$B$2:$B$169,0),4)</f>
        <v>Supplies</v>
      </c>
      <c r="M3094" s="7" t="str">
        <f>INDEX('Product Details'!$A$2:$D$169, MATCH('Sales Order '!J3094,'Product Details'!$B$2:$B$169,0),1)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387"/>
        <v>2004</v>
      </c>
      <c r="R3094" s="8">
        <f t="shared" si="388"/>
        <v>2083</v>
      </c>
      <c r="S3094" s="2">
        <v>35</v>
      </c>
      <c r="T3094" s="9">
        <f t="shared" si="389"/>
        <v>2118</v>
      </c>
      <c r="U3094" s="9">
        <f t="shared" si="390"/>
        <v>114</v>
      </c>
      <c r="V3094" s="2" t="s">
        <v>34</v>
      </c>
      <c r="W3094" s="10">
        <f t="shared" si="391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 t="shared" si="384"/>
        <v>Trudy</v>
      </c>
      <c r="H3095" s="6" t="str">
        <f t="shared" si="385"/>
        <v>Glocke</v>
      </c>
      <c r="I3095" s="6" t="str">
        <f t="shared" si="386"/>
        <v>Brisbane</v>
      </c>
      <c r="J3095" s="2" t="s">
        <v>434</v>
      </c>
      <c r="K3095" s="7" t="str">
        <f>INDEX('Product Details'!$A$2:$D$169, MATCH('Sales Order '!J3095,'Product Details'!$B$2:$B$169,0),3)</f>
        <v>Office_Supplies</v>
      </c>
      <c r="L3095" s="7" t="str">
        <f>INDEX('Product Details'!$A$2:$D$169, MATCH('Sales Order '!J3095,'Product Details'!$B$2:$B$169,0),4)</f>
        <v>Binders</v>
      </c>
      <c r="M3095" s="7" t="str">
        <f>INDEX('Product Details'!$A$2:$D$169, MATCH('Sales Order '!J3095,'Product Details'!$B$2:$B$169,0),1)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387"/>
        <v>456</v>
      </c>
      <c r="R3095" s="8">
        <f t="shared" si="388"/>
        <v>492</v>
      </c>
      <c r="S3095" s="2">
        <v>30</v>
      </c>
      <c r="T3095" s="9">
        <f t="shared" si="389"/>
        <v>522</v>
      </c>
      <c r="U3095" s="9">
        <f t="shared" si="390"/>
        <v>66</v>
      </c>
      <c r="V3095" s="2" t="s">
        <v>64</v>
      </c>
      <c r="W3095" s="10">
        <f t="shared" si="391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 t="shared" si="384"/>
        <v>Julie</v>
      </c>
      <c r="H3096" s="6" t="str">
        <f t="shared" si="385"/>
        <v>Creighton</v>
      </c>
      <c r="I3096" s="6" t="str">
        <f t="shared" si="386"/>
        <v>Ballarat</v>
      </c>
      <c r="J3096" s="2" t="s">
        <v>164</v>
      </c>
      <c r="K3096" s="7" t="str">
        <f>INDEX('Product Details'!$A$2:$D$169, MATCH('Sales Order '!J3096,'Product Details'!$B$2:$B$169,0),3)</f>
        <v>Office_Supplies</v>
      </c>
      <c r="L3096" s="7" t="str">
        <f>INDEX('Product Details'!$A$2:$D$169, MATCH('Sales Order '!J3096,'Product Details'!$B$2:$B$169,0),4)</f>
        <v>Appliances</v>
      </c>
      <c r="M3096" s="7" t="str">
        <f>INDEX('Product Details'!$A$2:$D$169, MATCH('Sales Order '!J3096,'Product Details'!$B$2:$B$169,0),1)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387"/>
        <v>528</v>
      </c>
      <c r="R3096" s="8">
        <f t="shared" si="388"/>
        <v>576</v>
      </c>
      <c r="S3096" s="2">
        <v>64</v>
      </c>
      <c r="T3096" s="9">
        <f t="shared" si="389"/>
        <v>640</v>
      </c>
      <c r="U3096" s="9">
        <f t="shared" si="390"/>
        <v>112</v>
      </c>
      <c r="V3096" s="2" t="s">
        <v>34</v>
      </c>
      <c r="W3096" s="10">
        <f t="shared" si="391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 t="shared" si="384"/>
        <v>Kean</v>
      </c>
      <c r="H3097" s="6" t="str">
        <f t="shared" si="385"/>
        <v>Thornton</v>
      </c>
      <c r="I3097" s="6" t="str">
        <f t="shared" si="386"/>
        <v>Melbourne</v>
      </c>
      <c r="J3097" s="2" t="s">
        <v>132</v>
      </c>
      <c r="K3097" s="7" t="str">
        <f>INDEX('Product Details'!$A$2:$D$169, MATCH('Sales Order '!J3097,'Product Details'!$B$2:$B$169,0),3)</f>
        <v>Office_Supplies</v>
      </c>
      <c r="L3097" s="7" t="str">
        <f>INDEX('Product Details'!$A$2:$D$169, MATCH('Sales Order '!J3097,'Product Details'!$B$2:$B$169,0),4)</f>
        <v>Labels</v>
      </c>
      <c r="M3097" s="7" t="str">
        <f>INDEX('Product Details'!$A$2:$D$169, MATCH('Sales Order '!J3097,'Product Details'!$B$2:$B$169,0),1)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387"/>
        <v>6430</v>
      </c>
      <c r="R3097" s="8">
        <f t="shared" si="388"/>
        <v>6816</v>
      </c>
      <c r="S3097" s="2">
        <v>57</v>
      </c>
      <c r="T3097" s="9">
        <f t="shared" si="389"/>
        <v>6873</v>
      </c>
      <c r="U3097" s="9">
        <f t="shared" si="390"/>
        <v>443</v>
      </c>
      <c r="V3097" s="2" t="s">
        <v>34</v>
      </c>
      <c r="W3097" s="10">
        <f t="shared" si="391"/>
        <v>0.05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 t="shared" si="384"/>
        <v>Bobby</v>
      </c>
      <c r="H3098" s="6" t="str">
        <f t="shared" si="385"/>
        <v>Odegard</v>
      </c>
      <c r="I3098" s="6" t="str">
        <f t="shared" si="386"/>
        <v>Adelaide</v>
      </c>
      <c r="J3098" s="2" t="s">
        <v>442</v>
      </c>
      <c r="K3098" s="7" t="str">
        <f>INDEX('Product Details'!$A$2:$D$169, MATCH('Sales Order '!J3098,'Product Details'!$B$2:$B$169,0),3)</f>
        <v>Technology</v>
      </c>
      <c r="L3098" s="7" t="str">
        <f>INDEX('Product Details'!$A$2:$D$169, MATCH('Sales Order '!J3098,'Product Details'!$B$2:$B$169,0),4)</f>
        <v>Phones</v>
      </c>
      <c r="M3098" s="7" t="str">
        <f>INDEX('Product Details'!$A$2:$D$169, MATCH('Sales Order '!J3098,'Product Details'!$B$2:$B$169,0),1)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387"/>
        <v>14052</v>
      </c>
      <c r="R3098" s="8">
        <f t="shared" si="388"/>
        <v>15316</v>
      </c>
      <c r="S3098" s="2">
        <v>23</v>
      </c>
      <c r="T3098" s="9">
        <f t="shared" si="389"/>
        <v>15339</v>
      </c>
      <c r="U3098" s="9">
        <f t="shared" si="390"/>
        <v>1287</v>
      </c>
      <c r="V3098" s="2" t="s">
        <v>64</v>
      </c>
      <c r="W3098" s="10">
        <f t="shared" si="391"/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 t="shared" si="384"/>
        <v>Cyra</v>
      </c>
      <c r="H3099" s="6" t="str">
        <f t="shared" si="385"/>
        <v>Reiten</v>
      </c>
      <c r="I3099" s="6" t="str">
        <f t="shared" si="386"/>
        <v>Samarinda</v>
      </c>
      <c r="J3099" s="2" t="s">
        <v>1391</v>
      </c>
      <c r="K3099" s="7" t="str">
        <f>INDEX('Product Details'!$A$2:$D$169, MATCH('Sales Order '!J3099,'Product Details'!$B$2:$B$169,0),3)</f>
        <v>Furniture</v>
      </c>
      <c r="L3099" s="7" t="str">
        <f>INDEX('Product Details'!$A$2:$D$169, MATCH('Sales Order '!J3099,'Product Details'!$B$2:$B$169,0),4)</f>
        <v>Furnishings</v>
      </c>
      <c r="M3099" s="7" t="str">
        <f>INDEX('Product Details'!$A$2:$D$169, MATCH('Sales Order '!J3099,'Product Details'!$B$2:$B$169,0),1)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387"/>
        <v>5440</v>
      </c>
      <c r="R3099" s="8">
        <f t="shared" si="388"/>
        <v>5764</v>
      </c>
      <c r="S3099" s="2">
        <v>77</v>
      </c>
      <c r="T3099" s="9">
        <f t="shared" si="389"/>
        <v>5841</v>
      </c>
      <c r="U3099" s="9">
        <f t="shared" si="390"/>
        <v>401</v>
      </c>
      <c r="V3099" s="2" t="s">
        <v>34</v>
      </c>
      <c r="W3099" s="10">
        <f t="shared" si="391"/>
        <v>0.05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 t="shared" si="384"/>
        <v>Nat</v>
      </c>
      <c r="H3100" s="6" t="str">
        <f t="shared" si="385"/>
        <v>Carroll</v>
      </c>
      <c r="I3100" s="6" t="str">
        <f t="shared" si="386"/>
        <v>Shanghai</v>
      </c>
      <c r="J3100" s="2" t="s">
        <v>221</v>
      </c>
      <c r="K3100" s="7" t="str">
        <f>INDEX('Product Details'!$A$2:$D$169, MATCH('Sales Order '!J3100,'Product Details'!$B$2:$B$169,0),3)</f>
        <v>Office_Supplies</v>
      </c>
      <c r="L3100" s="7" t="str">
        <f>INDEX('Product Details'!$A$2:$D$169, MATCH('Sales Order '!J3100,'Product Details'!$B$2:$B$169,0),4)</f>
        <v>Storage</v>
      </c>
      <c r="M3100" s="7" t="str">
        <f>INDEX('Product Details'!$A$2:$D$169, MATCH('Sales Order '!J3100,'Product Details'!$B$2:$B$169,0),1)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387"/>
        <v>8262</v>
      </c>
      <c r="R3100" s="8">
        <f t="shared" si="388"/>
        <v>8592</v>
      </c>
      <c r="S3100" s="2">
        <v>33</v>
      </c>
      <c r="T3100" s="9">
        <f t="shared" si="389"/>
        <v>8625</v>
      </c>
      <c r="U3100" s="9">
        <f t="shared" si="390"/>
        <v>363</v>
      </c>
      <c r="V3100" s="2" t="s">
        <v>31</v>
      </c>
      <c r="W3100" s="10">
        <f t="shared" si="391"/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 t="shared" si="384"/>
        <v>Nick</v>
      </c>
      <c r="H3101" s="6" t="str">
        <f t="shared" si="385"/>
        <v>Zandusky</v>
      </c>
      <c r="I3101" s="6" t="str">
        <f t="shared" si="386"/>
        <v>Surabaya</v>
      </c>
      <c r="J3101" s="2" t="s">
        <v>402</v>
      </c>
      <c r="K3101" s="7" t="str">
        <f>INDEX('Product Details'!$A$2:$D$169, MATCH('Sales Order '!J3101,'Product Details'!$B$2:$B$169,0),3)</f>
        <v>Furniture</v>
      </c>
      <c r="L3101" s="7" t="str">
        <f>INDEX('Product Details'!$A$2:$D$169, MATCH('Sales Order '!J3101,'Product Details'!$B$2:$B$169,0),4)</f>
        <v>Bookcases</v>
      </c>
      <c r="M3101" s="7" t="str">
        <f>INDEX('Product Details'!$A$2:$D$169, MATCH('Sales Order '!J3101,'Product Details'!$B$2:$B$169,0),1)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387"/>
        <v>4458</v>
      </c>
      <c r="R3101" s="8">
        <f t="shared" si="388"/>
        <v>4635</v>
      </c>
      <c r="S3101" s="2">
        <v>82</v>
      </c>
      <c r="T3101" s="9">
        <f t="shared" si="389"/>
        <v>4717</v>
      </c>
      <c r="U3101" s="9">
        <f t="shared" si="390"/>
        <v>259</v>
      </c>
      <c r="V3101" s="2" t="s">
        <v>34</v>
      </c>
      <c r="W3101" s="10">
        <f t="shared" si="391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 t="shared" si="384"/>
        <v>Eileen</v>
      </c>
      <c r="H3102" s="6" t="str">
        <f t="shared" si="385"/>
        <v>Kiefer</v>
      </c>
      <c r="I3102" s="6" t="str">
        <f t="shared" si="386"/>
        <v>Hamm</v>
      </c>
      <c r="J3102" s="2" t="s">
        <v>71</v>
      </c>
      <c r="K3102" s="7" t="str">
        <f>INDEX('Product Details'!$A$2:$D$169, MATCH('Sales Order '!J3102,'Product Details'!$B$2:$B$169,0),3)</f>
        <v>Furniture</v>
      </c>
      <c r="L3102" s="7" t="str">
        <f>INDEX('Product Details'!$A$2:$D$169, MATCH('Sales Order '!J3102,'Product Details'!$B$2:$B$169,0),4)</f>
        <v>Furnishings</v>
      </c>
      <c r="M3102" s="7" t="str">
        <f>INDEX('Product Details'!$A$2:$D$169, MATCH('Sales Order '!J3102,'Product Details'!$B$2:$B$169,0),1)</f>
        <v>-O Stacking Tray, Erganomic</v>
      </c>
      <c r="N3102" s="2">
        <v>188</v>
      </c>
      <c r="O3102" s="2">
        <v>173</v>
      </c>
      <c r="P3102" s="2">
        <v>5</v>
      </c>
      <c r="Q3102" s="8">
        <f t="shared" si="387"/>
        <v>865</v>
      </c>
      <c r="R3102" s="8">
        <f t="shared" si="388"/>
        <v>940</v>
      </c>
      <c r="S3102" s="2">
        <v>30</v>
      </c>
      <c r="T3102" s="9">
        <f t="shared" si="389"/>
        <v>970</v>
      </c>
      <c r="U3102" s="9">
        <f t="shared" si="390"/>
        <v>105</v>
      </c>
      <c r="V3102" s="2" t="s">
        <v>34</v>
      </c>
      <c r="W3102" s="10">
        <f t="shared" si="391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 t="shared" si="384"/>
        <v>Alex</v>
      </c>
      <c r="H3103" s="6" t="str">
        <f t="shared" si="385"/>
        <v>Avila</v>
      </c>
      <c r="I3103" s="6" t="str">
        <f t="shared" si="386"/>
        <v>Newcastle</v>
      </c>
      <c r="J3103" s="2" t="s">
        <v>402</v>
      </c>
      <c r="K3103" s="7" t="str">
        <f>INDEX('Product Details'!$A$2:$D$169, MATCH('Sales Order '!J3103,'Product Details'!$B$2:$B$169,0),3)</f>
        <v>Furniture</v>
      </c>
      <c r="L3103" s="7" t="str">
        <f>INDEX('Product Details'!$A$2:$D$169, MATCH('Sales Order '!J3103,'Product Details'!$B$2:$B$169,0),4)</f>
        <v>Bookcases</v>
      </c>
      <c r="M3103" s="7" t="str">
        <f>INDEX('Product Details'!$A$2:$D$169, MATCH('Sales Order '!J3103,'Product Details'!$B$2:$B$169,0),1)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387"/>
        <v>14510</v>
      </c>
      <c r="R3103" s="8">
        <f t="shared" si="388"/>
        <v>15382</v>
      </c>
      <c r="S3103" s="2">
        <v>34</v>
      </c>
      <c r="T3103" s="9">
        <f t="shared" si="389"/>
        <v>15416</v>
      </c>
      <c r="U3103" s="9">
        <f t="shared" si="390"/>
        <v>906</v>
      </c>
      <c r="V3103" s="2" t="s">
        <v>34</v>
      </c>
      <c r="W3103" s="10">
        <f t="shared" si="391"/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 t="shared" si="384"/>
        <v>Roy</v>
      </c>
      <c r="H3104" s="6" t="str">
        <f t="shared" si="385"/>
        <v>Skaria</v>
      </c>
      <c r="I3104" s="6" t="str">
        <f t="shared" si="386"/>
        <v>Bogor</v>
      </c>
      <c r="J3104" s="2" t="s">
        <v>669</v>
      </c>
      <c r="K3104" s="7" t="str">
        <f>INDEX('Product Details'!$A$2:$D$169, MATCH('Sales Order '!J3104,'Product Details'!$B$2:$B$169,0),3)</f>
        <v>Technology</v>
      </c>
      <c r="L3104" s="7" t="str">
        <f>INDEX('Product Details'!$A$2:$D$169, MATCH('Sales Order '!J3104,'Product Details'!$B$2:$B$169,0),4)</f>
        <v>Phones</v>
      </c>
      <c r="M3104" s="7" t="str">
        <f>INDEX('Product Details'!$A$2:$D$169, MATCH('Sales Order '!J3104,'Product Details'!$B$2:$B$169,0),1)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387"/>
        <v>4120</v>
      </c>
      <c r="R3104" s="8">
        <f t="shared" si="388"/>
        <v>4412</v>
      </c>
      <c r="S3104" s="2">
        <v>65</v>
      </c>
      <c r="T3104" s="9">
        <f t="shared" si="389"/>
        <v>4477</v>
      </c>
      <c r="U3104" s="9">
        <f t="shared" si="390"/>
        <v>357</v>
      </c>
      <c r="V3104" s="2" t="s">
        <v>31</v>
      </c>
      <c r="W3104" s="10">
        <f t="shared" si="391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 t="shared" si="384"/>
        <v>Thomas</v>
      </c>
      <c r="H3105" s="6" t="str">
        <f t="shared" si="385"/>
        <v>Brumley</v>
      </c>
      <c r="I3105" s="6" t="str">
        <f t="shared" si="386"/>
        <v>Jinan</v>
      </c>
      <c r="J3105" s="2" t="s">
        <v>84</v>
      </c>
      <c r="K3105" s="7" t="str">
        <f>INDEX('Product Details'!$A$2:$D$169, MATCH('Sales Order '!J3105,'Product Details'!$B$2:$B$169,0),3)</f>
        <v>Furniture</v>
      </c>
      <c r="L3105" s="7" t="str">
        <f>INDEX('Product Details'!$A$2:$D$169, MATCH('Sales Order '!J3105,'Product Details'!$B$2:$B$169,0),4)</f>
        <v>Chairs</v>
      </c>
      <c r="M3105" s="7" t="str">
        <f>INDEX('Product Details'!$A$2:$D$169, MATCH('Sales Order '!J3105,'Product Details'!$B$2:$B$169,0),1)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387"/>
        <v>3020</v>
      </c>
      <c r="R3105" s="8">
        <f t="shared" si="388"/>
        <v>3202</v>
      </c>
      <c r="S3105" s="2">
        <v>28</v>
      </c>
      <c r="T3105" s="9">
        <f t="shared" si="389"/>
        <v>3230</v>
      </c>
      <c r="U3105" s="9">
        <f t="shared" si="390"/>
        <v>210</v>
      </c>
      <c r="V3105" s="2" t="s">
        <v>64</v>
      </c>
      <c r="W3105" s="10">
        <f t="shared" si="391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 t="shared" si="384"/>
        <v>Cari</v>
      </c>
      <c r="H3106" s="6" t="str">
        <f t="shared" si="385"/>
        <v>MacIntyre</v>
      </c>
      <c r="I3106" s="6" t="str">
        <f t="shared" si="386"/>
        <v>Suzhou</v>
      </c>
      <c r="J3106" s="2" t="s">
        <v>623</v>
      </c>
      <c r="K3106" s="7" t="str">
        <f>INDEX('Product Details'!$A$2:$D$169, MATCH('Sales Order '!J3106,'Product Details'!$B$2:$B$169,0),3)</f>
        <v>Office_Supplies</v>
      </c>
      <c r="L3106" s="7" t="str">
        <f>INDEX('Product Details'!$A$2:$D$169, MATCH('Sales Order '!J3106,'Product Details'!$B$2:$B$169,0),4)</f>
        <v>Storage</v>
      </c>
      <c r="M3106" s="7" t="str">
        <f>INDEX('Product Details'!$A$2:$D$169, MATCH('Sales Order '!J3106,'Product Details'!$B$2:$B$169,0),1)</f>
        <v>RogeFile Cart, Single Width</v>
      </c>
      <c r="N3106" s="2">
        <v>147</v>
      </c>
      <c r="O3106" s="2">
        <v>138</v>
      </c>
      <c r="P3106" s="2">
        <v>2</v>
      </c>
      <c r="Q3106" s="8">
        <f t="shared" si="387"/>
        <v>276</v>
      </c>
      <c r="R3106" s="8">
        <f t="shared" si="388"/>
        <v>294</v>
      </c>
      <c r="S3106" s="2">
        <v>30</v>
      </c>
      <c r="T3106" s="9">
        <f t="shared" si="389"/>
        <v>324</v>
      </c>
      <c r="U3106" s="9">
        <f t="shared" si="390"/>
        <v>48</v>
      </c>
      <c r="V3106" s="2" t="s">
        <v>64</v>
      </c>
      <c r="W3106" s="10">
        <f t="shared" si="391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 t="shared" si="384"/>
        <v>Tom</v>
      </c>
      <c r="H3107" s="6" t="str">
        <f t="shared" si="385"/>
        <v>Boeckenhauer</v>
      </c>
      <c r="I3107" s="6" t="str">
        <f t="shared" si="386"/>
        <v>Neunkirchen</v>
      </c>
      <c r="J3107" s="2" t="s">
        <v>564</v>
      </c>
      <c r="K3107" s="7" t="str">
        <f>INDEX('Product Details'!$A$2:$D$169, MATCH('Sales Order '!J3107,'Product Details'!$B$2:$B$169,0),3)</f>
        <v>Technology</v>
      </c>
      <c r="L3107" s="7" t="str">
        <f>INDEX('Product Details'!$A$2:$D$169, MATCH('Sales Order '!J3107,'Product Details'!$B$2:$B$169,0),4)</f>
        <v>Machines</v>
      </c>
      <c r="M3107" s="7" t="str">
        <f>INDEX('Product Details'!$A$2:$D$169, MATCH('Sales Order '!J3107,'Product Details'!$B$2:$B$169,0),1)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387"/>
        <v>2514</v>
      </c>
      <c r="R3107" s="8">
        <f t="shared" si="388"/>
        <v>2796</v>
      </c>
      <c r="S3107" s="2">
        <v>81</v>
      </c>
      <c r="T3107" s="9">
        <f t="shared" si="389"/>
        <v>2877</v>
      </c>
      <c r="U3107" s="9">
        <f t="shared" si="390"/>
        <v>363</v>
      </c>
      <c r="V3107" s="2" t="s">
        <v>34</v>
      </c>
      <c r="W3107" s="10">
        <f t="shared" si="391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 t="shared" si="384"/>
        <v>Tamara</v>
      </c>
      <c r="H3108" s="6" t="str">
        <f t="shared" si="385"/>
        <v>Willingham</v>
      </c>
      <c r="I3108" s="6" t="str">
        <f t="shared" si="386"/>
        <v>Perth</v>
      </c>
      <c r="J3108" s="2" t="s">
        <v>151</v>
      </c>
      <c r="K3108" s="7" t="str">
        <f>INDEX('Product Details'!$A$2:$D$169, MATCH('Sales Order '!J3108,'Product Details'!$B$2:$B$169,0),3)</f>
        <v>Office_Supplies</v>
      </c>
      <c r="L3108" s="7" t="str">
        <f>INDEX('Product Details'!$A$2:$D$169, MATCH('Sales Order '!J3108,'Product Details'!$B$2:$B$169,0),4)</f>
        <v>Appliances</v>
      </c>
      <c r="M3108" s="7" t="str">
        <f>INDEX('Product Details'!$A$2:$D$169, MATCH('Sales Order '!J3108,'Product Details'!$B$2:$B$169,0),1)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387"/>
        <v>1294</v>
      </c>
      <c r="R3108" s="8">
        <f t="shared" si="388"/>
        <v>1358</v>
      </c>
      <c r="S3108" s="2">
        <v>56</v>
      </c>
      <c r="T3108" s="9">
        <f t="shared" si="389"/>
        <v>1414</v>
      </c>
      <c r="U3108" s="9">
        <f t="shared" si="390"/>
        <v>120</v>
      </c>
      <c r="V3108" s="2" t="s">
        <v>34</v>
      </c>
      <c r="W3108" s="10">
        <f t="shared" si="391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 t="shared" si="384"/>
        <v>Annie</v>
      </c>
      <c r="H3109" s="6" t="str">
        <f t="shared" si="385"/>
        <v>Thurman</v>
      </c>
      <c r="I3109" s="6" t="str">
        <f t="shared" si="386"/>
        <v>Sydney</v>
      </c>
      <c r="J3109" s="2" t="s">
        <v>246</v>
      </c>
      <c r="K3109" s="7" t="str">
        <f>INDEX('Product Details'!$A$2:$D$169, MATCH('Sales Order '!J3109,'Product Details'!$B$2:$B$169,0),3)</f>
        <v>Office_Supplies</v>
      </c>
      <c r="L3109" s="7" t="str">
        <f>INDEX('Product Details'!$A$2:$D$169, MATCH('Sales Order '!J3109,'Product Details'!$B$2:$B$169,0),4)</f>
        <v>Envelopes</v>
      </c>
      <c r="M3109" s="7" t="str">
        <f>INDEX('Product Details'!$A$2:$D$169, MATCH('Sales Order '!J3109,'Product Details'!$B$2:$B$169,0),1)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387"/>
        <v>4820</v>
      </c>
      <c r="R3109" s="8">
        <f t="shared" si="388"/>
        <v>5300</v>
      </c>
      <c r="S3109" s="2">
        <v>69</v>
      </c>
      <c r="T3109" s="9">
        <f t="shared" si="389"/>
        <v>5369</v>
      </c>
      <c r="U3109" s="9">
        <f t="shared" si="390"/>
        <v>549</v>
      </c>
      <c r="V3109" s="2" t="s">
        <v>64</v>
      </c>
      <c r="W3109" s="10">
        <f t="shared" si="391"/>
        <v>0.05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 t="shared" si="384"/>
        <v>Sonia</v>
      </c>
      <c r="H3110" s="6" t="str">
        <f t="shared" si="385"/>
        <v>Sunley</v>
      </c>
      <c r="I3110" s="6" t="str">
        <f t="shared" si="386"/>
        <v>Canberra</v>
      </c>
      <c r="J3110" s="2" t="s">
        <v>227</v>
      </c>
      <c r="K3110" s="7" t="str">
        <f>INDEX('Product Details'!$A$2:$D$169, MATCH('Sales Order '!J3110,'Product Details'!$B$2:$B$169,0),3)</f>
        <v>Furniture</v>
      </c>
      <c r="L3110" s="7" t="str">
        <f>INDEX('Product Details'!$A$2:$D$169, MATCH('Sales Order '!J3110,'Product Details'!$B$2:$B$169,0),4)</f>
        <v>Bookcases</v>
      </c>
      <c r="M3110" s="7" t="str">
        <f>INDEX('Product Details'!$A$2:$D$169, MATCH('Sales Order '!J3110,'Product Details'!$B$2:$B$169,0),1)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387"/>
        <v>23940</v>
      </c>
      <c r="R3110" s="8">
        <f t="shared" si="388"/>
        <v>26080</v>
      </c>
      <c r="S3110" s="2">
        <v>21</v>
      </c>
      <c r="T3110" s="9">
        <f t="shared" si="389"/>
        <v>26101</v>
      </c>
      <c r="U3110" s="9">
        <f t="shared" si="390"/>
        <v>2161</v>
      </c>
      <c r="V3110" s="2" t="s">
        <v>64</v>
      </c>
      <c r="W3110" s="10">
        <f t="shared" si="391"/>
        <v>7.0000000000000007E-2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 t="shared" si="384"/>
        <v>Troy</v>
      </c>
      <c r="H3111" s="6" t="str">
        <f t="shared" si="385"/>
        <v>Staebel</v>
      </c>
      <c r="I3111" s="6" t="str">
        <f t="shared" si="386"/>
        <v>Canberra</v>
      </c>
      <c r="J3111" s="2" t="s">
        <v>227</v>
      </c>
      <c r="K3111" s="7" t="str">
        <f>INDEX('Product Details'!$A$2:$D$169, MATCH('Sales Order '!J3111,'Product Details'!$B$2:$B$169,0),3)</f>
        <v>Furniture</v>
      </c>
      <c r="L3111" s="7" t="str">
        <f>INDEX('Product Details'!$A$2:$D$169, MATCH('Sales Order '!J3111,'Product Details'!$B$2:$B$169,0),4)</f>
        <v>Bookcases</v>
      </c>
      <c r="M3111" s="7" t="str">
        <f>INDEX('Product Details'!$A$2:$D$169, MATCH('Sales Order '!J3111,'Product Details'!$B$2:$B$169,0),1)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387"/>
        <v>16606</v>
      </c>
      <c r="R3111" s="8">
        <f t="shared" si="388"/>
        <v>17260</v>
      </c>
      <c r="S3111" s="2">
        <v>98</v>
      </c>
      <c r="T3111" s="9">
        <f t="shared" si="389"/>
        <v>17358</v>
      </c>
      <c r="U3111" s="9">
        <f t="shared" si="390"/>
        <v>752</v>
      </c>
      <c r="V3111" s="2" t="s">
        <v>34</v>
      </c>
      <c r="W3111" s="10">
        <f t="shared" si="391"/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 t="shared" si="384"/>
        <v>Pamela</v>
      </c>
      <c r="H3112" s="6" t="str">
        <f t="shared" si="385"/>
        <v>Coakley</v>
      </c>
      <c r="I3112" s="6" t="str">
        <f t="shared" si="386"/>
        <v>Jakarta</v>
      </c>
      <c r="J3112" s="2" t="s">
        <v>617</v>
      </c>
      <c r="K3112" s="7" t="str">
        <f>INDEX('Product Details'!$A$2:$D$169, MATCH('Sales Order '!J3112,'Product Details'!$B$2:$B$169,0),3)</f>
        <v>Office_Supplies</v>
      </c>
      <c r="L3112" s="7" t="str">
        <f>INDEX('Product Details'!$A$2:$D$169, MATCH('Sales Order '!J3112,'Product Details'!$B$2:$B$169,0),4)</f>
        <v>Binders</v>
      </c>
      <c r="M3112" s="7" t="str">
        <f>INDEX('Product Details'!$A$2:$D$169, MATCH('Sales Order '!J3112,'Product Details'!$B$2:$B$169,0),1)</f>
        <v>JM Magazine Binder</v>
      </c>
      <c r="N3112" s="2">
        <v>968</v>
      </c>
      <c r="O3112" s="2">
        <v>913</v>
      </c>
      <c r="P3112" s="2">
        <v>2</v>
      </c>
      <c r="Q3112" s="8">
        <f t="shared" si="387"/>
        <v>1826</v>
      </c>
      <c r="R3112" s="8">
        <f t="shared" si="388"/>
        <v>1936</v>
      </c>
      <c r="S3112" s="2">
        <v>28</v>
      </c>
      <c r="T3112" s="9">
        <f t="shared" si="389"/>
        <v>1964</v>
      </c>
      <c r="U3112" s="9">
        <f t="shared" si="390"/>
        <v>138</v>
      </c>
      <c r="V3112" s="2" t="s">
        <v>34</v>
      </c>
      <c r="W3112" s="10">
        <f t="shared" si="391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 t="shared" si="384"/>
        <v>Valerie</v>
      </c>
      <c r="H3113" s="6" t="str">
        <f t="shared" si="385"/>
        <v>Mitchum</v>
      </c>
      <c r="I3113" s="6" t="str">
        <f t="shared" si="386"/>
        <v>Chengdu</v>
      </c>
      <c r="J3113" s="2" t="s">
        <v>326</v>
      </c>
      <c r="K3113" s="7" t="str">
        <f>INDEX('Product Details'!$A$2:$D$169, MATCH('Sales Order '!J3113,'Product Details'!$B$2:$B$169,0),3)</f>
        <v>Technology</v>
      </c>
      <c r="L3113" s="7" t="str">
        <f>INDEX('Product Details'!$A$2:$D$169, MATCH('Sales Order '!J3113,'Product Details'!$B$2:$B$169,0),4)</f>
        <v>Copiers</v>
      </c>
      <c r="M3113" s="7" t="str">
        <f>INDEX('Product Details'!$A$2:$D$169, MATCH('Sales Order '!J3113,'Product Details'!$B$2:$B$169,0),1)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387"/>
        <v>2144</v>
      </c>
      <c r="R3113" s="8">
        <f t="shared" si="388"/>
        <v>2338</v>
      </c>
      <c r="S3113" s="2">
        <v>87</v>
      </c>
      <c r="T3113" s="9">
        <f t="shared" si="389"/>
        <v>2425</v>
      </c>
      <c r="U3113" s="9">
        <f t="shared" si="390"/>
        <v>281</v>
      </c>
      <c r="V3113" s="2" t="s">
        <v>34</v>
      </c>
      <c r="W3113" s="10">
        <f t="shared" si="391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 t="shared" si="384"/>
        <v>Alan</v>
      </c>
      <c r="H3114" s="6" t="str">
        <f t="shared" si="385"/>
        <v>Schoenberger</v>
      </c>
      <c r="I3114" s="6" t="str">
        <f t="shared" si="386"/>
        <v>Anshan</v>
      </c>
      <c r="J3114" s="2" t="s">
        <v>151</v>
      </c>
      <c r="K3114" s="7" t="str">
        <f>INDEX('Product Details'!$A$2:$D$169, MATCH('Sales Order '!J3114,'Product Details'!$B$2:$B$169,0),3)</f>
        <v>Office_Supplies</v>
      </c>
      <c r="L3114" s="7" t="str">
        <f>INDEX('Product Details'!$A$2:$D$169, MATCH('Sales Order '!J3114,'Product Details'!$B$2:$B$169,0),4)</f>
        <v>Appliances</v>
      </c>
      <c r="M3114" s="7" t="str">
        <f>INDEX('Product Details'!$A$2:$D$169, MATCH('Sales Order '!J3114,'Product Details'!$B$2:$B$169,0),1)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387"/>
        <v>4872</v>
      </c>
      <c r="R3114" s="8">
        <f t="shared" si="388"/>
        <v>5112</v>
      </c>
      <c r="S3114" s="2">
        <v>52</v>
      </c>
      <c r="T3114" s="9">
        <f t="shared" si="389"/>
        <v>5164</v>
      </c>
      <c r="U3114" s="9">
        <f t="shared" si="390"/>
        <v>292</v>
      </c>
      <c r="V3114" s="2" t="s">
        <v>34</v>
      </c>
      <c r="W3114" s="10">
        <f t="shared" si="391"/>
        <v>0.05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 t="shared" si="384"/>
        <v>Dave</v>
      </c>
      <c r="H3115" s="6" t="str">
        <f t="shared" si="385"/>
        <v>Hallsten</v>
      </c>
      <c r="I3115" s="6" t="str">
        <f t="shared" si="386"/>
        <v>Coimbatore</v>
      </c>
      <c r="J3115" s="2" t="s">
        <v>5</v>
      </c>
      <c r="K3115" s="7" t="str">
        <f>INDEX('Product Details'!$A$2:$D$169, MATCH('Sales Order '!J3115,'Product Details'!$B$2:$B$169,0),3)</f>
        <v>Furniture</v>
      </c>
      <c r="L3115" s="7" t="str">
        <f>INDEX('Product Details'!$A$2:$D$169, MATCH('Sales Order '!J3115,'Product Details'!$B$2:$B$169,0),4)</f>
        <v>Furnishings</v>
      </c>
      <c r="M3115" s="7" t="str">
        <f>INDEX('Product Details'!$A$2:$D$169, MATCH('Sales Order '!J3115,'Product Details'!$B$2:$B$169,0),1)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387"/>
        <v>6675</v>
      </c>
      <c r="R3115" s="8">
        <f t="shared" si="388"/>
        <v>7490</v>
      </c>
      <c r="S3115" s="2">
        <v>58</v>
      </c>
      <c r="T3115" s="9">
        <f t="shared" si="389"/>
        <v>7548</v>
      </c>
      <c r="U3115" s="9">
        <f t="shared" si="390"/>
        <v>873</v>
      </c>
      <c r="V3115" s="2" t="s">
        <v>64</v>
      </c>
      <c r="W3115" s="10">
        <f t="shared" si="391"/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 t="shared" si="384"/>
        <v>Dianna</v>
      </c>
      <c r="H3116" s="6" t="str">
        <f t="shared" si="385"/>
        <v>Vittorini</v>
      </c>
      <c r="I3116" s="6" t="str">
        <f t="shared" si="386"/>
        <v>Cottbus</v>
      </c>
      <c r="J3116" s="2" t="s">
        <v>1174</v>
      </c>
      <c r="K3116" s="7" t="str">
        <f>INDEX('Product Details'!$A$2:$D$169, MATCH('Sales Order '!J3116,'Product Details'!$B$2:$B$169,0),3)</f>
        <v>Office_Supplies</v>
      </c>
      <c r="L3116" s="7" t="str">
        <f>INDEX('Product Details'!$A$2:$D$169, MATCH('Sales Order '!J3116,'Product Details'!$B$2:$B$169,0),4)</f>
        <v>Storage</v>
      </c>
      <c r="M3116" s="7" t="str">
        <f>INDEX('Product Details'!$A$2:$D$169, MATCH('Sales Order '!J3116,'Product Details'!$B$2:$B$169,0),1)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387"/>
        <v>964</v>
      </c>
      <c r="R3116" s="8">
        <f t="shared" si="388"/>
        <v>1060</v>
      </c>
      <c r="S3116" s="2">
        <v>29</v>
      </c>
      <c r="T3116" s="9">
        <f t="shared" si="389"/>
        <v>1089</v>
      </c>
      <c r="U3116" s="9">
        <f t="shared" si="390"/>
        <v>125</v>
      </c>
      <c r="V3116" s="2" t="s">
        <v>34</v>
      </c>
      <c r="W3116" s="10">
        <f t="shared" si="391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 t="shared" si="384"/>
        <v>Kean</v>
      </c>
      <c r="H3117" s="6" t="str">
        <f t="shared" si="385"/>
        <v>Thornton</v>
      </c>
      <c r="I3117" s="6" t="str">
        <f t="shared" si="386"/>
        <v>Melbourne</v>
      </c>
      <c r="J3117" s="2" t="s">
        <v>194</v>
      </c>
      <c r="K3117" s="7" t="str">
        <f>INDEX('Product Details'!$A$2:$D$169, MATCH('Sales Order '!J3117,'Product Details'!$B$2:$B$169,0),3)</f>
        <v>Office_Supplies</v>
      </c>
      <c r="L3117" s="7" t="str">
        <f>INDEX('Product Details'!$A$2:$D$169, MATCH('Sales Order '!J3117,'Product Details'!$B$2:$B$169,0),4)</f>
        <v>Art</v>
      </c>
      <c r="M3117" s="7" t="str">
        <f>INDEX('Product Details'!$A$2:$D$169, MATCH('Sales Order '!J3117,'Product Details'!$B$2:$B$169,0),1)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387"/>
        <v>2668</v>
      </c>
      <c r="R3117" s="8">
        <f t="shared" si="388"/>
        <v>2826</v>
      </c>
      <c r="S3117" s="2">
        <v>58</v>
      </c>
      <c r="T3117" s="9">
        <f t="shared" si="389"/>
        <v>2884</v>
      </c>
      <c r="U3117" s="9">
        <f t="shared" si="390"/>
        <v>216</v>
      </c>
      <c r="V3117" s="2" t="s">
        <v>34</v>
      </c>
      <c r="W3117" s="10">
        <f t="shared" si="391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 t="shared" si="384"/>
        <v>Pamela</v>
      </c>
      <c r="H3118" s="6" t="str">
        <f t="shared" si="385"/>
        <v>Stobb</v>
      </c>
      <c r="I3118" s="6" t="str">
        <f t="shared" si="386"/>
        <v>Berlin</v>
      </c>
      <c r="J3118" s="2" t="s">
        <v>504</v>
      </c>
      <c r="K3118" s="7" t="str">
        <f>INDEX('Product Details'!$A$2:$D$169, MATCH('Sales Order '!J3118,'Product Details'!$B$2:$B$169,0),3)</f>
        <v>Technology</v>
      </c>
      <c r="L3118" s="7" t="str">
        <f>INDEX('Product Details'!$A$2:$D$169, MATCH('Sales Order '!J3118,'Product Details'!$B$2:$B$169,0),4)</f>
        <v>Machines</v>
      </c>
      <c r="M3118" s="7" t="str">
        <f>INDEX('Product Details'!$A$2:$D$169, MATCH('Sales Order '!J3118,'Product Details'!$B$2:$B$169,0),1)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387"/>
        <v>114</v>
      </c>
      <c r="R3118" s="8">
        <f t="shared" si="388"/>
        <v>120</v>
      </c>
      <c r="S3118" s="2">
        <v>10</v>
      </c>
      <c r="T3118" s="9">
        <f t="shared" si="389"/>
        <v>130</v>
      </c>
      <c r="U3118" s="9">
        <f t="shared" si="390"/>
        <v>16</v>
      </c>
      <c r="V3118" s="2" t="s">
        <v>64</v>
      </c>
      <c r="W3118" s="10">
        <f t="shared" si="391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 t="shared" si="384"/>
        <v>Julia</v>
      </c>
      <c r="H3119" s="6" t="str">
        <f t="shared" si="385"/>
        <v>Dunbar</v>
      </c>
      <c r="I3119" s="6" t="str">
        <f t="shared" si="386"/>
        <v>Melbourne</v>
      </c>
      <c r="J3119" s="2" t="s">
        <v>5</v>
      </c>
      <c r="K3119" s="7" t="str">
        <f>INDEX('Product Details'!$A$2:$D$169, MATCH('Sales Order '!J3119,'Product Details'!$B$2:$B$169,0),3)</f>
        <v>Furniture</v>
      </c>
      <c r="L3119" s="7" t="str">
        <f>INDEX('Product Details'!$A$2:$D$169, MATCH('Sales Order '!J3119,'Product Details'!$B$2:$B$169,0),4)</f>
        <v>Furnishings</v>
      </c>
      <c r="M3119" s="7" t="str">
        <f>INDEX('Product Details'!$A$2:$D$169, MATCH('Sales Order '!J3119,'Product Details'!$B$2:$B$169,0),1)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387"/>
        <v>11039</v>
      </c>
      <c r="R3119" s="8">
        <f t="shared" si="388"/>
        <v>11578</v>
      </c>
      <c r="S3119" s="2">
        <v>90</v>
      </c>
      <c r="T3119" s="9">
        <f t="shared" si="389"/>
        <v>11668</v>
      </c>
      <c r="U3119" s="9">
        <f t="shared" si="390"/>
        <v>629</v>
      </c>
      <c r="V3119" s="2" t="s">
        <v>64</v>
      </c>
      <c r="W3119" s="10">
        <f t="shared" si="391"/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 t="shared" si="384"/>
        <v>Jennifer</v>
      </c>
      <c r="H3120" s="6" t="str">
        <f t="shared" si="385"/>
        <v>Halladay</v>
      </c>
      <c r="I3120" s="6" t="str">
        <f t="shared" si="386"/>
        <v>Krefeld</v>
      </c>
      <c r="J3120" s="2" t="s">
        <v>122</v>
      </c>
      <c r="K3120" s="7" t="str">
        <f>INDEX('Product Details'!$A$2:$D$169, MATCH('Sales Order '!J3120,'Product Details'!$B$2:$B$169,0),3)</f>
        <v>Furniture</v>
      </c>
      <c r="L3120" s="7" t="str">
        <f>INDEX('Product Details'!$A$2:$D$169, MATCH('Sales Order '!J3120,'Product Details'!$B$2:$B$169,0),4)</f>
        <v>Furnishings</v>
      </c>
      <c r="M3120" s="7" t="str">
        <f>INDEX('Product Details'!$A$2:$D$169, MATCH('Sales Order '!J3120,'Product Details'!$B$2:$B$169,0),1)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387"/>
        <v>64</v>
      </c>
      <c r="R3120" s="8">
        <f t="shared" si="388"/>
        <v>69</v>
      </c>
      <c r="S3120" s="2">
        <v>10</v>
      </c>
      <c r="T3120" s="9">
        <f t="shared" si="389"/>
        <v>79</v>
      </c>
      <c r="U3120" s="9">
        <f t="shared" si="390"/>
        <v>15</v>
      </c>
      <c r="V3120" s="2" t="s">
        <v>34</v>
      </c>
      <c r="W3120" s="10">
        <f t="shared" si="391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 t="shared" si="384"/>
        <v>Denny</v>
      </c>
      <c r="H3121" s="6" t="str">
        <f t="shared" si="385"/>
        <v>Ordway</v>
      </c>
      <c r="I3121" s="6" t="str">
        <f t="shared" si="386"/>
        <v>Berlin</v>
      </c>
      <c r="J3121" s="2" t="s">
        <v>434</v>
      </c>
      <c r="K3121" s="7" t="str">
        <f>INDEX('Product Details'!$A$2:$D$169, MATCH('Sales Order '!J3121,'Product Details'!$B$2:$B$169,0),3)</f>
        <v>Office_Supplies</v>
      </c>
      <c r="L3121" s="7" t="str">
        <f>INDEX('Product Details'!$A$2:$D$169, MATCH('Sales Order '!J3121,'Product Details'!$B$2:$B$169,0),4)</f>
        <v>Binders</v>
      </c>
      <c r="M3121" s="7" t="str">
        <f>INDEX('Product Details'!$A$2:$D$169, MATCH('Sales Order '!J3121,'Product Details'!$B$2:$B$169,0),1)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387"/>
        <v>459</v>
      </c>
      <c r="R3121" s="8">
        <f t="shared" si="388"/>
        <v>510</v>
      </c>
      <c r="S3121" s="2">
        <v>30</v>
      </c>
      <c r="T3121" s="9">
        <f t="shared" si="389"/>
        <v>540</v>
      </c>
      <c r="U3121" s="9">
        <f t="shared" si="390"/>
        <v>81</v>
      </c>
      <c r="V3121" s="2" t="s">
        <v>34</v>
      </c>
      <c r="W3121" s="10">
        <f t="shared" si="391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 t="shared" si="384"/>
        <v>Craig</v>
      </c>
      <c r="H3122" s="6" t="str">
        <f t="shared" si="385"/>
        <v>Carroll</v>
      </c>
      <c r="I3122" s="6" t="str">
        <f t="shared" si="386"/>
        <v>Augsburg</v>
      </c>
      <c r="J3122" s="2" t="s">
        <v>181</v>
      </c>
      <c r="K3122" s="7" t="str">
        <f>INDEX('Product Details'!$A$2:$D$169, MATCH('Sales Order '!J3122,'Product Details'!$B$2:$B$169,0),3)</f>
        <v>Furniture</v>
      </c>
      <c r="L3122" s="7" t="str">
        <f>INDEX('Product Details'!$A$2:$D$169, MATCH('Sales Order '!J3122,'Product Details'!$B$2:$B$169,0),4)</f>
        <v>Tables</v>
      </c>
      <c r="M3122" s="7" t="str">
        <f>INDEX('Product Details'!$A$2:$D$169, MATCH('Sales Order '!J3122,'Product Details'!$B$2:$B$169,0),1)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387"/>
        <v>272224</v>
      </c>
      <c r="R3122" s="8">
        <f t="shared" si="388"/>
        <v>288456</v>
      </c>
      <c r="S3122" s="2">
        <v>24</v>
      </c>
      <c r="T3122" s="9">
        <f t="shared" si="389"/>
        <v>288480</v>
      </c>
      <c r="U3122" s="9">
        <f t="shared" si="390"/>
        <v>16256</v>
      </c>
      <c r="V3122" s="2" t="s">
        <v>31</v>
      </c>
      <c r="W3122" s="10">
        <f t="shared" si="391"/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 t="shared" si="384"/>
        <v>Cari</v>
      </c>
      <c r="H3123" s="6" t="str">
        <f t="shared" si="385"/>
        <v>Sayre</v>
      </c>
      <c r="I3123" s="6" t="str">
        <f t="shared" si="386"/>
        <v>Recklinghausen</v>
      </c>
      <c r="J3123" s="2" t="s">
        <v>402</v>
      </c>
      <c r="K3123" s="7" t="str">
        <f>INDEX('Product Details'!$A$2:$D$169, MATCH('Sales Order '!J3123,'Product Details'!$B$2:$B$169,0),3)</f>
        <v>Furniture</v>
      </c>
      <c r="L3123" s="7" t="str">
        <f>INDEX('Product Details'!$A$2:$D$169, MATCH('Sales Order '!J3123,'Product Details'!$B$2:$B$169,0),4)</f>
        <v>Bookcases</v>
      </c>
      <c r="M3123" s="7" t="str">
        <f>INDEX('Product Details'!$A$2:$D$169, MATCH('Sales Order '!J3123,'Product Details'!$B$2:$B$169,0),1)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387"/>
        <v>9050</v>
      </c>
      <c r="R3123" s="8">
        <f t="shared" si="388"/>
        <v>9505</v>
      </c>
      <c r="S3123" s="2">
        <v>100</v>
      </c>
      <c r="T3123" s="9">
        <f t="shared" si="389"/>
        <v>9605</v>
      </c>
      <c r="U3123" s="9">
        <f t="shared" si="390"/>
        <v>555</v>
      </c>
      <c r="V3123" s="2" t="s">
        <v>34</v>
      </c>
      <c r="W3123" s="10">
        <f t="shared" si="391"/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 t="shared" si="384"/>
        <v>Vivek</v>
      </c>
      <c r="H3124" s="6" t="str">
        <f t="shared" si="385"/>
        <v>Sundaresam</v>
      </c>
      <c r="I3124" s="6" t="str">
        <f t="shared" si="386"/>
        <v>Hamburg</v>
      </c>
      <c r="J3124" s="2" t="s">
        <v>332</v>
      </c>
      <c r="K3124" s="7" t="str">
        <f>INDEX('Product Details'!$A$2:$D$169, MATCH('Sales Order '!J3124,'Product Details'!$B$2:$B$169,0),3)</f>
        <v>Technology</v>
      </c>
      <c r="L3124" s="7" t="str">
        <f>INDEX('Product Details'!$A$2:$D$169, MATCH('Sales Order '!J3124,'Product Details'!$B$2:$B$169,0),4)</f>
        <v>Phones</v>
      </c>
      <c r="M3124" s="7" t="str">
        <f>INDEX('Product Details'!$A$2:$D$169, MATCH('Sales Order '!J3124,'Product Details'!$B$2:$B$169,0),1)</f>
        <v>Digium D40 VoIP phone</v>
      </c>
      <c r="N3124" s="2">
        <v>1763</v>
      </c>
      <c r="O3124" s="2">
        <v>1602</v>
      </c>
      <c r="P3124" s="2">
        <v>3</v>
      </c>
      <c r="Q3124" s="8">
        <f t="shared" si="387"/>
        <v>4806</v>
      </c>
      <c r="R3124" s="8">
        <f t="shared" si="388"/>
        <v>5289</v>
      </c>
      <c r="S3124" s="2">
        <v>44</v>
      </c>
      <c r="T3124" s="9">
        <f t="shared" si="389"/>
        <v>5333</v>
      </c>
      <c r="U3124" s="9">
        <f t="shared" si="390"/>
        <v>527</v>
      </c>
      <c r="V3124" s="2" t="s">
        <v>31</v>
      </c>
      <c r="W3124" s="10">
        <f t="shared" si="391"/>
        <v>0.05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 t="shared" si="384"/>
        <v>Neil</v>
      </c>
      <c r="H3125" s="6" t="str">
        <f t="shared" si="385"/>
        <v>Knudson</v>
      </c>
      <c r="I3125" s="6" t="str">
        <f t="shared" si="386"/>
        <v>Malang</v>
      </c>
      <c r="J3125" s="2" t="s">
        <v>455</v>
      </c>
      <c r="K3125" s="7" t="str">
        <f>INDEX('Product Details'!$A$2:$D$169, MATCH('Sales Order '!J3125,'Product Details'!$B$2:$B$169,0),3)</f>
        <v>Office_Supplies</v>
      </c>
      <c r="L3125" s="7" t="str">
        <f>INDEX('Product Details'!$A$2:$D$169, MATCH('Sales Order '!J3125,'Product Details'!$B$2:$B$169,0),4)</f>
        <v>Paper</v>
      </c>
      <c r="M3125" s="7" t="str">
        <f>INDEX('Product Details'!$A$2:$D$169, MATCH('Sales Order '!J3125,'Product Details'!$B$2:$B$169,0),1)</f>
        <v>Xerox 1910</v>
      </c>
      <c r="N3125" s="2">
        <v>6635</v>
      </c>
      <c r="O3125" s="2">
        <v>6321</v>
      </c>
      <c r="P3125" s="2">
        <v>2</v>
      </c>
      <c r="Q3125" s="8">
        <f t="shared" si="387"/>
        <v>12642</v>
      </c>
      <c r="R3125" s="8">
        <f t="shared" si="388"/>
        <v>13270</v>
      </c>
      <c r="S3125" s="2">
        <v>85</v>
      </c>
      <c r="T3125" s="9">
        <f t="shared" si="389"/>
        <v>13355</v>
      </c>
      <c r="U3125" s="9">
        <f t="shared" si="390"/>
        <v>713</v>
      </c>
      <c r="V3125" s="2" t="s">
        <v>64</v>
      </c>
      <c r="W3125" s="10">
        <f t="shared" si="391"/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 t="shared" si="384"/>
        <v>Brad</v>
      </c>
      <c r="H3126" s="6" t="str">
        <f t="shared" si="385"/>
        <v>Thomas</v>
      </c>
      <c r="I3126" s="6" t="str">
        <f t="shared" si="386"/>
        <v>Udaipur</v>
      </c>
      <c r="J3126" s="2" t="s">
        <v>623</v>
      </c>
      <c r="K3126" s="7" t="str">
        <f>INDEX('Product Details'!$A$2:$D$169, MATCH('Sales Order '!J3126,'Product Details'!$B$2:$B$169,0),3)</f>
        <v>Office_Supplies</v>
      </c>
      <c r="L3126" s="7" t="str">
        <f>INDEX('Product Details'!$A$2:$D$169, MATCH('Sales Order '!J3126,'Product Details'!$B$2:$B$169,0),4)</f>
        <v>Storage</v>
      </c>
      <c r="M3126" s="7" t="str">
        <f>INDEX('Product Details'!$A$2:$D$169, MATCH('Sales Order '!J3126,'Product Details'!$B$2:$B$169,0),1)</f>
        <v>RogeFile Cart, Single Width</v>
      </c>
      <c r="N3126" s="2">
        <v>62</v>
      </c>
      <c r="O3126" s="2">
        <v>58</v>
      </c>
      <c r="P3126" s="2">
        <v>6</v>
      </c>
      <c r="Q3126" s="8">
        <f t="shared" si="387"/>
        <v>348</v>
      </c>
      <c r="R3126" s="8">
        <f t="shared" si="388"/>
        <v>372</v>
      </c>
      <c r="S3126" s="2">
        <v>10</v>
      </c>
      <c r="T3126" s="9">
        <f t="shared" si="389"/>
        <v>382</v>
      </c>
      <c r="U3126" s="9">
        <f t="shared" si="390"/>
        <v>34</v>
      </c>
      <c r="V3126" s="2" t="s">
        <v>64</v>
      </c>
      <c r="W3126" s="10">
        <f t="shared" si="391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 t="shared" si="384"/>
        <v>Heather</v>
      </c>
      <c r="H3127" s="6" t="str">
        <f t="shared" si="385"/>
        <v>Kirkland</v>
      </c>
      <c r="I3127" s="6" t="str">
        <f t="shared" si="386"/>
        <v>Luoyang</v>
      </c>
      <c r="J3127" s="2" t="s">
        <v>425</v>
      </c>
      <c r="K3127" s="7" t="str">
        <f>INDEX('Product Details'!$A$2:$D$169, MATCH('Sales Order '!J3127,'Product Details'!$B$2:$B$169,0),3)</f>
        <v>Office_Supplies</v>
      </c>
      <c r="L3127" s="7" t="str">
        <f>INDEX('Product Details'!$A$2:$D$169, MATCH('Sales Order '!J3127,'Product Details'!$B$2:$B$169,0),4)</f>
        <v>Supplies</v>
      </c>
      <c r="M3127" s="7" t="str">
        <f>INDEX('Product Details'!$A$2:$D$169, MATCH('Sales Order '!J3127,'Product Details'!$B$2:$B$169,0),1)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387"/>
        <v>23208</v>
      </c>
      <c r="R3127" s="8">
        <f t="shared" si="388"/>
        <v>25792</v>
      </c>
      <c r="S3127" s="2">
        <v>26</v>
      </c>
      <c r="T3127" s="9">
        <f t="shared" si="389"/>
        <v>25818</v>
      </c>
      <c r="U3127" s="9">
        <f t="shared" si="390"/>
        <v>2610</v>
      </c>
      <c r="V3127" s="2" t="s">
        <v>34</v>
      </c>
      <c r="W3127" s="10">
        <f t="shared" si="391"/>
        <v>7.0000000000000007E-2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 t="shared" si="384"/>
        <v>Philisse</v>
      </c>
      <c r="H3128" s="6" t="str">
        <f t="shared" si="385"/>
        <v>Overcash</v>
      </c>
      <c r="I3128" s="6" t="str">
        <f t="shared" si="386"/>
        <v>Potsdam</v>
      </c>
      <c r="J3128" s="2" t="s">
        <v>100</v>
      </c>
      <c r="K3128" s="7" t="str">
        <f>INDEX('Product Details'!$A$2:$D$169, MATCH('Sales Order '!J3128,'Product Details'!$B$2:$B$169,0),3)</f>
        <v>Office_Supplies</v>
      </c>
      <c r="L3128" s="7" t="str">
        <f>INDEX('Product Details'!$A$2:$D$169, MATCH('Sales Order '!J3128,'Product Details'!$B$2:$B$169,0),4)</f>
        <v>Art</v>
      </c>
      <c r="M3128" s="7" t="str">
        <f>INDEX('Product Details'!$A$2:$D$169, MATCH('Sales Order '!J3128,'Product Details'!$B$2:$B$169,0),1)</f>
        <v>Newell 34</v>
      </c>
      <c r="N3128" s="2">
        <v>1545</v>
      </c>
      <c r="O3128" s="2">
        <v>1486</v>
      </c>
      <c r="P3128" s="2">
        <v>5</v>
      </c>
      <c r="Q3128" s="8">
        <f t="shared" si="387"/>
        <v>7430</v>
      </c>
      <c r="R3128" s="8">
        <f t="shared" si="388"/>
        <v>7725</v>
      </c>
      <c r="S3128" s="2">
        <v>29</v>
      </c>
      <c r="T3128" s="9">
        <f t="shared" si="389"/>
        <v>7754</v>
      </c>
      <c r="U3128" s="9">
        <f t="shared" si="390"/>
        <v>324</v>
      </c>
      <c r="V3128" s="2" t="s">
        <v>34</v>
      </c>
      <c r="W3128" s="10">
        <f t="shared" si="391"/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 t="shared" si="384"/>
        <v>Philisse</v>
      </c>
      <c r="H3129" s="6" t="str">
        <f t="shared" si="385"/>
        <v>Overcash</v>
      </c>
      <c r="I3129" s="6" t="str">
        <f t="shared" si="386"/>
        <v>Devonport</v>
      </c>
      <c r="J3129" s="2" t="s">
        <v>63</v>
      </c>
      <c r="K3129" s="7" t="str">
        <f>INDEX('Product Details'!$A$2:$D$169, MATCH('Sales Order '!J3129,'Product Details'!$B$2:$B$169,0),3)</f>
        <v>Office_Supplies</v>
      </c>
      <c r="L3129" s="7" t="str">
        <f>INDEX('Product Details'!$A$2:$D$169, MATCH('Sales Order '!J3129,'Product Details'!$B$2:$B$169,0),4)</f>
        <v>Envelopes</v>
      </c>
      <c r="M3129" s="7" t="str">
        <f>INDEX('Product Details'!$A$2:$D$169, MATCH('Sales Order '!J3129,'Product Details'!$B$2:$B$169,0),1)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387"/>
        <v>22852</v>
      </c>
      <c r="R3129" s="8">
        <f t="shared" si="388"/>
        <v>23528</v>
      </c>
      <c r="S3129" s="2">
        <v>93</v>
      </c>
      <c r="T3129" s="9">
        <f t="shared" si="389"/>
        <v>23621</v>
      </c>
      <c r="U3129" s="9">
        <f t="shared" si="390"/>
        <v>769</v>
      </c>
      <c r="V3129" s="2" t="s">
        <v>34</v>
      </c>
      <c r="W3129" s="10">
        <f t="shared" si="391"/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 t="shared" si="384"/>
        <v>Tim</v>
      </c>
      <c r="H3130" s="6" t="str">
        <f t="shared" si="385"/>
        <v>Brockman</v>
      </c>
      <c r="I3130" s="6" t="str">
        <f t="shared" si="386"/>
        <v>Toowoomba</v>
      </c>
      <c r="J3130" s="2" t="s">
        <v>564</v>
      </c>
      <c r="K3130" s="7" t="str">
        <f>INDEX('Product Details'!$A$2:$D$169, MATCH('Sales Order '!J3130,'Product Details'!$B$2:$B$169,0),3)</f>
        <v>Technology</v>
      </c>
      <c r="L3130" s="7" t="str">
        <f>INDEX('Product Details'!$A$2:$D$169, MATCH('Sales Order '!J3130,'Product Details'!$B$2:$B$169,0),4)</f>
        <v>Machines</v>
      </c>
      <c r="M3130" s="7" t="str">
        <f>INDEX('Product Details'!$A$2:$D$169, MATCH('Sales Order '!J3130,'Product Details'!$B$2:$B$169,0),1)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387"/>
        <v>73</v>
      </c>
      <c r="R3130" s="8">
        <f t="shared" si="388"/>
        <v>77</v>
      </c>
      <c r="S3130" s="2">
        <v>10</v>
      </c>
      <c r="T3130" s="9">
        <f t="shared" si="389"/>
        <v>87</v>
      </c>
      <c r="U3130" s="9">
        <f t="shared" si="390"/>
        <v>14</v>
      </c>
      <c r="V3130" s="2" t="s">
        <v>34</v>
      </c>
      <c r="W3130" s="10">
        <f t="shared" si="391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 t="shared" si="384"/>
        <v>Barry</v>
      </c>
      <c r="H3131" s="6" t="str">
        <f t="shared" si="385"/>
        <v>Franzšsisch</v>
      </c>
      <c r="I3131" s="6" t="str">
        <f t="shared" si="386"/>
        <v>Canberra</v>
      </c>
      <c r="J3131" s="2" t="s">
        <v>253</v>
      </c>
      <c r="K3131" s="7" t="str">
        <f>INDEX('Product Details'!$A$2:$D$169, MATCH('Sales Order '!J3131,'Product Details'!$B$2:$B$169,0),3)</f>
        <v>Office_Supplies</v>
      </c>
      <c r="L3131" s="7" t="str">
        <f>INDEX('Product Details'!$A$2:$D$169, MATCH('Sales Order '!J3131,'Product Details'!$B$2:$B$169,0),4)</f>
        <v>Binders</v>
      </c>
      <c r="M3131" s="7" t="str">
        <f>INDEX('Product Details'!$A$2:$D$169, MATCH('Sales Order '!J3131,'Product Details'!$B$2:$B$169,0),1)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387"/>
        <v>2756</v>
      </c>
      <c r="R3131" s="8">
        <f t="shared" si="388"/>
        <v>2916</v>
      </c>
      <c r="S3131" s="2">
        <v>44</v>
      </c>
      <c r="T3131" s="9">
        <f t="shared" si="389"/>
        <v>2960</v>
      </c>
      <c r="U3131" s="9">
        <f t="shared" si="390"/>
        <v>204</v>
      </c>
      <c r="V3131" s="2" t="s">
        <v>64</v>
      </c>
      <c r="W3131" s="10">
        <f t="shared" si="391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 t="shared" si="384"/>
        <v>Ralph</v>
      </c>
      <c r="H3132" s="6" t="str">
        <f t="shared" si="385"/>
        <v>Arnett</v>
      </c>
      <c r="I3132" s="6" t="str">
        <f t="shared" si="386"/>
        <v>Suzhou</v>
      </c>
      <c r="J3132" s="2" t="s">
        <v>87</v>
      </c>
      <c r="K3132" s="7" t="str">
        <f>INDEX('Product Details'!$A$2:$D$169, MATCH('Sales Order '!J3132,'Product Details'!$B$2:$B$169,0),3)</f>
        <v>Office_Supplies</v>
      </c>
      <c r="L3132" s="7" t="str">
        <f>INDEX('Product Details'!$A$2:$D$169, MATCH('Sales Order '!J3132,'Product Details'!$B$2:$B$169,0),4)</f>
        <v>Storage</v>
      </c>
      <c r="M3132" s="7" t="str">
        <f>INDEX('Product Details'!$A$2:$D$169, MATCH('Sales Order '!J3132,'Product Details'!$B$2:$B$169,0),1)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387"/>
        <v>1152</v>
      </c>
      <c r="R3132" s="8">
        <f t="shared" si="388"/>
        <v>1328</v>
      </c>
      <c r="S3132" s="2">
        <v>41</v>
      </c>
      <c r="T3132" s="9">
        <f t="shared" si="389"/>
        <v>1369</v>
      </c>
      <c r="U3132" s="9">
        <f t="shared" si="390"/>
        <v>217</v>
      </c>
      <c r="V3132" s="2" t="s">
        <v>72</v>
      </c>
      <c r="W3132" s="10">
        <f t="shared" si="391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 t="shared" si="384"/>
        <v>Lisa</v>
      </c>
      <c r="H3133" s="6" t="str">
        <f t="shared" si="385"/>
        <v>DeCherney</v>
      </c>
      <c r="I3133" s="6" t="str">
        <f t="shared" si="386"/>
        <v>Ningbo</v>
      </c>
      <c r="J3133" s="2" t="s">
        <v>238</v>
      </c>
      <c r="K3133" s="7" t="str">
        <f>INDEX('Product Details'!$A$2:$D$169, MATCH('Sales Order '!J3133,'Product Details'!$B$2:$B$169,0),3)</f>
        <v>Furniture</v>
      </c>
      <c r="L3133" s="7" t="str">
        <f>INDEX('Product Details'!$A$2:$D$169, MATCH('Sales Order '!J3133,'Product Details'!$B$2:$B$169,0),4)</f>
        <v>Furnishings</v>
      </c>
      <c r="M3133" s="7" t="str">
        <f>INDEX('Product Details'!$A$2:$D$169, MATCH('Sales Order '!J3133,'Product Details'!$B$2:$B$169,0),1)</f>
        <v>DAX Solid Wood Frames</v>
      </c>
      <c r="N3133" s="2">
        <v>8665</v>
      </c>
      <c r="O3133" s="2">
        <v>7723</v>
      </c>
      <c r="P3133" s="2">
        <v>6</v>
      </c>
      <c r="Q3133" s="8">
        <f t="shared" si="387"/>
        <v>46338</v>
      </c>
      <c r="R3133" s="8">
        <f t="shared" si="388"/>
        <v>51990</v>
      </c>
      <c r="S3133" s="2">
        <v>24</v>
      </c>
      <c r="T3133" s="9">
        <f t="shared" si="389"/>
        <v>52014</v>
      </c>
      <c r="U3133" s="9">
        <f t="shared" si="390"/>
        <v>5676</v>
      </c>
      <c r="V3133" s="2" t="s">
        <v>31</v>
      </c>
      <c r="W3133" s="10">
        <f t="shared" si="391"/>
        <v>0.09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 t="shared" si="384"/>
        <v>Barry</v>
      </c>
      <c r="H3134" s="6" t="str">
        <f t="shared" si="385"/>
        <v>Blumstein</v>
      </c>
      <c r="I3134" s="6" t="str">
        <f t="shared" si="386"/>
        <v>Gold Coast</v>
      </c>
      <c r="J3134" s="2" t="s">
        <v>90</v>
      </c>
      <c r="K3134" s="7" t="str">
        <f>INDEX('Product Details'!$A$2:$D$169, MATCH('Sales Order '!J3134,'Product Details'!$B$2:$B$169,0),3)</f>
        <v>Office_Supplies</v>
      </c>
      <c r="L3134" s="7" t="str">
        <f>INDEX('Product Details'!$A$2:$D$169, MATCH('Sales Order '!J3134,'Product Details'!$B$2:$B$169,0),4)</f>
        <v>Paper</v>
      </c>
      <c r="M3134" s="7" t="str">
        <f>INDEX('Product Details'!$A$2:$D$169, MATCH('Sales Order '!J3134,'Product Details'!$B$2:$B$169,0),1)</f>
        <v>Xerox 1974</v>
      </c>
      <c r="N3134" s="2">
        <v>393</v>
      </c>
      <c r="O3134" s="2">
        <v>374</v>
      </c>
      <c r="P3134" s="2">
        <v>8</v>
      </c>
      <c r="Q3134" s="8">
        <f t="shared" si="387"/>
        <v>2992</v>
      </c>
      <c r="R3134" s="8">
        <f t="shared" si="388"/>
        <v>3144</v>
      </c>
      <c r="S3134" s="2">
        <v>56</v>
      </c>
      <c r="T3134" s="9">
        <f t="shared" si="389"/>
        <v>3200</v>
      </c>
      <c r="U3134" s="9">
        <f t="shared" si="390"/>
        <v>208</v>
      </c>
      <c r="V3134" s="2" t="s">
        <v>64</v>
      </c>
      <c r="W3134" s="10">
        <f t="shared" si="391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 t="shared" si="384"/>
        <v>Fred</v>
      </c>
      <c r="H3135" s="6" t="str">
        <f t="shared" si="385"/>
        <v>Wasserman</v>
      </c>
      <c r="I3135" s="6" t="str">
        <f t="shared" si="386"/>
        <v>Willich</v>
      </c>
      <c r="J3135" s="2" t="s">
        <v>326</v>
      </c>
      <c r="K3135" s="7" t="str">
        <f>INDEX('Product Details'!$A$2:$D$169, MATCH('Sales Order '!J3135,'Product Details'!$B$2:$B$169,0),3)</f>
        <v>Technology</v>
      </c>
      <c r="L3135" s="7" t="str">
        <f>INDEX('Product Details'!$A$2:$D$169, MATCH('Sales Order '!J3135,'Product Details'!$B$2:$B$169,0),4)</f>
        <v>Copiers</v>
      </c>
      <c r="M3135" s="7" t="str">
        <f>INDEX('Product Details'!$A$2:$D$169, MATCH('Sales Order '!J3135,'Product Details'!$B$2:$B$169,0),1)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387"/>
        <v>13506</v>
      </c>
      <c r="R3135" s="8">
        <f t="shared" si="388"/>
        <v>14464</v>
      </c>
      <c r="S3135" s="2">
        <v>90</v>
      </c>
      <c r="T3135" s="9">
        <f t="shared" si="389"/>
        <v>14554</v>
      </c>
      <c r="U3135" s="9">
        <f t="shared" si="390"/>
        <v>1048</v>
      </c>
      <c r="V3135" s="2" t="s">
        <v>64</v>
      </c>
      <c r="W3135" s="10">
        <f t="shared" si="391"/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 t="shared" si="384"/>
        <v>Vivek</v>
      </c>
      <c r="H3136" s="6" t="str">
        <f t="shared" si="385"/>
        <v>Sundaresam</v>
      </c>
      <c r="I3136" s="6" t="str">
        <f t="shared" si="386"/>
        <v>Hamburg</v>
      </c>
      <c r="J3136" s="2" t="s">
        <v>221</v>
      </c>
      <c r="K3136" s="7" t="str">
        <f>INDEX('Product Details'!$A$2:$D$169, MATCH('Sales Order '!J3136,'Product Details'!$B$2:$B$169,0),3)</f>
        <v>Office_Supplies</v>
      </c>
      <c r="L3136" s="7" t="str">
        <f>INDEX('Product Details'!$A$2:$D$169, MATCH('Sales Order '!J3136,'Product Details'!$B$2:$B$169,0),4)</f>
        <v>Storage</v>
      </c>
      <c r="M3136" s="7" t="str">
        <f>INDEX('Product Details'!$A$2:$D$169, MATCH('Sales Order '!J3136,'Product Details'!$B$2:$B$169,0),1)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387"/>
        <v>4412</v>
      </c>
      <c r="R3136" s="8">
        <f t="shared" si="388"/>
        <v>4676</v>
      </c>
      <c r="S3136" s="2">
        <v>84</v>
      </c>
      <c r="T3136" s="9">
        <f t="shared" si="389"/>
        <v>4760</v>
      </c>
      <c r="U3136" s="9">
        <f t="shared" si="390"/>
        <v>348</v>
      </c>
      <c r="V3136" s="2" t="s">
        <v>34</v>
      </c>
      <c r="W3136" s="10">
        <f t="shared" si="391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 t="shared" si="384"/>
        <v>Resi</v>
      </c>
      <c r="H3137" s="6" t="str">
        <f t="shared" si="385"/>
        <v>Pšlking</v>
      </c>
      <c r="I3137" s="6" t="str">
        <f t="shared" si="386"/>
        <v>Gelsenkirchen</v>
      </c>
      <c r="J3137" s="2" t="s">
        <v>479</v>
      </c>
      <c r="K3137" s="7" t="str">
        <f>INDEX('Product Details'!$A$2:$D$169, MATCH('Sales Order '!J3137,'Product Details'!$B$2:$B$169,0),3)</f>
        <v>Furniture</v>
      </c>
      <c r="L3137" s="7" t="str">
        <f>INDEX('Product Details'!$A$2:$D$169, MATCH('Sales Order '!J3137,'Product Details'!$B$2:$B$169,0),4)</f>
        <v>Chairs</v>
      </c>
      <c r="M3137" s="7" t="str">
        <f>INDEX('Product Details'!$A$2:$D$169, MATCH('Sales Order '!J3137,'Product Details'!$B$2:$B$169,0),1)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387"/>
        <v>8115</v>
      </c>
      <c r="R3137" s="8">
        <f t="shared" si="388"/>
        <v>8773</v>
      </c>
      <c r="S3137" s="2">
        <v>90</v>
      </c>
      <c r="T3137" s="9">
        <f t="shared" si="389"/>
        <v>8863</v>
      </c>
      <c r="U3137" s="9">
        <f t="shared" si="390"/>
        <v>748</v>
      </c>
      <c r="V3137" s="2" t="s">
        <v>64</v>
      </c>
      <c r="W3137" s="10">
        <f t="shared" si="391"/>
        <v>0.05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 t="shared" si="384"/>
        <v>Kean</v>
      </c>
      <c r="H3138" s="6" t="str">
        <f t="shared" si="385"/>
        <v>Thornton</v>
      </c>
      <c r="I3138" s="6" t="str">
        <f t="shared" si="386"/>
        <v>Melbourne</v>
      </c>
      <c r="J3138" s="2" t="s">
        <v>434</v>
      </c>
      <c r="K3138" s="7" t="str">
        <f>INDEX('Product Details'!$A$2:$D$169, MATCH('Sales Order '!J3138,'Product Details'!$B$2:$B$169,0),3)</f>
        <v>Office_Supplies</v>
      </c>
      <c r="L3138" s="7" t="str">
        <f>INDEX('Product Details'!$A$2:$D$169, MATCH('Sales Order '!J3138,'Product Details'!$B$2:$B$169,0),4)</f>
        <v>Binders</v>
      </c>
      <c r="M3138" s="7" t="str">
        <f>INDEX('Product Details'!$A$2:$D$169, MATCH('Sales Order '!J3138,'Product Details'!$B$2:$B$169,0),1)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387"/>
        <v>2385</v>
      </c>
      <c r="R3138" s="8">
        <f t="shared" si="388"/>
        <v>2600</v>
      </c>
      <c r="S3138" s="2">
        <v>73</v>
      </c>
      <c r="T3138" s="9">
        <f t="shared" si="389"/>
        <v>2673</v>
      </c>
      <c r="U3138" s="9">
        <f t="shared" si="390"/>
        <v>288</v>
      </c>
      <c r="V3138" s="2" t="s">
        <v>64</v>
      </c>
      <c r="W3138" s="10">
        <f t="shared" si="391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 t="shared" si="384"/>
        <v>Cathy</v>
      </c>
      <c r="H3139" s="6" t="str">
        <f t="shared" si="385"/>
        <v>Hwang</v>
      </c>
      <c r="I3139" s="6" t="str">
        <f t="shared" si="386"/>
        <v>Ballarat</v>
      </c>
      <c r="J3139" s="2" t="s">
        <v>415</v>
      </c>
      <c r="K3139" s="7" t="str">
        <f>INDEX('Product Details'!$A$2:$D$169, MATCH('Sales Order '!J3139,'Product Details'!$B$2:$B$169,0),3)</f>
        <v>Furniture</v>
      </c>
      <c r="L3139" s="7" t="str">
        <f>INDEX('Product Details'!$A$2:$D$169, MATCH('Sales Order '!J3139,'Product Details'!$B$2:$B$169,0),4)</f>
        <v>Furnishings</v>
      </c>
      <c r="M3139" s="7" t="str">
        <f>INDEX('Product Details'!$A$2:$D$169, MATCH('Sales Order '!J3139,'Product Details'!$B$2:$B$169,0),1)</f>
        <v>-O Clock, Black</v>
      </c>
      <c r="N3139" s="2">
        <v>992</v>
      </c>
      <c r="O3139" s="2">
        <v>928</v>
      </c>
      <c r="P3139" s="2">
        <v>5</v>
      </c>
      <c r="Q3139" s="8">
        <f t="shared" si="387"/>
        <v>4640</v>
      </c>
      <c r="R3139" s="8">
        <f t="shared" si="388"/>
        <v>4960</v>
      </c>
      <c r="S3139" s="2">
        <v>34</v>
      </c>
      <c r="T3139" s="9">
        <f t="shared" si="389"/>
        <v>4994</v>
      </c>
      <c r="U3139" s="9">
        <f t="shared" si="390"/>
        <v>354</v>
      </c>
      <c r="V3139" s="2" t="s">
        <v>34</v>
      </c>
      <c r="W3139" s="10">
        <f t="shared" si="391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 t="shared" si="384"/>
        <v>Thomas</v>
      </c>
      <c r="H3140" s="6" t="str">
        <f t="shared" si="385"/>
        <v>Brumley</v>
      </c>
      <c r="I3140" s="6" t="str">
        <f t="shared" si="386"/>
        <v>Jinan</v>
      </c>
      <c r="J3140" s="2" t="s">
        <v>63</v>
      </c>
      <c r="K3140" s="7" t="str">
        <f>INDEX('Product Details'!$A$2:$D$169, MATCH('Sales Order '!J3140,'Product Details'!$B$2:$B$169,0),3)</f>
        <v>Office_Supplies</v>
      </c>
      <c r="L3140" s="7" t="str">
        <f>INDEX('Product Details'!$A$2:$D$169, MATCH('Sales Order '!J3140,'Product Details'!$B$2:$B$169,0),4)</f>
        <v>Envelopes</v>
      </c>
      <c r="M3140" s="7" t="str">
        <f>INDEX('Product Details'!$A$2:$D$169, MATCH('Sales Order '!J3140,'Product Details'!$B$2:$B$169,0),1)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387"/>
        <v>4190</v>
      </c>
      <c r="R3140" s="8">
        <f t="shared" si="388"/>
        <v>4660</v>
      </c>
      <c r="S3140" s="2">
        <v>96</v>
      </c>
      <c r="T3140" s="9">
        <f t="shared" si="389"/>
        <v>4756</v>
      </c>
      <c r="U3140" s="9">
        <f t="shared" si="390"/>
        <v>566</v>
      </c>
      <c r="V3140" s="2" t="s">
        <v>64</v>
      </c>
      <c r="W3140" s="10">
        <f t="shared" si="391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 t="shared" si="384"/>
        <v>Jack</v>
      </c>
      <c r="H3141" s="6" t="str">
        <f t="shared" si="385"/>
        <v>Garza</v>
      </c>
      <c r="I3141" s="6" t="str">
        <f t="shared" si="386"/>
        <v>Oldenburg</v>
      </c>
      <c r="J3141" s="2" t="s">
        <v>698</v>
      </c>
      <c r="K3141" s="7" t="str">
        <f>INDEX('Product Details'!$A$2:$D$169, MATCH('Sales Order '!J3141,'Product Details'!$B$2:$B$169,0),3)</f>
        <v>Furniture</v>
      </c>
      <c r="L3141" s="7" t="str">
        <f>INDEX('Product Details'!$A$2:$D$169, MATCH('Sales Order '!J3141,'Product Details'!$B$2:$B$169,0),4)</f>
        <v>Chairs</v>
      </c>
      <c r="M3141" s="7" t="str">
        <f>INDEX('Product Details'!$A$2:$D$169, MATCH('Sales Order '!J3141,'Product Details'!$B$2:$B$169,0),1)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387"/>
        <v>3080</v>
      </c>
      <c r="R3141" s="8">
        <f t="shared" si="388"/>
        <v>3236</v>
      </c>
      <c r="S3141" s="2">
        <v>80</v>
      </c>
      <c r="T3141" s="9">
        <f t="shared" si="389"/>
        <v>3316</v>
      </c>
      <c r="U3141" s="9">
        <f t="shared" si="390"/>
        <v>236</v>
      </c>
      <c r="V3141" s="2" t="s">
        <v>64</v>
      </c>
      <c r="W3141" s="10">
        <f t="shared" si="391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 t="shared" si="384"/>
        <v>Brooke</v>
      </c>
      <c r="H3142" s="6" t="str">
        <f t="shared" si="385"/>
        <v>Gillingham</v>
      </c>
      <c r="I3142" s="6" t="str">
        <f t="shared" si="386"/>
        <v>Sunbury</v>
      </c>
      <c r="J3142" s="2" t="s">
        <v>399</v>
      </c>
      <c r="K3142" s="7" t="str">
        <f>INDEX('Product Details'!$A$2:$D$169, MATCH('Sales Order '!J3142,'Product Details'!$B$2:$B$169,0),3)</f>
        <v>Office_Supplies</v>
      </c>
      <c r="L3142" s="7" t="str">
        <f>INDEX('Product Details'!$A$2:$D$169, MATCH('Sales Order '!J3142,'Product Details'!$B$2:$B$169,0),4)</f>
        <v>Art</v>
      </c>
      <c r="M3142" s="7" t="str">
        <f>INDEX('Product Details'!$A$2:$D$169, MATCH('Sales Order '!J3142,'Product Details'!$B$2:$B$169,0),1)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387"/>
        <v>8043</v>
      </c>
      <c r="R3142" s="8">
        <f t="shared" si="388"/>
        <v>8361</v>
      </c>
      <c r="S3142" s="2">
        <v>82</v>
      </c>
      <c r="T3142" s="9">
        <f t="shared" si="389"/>
        <v>8443</v>
      </c>
      <c r="U3142" s="9">
        <f t="shared" si="390"/>
        <v>400</v>
      </c>
      <c r="V3142" s="2" t="s">
        <v>64</v>
      </c>
      <c r="W3142" s="10">
        <f t="shared" si="391"/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 t="shared" si="384"/>
        <v>Fred</v>
      </c>
      <c r="H3143" s="6" t="str">
        <f t="shared" si="385"/>
        <v>Wasserman</v>
      </c>
      <c r="I3143" s="6" t="str">
        <f t="shared" si="386"/>
        <v>Willich</v>
      </c>
      <c r="J3143" s="2" t="s">
        <v>151</v>
      </c>
      <c r="K3143" s="7" t="str">
        <f>INDEX('Product Details'!$A$2:$D$169, MATCH('Sales Order '!J3143,'Product Details'!$B$2:$B$169,0),3)</f>
        <v>Office_Supplies</v>
      </c>
      <c r="L3143" s="7" t="str">
        <f>INDEX('Product Details'!$A$2:$D$169, MATCH('Sales Order '!J3143,'Product Details'!$B$2:$B$169,0),4)</f>
        <v>Appliances</v>
      </c>
      <c r="M3143" s="7" t="str">
        <f>INDEX('Product Details'!$A$2:$D$169, MATCH('Sales Order '!J3143,'Product Details'!$B$2:$B$169,0),1)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387"/>
        <v>25604</v>
      </c>
      <c r="R3143" s="8">
        <f t="shared" si="388"/>
        <v>25600</v>
      </c>
      <c r="S3143" s="2">
        <v>88</v>
      </c>
      <c r="T3143" s="9">
        <f t="shared" si="389"/>
        <v>25688</v>
      </c>
      <c r="U3143" s="9">
        <f t="shared" si="390"/>
        <v>84</v>
      </c>
      <c r="V3143" s="2" t="s">
        <v>34</v>
      </c>
      <c r="W3143" s="10">
        <f t="shared" si="391"/>
        <v>7.0000000000000007E-2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 t="shared" si="384"/>
        <v>Cari</v>
      </c>
      <c r="H3144" s="6" t="str">
        <f t="shared" si="385"/>
        <v>MacIntyre</v>
      </c>
      <c r="I3144" s="6" t="str">
        <f t="shared" si="386"/>
        <v>Freiburg</v>
      </c>
      <c r="J3144" s="2" t="s">
        <v>387</v>
      </c>
      <c r="K3144" s="7" t="str">
        <f>INDEX('Product Details'!$A$2:$D$169, MATCH('Sales Order '!J3144,'Product Details'!$B$2:$B$169,0),3)</f>
        <v>Office_Supplies</v>
      </c>
      <c r="L3144" s="7" t="str">
        <f>INDEX('Product Details'!$A$2:$D$169, MATCH('Sales Order '!J3144,'Product Details'!$B$2:$B$169,0),4)</f>
        <v>Fasteners</v>
      </c>
      <c r="M3144" s="7" t="str">
        <f>INDEX('Product Details'!$A$2:$D$169, MATCH('Sales Order '!J3144,'Product Details'!$B$2:$B$169,0),1)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387"/>
        <v>5442</v>
      </c>
      <c r="R3144" s="8">
        <f t="shared" si="388"/>
        <v>6108</v>
      </c>
      <c r="S3144" s="2">
        <v>69</v>
      </c>
      <c r="T3144" s="9">
        <f t="shared" si="389"/>
        <v>6177</v>
      </c>
      <c r="U3144" s="9">
        <f t="shared" si="390"/>
        <v>735</v>
      </c>
      <c r="V3144" s="2" t="s">
        <v>64</v>
      </c>
      <c r="W3144" s="10">
        <f t="shared" si="391"/>
        <v>0.05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 t="shared" si="384"/>
        <v>Brenda</v>
      </c>
      <c r="H3145" s="6" t="str">
        <f t="shared" si="385"/>
        <v>Bowman</v>
      </c>
      <c r="I3145" s="6" t="str">
        <f t="shared" si="386"/>
        <v>Perth</v>
      </c>
      <c r="J3145" s="2" t="s">
        <v>1397</v>
      </c>
      <c r="K3145" s="7" t="str">
        <f>INDEX('Product Details'!$A$2:$D$169, MATCH('Sales Order '!J3145,'Product Details'!$B$2:$B$169,0),3)</f>
        <v>Technology</v>
      </c>
      <c r="L3145" s="7" t="str">
        <f>INDEX('Product Details'!$A$2:$D$169, MATCH('Sales Order '!J3145,'Product Details'!$B$2:$B$169,0),4)</f>
        <v>Phones</v>
      </c>
      <c r="M3145" s="7" t="str">
        <f>INDEX('Product Details'!$A$2:$D$169, MATCH('Sales Order '!J3145,'Product Details'!$B$2:$B$169,0),1)</f>
        <v>Smart Phone, Full Size</v>
      </c>
      <c r="N3145" s="2">
        <v>3354</v>
      </c>
      <c r="O3145" s="2">
        <v>3102</v>
      </c>
      <c r="P3145" s="2">
        <v>7</v>
      </c>
      <c r="Q3145" s="8">
        <f t="shared" si="387"/>
        <v>21714</v>
      </c>
      <c r="R3145" s="8">
        <f t="shared" si="388"/>
        <v>23478</v>
      </c>
      <c r="S3145" s="2">
        <v>43</v>
      </c>
      <c r="T3145" s="9">
        <f t="shared" si="389"/>
        <v>23521</v>
      </c>
      <c r="U3145" s="9">
        <f t="shared" si="390"/>
        <v>1807</v>
      </c>
      <c r="V3145" s="2" t="s">
        <v>34</v>
      </c>
      <c r="W3145" s="10">
        <f t="shared" si="391"/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 t="shared" ref="G3146:G3209" si="392">VLOOKUP(F3146, Customer,2,0)</f>
        <v>Alex</v>
      </c>
      <c r="H3146" s="6" t="str">
        <f t="shared" ref="H3146:H3209" si="393">VLOOKUP(F3146,Customer,3,0)</f>
        <v>Avila</v>
      </c>
      <c r="I3146" s="6" t="str">
        <f t="shared" ref="I3146:I3209" si="394">VLOOKUP(F3146,Customer,5,0)</f>
        <v>Agra</v>
      </c>
      <c r="J3146" s="2" t="s">
        <v>1051</v>
      </c>
      <c r="K3146" s="7" t="str">
        <f>INDEX('Product Details'!$A$2:$D$169, MATCH('Sales Order '!J3146,'Product Details'!$B$2:$B$169,0),3)</f>
        <v>Technology</v>
      </c>
      <c r="L3146" s="7" t="str">
        <f>INDEX('Product Details'!$A$2:$D$169, MATCH('Sales Order '!J3146,'Product Details'!$B$2:$B$169,0),4)</f>
        <v>Copiers</v>
      </c>
      <c r="M3146" s="7" t="str">
        <f>INDEX('Product Details'!$A$2:$D$169, MATCH('Sales Order '!J3146,'Product Details'!$B$2:$B$169,0),1)</f>
        <v>Canon Ink, Digital</v>
      </c>
      <c r="N3146" s="2">
        <v>7864</v>
      </c>
      <c r="O3146" s="2">
        <v>7563</v>
      </c>
      <c r="P3146" s="2">
        <v>3</v>
      </c>
      <c r="Q3146" s="8">
        <f t="shared" si="387"/>
        <v>22689</v>
      </c>
      <c r="R3146" s="8">
        <f t="shared" si="388"/>
        <v>23592</v>
      </c>
      <c r="S3146" s="2">
        <v>32</v>
      </c>
      <c r="T3146" s="9">
        <f t="shared" si="389"/>
        <v>23624</v>
      </c>
      <c r="U3146" s="9">
        <f t="shared" si="390"/>
        <v>935</v>
      </c>
      <c r="V3146" s="2" t="s">
        <v>64</v>
      </c>
      <c r="W3146" s="10">
        <f t="shared" si="391"/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 t="shared" si="392"/>
        <v>Tim</v>
      </c>
      <c r="H3147" s="6" t="str">
        <f t="shared" si="393"/>
        <v>Brockman</v>
      </c>
      <c r="I3147" s="6" t="str">
        <f t="shared" si="394"/>
        <v>Toowoomba</v>
      </c>
      <c r="J3147" s="2" t="s">
        <v>533</v>
      </c>
      <c r="K3147" s="7" t="str">
        <f>INDEX('Product Details'!$A$2:$D$169, MATCH('Sales Order '!J3147,'Product Details'!$B$2:$B$169,0),3)</f>
        <v>Office_Supplies</v>
      </c>
      <c r="L3147" s="7" t="str">
        <f>INDEX('Product Details'!$A$2:$D$169, MATCH('Sales Order '!J3147,'Product Details'!$B$2:$B$169,0),4)</f>
        <v>Supplies</v>
      </c>
      <c r="M3147" s="7" t="str">
        <f>INDEX('Product Details'!$A$2:$D$169, MATCH('Sales Order '!J3147,'Product Details'!$B$2:$B$169,0),1)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395">O3147*P3147</f>
        <v>630</v>
      </c>
      <c r="R3147" s="8">
        <f t="shared" ref="R3147:R3210" si="396">N3147*P3147</f>
        <v>672</v>
      </c>
      <c r="S3147" s="2">
        <v>41</v>
      </c>
      <c r="T3147" s="9">
        <f t="shared" ref="T3147:T3210" si="397">R3147+S3147</f>
        <v>713</v>
      </c>
      <c r="U3147" s="9">
        <f t="shared" ref="U3147:U3210" si="398">T3147-Q3147</f>
        <v>83</v>
      </c>
      <c r="V3147" s="2" t="s">
        <v>31</v>
      </c>
      <c r="W3147" s="10">
        <f t="shared" ref="W3147:W3210" si="399">VLOOKUP(T3147,$X$1:$Y$7,2,1)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 t="shared" si="392"/>
        <v>Steven</v>
      </c>
      <c r="H3148" s="6" t="str">
        <f t="shared" si="393"/>
        <v>Roelle</v>
      </c>
      <c r="I3148" s="6" t="str">
        <f t="shared" si="394"/>
        <v>Bonn</v>
      </c>
      <c r="J3148" s="2" t="s">
        <v>132</v>
      </c>
      <c r="K3148" s="7" t="str">
        <f>INDEX('Product Details'!$A$2:$D$169, MATCH('Sales Order '!J3148,'Product Details'!$B$2:$B$169,0),3)</f>
        <v>Office_Supplies</v>
      </c>
      <c r="L3148" s="7" t="str">
        <f>INDEX('Product Details'!$A$2:$D$169, MATCH('Sales Order '!J3148,'Product Details'!$B$2:$B$169,0),4)</f>
        <v>Labels</v>
      </c>
      <c r="M3148" s="7" t="str">
        <f>INDEX('Product Details'!$A$2:$D$169, MATCH('Sales Order '!J3148,'Product Details'!$B$2:$B$169,0),1)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395"/>
        <v>244</v>
      </c>
      <c r="R3148" s="8">
        <f t="shared" si="396"/>
        <v>260</v>
      </c>
      <c r="S3148" s="2">
        <v>30</v>
      </c>
      <c r="T3148" s="9">
        <f t="shared" si="397"/>
        <v>290</v>
      </c>
      <c r="U3148" s="9">
        <f t="shared" si="398"/>
        <v>46</v>
      </c>
      <c r="V3148" s="2" t="s">
        <v>34</v>
      </c>
      <c r="W3148" s="10">
        <f t="shared" si="39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 t="shared" si="392"/>
        <v>Shirley</v>
      </c>
      <c r="H3149" s="6" t="str">
        <f t="shared" si="393"/>
        <v>Jackson</v>
      </c>
      <c r="I3149" s="6" t="str">
        <f t="shared" si="394"/>
        <v>Gold Coast</v>
      </c>
      <c r="J3149" s="2" t="s">
        <v>263</v>
      </c>
      <c r="K3149" s="7" t="str">
        <f>INDEX('Product Details'!$A$2:$D$169, MATCH('Sales Order '!J3149,'Product Details'!$B$2:$B$169,0),3)</f>
        <v>Furniture</v>
      </c>
      <c r="L3149" s="7" t="str">
        <f>INDEX('Product Details'!$A$2:$D$169, MATCH('Sales Order '!J3149,'Product Details'!$B$2:$B$169,0),4)</f>
        <v>Chairs</v>
      </c>
      <c r="M3149" s="7" t="str">
        <f>INDEX('Product Details'!$A$2:$D$169, MATCH('Sales Order '!J3149,'Product Details'!$B$2:$B$169,0),1)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395"/>
        <v>3668</v>
      </c>
      <c r="R3149" s="8">
        <f t="shared" si="396"/>
        <v>3850</v>
      </c>
      <c r="S3149" s="2">
        <v>65</v>
      </c>
      <c r="T3149" s="9">
        <f t="shared" si="397"/>
        <v>3915</v>
      </c>
      <c r="U3149" s="9">
        <f t="shared" si="398"/>
        <v>247</v>
      </c>
      <c r="V3149" s="2" t="s">
        <v>31</v>
      </c>
      <c r="W3149" s="10">
        <f t="shared" si="39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 t="shared" si="392"/>
        <v>Peter</v>
      </c>
      <c r="H3150" s="6" t="str">
        <f t="shared" si="393"/>
        <v>BŸhler</v>
      </c>
      <c r="I3150" s="6" t="str">
        <f t="shared" si="394"/>
        <v>Wolfsburg</v>
      </c>
      <c r="J3150" s="2" t="s">
        <v>497</v>
      </c>
      <c r="K3150" s="7" t="str">
        <f>INDEX('Product Details'!$A$2:$D$169, MATCH('Sales Order '!J3150,'Product Details'!$B$2:$B$169,0),3)</f>
        <v>Furniture</v>
      </c>
      <c r="L3150" s="7" t="str">
        <f>INDEX('Product Details'!$A$2:$D$169, MATCH('Sales Order '!J3150,'Product Details'!$B$2:$B$169,0),4)</f>
        <v>Tables</v>
      </c>
      <c r="M3150" s="7" t="str">
        <f>INDEX('Product Details'!$A$2:$D$169, MATCH('Sales Order '!J3150,'Product Details'!$B$2:$B$169,0),1)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395"/>
        <v>193</v>
      </c>
      <c r="R3150" s="8">
        <f t="shared" si="396"/>
        <v>210</v>
      </c>
      <c r="S3150" s="2">
        <v>28</v>
      </c>
      <c r="T3150" s="9">
        <f t="shared" si="397"/>
        <v>238</v>
      </c>
      <c r="U3150" s="9">
        <f t="shared" si="398"/>
        <v>45</v>
      </c>
      <c r="V3150" s="2" t="s">
        <v>34</v>
      </c>
      <c r="W3150" s="10">
        <f t="shared" si="39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 t="shared" si="392"/>
        <v>Michael</v>
      </c>
      <c r="H3151" s="6" t="str">
        <f t="shared" si="393"/>
        <v>Nguyen</v>
      </c>
      <c r="I3151" s="6" t="str">
        <f t="shared" si="394"/>
        <v>Berlin</v>
      </c>
      <c r="J3151" s="2" t="s">
        <v>765</v>
      </c>
      <c r="K3151" s="7" t="str">
        <f>INDEX('Product Details'!$A$2:$D$169, MATCH('Sales Order '!J3151,'Product Details'!$B$2:$B$169,0),3)</f>
        <v>Furniture</v>
      </c>
      <c r="L3151" s="7" t="str">
        <f>INDEX('Product Details'!$A$2:$D$169, MATCH('Sales Order '!J3151,'Product Details'!$B$2:$B$169,0),4)</f>
        <v>Tables</v>
      </c>
      <c r="M3151" s="7" t="str">
        <f>INDEX('Product Details'!$A$2:$D$169, MATCH('Sales Order '!J3151,'Product Details'!$B$2:$B$169,0),1)</f>
        <v>Racetrack Conference Tables</v>
      </c>
      <c r="N3151" s="2">
        <v>1058</v>
      </c>
      <c r="O3151" s="2">
        <v>989</v>
      </c>
      <c r="P3151" s="2">
        <v>3</v>
      </c>
      <c r="Q3151" s="8">
        <f t="shared" si="395"/>
        <v>2967</v>
      </c>
      <c r="R3151" s="8">
        <f t="shared" si="396"/>
        <v>3174</v>
      </c>
      <c r="S3151" s="2">
        <v>86</v>
      </c>
      <c r="T3151" s="9">
        <f t="shared" si="397"/>
        <v>3260</v>
      </c>
      <c r="U3151" s="9">
        <f t="shared" si="398"/>
        <v>293</v>
      </c>
      <c r="V3151" s="2" t="s">
        <v>34</v>
      </c>
      <c r="W3151" s="10">
        <f t="shared" si="39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 t="shared" si="392"/>
        <v>Alejandro</v>
      </c>
      <c r="H3152" s="6" t="str">
        <f t="shared" si="393"/>
        <v>Ballentine</v>
      </c>
      <c r="I3152" s="6" t="str">
        <f t="shared" si="394"/>
        <v>Mannheim</v>
      </c>
      <c r="J3152" s="2" t="s">
        <v>612</v>
      </c>
      <c r="K3152" s="7" t="str">
        <f>INDEX('Product Details'!$A$2:$D$169, MATCH('Sales Order '!J3152,'Product Details'!$B$2:$B$169,0),3)</f>
        <v>Technology</v>
      </c>
      <c r="L3152" s="7" t="str">
        <f>INDEX('Product Details'!$A$2:$D$169, MATCH('Sales Order '!J3152,'Product Details'!$B$2:$B$169,0),4)</f>
        <v>Phones</v>
      </c>
      <c r="M3152" s="7" t="str">
        <f>INDEX('Product Details'!$A$2:$D$169, MATCH('Sales Order '!J3152,'Product Details'!$B$2:$B$169,0),1)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395"/>
        <v>1970</v>
      </c>
      <c r="R3152" s="8">
        <f t="shared" si="396"/>
        <v>2088</v>
      </c>
      <c r="S3152" s="2">
        <v>31</v>
      </c>
      <c r="T3152" s="9">
        <f t="shared" si="397"/>
        <v>2119</v>
      </c>
      <c r="U3152" s="9">
        <f t="shared" si="398"/>
        <v>149</v>
      </c>
      <c r="V3152" s="2" t="s">
        <v>34</v>
      </c>
      <c r="W3152" s="10">
        <f t="shared" si="39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 t="shared" si="392"/>
        <v>Toby</v>
      </c>
      <c r="H3153" s="6" t="str">
        <f t="shared" si="393"/>
        <v>Swindell</v>
      </c>
      <c r="I3153" s="6" t="str">
        <f t="shared" si="394"/>
        <v>Ninghai</v>
      </c>
      <c r="J3153" s="2" t="s">
        <v>317</v>
      </c>
      <c r="K3153" s="7" t="str">
        <f>INDEX('Product Details'!$A$2:$D$169, MATCH('Sales Order '!J3153,'Product Details'!$B$2:$B$169,0),3)</f>
        <v>Technology</v>
      </c>
      <c r="L3153" s="7" t="str">
        <f>INDEX('Product Details'!$A$2:$D$169, MATCH('Sales Order '!J3153,'Product Details'!$B$2:$B$169,0),4)</f>
        <v>Accessories</v>
      </c>
      <c r="M3153" s="7" t="str">
        <f>INDEX('Product Details'!$A$2:$D$169, MATCH('Sales Order '!J3153,'Product Details'!$B$2:$B$169,0),1)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395"/>
        <v>15800</v>
      </c>
      <c r="R3153" s="8">
        <f t="shared" si="396"/>
        <v>17234</v>
      </c>
      <c r="S3153" s="2">
        <v>99</v>
      </c>
      <c r="T3153" s="9">
        <f t="shared" si="397"/>
        <v>17333</v>
      </c>
      <c r="U3153" s="9">
        <f t="shared" si="398"/>
        <v>1533</v>
      </c>
      <c r="V3153" s="2" t="s">
        <v>34</v>
      </c>
      <c r="W3153" s="10">
        <f t="shared" si="399"/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 t="shared" si="392"/>
        <v>Tom</v>
      </c>
      <c r="H3154" s="6" t="str">
        <f t="shared" si="393"/>
        <v>Prescott</v>
      </c>
      <c r="I3154" s="6" t="str">
        <f t="shared" si="394"/>
        <v>Bokaro</v>
      </c>
      <c r="J3154" s="2" t="s">
        <v>60</v>
      </c>
      <c r="K3154" s="7" t="str">
        <f>INDEX('Product Details'!$A$2:$D$169, MATCH('Sales Order '!J3154,'Product Details'!$B$2:$B$169,0),3)</f>
        <v>Technology</v>
      </c>
      <c r="L3154" s="7" t="str">
        <f>INDEX('Product Details'!$A$2:$D$169, MATCH('Sales Order '!J3154,'Product Details'!$B$2:$B$169,0),4)</f>
        <v>Accessories</v>
      </c>
      <c r="M3154" s="7" t="str">
        <f>INDEX('Product Details'!$A$2:$D$169, MATCH('Sales Order '!J3154,'Product Details'!$B$2:$B$169,0),1)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395"/>
        <v>1478</v>
      </c>
      <c r="R3154" s="8">
        <f t="shared" si="396"/>
        <v>1578</v>
      </c>
      <c r="S3154" s="2">
        <v>76</v>
      </c>
      <c r="T3154" s="9">
        <f t="shared" si="397"/>
        <v>1654</v>
      </c>
      <c r="U3154" s="9">
        <f t="shared" si="398"/>
        <v>176</v>
      </c>
      <c r="V3154" s="2" t="s">
        <v>31</v>
      </c>
      <c r="W3154" s="10">
        <f t="shared" si="39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 t="shared" si="392"/>
        <v>Tamara</v>
      </c>
      <c r="H3155" s="6" t="str">
        <f t="shared" si="393"/>
        <v>Willingham</v>
      </c>
      <c r="I3155" s="6" t="str">
        <f t="shared" si="394"/>
        <v>Perth</v>
      </c>
      <c r="J3155" s="2" t="s">
        <v>263</v>
      </c>
      <c r="K3155" s="7" t="str">
        <f>INDEX('Product Details'!$A$2:$D$169, MATCH('Sales Order '!J3155,'Product Details'!$B$2:$B$169,0),3)</f>
        <v>Furniture</v>
      </c>
      <c r="L3155" s="7" t="str">
        <f>INDEX('Product Details'!$A$2:$D$169, MATCH('Sales Order '!J3155,'Product Details'!$B$2:$B$169,0),4)</f>
        <v>Chairs</v>
      </c>
      <c r="M3155" s="7" t="str">
        <f>INDEX('Product Details'!$A$2:$D$169, MATCH('Sales Order '!J3155,'Product Details'!$B$2:$B$169,0),1)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395"/>
        <v>1230</v>
      </c>
      <c r="R3155" s="8">
        <f t="shared" si="396"/>
        <v>1316</v>
      </c>
      <c r="S3155" s="2">
        <v>51</v>
      </c>
      <c r="T3155" s="9">
        <f t="shared" si="397"/>
        <v>1367</v>
      </c>
      <c r="U3155" s="9">
        <f t="shared" si="398"/>
        <v>137</v>
      </c>
      <c r="V3155" s="2" t="s">
        <v>64</v>
      </c>
      <c r="W3155" s="10">
        <f t="shared" si="39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 t="shared" si="392"/>
        <v>Daniel</v>
      </c>
      <c r="H3156" s="6" t="str">
        <f t="shared" si="393"/>
        <v>Raglin</v>
      </c>
      <c r="I3156" s="6" t="str">
        <f t="shared" si="394"/>
        <v>Gold Coast</v>
      </c>
      <c r="J3156" s="2" t="s">
        <v>748</v>
      </c>
      <c r="K3156" s="7" t="str">
        <f>INDEX('Product Details'!$A$2:$D$169, MATCH('Sales Order '!J3156,'Product Details'!$B$2:$B$169,0),3)</f>
        <v>Office_Supplies</v>
      </c>
      <c r="L3156" s="7" t="str">
        <f>INDEX('Product Details'!$A$2:$D$169, MATCH('Sales Order '!J3156,'Product Details'!$B$2:$B$169,0),4)</f>
        <v>Storage</v>
      </c>
      <c r="M3156" s="7" t="str">
        <f>INDEX('Product Details'!$A$2:$D$169, MATCH('Sales Order '!J3156,'Product Details'!$B$2:$B$169,0),1)</f>
        <v>Smead Trays, Wire Frame</v>
      </c>
      <c r="N3156" s="2">
        <v>2310</v>
      </c>
      <c r="O3156" s="2">
        <v>2040</v>
      </c>
      <c r="P3156" s="2">
        <v>2</v>
      </c>
      <c r="Q3156" s="8">
        <f t="shared" si="395"/>
        <v>4080</v>
      </c>
      <c r="R3156" s="8">
        <f t="shared" si="396"/>
        <v>4620</v>
      </c>
      <c r="S3156" s="2">
        <v>58</v>
      </c>
      <c r="T3156" s="9">
        <f t="shared" si="397"/>
        <v>4678</v>
      </c>
      <c r="U3156" s="9">
        <f t="shared" si="398"/>
        <v>598</v>
      </c>
      <c r="V3156" s="2" t="s">
        <v>34</v>
      </c>
      <c r="W3156" s="10">
        <f t="shared" si="39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 t="shared" si="392"/>
        <v>Andrew</v>
      </c>
      <c r="H3157" s="6" t="str">
        <f t="shared" si="393"/>
        <v>Gjertsen</v>
      </c>
      <c r="I3157" s="6" t="str">
        <f t="shared" si="394"/>
        <v>Hamburg</v>
      </c>
      <c r="J3157" s="2" t="s">
        <v>75</v>
      </c>
      <c r="K3157" s="7" t="str">
        <f>INDEX('Product Details'!$A$2:$D$169, MATCH('Sales Order '!J3157,'Product Details'!$B$2:$B$169,0),3)</f>
        <v>Office_Supplies</v>
      </c>
      <c r="L3157" s="7" t="str">
        <f>INDEX('Product Details'!$A$2:$D$169, MATCH('Sales Order '!J3157,'Product Details'!$B$2:$B$169,0),4)</f>
        <v>Fasteners</v>
      </c>
      <c r="M3157" s="7" t="str">
        <f>INDEX('Product Details'!$A$2:$D$169, MATCH('Sales Order '!J3157,'Product Details'!$B$2:$B$169,0),1)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395"/>
        <v>13470</v>
      </c>
      <c r="R3157" s="8">
        <f t="shared" si="396"/>
        <v>14825</v>
      </c>
      <c r="S3157" s="2">
        <v>46</v>
      </c>
      <c r="T3157" s="9">
        <f t="shared" si="397"/>
        <v>14871</v>
      </c>
      <c r="U3157" s="9">
        <f t="shared" si="398"/>
        <v>1401</v>
      </c>
      <c r="V3157" s="2" t="s">
        <v>64</v>
      </c>
      <c r="W3157" s="10">
        <f t="shared" si="399"/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 t="shared" si="392"/>
        <v>Tony</v>
      </c>
      <c r="H3158" s="6" t="str">
        <f t="shared" si="393"/>
        <v>Sayre</v>
      </c>
      <c r="I3158" s="6" t="str">
        <f t="shared" si="394"/>
        <v>Jakarta</v>
      </c>
      <c r="J3158" s="2" t="s">
        <v>427</v>
      </c>
      <c r="K3158" s="7" t="str">
        <f>INDEX('Product Details'!$A$2:$D$169, MATCH('Sales Order '!J3158,'Product Details'!$B$2:$B$169,0),3)</f>
        <v>Office_Supplies</v>
      </c>
      <c r="L3158" s="7" t="str">
        <f>INDEX('Product Details'!$A$2:$D$169, MATCH('Sales Order '!J3158,'Product Details'!$B$2:$B$169,0),4)</f>
        <v>Storage</v>
      </c>
      <c r="M3158" s="7" t="str">
        <f>INDEX('Product Details'!$A$2:$D$169, MATCH('Sales Order '!J3158,'Product Details'!$B$2:$B$169,0),1)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395"/>
        <v>6556</v>
      </c>
      <c r="R3158" s="8">
        <f t="shared" si="396"/>
        <v>6812</v>
      </c>
      <c r="S3158" s="2">
        <v>24</v>
      </c>
      <c r="T3158" s="9">
        <f t="shared" si="397"/>
        <v>6836</v>
      </c>
      <c r="U3158" s="9">
        <f t="shared" si="398"/>
        <v>280</v>
      </c>
      <c r="V3158" s="2" t="s">
        <v>34</v>
      </c>
      <c r="W3158" s="10">
        <f t="shared" si="399"/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 t="shared" si="392"/>
        <v>Duane</v>
      </c>
      <c r="H3159" s="6" t="str">
        <f t="shared" si="393"/>
        <v>Benoit</v>
      </c>
      <c r="I3159" s="6" t="str">
        <f t="shared" si="394"/>
        <v>Tamworth</v>
      </c>
      <c r="J3159" s="2" t="s">
        <v>521</v>
      </c>
      <c r="K3159" s="7" t="str">
        <f>INDEX('Product Details'!$A$2:$D$169, MATCH('Sales Order '!J3159,'Product Details'!$B$2:$B$169,0),3)</f>
        <v>Office_Supplies</v>
      </c>
      <c r="L3159" s="7" t="str">
        <f>INDEX('Product Details'!$A$2:$D$169, MATCH('Sales Order '!J3159,'Product Details'!$B$2:$B$169,0),4)</f>
        <v>Fasteners</v>
      </c>
      <c r="M3159" s="7" t="str">
        <f>INDEX('Product Details'!$A$2:$D$169, MATCH('Sales Order '!J3159,'Product Details'!$B$2:$B$169,0),1)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395"/>
        <v>1136</v>
      </c>
      <c r="R3159" s="8">
        <f t="shared" si="396"/>
        <v>1181</v>
      </c>
      <c r="S3159" s="2">
        <v>41</v>
      </c>
      <c r="T3159" s="9">
        <f t="shared" si="397"/>
        <v>1222</v>
      </c>
      <c r="U3159" s="9">
        <f t="shared" si="398"/>
        <v>86</v>
      </c>
      <c r="V3159" s="2" t="s">
        <v>34</v>
      </c>
      <c r="W3159" s="10">
        <f t="shared" si="39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 t="shared" si="392"/>
        <v>Eugene</v>
      </c>
      <c r="H3160" s="6" t="str">
        <f t="shared" si="393"/>
        <v>Hildebrand</v>
      </c>
      <c r="I3160" s="6" t="str">
        <f t="shared" si="394"/>
        <v>Sindelfingen</v>
      </c>
      <c r="J3160" s="2" t="s">
        <v>351</v>
      </c>
      <c r="K3160" s="7" t="str">
        <f>INDEX('Product Details'!$A$2:$D$169, MATCH('Sales Order '!J3160,'Product Details'!$B$2:$B$169,0),3)</f>
        <v>Furniture</v>
      </c>
      <c r="L3160" s="7" t="str">
        <f>INDEX('Product Details'!$A$2:$D$169, MATCH('Sales Order '!J3160,'Product Details'!$B$2:$B$169,0),4)</f>
        <v>Tables</v>
      </c>
      <c r="M3160" s="7" t="str">
        <f>INDEX('Product Details'!$A$2:$D$169, MATCH('Sales Order '!J3160,'Product Details'!$B$2:$B$169,0),1)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395"/>
        <v>298</v>
      </c>
      <c r="R3160" s="8">
        <f t="shared" si="396"/>
        <v>332</v>
      </c>
      <c r="S3160" s="2">
        <v>30</v>
      </c>
      <c r="T3160" s="9">
        <f t="shared" si="397"/>
        <v>362</v>
      </c>
      <c r="U3160" s="9">
        <f t="shared" si="398"/>
        <v>64</v>
      </c>
      <c r="V3160" s="2" t="s">
        <v>31</v>
      </c>
      <c r="W3160" s="10">
        <f t="shared" si="39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 t="shared" si="392"/>
        <v>Michael</v>
      </c>
      <c r="H3161" s="6" t="str">
        <f t="shared" si="393"/>
        <v>Moore</v>
      </c>
      <c r="I3161" s="6" t="str">
        <f t="shared" si="394"/>
        <v>Geelong</v>
      </c>
      <c r="J3161" s="2" t="s">
        <v>212</v>
      </c>
      <c r="K3161" s="7" t="str">
        <f>INDEX('Product Details'!$A$2:$D$169, MATCH('Sales Order '!J3161,'Product Details'!$B$2:$B$169,0),3)</f>
        <v>Furniture</v>
      </c>
      <c r="L3161" s="7" t="str">
        <f>INDEX('Product Details'!$A$2:$D$169, MATCH('Sales Order '!J3161,'Product Details'!$B$2:$B$169,0),4)</f>
        <v>Bookcases</v>
      </c>
      <c r="M3161" s="7" t="str">
        <f>INDEX('Product Details'!$A$2:$D$169, MATCH('Sales Order '!J3161,'Product Details'!$B$2:$B$169,0),1)</f>
        <v>Library with Doors, Metal</v>
      </c>
      <c r="N3161" s="2">
        <v>7327</v>
      </c>
      <c r="O3161" s="2">
        <v>6658</v>
      </c>
      <c r="P3161" s="2">
        <v>1</v>
      </c>
      <c r="Q3161" s="8">
        <f t="shared" si="395"/>
        <v>6658</v>
      </c>
      <c r="R3161" s="8">
        <f t="shared" si="396"/>
        <v>7327</v>
      </c>
      <c r="S3161" s="2">
        <v>63</v>
      </c>
      <c r="T3161" s="9">
        <f t="shared" si="397"/>
        <v>7390</v>
      </c>
      <c r="U3161" s="9">
        <f t="shared" si="398"/>
        <v>732</v>
      </c>
      <c r="V3161" s="2" t="s">
        <v>64</v>
      </c>
      <c r="W3161" s="10">
        <f t="shared" si="399"/>
        <v>0.05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 t="shared" si="392"/>
        <v>Laura</v>
      </c>
      <c r="H3162" s="6" t="str">
        <f t="shared" si="393"/>
        <v>Armstrong</v>
      </c>
      <c r="I3162" s="6" t="str">
        <f t="shared" si="394"/>
        <v>Torquay</v>
      </c>
      <c r="J3162" s="2" t="s">
        <v>253</v>
      </c>
      <c r="K3162" s="7" t="str">
        <f>INDEX('Product Details'!$A$2:$D$169, MATCH('Sales Order '!J3162,'Product Details'!$B$2:$B$169,0),3)</f>
        <v>Office_Supplies</v>
      </c>
      <c r="L3162" s="7" t="str">
        <f>INDEX('Product Details'!$A$2:$D$169, MATCH('Sales Order '!J3162,'Product Details'!$B$2:$B$169,0),4)</f>
        <v>Binders</v>
      </c>
      <c r="M3162" s="7" t="str">
        <f>INDEX('Product Details'!$A$2:$D$169, MATCH('Sales Order '!J3162,'Product Details'!$B$2:$B$169,0),1)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395"/>
        <v>573</v>
      </c>
      <c r="R3162" s="8">
        <f t="shared" si="396"/>
        <v>630</v>
      </c>
      <c r="S3162" s="2">
        <v>56</v>
      </c>
      <c r="T3162" s="9">
        <f t="shared" si="397"/>
        <v>686</v>
      </c>
      <c r="U3162" s="9">
        <f t="shared" si="398"/>
        <v>113</v>
      </c>
      <c r="V3162" s="2" t="s">
        <v>34</v>
      </c>
      <c r="W3162" s="10">
        <f t="shared" si="39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 t="shared" si="392"/>
        <v>Laurel</v>
      </c>
      <c r="H3163" s="6" t="str">
        <f t="shared" si="393"/>
        <v>Workman</v>
      </c>
      <c r="I3163" s="6" t="str">
        <f t="shared" si="394"/>
        <v>Dongguan</v>
      </c>
      <c r="J3163" s="2" t="s">
        <v>669</v>
      </c>
      <c r="K3163" s="7" t="str">
        <f>INDEX('Product Details'!$A$2:$D$169, MATCH('Sales Order '!J3163,'Product Details'!$B$2:$B$169,0),3)</f>
        <v>Technology</v>
      </c>
      <c r="L3163" s="7" t="str">
        <f>INDEX('Product Details'!$A$2:$D$169, MATCH('Sales Order '!J3163,'Product Details'!$B$2:$B$169,0),4)</f>
        <v>Phones</v>
      </c>
      <c r="M3163" s="7" t="str">
        <f>INDEX('Product Details'!$A$2:$D$169, MATCH('Sales Order '!J3163,'Product Details'!$B$2:$B$169,0),1)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395"/>
        <v>5912</v>
      </c>
      <c r="R3163" s="8">
        <f t="shared" si="396"/>
        <v>6312</v>
      </c>
      <c r="S3163" s="2">
        <v>79</v>
      </c>
      <c r="T3163" s="9">
        <f t="shared" si="397"/>
        <v>6391</v>
      </c>
      <c r="U3163" s="9">
        <f t="shared" si="398"/>
        <v>479</v>
      </c>
      <c r="V3163" s="2" t="s">
        <v>34</v>
      </c>
      <c r="W3163" s="10">
        <f t="shared" si="399"/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 t="shared" si="392"/>
        <v>Jennifer</v>
      </c>
      <c r="H3164" s="6" t="str">
        <f t="shared" si="393"/>
        <v>Halladay</v>
      </c>
      <c r="I3164" s="6" t="str">
        <f t="shared" si="394"/>
        <v>Krefeld</v>
      </c>
      <c r="J3164" s="2" t="s">
        <v>383</v>
      </c>
      <c r="K3164" s="7" t="str">
        <f>INDEX('Product Details'!$A$2:$D$169, MATCH('Sales Order '!J3164,'Product Details'!$B$2:$B$169,0),3)</f>
        <v>Office_Supplies</v>
      </c>
      <c r="L3164" s="7" t="str">
        <f>INDEX('Product Details'!$A$2:$D$169, MATCH('Sales Order '!J3164,'Product Details'!$B$2:$B$169,0),4)</f>
        <v>Storage</v>
      </c>
      <c r="M3164" s="7" t="str">
        <f>INDEX('Product Details'!$A$2:$D$169, MATCH('Sales Order '!J3164,'Product Details'!$B$2:$B$169,0),1)</f>
        <v>RogeFolders, Single Width</v>
      </c>
      <c r="N3164" s="2">
        <v>6024</v>
      </c>
      <c r="O3164" s="2">
        <v>5424</v>
      </c>
      <c r="P3164" s="2">
        <v>7</v>
      </c>
      <c r="Q3164" s="8">
        <f t="shared" si="395"/>
        <v>37968</v>
      </c>
      <c r="R3164" s="8">
        <f t="shared" si="396"/>
        <v>42168</v>
      </c>
      <c r="S3164" s="2">
        <v>36</v>
      </c>
      <c r="T3164" s="9">
        <f t="shared" si="397"/>
        <v>42204</v>
      </c>
      <c r="U3164" s="9">
        <f t="shared" si="398"/>
        <v>4236</v>
      </c>
      <c r="V3164" s="2" t="s">
        <v>34</v>
      </c>
      <c r="W3164" s="10">
        <f t="shared" si="399"/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 t="shared" si="392"/>
        <v>Katherine</v>
      </c>
      <c r="H3165" s="6" t="str">
        <f t="shared" si="393"/>
        <v>Murray</v>
      </c>
      <c r="I3165" s="6" t="str">
        <f t="shared" si="394"/>
        <v>Sydney</v>
      </c>
      <c r="J3165" s="2" t="s">
        <v>427</v>
      </c>
      <c r="K3165" s="7" t="str">
        <f>INDEX('Product Details'!$A$2:$D$169, MATCH('Sales Order '!J3165,'Product Details'!$B$2:$B$169,0),3)</f>
        <v>Office_Supplies</v>
      </c>
      <c r="L3165" s="7" t="str">
        <f>INDEX('Product Details'!$A$2:$D$169, MATCH('Sales Order '!J3165,'Product Details'!$B$2:$B$169,0),4)</f>
        <v>Storage</v>
      </c>
      <c r="M3165" s="7" t="str">
        <f>INDEX('Product Details'!$A$2:$D$169, MATCH('Sales Order '!J3165,'Product Details'!$B$2:$B$169,0),1)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395"/>
        <v>1656</v>
      </c>
      <c r="R3165" s="8">
        <f t="shared" si="396"/>
        <v>1772</v>
      </c>
      <c r="S3165" s="2">
        <v>27</v>
      </c>
      <c r="T3165" s="9">
        <f t="shared" si="397"/>
        <v>1799</v>
      </c>
      <c r="U3165" s="9">
        <f t="shared" si="398"/>
        <v>143</v>
      </c>
      <c r="V3165" s="2" t="s">
        <v>64</v>
      </c>
      <c r="W3165" s="10">
        <f t="shared" si="39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 t="shared" si="392"/>
        <v>Darrin</v>
      </c>
      <c r="H3166" s="6" t="str">
        <f t="shared" si="393"/>
        <v>Martin</v>
      </c>
      <c r="I3166" s="6" t="str">
        <f t="shared" si="394"/>
        <v>Berlin</v>
      </c>
      <c r="J3166" s="2" t="s">
        <v>434</v>
      </c>
      <c r="K3166" s="7" t="str">
        <f>INDEX('Product Details'!$A$2:$D$169, MATCH('Sales Order '!J3166,'Product Details'!$B$2:$B$169,0),3)</f>
        <v>Office_Supplies</v>
      </c>
      <c r="L3166" s="7" t="str">
        <f>INDEX('Product Details'!$A$2:$D$169, MATCH('Sales Order '!J3166,'Product Details'!$B$2:$B$169,0),4)</f>
        <v>Binders</v>
      </c>
      <c r="M3166" s="7" t="str">
        <f>INDEX('Product Details'!$A$2:$D$169, MATCH('Sales Order '!J3166,'Product Details'!$B$2:$B$169,0),1)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395"/>
        <v>2703</v>
      </c>
      <c r="R3166" s="8">
        <f t="shared" si="396"/>
        <v>2862</v>
      </c>
      <c r="S3166" s="2">
        <v>46</v>
      </c>
      <c r="T3166" s="9">
        <f t="shared" si="397"/>
        <v>2908</v>
      </c>
      <c r="U3166" s="9">
        <f t="shared" si="398"/>
        <v>205</v>
      </c>
      <c r="V3166" s="2" t="s">
        <v>34</v>
      </c>
      <c r="W3166" s="10">
        <f t="shared" si="39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 t="shared" si="392"/>
        <v>John</v>
      </c>
      <c r="H3167" s="6" t="str">
        <f t="shared" si="393"/>
        <v>Lucas</v>
      </c>
      <c r="I3167" s="6" t="str">
        <f t="shared" si="394"/>
        <v>Beijing</v>
      </c>
      <c r="J3167" s="2" t="s">
        <v>144</v>
      </c>
      <c r="K3167" s="7" t="str">
        <f>INDEX('Product Details'!$A$2:$D$169, MATCH('Sales Order '!J3167,'Product Details'!$B$2:$B$169,0),3)</f>
        <v>Office_Supplies</v>
      </c>
      <c r="L3167" s="7" t="str">
        <f>INDEX('Product Details'!$A$2:$D$169, MATCH('Sales Order '!J3167,'Product Details'!$B$2:$B$169,0),4)</f>
        <v>Binders</v>
      </c>
      <c r="M3167" s="7" t="str">
        <f>INDEX('Product Details'!$A$2:$D$169, MATCH('Sales Order '!J3167,'Product Details'!$B$2:$B$169,0),1)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395"/>
        <v>272224</v>
      </c>
      <c r="R3167" s="8">
        <f t="shared" si="396"/>
        <v>288456</v>
      </c>
      <c r="S3167" s="2">
        <v>22</v>
      </c>
      <c r="T3167" s="9">
        <f t="shared" si="397"/>
        <v>288478</v>
      </c>
      <c r="U3167" s="9">
        <f t="shared" si="398"/>
        <v>16254</v>
      </c>
      <c r="V3167" s="2" t="s">
        <v>64</v>
      </c>
      <c r="W3167" s="10">
        <f t="shared" si="399"/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 t="shared" si="392"/>
        <v>Tamara</v>
      </c>
      <c r="H3168" s="6" t="str">
        <f t="shared" si="393"/>
        <v>Chand</v>
      </c>
      <c r="I3168" s="6" t="str">
        <f t="shared" si="394"/>
        <v>Yogyakarta</v>
      </c>
      <c r="J3168" s="2" t="s">
        <v>5</v>
      </c>
      <c r="K3168" s="7" t="str">
        <f>INDEX('Product Details'!$A$2:$D$169, MATCH('Sales Order '!J3168,'Product Details'!$B$2:$B$169,0),3)</f>
        <v>Furniture</v>
      </c>
      <c r="L3168" s="7" t="str">
        <f>INDEX('Product Details'!$A$2:$D$169, MATCH('Sales Order '!J3168,'Product Details'!$B$2:$B$169,0),4)</f>
        <v>Furnishings</v>
      </c>
      <c r="M3168" s="7" t="str">
        <f>INDEX('Product Details'!$A$2:$D$169, MATCH('Sales Order '!J3168,'Product Details'!$B$2:$B$169,0),1)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395"/>
        <v>13473</v>
      </c>
      <c r="R3168" s="8">
        <f t="shared" si="396"/>
        <v>13608</v>
      </c>
      <c r="S3168" s="2">
        <v>64</v>
      </c>
      <c r="T3168" s="9">
        <f t="shared" si="397"/>
        <v>13672</v>
      </c>
      <c r="U3168" s="9">
        <f t="shared" si="398"/>
        <v>199</v>
      </c>
      <c r="V3168" s="2" t="s">
        <v>34</v>
      </c>
      <c r="W3168" s="10">
        <f t="shared" si="399"/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 t="shared" si="392"/>
        <v>Vivek</v>
      </c>
      <c r="H3169" s="6" t="str">
        <f t="shared" si="393"/>
        <v>Gonzalez</v>
      </c>
      <c r="I3169" s="6" t="str">
        <f t="shared" si="394"/>
        <v>Nanyang</v>
      </c>
      <c r="J3169" s="2" t="s">
        <v>197</v>
      </c>
      <c r="K3169" s="7" t="str">
        <f>INDEX('Product Details'!$A$2:$D$169, MATCH('Sales Order '!J3169,'Product Details'!$B$2:$B$169,0),3)</f>
        <v>Office_Supplies</v>
      </c>
      <c r="L3169" s="7" t="str">
        <f>INDEX('Product Details'!$A$2:$D$169, MATCH('Sales Order '!J3169,'Product Details'!$B$2:$B$169,0),4)</f>
        <v>Labels</v>
      </c>
      <c r="M3169" s="7" t="str">
        <f>INDEX('Product Details'!$A$2:$D$169, MATCH('Sales Order '!J3169,'Product Details'!$B$2:$B$169,0),1)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395"/>
        <v>39005</v>
      </c>
      <c r="R3169" s="8">
        <f t="shared" si="396"/>
        <v>42165</v>
      </c>
      <c r="S3169" s="2">
        <v>86</v>
      </c>
      <c r="T3169" s="9">
        <f t="shared" si="397"/>
        <v>42251</v>
      </c>
      <c r="U3169" s="9">
        <f t="shared" si="398"/>
        <v>3246</v>
      </c>
      <c r="V3169" s="2" t="s">
        <v>64</v>
      </c>
      <c r="W3169" s="10">
        <f t="shared" si="399"/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 t="shared" si="392"/>
        <v>Steve</v>
      </c>
      <c r="H3170" s="6" t="str">
        <f t="shared" si="393"/>
        <v>Carroll</v>
      </c>
      <c r="I3170" s="6" t="str">
        <f t="shared" si="394"/>
        <v>Qingdao</v>
      </c>
      <c r="J3170" s="2" t="s">
        <v>458</v>
      </c>
      <c r="K3170" s="7" t="str">
        <f>INDEX('Product Details'!$A$2:$D$169, MATCH('Sales Order '!J3170,'Product Details'!$B$2:$B$169,0),3)</f>
        <v>Office_Supplies</v>
      </c>
      <c r="L3170" s="7" t="str">
        <f>INDEX('Product Details'!$A$2:$D$169, MATCH('Sales Order '!J3170,'Product Details'!$B$2:$B$169,0),4)</f>
        <v>Fasteners</v>
      </c>
      <c r="M3170" s="7" t="str">
        <f>INDEX('Product Details'!$A$2:$D$169, MATCH('Sales Order '!J3170,'Product Details'!$B$2:$B$169,0),1)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395"/>
        <v>1758</v>
      </c>
      <c r="R3170" s="8">
        <f t="shared" si="396"/>
        <v>1846</v>
      </c>
      <c r="S3170" s="2">
        <v>74</v>
      </c>
      <c r="T3170" s="9">
        <f t="shared" si="397"/>
        <v>1920</v>
      </c>
      <c r="U3170" s="9">
        <f t="shared" si="398"/>
        <v>162</v>
      </c>
      <c r="V3170" s="2" t="s">
        <v>34</v>
      </c>
      <c r="W3170" s="10">
        <f t="shared" si="39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 t="shared" si="392"/>
        <v>Dana</v>
      </c>
      <c r="H3171" s="6" t="str">
        <f t="shared" si="393"/>
        <v>Kaydos</v>
      </c>
      <c r="I3171" s="6" t="str">
        <f t="shared" si="394"/>
        <v>Nagercoil</v>
      </c>
      <c r="J3171" s="2" t="s">
        <v>748</v>
      </c>
      <c r="K3171" s="7" t="str">
        <f>INDEX('Product Details'!$A$2:$D$169, MATCH('Sales Order '!J3171,'Product Details'!$B$2:$B$169,0),3)</f>
        <v>Office_Supplies</v>
      </c>
      <c r="L3171" s="7" t="str">
        <f>INDEX('Product Details'!$A$2:$D$169, MATCH('Sales Order '!J3171,'Product Details'!$B$2:$B$169,0),4)</f>
        <v>Storage</v>
      </c>
      <c r="M3171" s="7" t="str">
        <f>INDEX('Product Details'!$A$2:$D$169, MATCH('Sales Order '!J3171,'Product Details'!$B$2:$B$169,0),1)</f>
        <v>Smead Trays, Wire Frame</v>
      </c>
      <c r="N3171" s="2">
        <v>2921</v>
      </c>
      <c r="O3171" s="2">
        <v>2809</v>
      </c>
      <c r="P3171" s="2">
        <v>4</v>
      </c>
      <c r="Q3171" s="8">
        <f t="shared" si="395"/>
        <v>11236</v>
      </c>
      <c r="R3171" s="8">
        <f t="shared" si="396"/>
        <v>11684</v>
      </c>
      <c r="S3171" s="2">
        <v>57</v>
      </c>
      <c r="T3171" s="9">
        <f t="shared" si="397"/>
        <v>11741</v>
      </c>
      <c r="U3171" s="9">
        <f t="shared" si="398"/>
        <v>505</v>
      </c>
      <c r="V3171" s="2" t="s">
        <v>34</v>
      </c>
      <c r="W3171" s="10">
        <f t="shared" si="399"/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 t="shared" si="392"/>
        <v>Ted</v>
      </c>
      <c r="H3172" s="6" t="str">
        <f t="shared" si="393"/>
        <v>Trevino</v>
      </c>
      <c r="I3172" s="6" t="str">
        <f t="shared" si="394"/>
        <v>Bendigo</v>
      </c>
      <c r="J3172" s="2" t="s">
        <v>523</v>
      </c>
      <c r="K3172" s="7" t="str">
        <f>INDEX('Product Details'!$A$2:$D$169, MATCH('Sales Order '!J3172,'Product Details'!$B$2:$B$169,0),3)</f>
        <v>Office_Supplies</v>
      </c>
      <c r="L3172" s="7" t="str">
        <f>INDEX('Product Details'!$A$2:$D$169, MATCH('Sales Order '!J3172,'Product Details'!$B$2:$B$169,0),4)</f>
        <v>Appliances</v>
      </c>
      <c r="M3172" s="7" t="str">
        <f>INDEX('Product Details'!$A$2:$D$169, MATCH('Sales Order '!J3172,'Product Details'!$B$2:$B$169,0),1)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395"/>
        <v>4028</v>
      </c>
      <c r="R3172" s="8">
        <f t="shared" si="396"/>
        <v>4310</v>
      </c>
      <c r="S3172" s="2">
        <v>33</v>
      </c>
      <c r="T3172" s="9">
        <f t="shared" si="397"/>
        <v>4343</v>
      </c>
      <c r="U3172" s="9">
        <f t="shared" si="398"/>
        <v>315</v>
      </c>
      <c r="V3172" s="2" t="s">
        <v>64</v>
      </c>
      <c r="W3172" s="10">
        <f t="shared" si="39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 t="shared" si="392"/>
        <v>Matt</v>
      </c>
      <c r="H3173" s="6" t="str">
        <f t="shared" si="393"/>
        <v>Collins</v>
      </c>
      <c r="I3173" s="6" t="str">
        <f t="shared" si="394"/>
        <v>Mumbai</v>
      </c>
      <c r="J3173" s="2" t="s">
        <v>383</v>
      </c>
      <c r="K3173" s="7" t="str">
        <f>INDEX('Product Details'!$A$2:$D$169, MATCH('Sales Order '!J3173,'Product Details'!$B$2:$B$169,0),3)</f>
        <v>Office_Supplies</v>
      </c>
      <c r="L3173" s="7" t="str">
        <f>INDEX('Product Details'!$A$2:$D$169, MATCH('Sales Order '!J3173,'Product Details'!$B$2:$B$169,0),4)</f>
        <v>Storage</v>
      </c>
      <c r="M3173" s="7" t="str">
        <f>INDEX('Product Details'!$A$2:$D$169, MATCH('Sales Order '!J3173,'Product Details'!$B$2:$B$169,0),1)</f>
        <v>RogeFolders, Single Width</v>
      </c>
      <c r="N3173" s="2">
        <v>671</v>
      </c>
      <c r="O3173" s="2">
        <v>627</v>
      </c>
      <c r="P3173" s="2">
        <v>1</v>
      </c>
      <c r="Q3173" s="8">
        <f t="shared" si="395"/>
        <v>627</v>
      </c>
      <c r="R3173" s="8">
        <f t="shared" si="396"/>
        <v>671</v>
      </c>
      <c r="S3173" s="2">
        <v>62</v>
      </c>
      <c r="T3173" s="9">
        <f t="shared" si="397"/>
        <v>733</v>
      </c>
      <c r="U3173" s="9">
        <f t="shared" si="398"/>
        <v>106</v>
      </c>
      <c r="V3173" s="2" t="s">
        <v>34</v>
      </c>
      <c r="W3173" s="10">
        <f t="shared" si="39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 t="shared" si="392"/>
        <v>Alex</v>
      </c>
      <c r="H3174" s="6" t="str">
        <f t="shared" si="393"/>
        <v>Avila</v>
      </c>
      <c r="I3174" s="6" t="str">
        <f t="shared" si="394"/>
        <v>Agra</v>
      </c>
      <c r="J3174" s="2" t="s">
        <v>399</v>
      </c>
      <c r="K3174" s="7" t="str">
        <f>INDEX('Product Details'!$A$2:$D$169, MATCH('Sales Order '!J3174,'Product Details'!$B$2:$B$169,0),3)</f>
        <v>Office_Supplies</v>
      </c>
      <c r="L3174" s="7" t="str">
        <f>INDEX('Product Details'!$A$2:$D$169, MATCH('Sales Order '!J3174,'Product Details'!$B$2:$B$169,0),4)</f>
        <v>Art</v>
      </c>
      <c r="M3174" s="7" t="str">
        <f>INDEX('Product Details'!$A$2:$D$169, MATCH('Sales Order '!J3174,'Product Details'!$B$2:$B$169,0),1)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395"/>
        <v>8984</v>
      </c>
      <c r="R3174" s="8">
        <f t="shared" si="396"/>
        <v>9692</v>
      </c>
      <c r="S3174" s="2">
        <v>73</v>
      </c>
      <c r="T3174" s="9">
        <f t="shared" si="397"/>
        <v>9765</v>
      </c>
      <c r="U3174" s="9">
        <f t="shared" si="398"/>
        <v>781</v>
      </c>
      <c r="V3174" s="2" t="s">
        <v>64</v>
      </c>
      <c r="W3174" s="10">
        <f t="shared" si="399"/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 t="shared" si="392"/>
        <v>Gary</v>
      </c>
      <c r="H3175" s="6" t="str">
        <f t="shared" si="393"/>
        <v>Zandusky</v>
      </c>
      <c r="I3175" s="6" t="str">
        <f t="shared" si="394"/>
        <v>Gold Coast</v>
      </c>
      <c r="J3175" s="2" t="s">
        <v>71</v>
      </c>
      <c r="K3175" s="7" t="str">
        <f>INDEX('Product Details'!$A$2:$D$169, MATCH('Sales Order '!J3175,'Product Details'!$B$2:$B$169,0),3)</f>
        <v>Furniture</v>
      </c>
      <c r="L3175" s="7" t="str">
        <f>INDEX('Product Details'!$A$2:$D$169, MATCH('Sales Order '!J3175,'Product Details'!$B$2:$B$169,0),4)</f>
        <v>Furnishings</v>
      </c>
      <c r="M3175" s="7" t="str">
        <f>INDEX('Product Details'!$A$2:$D$169, MATCH('Sales Order '!J3175,'Product Details'!$B$2:$B$169,0),1)</f>
        <v>-O Stacking Tray, Erganomic</v>
      </c>
      <c r="N3175" s="2">
        <v>222</v>
      </c>
      <c r="O3175" s="2">
        <v>204</v>
      </c>
      <c r="P3175" s="2">
        <v>2</v>
      </c>
      <c r="Q3175" s="8">
        <f t="shared" si="395"/>
        <v>408</v>
      </c>
      <c r="R3175" s="8">
        <f t="shared" si="396"/>
        <v>444</v>
      </c>
      <c r="S3175" s="2">
        <v>39</v>
      </c>
      <c r="T3175" s="9">
        <f t="shared" si="397"/>
        <v>483</v>
      </c>
      <c r="U3175" s="9">
        <f t="shared" si="398"/>
        <v>75</v>
      </c>
      <c r="V3175" s="2" t="s">
        <v>64</v>
      </c>
      <c r="W3175" s="10">
        <f t="shared" si="39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 t="shared" si="392"/>
        <v>Aaron</v>
      </c>
      <c r="H3176" s="6" t="str">
        <f t="shared" si="393"/>
        <v>Smayling</v>
      </c>
      <c r="I3176" s="6" t="str">
        <f t="shared" si="394"/>
        <v>Port Macquarie</v>
      </c>
      <c r="J3176" s="2" t="s">
        <v>617</v>
      </c>
      <c r="K3176" s="7" t="str">
        <f>INDEX('Product Details'!$A$2:$D$169, MATCH('Sales Order '!J3176,'Product Details'!$B$2:$B$169,0),3)</f>
        <v>Office_Supplies</v>
      </c>
      <c r="L3176" s="7" t="str">
        <f>INDEX('Product Details'!$A$2:$D$169, MATCH('Sales Order '!J3176,'Product Details'!$B$2:$B$169,0),4)</f>
        <v>Binders</v>
      </c>
      <c r="M3176" s="7" t="str">
        <f>INDEX('Product Details'!$A$2:$D$169, MATCH('Sales Order '!J3176,'Product Details'!$B$2:$B$169,0),1)</f>
        <v>JM Magazine Binder</v>
      </c>
      <c r="N3176" s="2">
        <v>119</v>
      </c>
      <c r="O3176" s="2">
        <v>112</v>
      </c>
      <c r="P3176" s="2">
        <v>1</v>
      </c>
      <c r="Q3176" s="8">
        <f t="shared" si="395"/>
        <v>112</v>
      </c>
      <c r="R3176" s="8">
        <f t="shared" si="396"/>
        <v>119</v>
      </c>
      <c r="S3176" s="2">
        <v>30</v>
      </c>
      <c r="T3176" s="9">
        <f t="shared" si="397"/>
        <v>149</v>
      </c>
      <c r="U3176" s="9">
        <f t="shared" si="398"/>
        <v>37</v>
      </c>
      <c r="V3176" s="2" t="s">
        <v>72</v>
      </c>
      <c r="W3176" s="10">
        <f t="shared" si="39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 t="shared" si="392"/>
        <v>Nick</v>
      </c>
      <c r="H3177" s="6" t="str">
        <f t="shared" si="393"/>
        <v>Zandusky</v>
      </c>
      <c r="I3177" s="6" t="str">
        <f t="shared" si="394"/>
        <v>Surabaya</v>
      </c>
      <c r="J3177" s="2" t="s">
        <v>551</v>
      </c>
      <c r="K3177" s="7" t="str">
        <f>INDEX('Product Details'!$A$2:$D$169, MATCH('Sales Order '!J3177,'Product Details'!$B$2:$B$169,0),3)</f>
        <v>Office_Supplies</v>
      </c>
      <c r="L3177" s="7" t="str">
        <f>INDEX('Product Details'!$A$2:$D$169, MATCH('Sales Order '!J3177,'Product Details'!$B$2:$B$169,0),4)</f>
        <v>Art</v>
      </c>
      <c r="M3177" s="7" t="str">
        <f>INDEX('Product Details'!$A$2:$D$169, MATCH('Sales Order '!J3177,'Product Details'!$B$2:$B$169,0),1)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395"/>
        <v>4292</v>
      </c>
      <c r="R3177" s="8">
        <f t="shared" si="396"/>
        <v>4592</v>
      </c>
      <c r="S3177" s="2">
        <v>100</v>
      </c>
      <c r="T3177" s="9">
        <f t="shared" si="397"/>
        <v>4692</v>
      </c>
      <c r="U3177" s="9">
        <f t="shared" si="398"/>
        <v>400</v>
      </c>
      <c r="V3177" s="2" t="s">
        <v>64</v>
      </c>
      <c r="W3177" s="10">
        <f t="shared" si="39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 t="shared" si="392"/>
        <v>Harold</v>
      </c>
      <c r="H3178" s="6" t="str">
        <f t="shared" si="393"/>
        <v>Pawlan</v>
      </c>
      <c r="I3178" s="6" t="str">
        <f t="shared" si="394"/>
        <v>Banda Aceh</v>
      </c>
      <c r="J3178" s="2" t="s">
        <v>117</v>
      </c>
      <c r="K3178" s="7" t="str">
        <f>INDEX('Product Details'!$A$2:$D$169, MATCH('Sales Order '!J3178,'Product Details'!$B$2:$B$169,0),3)</f>
        <v>Furniture</v>
      </c>
      <c r="L3178" s="7" t="str">
        <f>INDEX('Product Details'!$A$2:$D$169, MATCH('Sales Order '!J3178,'Product Details'!$B$2:$B$169,0),4)</f>
        <v>Tables</v>
      </c>
      <c r="M3178" s="7" t="str">
        <f>INDEX('Product Details'!$A$2:$D$169, MATCH('Sales Order '!J3178,'Product Details'!$B$2:$B$169,0),1)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395"/>
        <v>18315</v>
      </c>
      <c r="R3178" s="8">
        <f t="shared" si="396"/>
        <v>19755</v>
      </c>
      <c r="S3178" s="2">
        <v>55</v>
      </c>
      <c r="T3178" s="9">
        <f t="shared" si="397"/>
        <v>19810</v>
      </c>
      <c r="U3178" s="9">
        <f t="shared" si="398"/>
        <v>1495</v>
      </c>
      <c r="V3178" s="2" t="s">
        <v>64</v>
      </c>
      <c r="W3178" s="10">
        <f t="shared" si="399"/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 t="shared" si="392"/>
        <v>Toby</v>
      </c>
      <c r="H3179" s="6" t="str">
        <f t="shared" si="393"/>
        <v>Swindell</v>
      </c>
      <c r="I3179" s="6" t="str">
        <f t="shared" si="394"/>
        <v>Ninghai</v>
      </c>
      <c r="J3179" s="2" t="s">
        <v>286</v>
      </c>
      <c r="K3179" s="7" t="str">
        <f>INDEX('Product Details'!$A$2:$D$169, MATCH('Sales Order '!J3179,'Product Details'!$B$2:$B$169,0),3)</f>
        <v>Technology</v>
      </c>
      <c r="L3179" s="7" t="str">
        <f>INDEX('Product Details'!$A$2:$D$169, MATCH('Sales Order '!J3179,'Product Details'!$B$2:$B$169,0),4)</f>
        <v>Phones</v>
      </c>
      <c r="M3179" s="7" t="str">
        <f>INDEX('Product Details'!$A$2:$D$169, MATCH('Sales Order '!J3179,'Product Details'!$B$2:$B$169,0),1)</f>
        <v>Phone 5C</v>
      </c>
      <c r="N3179" s="2">
        <v>445</v>
      </c>
      <c r="O3179" s="2">
        <v>415</v>
      </c>
      <c r="P3179" s="2">
        <v>3</v>
      </c>
      <c r="Q3179" s="8">
        <f t="shared" si="395"/>
        <v>1245</v>
      </c>
      <c r="R3179" s="8">
        <f t="shared" si="396"/>
        <v>1335</v>
      </c>
      <c r="S3179" s="2">
        <v>61</v>
      </c>
      <c r="T3179" s="9">
        <f t="shared" si="397"/>
        <v>1396</v>
      </c>
      <c r="U3179" s="9">
        <f t="shared" si="398"/>
        <v>151</v>
      </c>
      <c r="V3179" s="2" t="s">
        <v>64</v>
      </c>
      <c r="W3179" s="10">
        <f t="shared" si="39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 t="shared" si="392"/>
        <v>Roger</v>
      </c>
      <c r="H3180" s="6" t="str">
        <f t="shared" si="393"/>
        <v>Barcio</v>
      </c>
      <c r="I3180" s="6" t="str">
        <f t="shared" si="394"/>
        <v>Bremen</v>
      </c>
      <c r="J3180" s="2" t="s">
        <v>515</v>
      </c>
      <c r="K3180" s="7" t="str">
        <f>INDEX('Product Details'!$A$2:$D$169, MATCH('Sales Order '!J3180,'Product Details'!$B$2:$B$169,0),3)</f>
        <v>Technology</v>
      </c>
      <c r="L3180" s="7" t="str">
        <f>INDEX('Product Details'!$A$2:$D$169, MATCH('Sales Order '!J3180,'Product Details'!$B$2:$B$169,0),4)</f>
        <v>Accessories</v>
      </c>
      <c r="M3180" s="7" t="str">
        <f>INDEX('Product Details'!$A$2:$D$169, MATCH('Sales Order '!J3180,'Product Details'!$B$2:$B$169,0),1)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395"/>
        <v>8998</v>
      </c>
      <c r="R3180" s="8">
        <f t="shared" si="396"/>
        <v>9808</v>
      </c>
      <c r="S3180" s="2">
        <v>74</v>
      </c>
      <c r="T3180" s="9">
        <f t="shared" si="397"/>
        <v>9882</v>
      </c>
      <c r="U3180" s="9">
        <f t="shared" si="398"/>
        <v>884</v>
      </c>
      <c r="V3180" s="2" t="s">
        <v>34</v>
      </c>
      <c r="W3180" s="10">
        <f t="shared" si="399"/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 t="shared" si="392"/>
        <v>Michelle</v>
      </c>
      <c r="H3181" s="6" t="str">
        <f t="shared" si="393"/>
        <v>Arnett</v>
      </c>
      <c r="I3181" s="6" t="str">
        <f t="shared" si="394"/>
        <v>Palembang</v>
      </c>
      <c r="J3181" s="2" t="s">
        <v>281</v>
      </c>
      <c r="K3181" s="7" t="str">
        <f>INDEX('Product Details'!$A$2:$D$169, MATCH('Sales Order '!J3181,'Product Details'!$B$2:$B$169,0),3)</f>
        <v>Furniture</v>
      </c>
      <c r="L3181" s="7" t="str">
        <f>INDEX('Product Details'!$A$2:$D$169, MATCH('Sales Order '!J3181,'Product Details'!$B$2:$B$169,0),4)</f>
        <v>Chairs</v>
      </c>
      <c r="M3181" s="7" t="str">
        <f>INDEX('Product Details'!$A$2:$D$169, MATCH('Sales Order '!J3181,'Product Details'!$B$2:$B$169,0),1)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395"/>
        <v>6416</v>
      </c>
      <c r="R3181" s="8">
        <f t="shared" si="396"/>
        <v>6604</v>
      </c>
      <c r="S3181" s="2">
        <v>42</v>
      </c>
      <c r="T3181" s="9">
        <f t="shared" si="397"/>
        <v>6646</v>
      </c>
      <c r="U3181" s="9">
        <f t="shared" si="398"/>
        <v>230</v>
      </c>
      <c r="V3181" s="2" t="s">
        <v>64</v>
      </c>
      <c r="W3181" s="10">
        <f t="shared" si="399"/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 t="shared" si="392"/>
        <v>Dave</v>
      </c>
      <c r="H3182" s="6" t="str">
        <f t="shared" si="393"/>
        <v>Hallsten</v>
      </c>
      <c r="I3182" s="6" t="str">
        <f t="shared" si="394"/>
        <v>Coimbatore</v>
      </c>
      <c r="J3182" s="2" t="s">
        <v>444</v>
      </c>
      <c r="K3182" s="7" t="str">
        <f>INDEX('Product Details'!$A$2:$D$169, MATCH('Sales Order '!J3182,'Product Details'!$B$2:$B$169,0),3)</f>
        <v>Office_Supplies</v>
      </c>
      <c r="L3182" s="7" t="str">
        <f>INDEX('Product Details'!$A$2:$D$169, MATCH('Sales Order '!J3182,'Product Details'!$B$2:$B$169,0),4)</f>
        <v>Envelopes</v>
      </c>
      <c r="M3182" s="7" t="str">
        <f>INDEX('Product Details'!$A$2:$D$169, MATCH('Sales Order '!J3182,'Product Details'!$B$2:$B$169,0),1)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395"/>
        <v>640</v>
      </c>
      <c r="R3182" s="8">
        <f t="shared" si="396"/>
        <v>712</v>
      </c>
      <c r="S3182" s="2">
        <v>36</v>
      </c>
      <c r="T3182" s="9">
        <f t="shared" si="397"/>
        <v>748</v>
      </c>
      <c r="U3182" s="9">
        <f t="shared" si="398"/>
        <v>108</v>
      </c>
      <c r="V3182" s="2" t="s">
        <v>64</v>
      </c>
      <c r="W3182" s="10">
        <f t="shared" si="39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 t="shared" si="392"/>
        <v>Bill</v>
      </c>
      <c r="H3183" s="6" t="str">
        <f t="shared" si="393"/>
        <v>Stewart</v>
      </c>
      <c r="I3183" s="6" t="str">
        <f t="shared" si="394"/>
        <v>Wenling</v>
      </c>
      <c r="J3183" s="2" t="s">
        <v>479</v>
      </c>
      <c r="K3183" s="7" t="str">
        <f>INDEX('Product Details'!$A$2:$D$169, MATCH('Sales Order '!J3183,'Product Details'!$B$2:$B$169,0),3)</f>
        <v>Furniture</v>
      </c>
      <c r="L3183" s="7" t="str">
        <f>INDEX('Product Details'!$A$2:$D$169, MATCH('Sales Order '!J3183,'Product Details'!$B$2:$B$169,0),4)</f>
        <v>Chairs</v>
      </c>
      <c r="M3183" s="7" t="str">
        <f>INDEX('Product Details'!$A$2:$D$169, MATCH('Sales Order '!J3183,'Product Details'!$B$2:$B$169,0),1)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395"/>
        <v>6240</v>
      </c>
      <c r="R3183" s="8">
        <f t="shared" si="396"/>
        <v>6612</v>
      </c>
      <c r="S3183" s="2">
        <v>93</v>
      </c>
      <c r="T3183" s="9">
        <f t="shared" si="397"/>
        <v>6705</v>
      </c>
      <c r="U3183" s="9">
        <f t="shared" si="398"/>
        <v>465</v>
      </c>
      <c r="V3183" s="2" t="s">
        <v>34</v>
      </c>
      <c r="W3183" s="10">
        <f t="shared" si="399"/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 t="shared" si="392"/>
        <v>Andy</v>
      </c>
      <c r="H3184" s="6" t="str">
        <f t="shared" si="393"/>
        <v>Yotov</v>
      </c>
      <c r="I3184" s="6" t="str">
        <f t="shared" si="394"/>
        <v>Samarinda</v>
      </c>
      <c r="J3184" s="2" t="s">
        <v>539</v>
      </c>
      <c r="K3184" s="7" t="str">
        <f>INDEX('Product Details'!$A$2:$D$169, MATCH('Sales Order '!J3184,'Product Details'!$B$2:$B$169,0),3)</f>
        <v>Technology</v>
      </c>
      <c r="L3184" s="7" t="str">
        <f>INDEX('Product Details'!$A$2:$D$169, MATCH('Sales Order '!J3184,'Product Details'!$B$2:$B$169,0),4)</f>
        <v>Copiers</v>
      </c>
      <c r="M3184" s="7" t="str">
        <f>INDEX('Product Details'!$A$2:$D$169, MATCH('Sales Order '!J3184,'Product Details'!$B$2:$B$169,0),1)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395"/>
        <v>384</v>
      </c>
      <c r="R3184" s="8">
        <f t="shared" si="396"/>
        <v>414</v>
      </c>
      <c r="S3184" s="2">
        <v>30</v>
      </c>
      <c r="T3184" s="9">
        <f t="shared" si="397"/>
        <v>444</v>
      </c>
      <c r="U3184" s="9">
        <f t="shared" si="398"/>
        <v>60</v>
      </c>
      <c r="V3184" s="2" t="s">
        <v>64</v>
      </c>
      <c r="W3184" s="10">
        <f t="shared" si="39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 t="shared" si="392"/>
        <v>Mark</v>
      </c>
      <c r="H3185" s="6" t="str">
        <f t="shared" si="393"/>
        <v>Packer</v>
      </c>
      <c r="I3185" s="6" t="str">
        <f t="shared" si="394"/>
        <v>Perth</v>
      </c>
      <c r="J3185" s="2" t="s">
        <v>5</v>
      </c>
      <c r="K3185" s="7" t="str">
        <f>INDEX('Product Details'!$A$2:$D$169, MATCH('Sales Order '!J3185,'Product Details'!$B$2:$B$169,0),3)</f>
        <v>Furniture</v>
      </c>
      <c r="L3185" s="7" t="str">
        <f>INDEX('Product Details'!$A$2:$D$169, MATCH('Sales Order '!J3185,'Product Details'!$B$2:$B$169,0),4)</f>
        <v>Furnishings</v>
      </c>
      <c r="M3185" s="7" t="str">
        <f>INDEX('Product Details'!$A$2:$D$169, MATCH('Sales Order '!J3185,'Product Details'!$B$2:$B$169,0),1)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395"/>
        <v>3120</v>
      </c>
      <c r="R3185" s="8">
        <f t="shared" si="396"/>
        <v>3375</v>
      </c>
      <c r="S3185" s="2">
        <v>43</v>
      </c>
      <c r="T3185" s="9">
        <f t="shared" si="397"/>
        <v>3418</v>
      </c>
      <c r="U3185" s="9">
        <f t="shared" si="398"/>
        <v>298</v>
      </c>
      <c r="V3185" s="2" t="s">
        <v>64</v>
      </c>
      <c r="W3185" s="10">
        <f t="shared" si="39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 t="shared" si="392"/>
        <v>Candace</v>
      </c>
      <c r="H3186" s="6" t="str">
        <f t="shared" si="393"/>
        <v>McMahon</v>
      </c>
      <c r="I3186" s="6" t="str">
        <f t="shared" si="394"/>
        <v>Canberra</v>
      </c>
      <c r="J3186" s="2" t="s">
        <v>415</v>
      </c>
      <c r="K3186" s="7" t="str">
        <f>INDEX('Product Details'!$A$2:$D$169, MATCH('Sales Order '!J3186,'Product Details'!$B$2:$B$169,0),3)</f>
        <v>Furniture</v>
      </c>
      <c r="L3186" s="7" t="str">
        <f>INDEX('Product Details'!$A$2:$D$169, MATCH('Sales Order '!J3186,'Product Details'!$B$2:$B$169,0),4)</f>
        <v>Furnishings</v>
      </c>
      <c r="M3186" s="7" t="str">
        <f>INDEX('Product Details'!$A$2:$D$169, MATCH('Sales Order '!J3186,'Product Details'!$B$2:$B$169,0),1)</f>
        <v>-O Clock, Black</v>
      </c>
      <c r="N3186" s="2">
        <v>184</v>
      </c>
      <c r="O3186" s="2">
        <v>176</v>
      </c>
      <c r="P3186" s="2">
        <v>1</v>
      </c>
      <c r="Q3186" s="8">
        <f t="shared" si="395"/>
        <v>176</v>
      </c>
      <c r="R3186" s="8">
        <f t="shared" si="396"/>
        <v>184</v>
      </c>
      <c r="S3186" s="2">
        <v>30</v>
      </c>
      <c r="T3186" s="9">
        <f t="shared" si="397"/>
        <v>214</v>
      </c>
      <c r="U3186" s="9">
        <f t="shared" si="398"/>
        <v>38</v>
      </c>
      <c r="V3186" s="2" t="s">
        <v>72</v>
      </c>
      <c r="W3186" s="10">
        <f t="shared" si="39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 t="shared" si="392"/>
        <v>Rob</v>
      </c>
      <c r="H3187" s="6" t="str">
        <f t="shared" si="393"/>
        <v>Haberlin</v>
      </c>
      <c r="I3187" s="6" t="str">
        <f t="shared" si="394"/>
        <v>Harbin</v>
      </c>
      <c r="J3187" s="2" t="s">
        <v>112</v>
      </c>
      <c r="K3187" s="7" t="str">
        <f>INDEX('Product Details'!$A$2:$D$169, MATCH('Sales Order '!J3187,'Product Details'!$B$2:$B$169,0),3)</f>
        <v>Office_Supplies</v>
      </c>
      <c r="L3187" s="7" t="str">
        <f>INDEX('Product Details'!$A$2:$D$169, MATCH('Sales Order '!J3187,'Product Details'!$B$2:$B$169,0),4)</f>
        <v>Storage</v>
      </c>
      <c r="M3187" s="7" t="str">
        <f>INDEX('Product Details'!$A$2:$D$169, MATCH('Sales Order '!J3187,'Product Details'!$B$2:$B$169,0),1)</f>
        <v>Pizazz Global Quick File</v>
      </c>
      <c r="N3187" s="2">
        <v>140</v>
      </c>
      <c r="O3187" s="2">
        <v>137</v>
      </c>
      <c r="P3187" s="2">
        <v>2</v>
      </c>
      <c r="Q3187" s="8">
        <f t="shared" si="395"/>
        <v>274</v>
      </c>
      <c r="R3187" s="8">
        <f t="shared" si="396"/>
        <v>280</v>
      </c>
      <c r="S3187" s="2">
        <v>30</v>
      </c>
      <c r="T3187" s="9">
        <f t="shared" si="397"/>
        <v>310</v>
      </c>
      <c r="U3187" s="9">
        <f t="shared" si="398"/>
        <v>36</v>
      </c>
      <c r="V3187" s="2" t="s">
        <v>34</v>
      </c>
      <c r="W3187" s="10">
        <f t="shared" si="39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 t="shared" si="392"/>
        <v>Fred</v>
      </c>
      <c r="H3188" s="6" t="str">
        <f t="shared" si="393"/>
        <v>Hopkins</v>
      </c>
      <c r="I3188" s="6" t="str">
        <f t="shared" si="394"/>
        <v>Sydney</v>
      </c>
      <c r="J3188" s="2" t="s">
        <v>106</v>
      </c>
      <c r="K3188" s="7" t="str">
        <f>INDEX('Product Details'!$A$2:$D$169, MATCH('Sales Order '!J3188,'Product Details'!$B$2:$B$169,0),3)</f>
        <v>Office_Supplies</v>
      </c>
      <c r="L3188" s="7" t="str">
        <f>INDEX('Product Details'!$A$2:$D$169, MATCH('Sales Order '!J3188,'Product Details'!$B$2:$B$169,0),4)</f>
        <v>Appliances</v>
      </c>
      <c r="M3188" s="7" t="str">
        <f>INDEX('Product Details'!$A$2:$D$169, MATCH('Sales Order '!J3188,'Product Details'!$B$2:$B$169,0),1)</f>
        <v>Hoover Microwave, Silver</v>
      </c>
      <c r="N3188" s="2">
        <v>8160</v>
      </c>
      <c r="O3188" s="2">
        <v>7475</v>
      </c>
      <c r="P3188" s="2">
        <v>1</v>
      </c>
      <c r="Q3188" s="8">
        <f t="shared" si="395"/>
        <v>7475</v>
      </c>
      <c r="R3188" s="8">
        <f t="shared" si="396"/>
        <v>8160</v>
      </c>
      <c r="S3188" s="2">
        <v>91</v>
      </c>
      <c r="T3188" s="9">
        <f t="shared" si="397"/>
        <v>8251</v>
      </c>
      <c r="U3188" s="9">
        <f t="shared" si="398"/>
        <v>776</v>
      </c>
      <c r="V3188" s="2" t="s">
        <v>34</v>
      </c>
      <c r="W3188" s="10">
        <f t="shared" si="399"/>
        <v>0.05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 t="shared" si="392"/>
        <v>Thea</v>
      </c>
      <c r="H3189" s="6" t="str">
        <f t="shared" si="393"/>
        <v>Hudgings</v>
      </c>
      <c r="I3189" s="6" t="str">
        <f t="shared" si="394"/>
        <v>Anshan</v>
      </c>
      <c r="J3189" s="2" t="s">
        <v>243</v>
      </c>
      <c r="K3189" s="7" t="str">
        <f>INDEX('Product Details'!$A$2:$D$169, MATCH('Sales Order '!J3189,'Product Details'!$B$2:$B$169,0),3)</f>
        <v>Office_Supplies</v>
      </c>
      <c r="L3189" s="7" t="str">
        <f>INDEX('Product Details'!$A$2:$D$169, MATCH('Sales Order '!J3189,'Product Details'!$B$2:$B$169,0),4)</f>
        <v>Storage</v>
      </c>
      <c r="M3189" s="7" t="str">
        <f>INDEX('Product Details'!$A$2:$D$169, MATCH('Sales Order '!J3189,'Product Details'!$B$2:$B$169,0),1)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395"/>
        <v>5050</v>
      </c>
      <c r="R3189" s="8">
        <f t="shared" si="396"/>
        <v>5355</v>
      </c>
      <c r="S3189" s="2">
        <v>30</v>
      </c>
      <c r="T3189" s="9">
        <f t="shared" si="397"/>
        <v>5385</v>
      </c>
      <c r="U3189" s="9">
        <f t="shared" si="398"/>
        <v>335</v>
      </c>
      <c r="V3189" s="2" t="s">
        <v>34</v>
      </c>
      <c r="W3189" s="10">
        <f t="shared" si="399"/>
        <v>0.05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 t="shared" si="392"/>
        <v>Sonia</v>
      </c>
      <c r="H3190" s="6" t="str">
        <f t="shared" si="393"/>
        <v>Sunley</v>
      </c>
      <c r="I3190" s="6" t="str">
        <f t="shared" si="394"/>
        <v>Canberra</v>
      </c>
      <c r="J3190" s="2" t="s">
        <v>436</v>
      </c>
      <c r="K3190" s="7" t="str">
        <f>INDEX('Product Details'!$A$2:$D$169, MATCH('Sales Order '!J3190,'Product Details'!$B$2:$B$169,0),3)</f>
        <v>Technology</v>
      </c>
      <c r="L3190" s="7" t="str">
        <f>INDEX('Product Details'!$A$2:$D$169, MATCH('Sales Order '!J3190,'Product Details'!$B$2:$B$169,0),4)</f>
        <v>Accessories</v>
      </c>
      <c r="M3190" s="7" t="str">
        <f>INDEX('Product Details'!$A$2:$D$169, MATCH('Sales Order '!J3190,'Product Details'!$B$2:$B$169,0),1)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395"/>
        <v>393</v>
      </c>
      <c r="R3190" s="8">
        <f t="shared" si="396"/>
        <v>423</v>
      </c>
      <c r="S3190" s="2">
        <v>30</v>
      </c>
      <c r="T3190" s="9">
        <f t="shared" si="397"/>
        <v>453</v>
      </c>
      <c r="U3190" s="9">
        <f t="shared" si="398"/>
        <v>60</v>
      </c>
      <c r="V3190" s="2" t="s">
        <v>34</v>
      </c>
      <c r="W3190" s="10">
        <f t="shared" si="39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 t="shared" si="392"/>
        <v>Shaun</v>
      </c>
      <c r="H3191" s="6" t="str">
        <f t="shared" si="393"/>
        <v>Weien</v>
      </c>
      <c r="I3191" s="6" t="str">
        <f t="shared" si="394"/>
        <v>Medan</v>
      </c>
      <c r="J3191" s="2" t="s">
        <v>387</v>
      </c>
      <c r="K3191" s="7" t="str">
        <f>INDEX('Product Details'!$A$2:$D$169, MATCH('Sales Order '!J3191,'Product Details'!$B$2:$B$169,0),3)</f>
        <v>Office_Supplies</v>
      </c>
      <c r="L3191" s="7" t="str">
        <f>INDEX('Product Details'!$A$2:$D$169, MATCH('Sales Order '!J3191,'Product Details'!$B$2:$B$169,0),4)</f>
        <v>Fasteners</v>
      </c>
      <c r="M3191" s="7" t="str">
        <f>INDEX('Product Details'!$A$2:$D$169, MATCH('Sales Order '!J3191,'Product Details'!$B$2:$B$169,0),1)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395"/>
        <v>642</v>
      </c>
      <c r="R3191" s="8">
        <f t="shared" si="396"/>
        <v>681</v>
      </c>
      <c r="S3191" s="2">
        <v>53</v>
      </c>
      <c r="T3191" s="9">
        <f t="shared" si="397"/>
        <v>734</v>
      </c>
      <c r="U3191" s="9">
        <f t="shared" si="398"/>
        <v>92</v>
      </c>
      <c r="V3191" s="2" t="s">
        <v>64</v>
      </c>
      <c r="W3191" s="10">
        <f t="shared" si="39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 t="shared" si="392"/>
        <v>Andrew</v>
      </c>
      <c r="H3192" s="6" t="str">
        <f t="shared" si="393"/>
        <v>Gjertsen</v>
      </c>
      <c r="I3192" s="6" t="str">
        <f t="shared" si="394"/>
        <v>Hamburg</v>
      </c>
      <c r="J3192" s="2" t="s">
        <v>1397</v>
      </c>
      <c r="K3192" s="7" t="str">
        <f>INDEX('Product Details'!$A$2:$D$169, MATCH('Sales Order '!J3192,'Product Details'!$B$2:$B$169,0),3)</f>
        <v>Technology</v>
      </c>
      <c r="L3192" s="7" t="str">
        <f>INDEX('Product Details'!$A$2:$D$169, MATCH('Sales Order '!J3192,'Product Details'!$B$2:$B$169,0),4)</f>
        <v>Phones</v>
      </c>
      <c r="M3192" s="7" t="str">
        <f>INDEX('Product Details'!$A$2:$D$169, MATCH('Sales Order '!J3192,'Product Details'!$B$2:$B$169,0),1)</f>
        <v>Smart Phone, Full Size</v>
      </c>
      <c r="N3192" s="2">
        <v>8022</v>
      </c>
      <c r="O3192" s="2">
        <v>7868</v>
      </c>
      <c r="P3192" s="2">
        <v>4</v>
      </c>
      <c r="Q3192" s="8">
        <f t="shared" si="395"/>
        <v>31472</v>
      </c>
      <c r="R3192" s="8">
        <f t="shared" si="396"/>
        <v>32088</v>
      </c>
      <c r="S3192" s="2">
        <v>91</v>
      </c>
      <c r="T3192" s="9">
        <f t="shared" si="397"/>
        <v>32179</v>
      </c>
      <c r="U3192" s="9">
        <f t="shared" si="398"/>
        <v>707</v>
      </c>
      <c r="V3192" s="2" t="s">
        <v>34</v>
      </c>
      <c r="W3192" s="10">
        <f t="shared" si="399"/>
        <v>7.0000000000000007E-2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 t="shared" si="392"/>
        <v>Brad</v>
      </c>
      <c r="H3193" s="6" t="str">
        <f t="shared" si="393"/>
        <v>Eason</v>
      </c>
      <c r="I3193" s="6" t="str">
        <f t="shared" si="394"/>
        <v>Bogor</v>
      </c>
      <c r="J3193" s="2" t="s">
        <v>402</v>
      </c>
      <c r="K3193" s="7" t="str">
        <f>INDEX('Product Details'!$A$2:$D$169, MATCH('Sales Order '!J3193,'Product Details'!$B$2:$B$169,0),3)</f>
        <v>Furniture</v>
      </c>
      <c r="L3193" s="7" t="str">
        <f>INDEX('Product Details'!$A$2:$D$169, MATCH('Sales Order '!J3193,'Product Details'!$B$2:$B$169,0),4)</f>
        <v>Bookcases</v>
      </c>
      <c r="M3193" s="7" t="str">
        <f>INDEX('Product Details'!$A$2:$D$169, MATCH('Sales Order '!J3193,'Product Details'!$B$2:$B$169,0),1)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395"/>
        <v>793</v>
      </c>
      <c r="R3193" s="8">
        <f t="shared" si="396"/>
        <v>825</v>
      </c>
      <c r="S3193" s="2">
        <v>84</v>
      </c>
      <c r="T3193" s="9">
        <f t="shared" si="397"/>
        <v>909</v>
      </c>
      <c r="U3193" s="9">
        <f t="shared" si="398"/>
        <v>116</v>
      </c>
      <c r="V3193" s="2" t="s">
        <v>34</v>
      </c>
      <c r="W3193" s="10">
        <f t="shared" si="39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 t="shared" si="392"/>
        <v>Laurel</v>
      </c>
      <c r="H3194" s="6" t="str">
        <f t="shared" si="393"/>
        <v>Workman</v>
      </c>
      <c r="I3194" s="6" t="str">
        <f t="shared" si="394"/>
        <v>Leipzig</v>
      </c>
      <c r="J3194" s="2" t="s">
        <v>669</v>
      </c>
      <c r="K3194" s="7" t="str">
        <f>INDEX('Product Details'!$A$2:$D$169, MATCH('Sales Order '!J3194,'Product Details'!$B$2:$B$169,0),3)</f>
        <v>Technology</v>
      </c>
      <c r="L3194" s="7" t="str">
        <f>INDEX('Product Details'!$A$2:$D$169, MATCH('Sales Order '!J3194,'Product Details'!$B$2:$B$169,0),4)</f>
        <v>Phones</v>
      </c>
      <c r="M3194" s="7" t="str">
        <f>INDEX('Product Details'!$A$2:$D$169, MATCH('Sales Order '!J3194,'Product Details'!$B$2:$B$169,0),1)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395"/>
        <v>4125</v>
      </c>
      <c r="R3194" s="8">
        <f t="shared" si="396"/>
        <v>4722</v>
      </c>
      <c r="S3194" s="2">
        <v>92</v>
      </c>
      <c r="T3194" s="9">
        <f t="shared" si="397"/>
        <v>4814</v>
      </c>
      <c r="U3194" s="9">
        <f t="shared" si="398"/>
        <v>689</v>
      </c>
      <c r="V3194" s="2" t="s">
        <v>64</v>
      </c>
      <c r="W3194" s="10">
        <f t="shared" si="39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 t="shared" si="392"/>
        <v>Matt</v>
      </c>
      <c r="H3195" s="6" t="str">
        <f t="shared" si="393"/>
        <v>Collins</v>
      </c>
      <c r="I3195" s="6" t="str">
        <f t="shared" si="394"/>
        <v>Mumbai</v>
      </c>
      <c r="J3195" s="2" t="s">
        <v>793</v>
      </c>
      <c r="K3195" s="7" t="str">
        <f>INDEX('Product Details'!$A$2:$D$169, MATCH('Sales Order '!J3195,'Product Details'!$B$2:$B$169,0),3)</f>
        <v>Office_Supplies</v>
      </c>
      <c r="L3195" s="7" t="str">
        <f>INDEX('Product Details'!$A$2:$D$169, MATCH('Sales Order '!J3195,'Product Details'!$B$2:$B$169,0),4)</f>
        <v>Fasteners</v>
      </c>
      <c r="M3195" s="7" t="str">
        <f>INDEX('Product Details'!$A$2:$D$169, MATCH('Sales Order '!J3195,'Product Details'!$B$2:$B$169,0),1)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395"/>
        <v>3861</v>
      </c>
      <c r="R3195" s="8">
        <f t="shared" si="396"/>
        <v>4215</v>
      </c>
      <c r="S3195" s="2">
        <v>74</v>
      </c>
      <c r="T3195" s="9">
        <f t="shared" si="397"/>
        <v>4289</v>
      </c>
      <c r="U3195" s="9">
        <f t="shared" si="398"/>
        <v>428</v>
      </c>
      <c r="V3195" s="2" t="s">
        <v>72</v>
      </c>
      <c r="W3195" s="10">
        <f t="shared" si="39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 t="shared" si="392"/>
        <v>Tamara</v>
      </c>
      <c r="H3196" s="6" t="str">
        <f t="shared" si="393"/>
        <v>Chand</v>
      </c>
      <c r="I3196" s="6" t="str">
        <f t="shared" si="394"/>
        <v>Yogyakarta</v>
      </c>
      <c r="J3196" s="2" t="s">
        <v>546</v>
      </c>
      <c r="K3196" s="7" t="str">
        <f>INDEX('Product Details'!$A$2:$D$169, MATCH('Sales Order '!J3196,'Product Details'!$B$2:$B$169,0),3)</f>
        <v>Technology</v>
      </c>
      <c r="L3196" s="7" t="str">
        <f>INDEX('Product Details'!$A$2:$D$169, MATCH('Sales Order '!J3196,'Product Details'!$B$2:$B$169,0),4)</f>
        <v>Copiers</v>
      </c>
      <c r="M3196" s="7" t="str">
        <f>INDEX('Product Details'!$A$2:$D$169, MATCH('Sales Order '!J3196,'Product Details'!$B$2:$B$169,0),1)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395"/>
        <v>2150</v>
      </c>
      <c r="R3196" s="8">
        <f t="shared" si="396"/>
        <v>2280</v>
      </c>
      <c r="S3196" s="2">
        <v>62</v>
      </c>
      <c r="T3196" s="9">
        <f t="shared" si="397"/>
        <v>2342</v>
      </c>
      <c r="U3196" s="9">
        <f t="shared" si="398"/>
        <v>192</v>
      </c>
      <c r="V3196" s="2" t="s">
        <v>31</v>
      </c>
      <c r="W3196" s="10">
        <f t="shared" si="39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 t="shared" si="392"/>
        <v>Duane</v>
      </c>
      <c r="H3197" s="6" t="str">
        <f t="shared" si="393"/>
        <v>Benoit</v>
      </c>
      <c r="I3197" s="6" t="str">
        <f t="shared" si="394"/>
        <v>Tamworth</v>
      </c>
      <c r="J3197" s="2" t="s">
        <v>263</v>
      </c>
      <c r="K3197" s="7" t="str">
        <f>INDEX('Product Details'!$A$2:$D$169, MATCH('Sales Order '!J3197,'Product Details'!$B$2:$B$169,0),3)</f>
        <v>Furniture</v>
      </c>
      <c r="L3197" s="7" t="str">
        <f>INDEX('Product Details'!$A$2:$D$169, MATCH('Sales Order '!J3197,'Product Details'!$B$2:$B$169,0),4)</f>
        <v>Chairs</v>
      </c>
      <c r="M3197" s="7" t="str">
        <f>INDEX('Product Details'!$A$2:$D$169, MATCH('Sales Order '!J3197,'Product Details'!$B$2:$B$169,0),1)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395"/>
        <v>627</v>
      </c>
      <c r="R3197" s="8">
        <f t="shared" si="396"/>
        <v>691</v>
      </c>
      <c r="S3197" s="2">
        <v>94</v>
      </c>
      <c r="T3197" s="9">
        <f t="shared" si="397"/>
        <v>785</v>
      </c>
      <c r="U3197" s="9">
        <f t="shared" si="398"/>
        <v>158</v>
      </c>
      <c r="V3197" s="2" t="s">
        <v>64</v>
      </c>
      <c r="W3197" s="10">
        <f t="shared" si="39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 t="shared" si="392"/>
        <v>Alejandro</v>
      </c>
      <c r="H3198" s="6" t="str">
        <f t="shared" si="393"/>
        <v>Grove</v>
      </c>
      <c r="I3198" s="6" t="str">
        <f t="shared" si="394"/>
        <v>Whyalla</v>
      </c>
      <c r="J3198" s="2" t="s">
        <v>215</v>
      </c>
      <c r="K3198" s="7" t="str">
        <f>INDEX('Product Details'!$A$2:$D$169, MATCH('Sales Order '!J3198,'Product Details'!$B$2:$B$169,0),3)</f>
        <v>Technology</v>
      </c>
      <c r="L3198" s="7" t="str">
        <f>INDEX('Product Details'!$A$2:$D$169, MATCH('Sales Order '!J3198,'Product Details'!$B$2:$B$169,0),4)</f>
        <v>Machines</v>
      </c>
      <c r="M3198" s="7" t="str">
        <f>INDEX('Product Details'!$A$2:$D$169, MATCH('Sales Order '!J3198,'Product Details'!$B$2:$B$169,0),1)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395"/>
        <v>2502</v>
      </c>
      <c r="R3198" s="8">
        <f t="shared" si="396"/>
        <v>2700</v>
      </c>
      <c r="S3198" s="2">
        <v>87</v>
      </c>
      <c r="T3198" s="9">
        <f t="shared" si="397"/>
        <v>2787</v>
      </c>
      <c r="U3198" s="9">
        <f t="shared" si="398"/>
        <v>285</v>
      </c>
      <c r="V3198" s="2" t="s">
        <v>31</v>
      </c>
      <c r="W3198" s="10">
        <f t="shared" si="39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 t="shared" si="392"/>
        <v>Michelle</v>
      </c>
      <c r="H3199" s="6" t="str">
        <f t="shared" si="393"/>
        <v>Arnett</v>
      </c>
      <c r="I3199" s="6" t="str">
        <f t="shared" si="394"/>
        <v>Palembang</v>
      </c>
      <c r="J3199" s="2" t="s">
        <v>578</v>
      </c>
      <c r="K3199" s="7" t="str">
        <f>INDEX('Product Details'!$A$2:$D$169, MATCH('Sales Order '!J3199,'Product Details'!$B$2:$B$169,0),3)</f>
        <v>Office_Supplies</v>
      </c>
      <c r="L3199" s="7" t="str">
        <f>INDEX('Product Details'!$A$2:$D$169, MATCH('Sales Order '!J3199,'Product Details'!$B$2:$B$169,0),4)</f>
        <v>Envelopes</v>
      </c>
      <c r="M3199" s="7" t="str">
        <f>INDEX('Product Details'!$A$2:$D$169, MATCH('Sales Order '!J3199,'Product Details'!$B$2:$B$169,0),1)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395"/>
        <v>6232</v>
      </c>
      <c r="R3199" s="8">
        <f t="shared" si="396"/>
        <v>6352</v>
      </c>
      <c r="S3199" s="2">
        <v>78</v>
      </c>
      <c r="T3199" s="9">
        <f t="shared" si="397"/>
        <v>6430</v>
      </c>
      <c r="U3199" s="9">
        <f t="shared" si="398"/>
        <v>198</v>
      </c>
      <c r="V3199" s="2" t="s">
        <v>34</v>
      </c>
      <c r="W3199" s="10">
        <f t="shared" si="399"/>
        <v>0.05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 t="shared" si="392"/>
        <v>Alejandro</v>
      </c>
      <c r="H3200" s="6" t="str">
        <f t="shared" si="393"/>
        <v>Ballentine</v>
      </c>
      <c r="I3200" s="6" t="str">
        <f t="shared" si="394"/>
        <v>Mannheim</v>
      </c>
      <c r="J3200" s="2" t="s">
        <v>187</v>
      </c>
      <c r="K3200" s="7" t="str">
        <f>INDEX('Product Details'!$A$2:$D$169, MATCH('Sales Order '!J3200,'Product Details'!$B$2:$B$169,0),3)</f>
        <v>Technology</v>
      </c>
      <c r="L3200" s="7" t="str">
        <f>INDEX('Product Details'!$A$2:$D$169, MATCH('Sales Order '!J3200,'Product Details'!$B$2:$B$169,0),4)</f>
        <v>Accessories</v>
      </c>
      <c r="M3200" s="7" t="str">
        <f>INDEX('Product Details'!$A$2:$D$169, MATCH('Sales Order '!J3200,'Product Details'!$B$2:$B$169,0),1)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395"/>
        <v>2696</v>
      </c>
      <c r="R3200" s="8">
        <f t="shared" si="396"/>
        <v>3056</v>
      </c>
      <c r="S3200" s="2">
        <v>62</v>
      </c>
      <c r="T3200" s="9">
        <f t="shared" si="397"/>
        <v>3118</v>
      </c>
      <c r="U3200" s="9">
        <f t="shared" si="398"/>
        <v>422</v>
      </c>
      <c r="V3200" s="2" t="s">
        <v>31</v>
      </c>
      <c r="W3200" s="10">
        <f t="shared" si="39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 t="shared" si="392"/>
        <v>Kristen</v>
      </c>
      <c r="H3201" s="6" t="str">
        <f t="shared" si="393"/>
        <v>Hastings</v>
      </c>
      <c r="I3201" s="6" t="str">
        <f t="shared" si="394"/>
        <v>Shihezi</v>
      </c>
      <c r="J3201" s="2" t="s">
        <v>100</v>
      </c>
      <c r="K3201" s="7" t="str">
        <f>INDEX('Product Details'!$A$2:$D$169, MATCH('Sales Order '!J3201,'Product Details'!$B$2:$B$169,0),3)</f>
        <v>Office_Supplies</v>
      </c>
      <c r="L3201" s="7" t="str">
        <f>INDEX('Product Details'!$A$2:$D$169, MATCH('Sales Order '!J3201,'Product Details'!$B$2:$B$169,0),4)</f>
        <v>Art</v>
      </c>
      <c r="M3201" s="7" t="str">
        <f>INDEX('Product Details'!$A$2:$D$169, MATCH('Sales Order '!J3201,'Product Details'!$B$2:$B$169,0),1)</f>
        <v>Newell 34</v>
      </c>
      <c r="N3201" s="2">
        <v>183</v>
      </c>
      <c r="O3201" s="2">
        <v>168</v>
      </c>
      <c r="P3201" s="2">
        <v>9</v>
      </c>
      <c r="Q3201" s="8">
        <f t="shared" si="395"/>
        <v>1512</v>
      </c>
      <c r="R3201" s="8">
        <f t="shared" si="396"/>
        <v>1647</v>
      </c>
      <c r="S3201" s="2">
        <v>30</v>
      </c>
      <c r="T3201" s="9">
        <f t="shared" si="397"/>
        <v>1677</v>
      </c>
      <c r="U3201" s="9">
        <f t="shared" si="398"/>
        <v>165</v>
      </c>
      <c r="V3201" s="2" t="s">
        <v>64</v>
      </c>
      <c r="W3201" s="10">
        <f t="shared" si="39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 t="shared" si="392"/>
        <v>Sanjit</v>
      </c>
      <c r="H3202" s="6" t="str">
        <f t="shared" si="393"/>
        <v>Jacobs</v>
      </c>
      <c r="I3202" s="6" t="str">
        <f t="shared" si="394"/>
        <v>Munich</v>
      </c>
      <c r="J3202" s="2" t="s">
        <v>39</v>
      </c>
      <c r="K3202" s="7" t="str">
        <f>INDEX('Product Details'!$A$2:$D$169, MATCH('Sales Order '!J3202,'Product Details'!$B$2:$B$169,0),3)</f>
        <v>Office_Supplies</v>
      </c>
      <c r="L3202" s="7" t="str">
        <f>INDEX('Product Details'!$A$2:$D$169, MATCH('Sales Order '!J3202,'Product Details'!$B$2:$B$169,0),4)</f>
        <v>Binders</v>
      </c>
      <c r="M3202" s="7" t="str">
        <f>INDEX('Product Details'!$A$2:$D$169, MATCH('Sales Order '!J3202,'Product Details'!$B$2:$B$169,0),1)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395"/>
        <v>1326</v>
      </c>
      <c r="R3202" s="8">
        <f t="shared" si="396"/>
        <v>1447</v>
      </c>
      <c r="S3202" s="2">
        <v>32</v>
      </c>
      <c r="T3202" s="9">
        <f t="shared" si="397"/>
        <v>1479</v>
      </c>
      <c r="U3202" s="9">
        <f t="shared" si="398"/>
        <v>153</v>
      </c>
      <c r="V3202" s="2" t="s">
        <v>34</v>
      </c>
      <c r="W3202" s="10">
        <f t="shared" si="39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 t="shared" si="392"/>
        <v>Gary</v>
      </c>
      <c r="H3203" s="6" t="str">
        <f t="shared" si="393"/>
        <v>Hansen</v>
      </c>
      <c r="I3203" s="6" t="str">
        <f t="shared" si="394"/>
        <v>Dewas</v>
      </c>
      <c r="J3203" s="2" t="s">
        <v>1185</v>
      </c>
      <c r="K3203" s="7" t="str">
        <f>INDEX('Product Details'!$A$2:$D$169, MATCH('Sales Order '!J3203,'Product Details'!$B$2:$B$169,0),3)</f>
        <v>Office_Supplies</v>
      </c>
      <c r="L3203" s="7" t="str">
        <f>INDEX('Product Details'!$A$2:$D$169, MATCH('Sales Order '!J3203,'Product Details'!$B$2:$B$169,0),4)</f>
        <v>Envelopes</v>
      </c>
      <c r="M3203" s="7" t="str">
        <f>INDEX('Product Details'!$A$2:$D$169, MATCH('Sales Order '!J3203,'Product Details'!$B$2:$B$169,0),1)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395"/>
        <v>1510</v>
      </c>
      <c r="R3203" s="8">
        <f t="shared" si="396"/>
        <v>1601</v>
      </c>
      <c r="S3203" s="2">
        <v>29</v>
      </c>
      <c r="T3203" s="9">
        <f t="shared" si="397"/>
        <v>1630</v>
      </c>
      <c r="U3203" s="9">
        <f t="shared" si="398"/>
        <v>120</v>
      </c>
      <c r="V3203" s="2" t="s">
        <v>34</v>
      </c>
      <c r="W3203" s="10">
        <f t="shared" si="39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 t="shared" si="392"/>
        <v>John</v>
      </c>
      <c r="H3204" s="6" t="str">
        <f t="shared" si="393"/>
        <v>Castell</v>
      </c>
      <c r="I3204" s="6" t="str">
        <f t="shared" si="394"/>
        <v>Jakarta</v>
      </c>
      <c r="J3204" s="2" t="s">
        <v>274</v>
      </c>
      <c r="K3204" s="7" t="str">
        <f>INDEX('Product Details'!$A$2:$D$169, MATCH('Sales Order '!J3204,'Product Details'!$B$2:$B$169,0),3)</f>
        <v>Furniture</v>
      </c>
      <c r="L3204" s="7" t="str">
        <f>INDEX('Product Details'!$A$2:$D$169, MATCH('Sales Order '!J3204,'Product Details'!$B$2:$B$169,0),4)</f>
        <v>Tables</v>
      </c>
      <c r="M3204" s="7" t="str">
        <f>INDEX('Product Details'!$A$2:$D$169, MATCH('Sales Order '!J3204,'Product Details'!$B$2:$B$169,0),1)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395"/>
        <v>1983</v>
      </c>
      <c r="R3204" s="8">
        <f t="shared" si="396"/>
        <v>2085</v>
      </c>
      <c r="S3204" s="2">
        <v>38</v>
      </c>
      <c r="T3204" s="9">
        <f t="shared" si="397"/>
        <v>2123</v>
      </c>
      <c r="U3204" s="9">
        <f t="shared" si="398"/>
        <v>140</v>
      </c>
      <c r="V3204" s="2" t="s">
        <v>34</v>
      </c>
      <c r="W3204" s="10">
        <f t="shared" si="39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 t="shared" si="392"/>
        <v>Laurel</v>
      </c>
      <c r="H3205" s="6" t="str">
        <f t="shared" si="393"/>
        <v>Workman</v>
      </c>
      <c r="I3205" s="6" t="str">
        <f t="shared" si="394"/>
        <v>Dongguan</v>
      </c>
      <c r="J3205" s="2" t="s">
        <v>551</v>
      </c>
      <c r="K3205" s="7" t="str">
        <f>INDEX('Product Details'!$A$2:$D$169, MATCH('Sales Order '!J3205,'Product Details'!$B$2:$B$169,0),3)</f>
        <v>Office_Supplies</v>
      </c>
      <c r="L3205" s="7" t="str">
        <f>INDEX('Product Details'!$A$2:$D$169, MATCH('Sales Order '!J3205,'Product Details'!$B$2:$B$169,0),4)</f>
        <v>Art</v>
      </c>
      <c r="M3205" s="7" t="str">
        <f>INDEX('Product Details'!$A$2:$D$169, MATCH('Sales Order '!J3205,'Product Details'!$B$2:$B$169,0),1)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395"/>
        <v>704</v>
      </c>
      <c r="R3205" s="8">
        <f t="shared" si="396"/>
        <v>776</v>
      </c>
      <c r="S3205" s="2">
        <v>30</v>
      </c>
      <c r="T3205" s="9">
        <f t="shared" si="397"/>
        <v>806</v>
      </c>
      <c r="U3205" s="9">
        <f t="shared" si="398"/>
        <v>102</v>
      </c>
      <c r="V3205" s="2" t="s">
        <v>34</v>
      </c>
      <c r="W3205" s="10">
        <f t="shared" si="39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 t="shared" si="392"/>
        <v>Sheri</v>
      </c>
      <c r="H3206" s="6" t="str">
        <f t="shared" si="393"/>
        <v>Gordon</v>
      </c>
      <c r="I3206" s="6" t="str">
        <f t="shared" si="394"/>
        <v>Bogor</v>
      </c>
      <c r="J3206" s="2" t="s">
        <v>455</v>
      </c>
      <c r="K3206" s="7" t="str">
        <f>INDEX('Product Details'!$A$2:$D$169, MATCH('Sales Order '!J3206,'Product Details'!$B$2:$B$169,0),3)</f>
        <v>Office_Supplies</v>
      </c>
      <c r="L3206" s="7" t="str">
        <f>INDEX('Product Details'!$A$2:$D$169, MATCH('Sales Order '!J3206,'Product Details'!$B$2:$B$169,0),4)</f>
        <v>Paper</v>
      </c>
      <c r="M3206" s="7" t="str">
        <f>INDEX('Product Details'!$A$2:$D$169, MATCH('Sales Order '!J3206,'Product Details'!$B$2:$B$169,0),1)</f>
        <v>Xerox 1910</v>
      </c>
      <c r="N3206" s="2">
        <v>170</v>
      </c>
      <c r="O3206" s="2">
        <v>160</v>
      </c>
      <c r="P3206" s="2">
        <v>1</v>
      </c>
      <c r="Q3206" s="8">
        <f t="shared" si="395"/>
        <v>160</v>
      </c>
      <c r="R3206" s="8">
        <f t="shared" si="396"/>
        <v>170</v>
      </c>
      <c r="S3206" s="2">
        <v>30</v>
      </c>
      <c r="T3206" s="9">
        <f t="shared" si="397"/>
        <v>200</v>
      </c>
      <c r="U3206" s="9">
        <f t="shared" si="398"/>
        <v>40</v>
      </c>
      <c r="V3206" s="2" t="s">
        <v>31</v>
      </c>
      <c r="W3206" s="10">
        <f t="shared" si="39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 t="shared" si="392"/>
        <v>Alan</v>
      </c>
      <c r="H3207" s="6" t="str">
        <f t="shared" si="393"/>
        <v>Shonely</v>
      </c>
      <c r="I3207" s="6" t="str">
        <f t="shared" si="394"/>
        <v>Canberra</v>
      </c>
      <c r="J3207" s="2" t="s">
        <v>46</v>
      </c>
      <c r="K3207" s="7" t="str">
        <f>INDEX('Product Details'!$A$2:$D$169, MATCH('Sales Order '!J3207,'Product Details'!$B$2:$B$169,0),3)</f>
        <v>Technology</v>
      </c>
      <c r="L3207" s="7" t="str">
        <f>INDEX('Product Details'!$A$2:$D$169, MATCH('Sales Order '!J3207,'Product Details'!$B$2:$B$169,0),4)</f>
        <v>Machines</v>
      </c>
      <c r="M3207" s="7" t="str">
        <f>INDEX('Product Details'!$A$2:$D$169, MATCH('Sales Order '!J3207,'Product Details'!$B$2:$B$169,0),1)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395"/>
        <v>22112</v>
      </c>
      <c r="R3207" s="8">
        <f t="shared" si="396"/>
        <v>23636</v>
      </c>
      <c r="S3207" s="2">
        <v>71</v>
      </c>
      <c r="T3207" s="9">
        <f t="shared" si="397"/>
        <v>23707</v>
      </c>
      <c r="U3207" s="9">
        <f t="shared" si="398"/>
        <v>1595</v>
      </c>
      <c r="V3207" s="2" t="s">
        <v>34</v>
      </c>
      <c r="W3207" s="10">
        <f t="shared" si="399"/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 t="shared" si="392"/>
        <v>Michelle</v>
      </c>
      <c r="H3208" s="6" t="str">
        <f t="shared" si="393"/>
        <v>Tran</v>
      </c>
      <c r="I3208" s="6" t="str">
        <f t="shared" si="394"/>
        <v>Mount Gambier</v>
      </c>
      <c r="J3208" s="2" t="s">
        <v>1406</v>
      </c>
      <c r="K3208" s="7" t="str">
        <f>INDEX('Product Details'!$A$2:$D$169, MATCH('Sales Order '!J3208,'Product Details'!$B$2:$B$169,0),3)</f>
        <v>Office_Supplies</v>
      </c>
      <c r="L3208" s="7" t="str">
        <f>INDEX('Product Details'!$A$2:$D$169, MATCH('Sales Order '!J3208,'Product Details'!$B$2:$B$169,0),4)</f>
        <v>Art</v>
      </c>
      <c r="M3208" s="7" t="str">
        <f>INDEX('Product Details'!$A$2:$D$169, MATCH('Sales Order '!J3208,'Product Details'!$B$2:$B$169,0),1)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395"/>
        <v>269126</v>
      </c>
      <c r="R3208" s="8">
        <f t="shared" si="396"/>
        <v>282238</v>
      </c>
      <c r="S3208" s="2">
        <v>37</v>
      </c>
      <c r="T3208" s="9">
        <f t="shared" si="397"/>
        <v>282275</v>
      </c>
      <c r="U3208" s="9">
        <f t="shared" si="398"/>
        <v>13149</v>
      </c>
      <c r="V3208" s="2" t="s">
        <v>34</v>
      </c>
      <c r="W3208" s="10">
        <f t="shared" si="399"/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 t="shared" si="392"/>
        <v>Harold</v>
      </c>
      <c r="H3209" s="6" t="str">
        <f t="shared" si="393"/>
        <v>Pawlan</v>
      </c>
      <c r="I3209" s="6" t="str">
        <f t="shared" si="394"/>
        <v>Banda Aceh</v>
      </c>
      <c r="J3209" s="2" t="s">
        <v>521</v>
      </c>
      <c r="K3209" s="7" t="str">
        <f>INDEX('Product Details'!$A$2:$D$169, MATCH('Sales Order '!J3209,'Product Details'!$B$2:$B$169,0),3)</f>
        <v>Office_Supplies</v>
      </c>
      <c r="L3209" s="7" t="str">
        <f>INDEX('Product Details'!$A$2:$D$169, MATCH('Sales Order '!J3209,'Product Details'!$B$2:$B$169,0),4)</f>
        <v>Fasteners</v>
      </c>
      <c r="M3209" s="7" t="str">
        <f>INDEX('Product Details'!$A$2:$D$169, MATCH('Sales Order '!J3209,'Product Details'!$B$2:$B$169,0),1)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395"/>
        <v>945</v>
      </c>
      <c r="R3209" s="8">
        <f t="shared" si="396"/>
        <v>1030</v>
      </c>
      <c r="S3209" s="2">
        <v>75</v>
      </c>
      <c r="T3209" s="9">
        <f t="shared" si="397"/>
        <v>1105</v>
      </c>
      <c r="U3209" s="9">
        <f t="shared" si="398"/>
        <v>160</v>
      </c>
      <c r="V3209" s="2" t="s">
        <v>72</v>
      </c>
      <c r="W3209" s="10">
        <f t="shared" si="39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 t="shared" ref="G3210:G3273" si="400">VLOOKUP(F3210, Customer,2,0)</f>
        <v>Hunter</v>
      </c>
      <c r="H3210" s="6" t="str">
        <f t="shared" ref="H3210:H3273" si="401">VLOOKUP(F3210,Customer,3,0)</f>
        <v>Lopez</v>
      </c>
      <c r="I3210" s="6" t="str">
        <f t="shared" ref="I3210:I3273" si="402">VLOOKUP(F3210,Customer,5,0)</f>
        <v>Pekanbaru</v>
      </c>
      <c r="J3210" s="2" t="s">
        <v>100</v>
      </c>
      <c r="K3210" s="7" t="str">
        <f>INDEX('Product Details'!$A$2:$D$169, MATCH('Sales Order '!J3210,'Product Details'!$B$2:$B$169,0),3)</f>
        <v>Office_Supplies</v>
      </c>
      <c r="L3210" s="7" t="str">
        <f>INDEX('Product Details'!$A$2:$D$169, MATCH('Sales Order '!J3210,'Product Details'!$B$2:$B$169,0),4)</f>
        <v>Art</v>
      </c>
      <c r="M3210" s="7" t="str">
        <f>INDEX('Product Details'!$A$2:$D$169, MATCH('Sales Order '!J3210,'Product Details'!$B$2:$B$169,0),1)</f>
        <v>Newell 34</v>
      </c>
      <c r="N3210" s="2">
        <v>1332</v>
      </c>
      <c r="O3210" s="2">
        <v>1209</v>
      </c>
      <c r="P3210" s="2">
        <v>4</v>
      </c>
      <c r="Q3210" s="8">
        <f t="shared" si="395"/>
        <v>4836</v>
      </c>
      <c r="R3210" s="8">
        <f t="shared" si="396"/>
        <v>5328</v>
      </c>
      <c r="S3210" s="2">
        <v>84</v>
      </c>
      <c r="T3210" s="9">
        <f t="shared" si="397"/>
        <v>5412</v>
      </c>
      <c r="U3210" s="9">
        <f t="shared" si="398"/>
        <v>576</v>
      </c>
      <c r="V3210" s="2" t="s">
        <v>64</v>
      </c>
      <c r="W3210" s="10">
        <f t="shared" si="399"/>
        <v>0.05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 t="shared" si="400"/>
        <v>Ken</v>
      </c>
      <c r="H3211" s="6" t="str">
        <f t="shared" si="401"/>
        <v>Heidel</v>
      </c>
      <c r="I3211" s="6" t="str">
        <f t="shared" si="402"/>
        <v>Tegal</v>
      </c>
      <c r="J3211" s="2" t="s">
        <v>449</v>
      </c>
      <c r="K3211" s="7" t="str">
        <f>INDEX('Product Details'!$A$2:$D$169, MATCH('Sales Order '!J3211,'Product Details'!$B$2:$B$169,0),3)</f>
        <v>Office_Supplies</v>
      </c>
      <c r="L3211" s="7" t="str">
        <f>INDEX('Product Details'!$A$2:$D$169, MATCH('Sales Order '!J3211,'Product Details'!$B$2:$B$169,0),4)</f>
        <v>Envelopes</v>
      </c>
      <c r="M3211" s="7" t="str">
        <f>INDEX('Product Details'!$A$2:$D$169, MATCH('Sales Order '!J3211,'Product Details'!$B$2:$B$169,0),1)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403">O3211*P3211</f>
        <v>16316</v>
      </c>
      <c r="R3211" s="8">
        <f t="shared" ref="R3211:R3274" si="404">N3211*P3211</f>
        <v>17772</v>
      </c>
      <c r="S3211" s="2">
        <v>79</v>
      </c>
      <c r="T3211" s="9">
        <f t="shared" ref="T3211:T3274" si="405">R3211+S3211</f>
        <v>17851</v>
      </c>
      <c r="U3211" s="9">
        <f t="shared" ref="U3211:U3274" si="406">T3211-Q3211</f>
        <v>1535</v>
      </c>
      <c r="V3211" s="2" t="s">
        <v>34</v>
      </c>
      <c r="W3211" s="10">
        <f t="shared" ref="W3211:W3274" si="407">VLOOKUP(T3211,$X$1:$Y$7,2,1)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 t="shared" si="400"/>
        <v>Sonia</v>
      </c>
      <c r="H3212" s="6" t="str">
        <f t="shared" si="401"/>
        <v>Sunley</v>
      </c>
      <c r="I3212" s="6" t="str">
        <f t="shared" si="402"/>
        <v>Canberra</v>
      </c>
      <c r="J3212" s="2" t="s">
        <v>144</v>
      </c>
      <c r="K3212" s="7" t="str">
        <f>INDEX('Product Details'!$A$2:$D$169, MATCH('Sales Order '!J3212,'Product Details'!$B$2:$B$169,0),3)</f>
        <v>Office_Supplies</v>
      </c>
      <c r="L3212" s="7" t="str">
        <f>INDEX('Product Details'!$A$2:$D$169, MATCH('Sales Order '!J3212,'Product Details'!$B$2:$B$169,0),4)</f>
        <v>Binders</v>
      </c>
      <c r="M3212" s="7" t="str">
        <f>INDEX('Product Details'!$A$2:$D$169, MATCH('Sales Order '!J3212,'Product Details'!$B$2:$B$169,0),1)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403"/>
        <v>3800</v>
      </c>
      <c r="R3212" s="8">
        <f t="shared" si="404"/>
        <v>4068</v>
      </c>
      <c r="S3212" s="2">
        <v>41</v>
      </c>
      <c r="T3212" s="9">
        <f t="shared" si="405"/>
        <v>4109</v>
      </c>
      <c r="U3212" s="9">
        <f t="shared" si="406"/>
        <v>309</v>
      </c>
      <c r="V3212" s="2" t="s">
        <v>34</v>
      </c>
      <c r="W3212" s="10">
        <f t="shared" si="407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 t="shared" si="400"/>
        <v>Eugene</v>
      </c>
      <c r="H3213" s="6" t="str">
        <f t="shared" si="401"/>
        <v>Hildebrand</v>
      </c>
      <c r="I3213" s="6" t="str">
        <f t="shared" si="402"/>
        <v>Coffs Harbour</v>
      </c>
      <c r="J3213" s="2" t="s">
        <v>181</v>
      </c>
      <c r="K3213" s="7" t="str">
        <f>INDEX('Product Details'!$A$2:$D$169, MATCH('Sales Order '!J3213,'Product Details'!$B$2:$B$169,0),3)</f>
        <v>Furniture</v>
      </c>
      <c r="L3213" s="7" t="str">
        <f>INDEX('Product Details'!$A$2:$D$169, MATCH('Sales Order '!J3213,'Product Details'!$B$2:$B$169,0),4)</f>
        <v>Tables</v>
      </c>
      <c r="M3213" s="7" t="str">
        <f>INDEX('Product Details'!$A$2:$D$169, MATCH('Sales Order '!J3213,'Product Details'!$B$2:$B$169,0),1)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403"/>
        <v>11056</v>
      </c>
      <c r="R3213" s="8">
        <f t="shared" si="404"/>
        <v>11818</v>
      </c>
      <c r="S3213" s="2">
        <v>47</v>
      </c>
      <c r="T3213" s="9">
        <f t="shared" si="405"/>
        <v>11865</v>
      </c>
      <c r="U3213" s="9">
        <f t="shared" si="406"/>
        <v>809</v>
      </c>
      <c r="V3213" s="2" t="s">
        <v>34</v>
      </c>
      <c r="W3213" s="10">
        <f t="shared" si="407"/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 t="shared" si="400"/>
        <v>Rachel</v>
      </c>
      <c r="H3214" s="6" t="str">
        <f t="shared" si="401"/>
        <v>Payne</v>
      </c>
      <c r="I3214" s="6" t="str">
        <f t="shared" si="402"/>
        <v>Mianyang</v>
      </c>
      <c r="J3214" s="2" t="s">
        <v>371</v>
      </c>
      <c r="K3214" s="7" t="str">
        <f>INDEX('Product Details'!$A$2:$D$169, MATCH('Sales Order '!J3214,'Product Details'!$B$2:$B$169,0),3)</f>
        <v>Furniture</v>
      </c>
      <c r="L3214" s="7" t="str">
        <f>INDEX('Product Details'!$A$2:$D$169, MATCH('Sales Order '!J3214,'Product Details'!$B$2:$B$169,0),4)</f>
        <v>Bookcases</v>
      </c>
      <c r="M3214" s="7" t="str">
        <f>INDEX('Product Details'!$A$2:$D$169, MATCH('Sales Order '!J3214,'Product Details'!$B$2:$B$169,0),1)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403"/>
        <v>12040</v>
      </c>
      <c r="R3214" s="8">
        <f t="shared" si="404"/>
        <v>12630</v>
      </c>
      <c r="S3214" s="2">
        <v>89</v>
      </c>
      <c r="T3214" s="9">
        <f t="shared" si="405"/>
        <v>12719</v>
      </c>
      <c r="U3214" s="9">
        <f t="shared" si="406"/>
        <v>679</v>
      </c>
      <c r="V3214" s="2" t="s">
        <v>64</v>
      </c>
      <c r="W3214" s="10">
        <f t="shared" si="407"/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 t="shared" si="400"/>
        <v>Craig</v>
      </c>
      <c r="H3215" s="6" t="str">
        <f t="shared" si="401"/>
        <v>Leslie</v>
      </c>
      <c r="I3215" s="6" t="str">
        <f t="shared" si="402"/>
        <v>Wetzlar</v>
      </c>
      <c r="J3215" s="2" t="s">
        <v>342</v>
      </c>
      <c r="K3215" s="7" t="str">
        <f>INDEX('Product Details'!$A$2:$D$169, MATCH('Sales Order '!J3215,'Product Details'!$B$2:$B$169,0),3)</f>
        <v>Technology</v>
      </c>
      <c r="L3215" s="7" t="str">
        <f>INDEX('Product Details'!$A$2:$D$169, MATCH('Sales Order '!J3215,'Product Details'!$B$2:$B$169,0),4)</f>
        <v>Copiers</v>
      </c>
      <c r="M3215" s="7" t="str">
        <f>INDEX('Product Details'!$A$2:$D$169, MATCH('Sales Order '!J3215,'Product Details'!$B$2:$B$169,0),1)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403"/>
        <v>6088</v>
      </c>
      <c r="R3215" s="8">
        <f t="shared" si="404"/>
        <v>6512</v>
      </c>
      <c r="S3215" s="2">
        <v>88</v>
      </c>
      <c r="T3215" s="9">
        <f t="shared" si="405"/>
        <v>6600</v>
      </c>
      <c r="U3215" s="9">
        <f t="shared" si="406"/>
        <v>512</v>
      </c>
      <c r="V3215" s="2" t="s">
        <v>34</v>
      </c>
      <c r="W3215" s="10">
        <f t="shared" si="407"/>
        <v>0.05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 t="shared" si="400"/>
        <v>Dave</v>
      </c>
      <c r="H3216" s="6" t="str">
        <f t="shared" si="401"/>
        <v>Hallsten</v>
      </c>
      <c r="I3216" s="6" t="str">
        <f t="shared" si="402"/>
        <v>Coimbatore</v>
      </c>
      <c r="J3216" s="2" t="s">
        <v>374</v>
      </c>
      <c r="K3216" s="7" t="str">
        <f>INDEX('Product Details'!$A$2:$D$169, MATCH('Sales Order '!J3216,'Product Details'!$B$2:$B$169,0),3)</f>
        <v>Furniture</v>
      </c>
      <c r="L3216" s="7" t="str">
        <f>INDEX('Product Details'!$A$2:$D$169, MATCH('Sales Order '!J3216,'Product Details'!$B$2:$B$169,0),4)</f>
        <v>Chairs</v>
      </c>
      <c r="M3216" s="7" t="str">
        <f>INDEX('Product Details'!$A$2:$D$169, MATCH('Sales Order '!J3216,'Product Details'!$B$2:$B$169,0),1)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403"/>
        <v>27012</v>
      </c>
      <c r="R3216" s="8">
        <f t="shared" si="404"/>
        <v>28928</v>
      </c>
      <c r="S3216" s="2">
        <v>85</v>
      </c>
      <c r="T3216" s="9">
        <f t="shared" si="405"/>
        <v>29013</v>
      </c>
      <c r="U3216" s="9">
        <f t="shared" si="406"/>
        <v>2001</v>
      </c>
      <c r="V3216" s="2" t="s">
        <v>34</v>
      </c>
      <c r="W3216" s="10">
        <f t="shared" si="407"/>
        <v>7.0000000000000007E-2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 t="shared" si="400"/>
        <v>Darrin</v>
      </c>
      <c r="H3217" s="6" t="str">
        <f t="shared" si="401"/>
        <v>Sayre</v>
      </c>
      <c r="I3217" s="6" t="str">
        <f t="shared" si="402"/>
        <v>Duisburg</v>
      </c>
      <c r="J3217" s="2" t="s">
        <v>752</v>
      </c>
      <c r="K3217" s="7" t="str">
        <f>INDEX('Product Details'!$A$2:$D$169, MATCH('Sales Order '!J3217,'Product Details'!$B$2:$B$169,0),3)</f>
        <v>Office_Supplies</v>
      </c>
      <c r="L3217" s="7" t="str">
        <f>INDEX('Product Details'!$A$2:$D$169, MATCH('Sales Order '!J3217,'Product Details'!$B$2:$B$169,0),4)</f>
        <v>Envelopes</v>
      </c>
      <c r="M3217" s="7" t="str">
        <f>INDEX('Product Details'!$A$2:$D$169, MATCH('Sales Order '!J3217,'Product Details'!$B$2:$B$169,0),1)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403"/>
        <v>2735</v>
      </c>
      <c r="R3217" s="8">
        <f t="shared" si="404"/>
        <v>2843</v>
      </c>
      <c r="S3217" s="2">
        <v>32</v>
      </c>
      <c r="T3217" s="9">
        <f t="shared" si="405"/>
        <v>2875</v>
      </c>
      <c r="U3217" s="9">
        <f t="shared" si="406"/>
        <v>140</v>
      </c>
      <c r="V3217" s="2" t="s">
        <v>31</v>
      </c>
      <c r="W3217" s="10">
        <f t="shared" si="407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 t="shared" si="400"/>
        <v>Barry</v>
      </c>
      <c r="H3218" s="6" t="str">
        <f t="shared" si="401"/>
        <v>Franzšsisch</v>
      </c>
      <c r="I3218" s="6" t="str">
        <f t="shared" si="402"/>
        <v>Canberra</v>
      </c>
      <c r="J3218" s="2" t="s">
        <v>314</v>
      </c>
      <c r="K3218" s="7" t="str">
        <f>INDEX('Product Details'!$A$2:$D$169, MATCH('Sales Order '!J3218,'Product Details'!$B$2:$B$169,0),3)</f>
        <v>Technology</v>
      </c>
      <c r="L3218" s="7" t="str">
        <f>INDEX('Product Details'!$A$2:$D$169, MATCH('Sales Order '!J3218,'Product Details'!$B$2:$B$169,0),4)</f>
        <v>Copiers</v>
      </c>
      <c r="M3218" s="7" t="str">
        <f>INDEX('Product Details'!$A$2:$D$169, MATCH('Sales Order '!J3218,'Product Details'!$B$2:$B$169,0),1)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403"/>
        <v>51232</v>
      </c>
      <c r="R3218" s="8">
        <f t="shared" si="404"/>
        <v>55382</v>
      </c>
      <c r="S3218" s="2">
        <v>56</v>
      </c>
      <c r="T3218" s="9">
        <f t="shared" si="405"/>
        <v>55438</v>
      </c>
      <c r="U3218" s="9">
        <f t="shared" si="406"/>
        <v>4206</v>
      </c>
      <c r="V3218" s="2" t="s">
        <v>31</v>
      </c>
      <c r="W3218" s="10">
        <f t="shared" si="407"/>
        <v>0.09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 t="shared" si="400"/>
        <v>Michael</v>
      </c>
      <c r="H3219" s="6" t="str">
        <f t="shared" si="401"/>
        <v>Chen</v>
      </c>
      <c r="I3219" s="6" t="str">
        <f t="shared" si="402"/>
        <v>Jakarta</v>
      </c>
      <c r="J3219" s="2" t="s">
        <v>573</v>
      </c>
      <c r="K3219" s="7" t="str">
        <f>INDEX('Product Details'!$A$2:$D$169, MATCH('Sales Order '!J3219,'Product Details'!$B$2:$B$169,0),3)</f>
        <v>Technology</v>
      </c>
      <c r="L3219" s="7" t="str">
        <f>INDEX('Product Details'!$A$2:$D$169, MATCH('Sales Order '!J3219,'Product Details'!$B$2:$B$169,0),4)</f>
        <v>Machines</v>
      </c>
      <c r="M3219" s="7" t="str">
        <f>INDEX('Product Details'!$A$2:$D$169, MATCH('Sales Order '!J3219,'Product Details'!$B$2:$B$169,0),1)</f>
        <v>StarTech Receipt Printer, Red</v>
      </c>
      <c r="N3219" s="2">
        <v>80</v>
      </c>
      <c r="O3219" s="2">
        <v>75</v>
      </c>
      <c r="P3219" s="2">
        <v>6</v>
      </c>
      <c r="Q3219" s="8">
        <f t="shared" si="403"/>
        <v>450</v>
      </c>
      <c r="R3219" s="8">
        <f t="shared" si="404"/>
        <v>480</v>
      </c>
      <c r="S3219" s="2">
        <v>10</v>
      </c>
      <c r="T3219" s="9">
        <f t="shared" si="405"/>
        <v>490</v>
      </c>
      <c r="U3219" s="9">
        <f t="shared" si="406"/>
        <v>40</v>
      </c>
      <c r="V3219" s="2" t="s">
        <v>34</v>
      </c>
      <c r="W3219" s="10">
        <f t="shared" si="407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 t="shared" si="400"/>
        <v>Susan</v>
      </c>
      <c r="H3220" s="6" t="str">
        <f t="shared" si="401"/>
        <v>MacKendrick</v>
      </c>
      <c r="I3220" s="6" t="str">
        <f t="shared" si="402"/>
        <v>Brisbane</v>
      </c>
      <c r="J3220" s="2" t="s">
        <v>164</v>
      </c>
      <c r="K3220" s="7" t="str">
        <f>INDEX('Product Details'!$A$2:$D$169, MATCH('Sales Order '!J3220,'Product Details'!$B$2:$B$169,0),3)</f>
        <v>Office_Supplies</v>
      </c>
      <c r="L3220" s="7" t="str">
        <f>INDEX('Product Details'!$A$2:$D$169, MATCH('Sales Order '!J3220,'Product Details'!$B$2:$B$169,0),4)</f>
        <v>Appliances</v>
      </c>
      <c r="M3220" s="7" t="str">
        <f>INDEX('Product Details'!$A$2:$D$169, MATCH('Sales Order '!J3220,'Product Details'!$B$2:$B$169,0),1)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403"/>
        <v>859</v>
      </c>
      <c r="R3220" s="8">
        <f t="shared" si="404"/>
        <v>918</v>
      </c>
      <c r="S3220" s="2">
        <v>33</v>
      </c>
      <c r="T3220" s="9">
        <f t="shared" si="405"/>
        <v>951</v>
      </c>
      <c r="U3220" s="9">
        <f t="shared" si="406"/>
        <v>92</v>
      </c>
      <c r="V3220" s="2" t="s">
        <v>64</v>
      </c>
      <c r="W3220" s="10">
        <f t="shared" si="407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 t="shared" si="400"/>
        <v>Rob</v>
      </c>
      <c r="H3221" s="6" t="str">
        <f t="shared" si="401"/>
        <v>Haberlin</v>
      </c>
      <c r="I3221" s="6" t="str">
        <f t="shared" si="402"/>
        <v>Harbin</v>
      </c>
      <c r="J3221" s="2" t="s">
        <v>119</v>
      </c>
      <c r="K3221" s="7" t="str">
        <f>INDEX('Product Details'!$A$2:$D$169, MATCH('Sales Order '!J3221,'Product Details'!$B$2:$B$169,0),3)</f>
        <v>Furniture</v>
      </c>
      <c r="L3221" s="7" t="str">
        <f>INDEX('Product Details'!$A$2:$D$169, MATCH('Sales Order '!J3221,'Product Details'!$B$2:$B$169,0),4)</f>
        <v>Furnishings</v>
      </c>
      <c r="M3221" s="7" t="str">
        <f>INDEX('Product Details'!$A$2:$D$169, MATCH('Sales Order '!J3221,'Product Details'!$B$2:$B$169,0),1)</f>
        <v>Advantus Door Stop, Black</v>
      </c>
      <c r="N3221" s="2">
        <v>751</v>
      </c>
      <c r="O3221" s="2">
        <v>696</v>
      </c>
      <c r="P3221" s="2">
        <v>3</v>
      </c>
      <c r="Q3221" s="8">
        <f t="shared" si="403"/>
        <v>2088</v>
      </c>
      <c r="R3221" s="8">
        <f t="shared" si="404"/>
        <v>2253</v>
      </c>
      <c r="S3221" s="2">
        <v>54</v>
      </c>
      <c r="T3221" s="9">
        <f t="shared" si="405"/>
        <v>2307</v>
      </c>
      <c r="U3221" s="9">
        <f t="shared" si="406"/>
        <v>219</v>
      </c>
      <c r="V3221" s="2" t="s">
        <v>64</v>
      </c>
      <c r="W3221" s="10">
        <f t="shared" si="407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 t="shared" si="400"/>
        <v>Ritsa</v>
      </c>
      <c r="H3222" s="6" t="str">
        <f t="shared" si="401"/>
        <v>Hightower</v>
      </c>
      <c r="I3222" s="6" t="str">
        <f t="shared" si="402"/>
        <v>Hamburg</v>
      </c>
      <c r="J3222" s="2" t="s">
        <v>286</v>
      </c>
      <c r="K3222" s="7" t="str">
        <f>INDEX('Product Details'!$A$2:$D$169, MATCH('Sales Order '!J3222,'Product Details'!$B$2:$B$169,0),3)</f>
        <v>Technology</v>
      </c>
      <c r="L3222" s="7" t="str">
        <f>INDEX('Product Details'!$A$2:$D$169, MATCH('Sales Order '!J3222,'Product Details'!$B$2:$B$169,0),4)</f>
        <v>Phones</v>
      </c>
      <c r="M3222" s="7" t="str">
        <f>INDEX('Product Details'!$A$2:$D$169, MATCH('Sales Order '!J3222,'Product Details'!$B$2:$B$169,0),1)</f>
        <v>Phone 5C</v>
      </c>
      <c r="N3222" s="2">
        <v>1413</v>
      </c>
      <c r="O3222" s="2">
        <v>1334</v>
      </c>
      <c r="P3222" s="2">
        <v>9</v>
      </c>
      <c r="Q3222" s="8">
        <f t="shared" si="403"/>
        <v>12006</v>
      </c>
      <c r="R3222" s="8">
        <f t="shared" si="404"/>
        <v>12717</v>
      </c>
      <c r="S3222" s="2">
        <v>22</v>
      </c>
      <c r="T3222" s="9">
        <f t="shared" si="405"/>
        <v>12739</v>
      </c>
      <c r="U3222" s="9">
        <f t="shared" si="406"/>
        <v>733</v>
      </c>
      <c r="V3222" s="2" t="s">
        <v>34</v>
      </c>
      <c r="W3222" s="10">
        <f t="shared" si="407"/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 t="shared" si="400"/>
        <v>Jack</v>
      </c>
      <c r="H3223" s="6" t="str">
        <f t="shared" si="401"/>
        <v>Lebron</v>
      </c>
      <c r="I3223" s="6" t="str">
        <f t="shared" si="402"/>
        <v>Erftstadt</v>
      </c>
      <c r="J3223" s="2" t="s">
        <v>90</v>
      </c>
      <c r="K3223" s="7" t="str">
        <f>INDEX('Product Details'!$A$2:$D$169, MATCH('Sales Order '!J3223,'Product Details'!$B$2:$B$169,0),3)</f>
        <v>Office_Supplies</v>
      </c>
      <c r="L3223" s="7" t="str">
        <f>INDEX('Product Details'!$A$2:$D$169, MATCH('Sales Order '!J3223,'Product Details'!$B$2:$B$169,0),4)</f>
        <v>Paper</v>
      </c>
      <c r="M3223" s="7" t="str">
        <f>INDEX('Product Details'!$A$2:$D$169, MATCH('Sales Order '!J3223,'Product Details'!$B$2:$B$169,0),1)</f>
        <v>Xerox 1974</v>
      </c>
      <c r="N3223" s="2">
        <v>1447</v>
      </c>
      <c r="O3223" s="2">
        <v>1326</v>
      </c>
      <c r="P3223" s="2">
        <v>2</v>
      </c>
      <c r="Q3223" s="8">
        <f t="shared" si="403"/>
        <v>2652</v>
      </c>
      <c r="R3223" s="8">
        <f t="shared" si="404"/>
        <v>2894</v>
      </c>
      <c r="S3223" s="2">
        <v>98</v>
      </c>
      <c r="T3223" s="9">
        <f t="shared" si="405"/>
        <v>2992</v>
      </c>
      <c r="U3223" s="9">
        <f t="shared" si="406"/>
        <v>340</v>
      </c>
      <c r="V3223" s="2" t="s">
        <v>64</v>
      </c>
      <c r="W3223" s="10">
        <f t="shared" si="407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 t="shared" si="400"/>
        <v>Hunter</v>
      </c>
      <c r="H3224" s="6" t="str">
        <f t="shared" si="401"/>
        <v>Lopez</v>
      </c>
      <c r="I3224" s="6" t="str">
        <f t="shared" si="402"/>
        <v>Wollongong</v>
      </c>
      <c r="J3224" s="2" t="s">
        <v>1051</v>
      </c>
      <c r="K3224" s="7" t="str">
        <f>INDEX('Product Details'!$A$2:$D$169, MATCH('Sales Order '!J3224,'Product Details'!$B$2:$B$169,0),3)</f>
        <v>Technology</v>
      </c>
      <c r="L3224" s="7" t="str">
        <f>INDEX('Product Details'!$A$2:$D$169, MATCH('Sales Order '!J3224,'Product Details'!$B$2:$B$169,0),4)</f>
        <v>Copiers</v>
      </c>
      <c r="M3224" s="7" t="str">
        <f>INDEX('Product Details'!$A$2:$D$169, MATCH('Sales Order '!J3224,'Product Details'!$B$2:$B$169,0),1)</f>
        <v>Canon Ink, Digital</v>
      </c>
      <c r="N3224" s="2">
        <v>36778</v>
      </c>
      <c r="O3224" s="2">
        <v>34709</v>
      </c>
      <c r="P3224" s="2">
        <v>1</v>
      </c>
      <c r="Q3224" s="8">
        <f t="shared" si="403"/>
        <v>34709</v>
      </c>
      <c r="R3224" s="8">
        <f t="shared" si="404"/>
        <v>36778</v>
      </c>
      <c r="S3224" s="2">
        <v>27</v>
      </c>
      <c r="T3224" s="9">
        <f t="shared" si="405"/>
        <v>36805</v>
      </c>
      <c r="U3224" s="9">
        <f t="shared" si="406"/>
        <v>2096</v>
      </c>
      <c r="V3224" s="2" t="s">
        <v>34</v>
      </c>
      <c r="W3224" s="10">
        <f t="shared" si="407"/>
        <v>7.0000000000000007E-2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 t="shared" si="400"/>
        <v>Katrina</v>
      </c>
      <c r="H3225" s="6" t="str">
        <f t="shared" si="401"/>
        <v>Bavinger</v>
      </c>
      <c r="I3225" s="6" t="str">
        <f t="shared" si="402"/>
        <v>Melbourne</v>
      </c>
      <c r="J3225" s="2" t="s">
        <v>700</v>
      </c>
      <c r="K3225" s="7" t="str">
        <f>INDEX('Product Details'!$A$2:$D$169, MATCH('Sales Order '!J3225,'Product Details'!$B$2:$B$169,0),3)</f>
        <v>Technology</v>
      </c>
      <c r="L3225" s="7" t="str">
        <f>INDEX('Product Details'!$A$2:$D$169, MATCH('Sales Order '!J3225,'Product Details'!$B$2:$B$169,0),4)</f>
        <v>Accessories</v>
      </c>
      <c r="M3225" s="7" t="str">
        <f>INDEX('Product Details'!$A$2:$D$169, MATCH('Sales Order '!J3225,'Product Details'!$B$2:$B$169,0),1)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403"/>
        <v>11571</v>
      </c>
      <c r="R3225" s="8">
        <f t="shared" si="404"/>
        <v>12738</v>
      </c>
      <c r="S3225" s="2">
        <v>85</v>
      </c>
      <c r="T3225" s="9">
        <f t="shared" si="405"/>
        <v>12823</v>
      </c>
      <c r="U3225" s="9">
        <f t="shared" si="406"/>
        <v>1252</v>
      </c>
      <c r="V3225" s="2" t="s">
        <v>31</v>
      </c>
      <c r="W3225" s="10">
        <f t="shared" si="407"/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 t="shared" si="400"/>
        <v>Darren</v>
      </c>
      <c r="H3226" s="6" t="str">
        <f t="shared" si="401"/>
        <v>Koutras</v>
      </c>
      <c r="I3226" s="6" t="str">
        <f t="shared" si="402"/>
        <v>Pune</v>
      </c>
      <c r="J3226" s="2" t="s">
        <v>702</v>
      </c>
      <c r="K3226" s="7" t="str">
        <f>INDEX('Product Details'!$A$2:$D$169, MATCH('Sales Order '!J3226,'Product Details'!$B$2:$B$169,0),3)</f>
        <v>Furniture</v>
      </c>
      <c r="L3226" s="7" t="str">
        <f>INDEX('Product Details'!$A$2:$D$169, MATCH('Sales Order '!J3226,'Product Details'!$B$2:$B$169,0),4)</f>
        <v>Tables</v>
      </c>
      <c r="M3226" s="7" t="str">
        <f>INDEX('Product Details'!$A$2:$D$169, MATCH('Sales Order '!J3226,'Product Details'!$B$2:$B$169,0),1)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403"/>
        <v>9306</v>
      </c>
      <c r="R3226" s="8">
        <f t="shared" si="404"/>
        <v>10062</v>
      </c>
      <c r="S3226" s="2">
        <v>87</v>
      </c>
      <c r="T3226" s="9">
        <f t="shared" si="405"/>
        <v>10149</v>
      </c>
      <c r="U3226" s="9">
        <f t="shared" si="406"/>
        <v>843</v>
      </c>
      <c r="V3226" s="2" t="s">
        <v>31</v>
      </c>
      <c r="W3226" s="10">
        <f t="shared" si="407"/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 t="shared" si="400"/>
        <v>Michelle</v>
      </c>
      <c r="H3227" s="6" t="str">
        <f t="shared" si="401"/>
        <v>Arnett</v>
      </c>
      <c r="I3227" s="6" t="str">
        <f t="shared" si="402"/>
        <v>Palembang</v>
      </c>
      <c r="J3227" s="2" t="s">
        <v>371</v>
      </c>
      <c r="K3227" s="7" t="str">
        <f>INDEX('Product Details'!$A$2:$D$169, MATCH('Sales Order '!J3227,'Product Details'!$B$2:$B$169,0),3)</f>
        <v>Furniture</v>
      </c>
      <c r="L3227" s="7" t="str">
        <f>INDEX('Product Details'!$A$2:$D$169, MATCH('Sales Order '!J3227,'Product Details'!$B$2:$B$169,0),4)</f>
        <v>Bookcases</v>
      </c>
      <c r="M3227" s="7" t="str">
        <f>INDEX('Product Details'!$A$2:$D$169, MATCH('Sales Order '!J3227,'Product Details'!$B$2:$B$169,0),1)</f>
        <v>3-Shelf Cabinet, Traditional</v>
      </c>
      <c r="N3227" s="2">
        <v>465</v>
      </c>
      <c r="O3227" s="2">
        <v>439</v>
      </c>
      <c r="P3227" s="2">
        <v>3</v>
      </c>
      <c r="Q3227" s="8">
        <f t="shared" si="403"/>
        <v>1317</v>
      </c>
      <c r="R3227" s="8">
        <f t="shared" si="404"/>
        <v>1395</v>
      </c>
      <c r="S3227" s="2">
        <v>45</v>
      </c>
      <c r="T3227" s="9">
        <f t="shared" si="405"/>
        <v>1440</v>
      </c>
      <c r="U3227" s="9">
        <f t="shared" si="406"/>
        <v>123</v>
      </c>
      <c r="V3227" s="2" t="s">
        <v>34</v>
      </c>
      <c r="W3227" s="10">
        <f t="shared" si="407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 t="shared" si="400"/>
        <v>Harold</v>
      </c>
      <c r="H3228" s="6" t="str">
        <f t="shared" si="401"/>
        <v>Pawlan</v>
      </c>
      <c r="I3228" s="6" t="str">
        <f t="shared" si="402"/>
        <v>Banda Aceh</v>
      </c>
      <c r="J3228" s="2" t="s">
        <v>112</v>
      </c>
      <c r="K3228" s="7" t="str">
        <f>INDEX('Product Details'!$A$2:$D$169, MATCH('Sales Order '!J3228,'Product Details'!$B$2:$B$169,0),3)</f>
        <v>Office_Supplies</v>
      </c>
      <c r="L3228" s="7" t="str">
        <f>INDEX('Product Details'!$A$2:$D$169, MATCH('Sales Order '!J3228,'Product Details'!$B$2:$B$169,0),4)</f>
        <v>Storage</v>
      </c>
      <c r="M3228" s="7" t="str">
        <f>INDEX('Product Details'!$A$2:$D$169, MATCH('Sales Order '!J3228,'Product Details'!$B$2:$B$169,0),1)</f>
        <v>Pizazz Global Quick File</v>
      </c>
      <c r="N3228" s="2">
        <v>2787</v>
      </c>
      <c r="O3228" s="2">
        <v>2681</v>
      </c>
      <c r="P3228" s="2">
        <v>9</v>
      </c>
      <c r="Q3228" s="8">
        <f t="shared" si="403"/>
        <v>24129</v>
      </c>
      <c r="R3228" s="8">
        <f t="shared" si="404"/>
        <v>25083</v>
      </c>
      <c r="S3228" s="2">
        <v>97</v>
      </c>
      <c r="T3228" s="9">
        <f t="shared" si="405"/>
        <v>25180</v>
      </c>
      <c r="U3228" s="9">
        <f t="shared" si="406"/>
        <v>1051</v>
      </c>
      <c r="V3228" s="2" t="s">
        <v>64</v>
      </c>
      <c r="W3228" s="10">
        <f t="shared" si="407"/>
        <v>7.0000000000000007E-2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 t="shared" si="400"/>
        <v>Brian</v>
      </c>
      <c r="H3229" s="6" t="str">
        <f t="shared" si="401"/>
        <v>DeCherney</v>
      </c>
      <c r="I3229" s="6" t="str">
        <f t="shared" si="402"/>
        <v>Kendari</v>
      </c>
      <c r="J3229" s="2" t="s">
        <v>762</v>
      </c>
      <c r="K3229" s="7" t="str">
        <f>INDEX('Product Details'!$A$2:$D$169, MATCH('Sales Order '!J3229,'Product Details'!$B$2:$B$169,0),3)</f>
        <v>Technology</v>
      </c>
      <c r="L3229" s="7" t="str">
        <f>INDEX('Product Details'!$A$2:$D$169, MATCH('Sales Order '!J3229,'Product Details'!$B$2:$B$169,0),4)</f>
        <v>Machines</v>
      </c>
      <c r="M3229" s="7" t="str">
        <f>INDEX('Product Details'!$A$2:$D$169, MATCH('Sales Order '!J3229,'Product Details'!$B$2:$B$169,0),1)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403"/>
        <v>8200</v>
      </c>
      <c r="R3229" s="8">
        <f t="shared" si="404"/>
        <v>8605</v>
      </c>
      <c r="S3229" s="2">
        <v>49</v>
      </c>
      <c r="T3229" s="9">
        <f t="shared" si="405"/>
        <v>8654</v>
      </c>
      <c r="U3229" s="9">
        <f t="shared" si="406"/>
        <v>454</v>
      </c>
      <c r="V3229" s="2" t="s">
        <v>34</v>
      </c>
      <c r="W3229" s="10">
        <f t="shared" si="407"/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 t="shared" si="400"/>
        <v>Fred</v>
      </c>
      <c r="H3230" s="6" t="str">
        <f t="shared" si="401"/>
        <v>Wasserman</v>
      </c>
      <c r="I3230" s="6" t="str">
        <f t="shared" si="402"/>
        <v>Willich</v>
      </c>
      <c r="J3230" s="2" t="s">
        <v>286</v>
      </c>
      <c r="K3230" s="7" t="str">
        <f>INDEX('Product Details'!$A$2:$D$169, MATCH('Sales Order '!J3230,'Product Details'!$B$2:$B$169,0),3)</f>
        <v>Technology</v>
      </c>
      <c r="L3230" s="7" t="str">
        <f>INDEX('Product Details'!$A$2:$D$169, MATCH('Sales Order '!J3230,'Product Details'!$B$2:$B$169,0),4)</f>
        <v>Phones</v>
      </c>
      <c r="M3230" s="7" t="str">
        <f>INDEX('Product Details'!$A$2:$D$169, MATCH('Sales Order '!J3230,'Product Details'!$B$2:$B$169,0),1)</f>
        <v>Phone 5C</v>
      </c>
      <c r="N3230" s="2">
        <v>3184</v>
      </c>
      <c r="O3230" s="2">
        <v>2947</v>
      </c>
      <c r="P3230" s="2">
        <v>5</v>
      </c>
      <c r="Q3230" s="8">
        <f t="shared" si="403"/>
        <v>14735</v>
      </c>
      <c r="R3230" s="8">
        <f t="shared" si="404"/>
        <v>15920</v>
      </c>
      <c r="S3230" s="2">
        <v>77</v>
      </c>
      <c r="T3230" s="9">
        <f t="shared" si="405"/>
        <v>15997</v>
      </c>
      <c r="U3230" s="9">
        <f t="shared" si="406"/>
        <v>1262</v>
      </c>
      <c r="V3230" s="2" t="s">
        <v>34</v>
      </c>
      <c r="W3230" s="10">
        <f t="shared" si="407"/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 t="shared" si="400"/>
        <v>Pamela</v>
      </c>
      <c r="H3231" s="6" t="str">
        <f t="shared" si="401"/>
        <v>Stobb</v>
      </c>
      <c r="I3231" s="6" t="str">
        <f t="shared" si="402"/>
        <v>Bremen</v>
      </c>
      <c r="J3231" s="2" t="s">
        <v>623</v>
      </c>
      <c r="K3231" s="7" t="str">
        <f>INDEX('Product Details'!$A$2:$D$169, MATCH('Sales Order '!J3231,'Product Details'!$B$2:$B$169,0),3)</f>
        <v>Office_Supplies</v>
      </c>
      <c r="L3231" s="7" t="str">
        <f>INDEX('Product Details'!$A$2:$D$169, MATCH('Sales Order '!J3231,'Product Details'!$B$2:$B$169,0),4)</f>
        <v>Storage</v>
      </c>
      <c r="M3231" s="7" t="str">
        <f>INDEX('Product Details'!$A$2:$D$169, MATCH('Sales Order '!J3231,'Product Details'!$B$2:$B$169,0),1)</f>
        <v>RogeFile Cart, Single Width</v>
      </c>
      <c r="N3231" s="2">
        <v>918</v>
      </c>
      <c r="O3231" s="2">
        <v>859</v>
      </c>
      <c r="P3231" s="2">
        <v>1</v>
      </c>
      <c r="Q3231" s="8">
        <f t="shared" si="403"/>
        <v>859</v>
      </c>
      <c r="R3231" s="8">
        <f t="shared" si="404"/>
        <v>918</v>
      </c>
      <c r="S3231" s="2">
        <v>36</v>
      </c>
      <c r="T3231" s="9">
        <f t="shared" si="405"/>
        <v>954</v>
      </c>
      <c r="U3231" s="9">
        <f t="shared" si="406"/>
        <v>95</v>
      </c>
      <c r="V3231" s="2" t="s">
        <v>34</v>
      </c>
      <c r="W3231" s="10">
        <f t="shared" si="407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 t="shared" si="400"/>
        <v>Anthony</v>
      </c>
      <c r="H3232" s="6" t="str">
        <f t="shared" si="401"/>
        <v>O'Donnell</v>
      </c>
      <c r="I3232" s="6" t="str">
        <f t="shared" si="402"/>
        <v>Perth</v>
      </c>
      <c r="J3232" s="2" t="s">
        <v>75</v>
      </c>
      <c r="K3232" s="7" t="str">
        <f>INDEX('Product Details'!$A$2:$D$169, MATCH('Sales Order '!J3232,'Product Details'!$B$2:$B$169,0),3)</f>
        <v>Office_Supplies</v>
      </c>
      <c r="L3232" s="7" t="str">
        <f>INDEX('Product Details'!$A$2:$D$169, MATCH('Sales Order '!J3232,'Product Details'!$B$2:$B$169,0),4)</f>
        <v>Fasteners</v>
      </c>
      <c r="M3232" s="7" t="str">
        <f>INDEX('Product Details'!$A$2:$D$169, MATCH('Sales Order '!J3232,'Product Details'!$B$2:$B$169,0),1)</f>
        <v>Accos Rubber Bands, 12 Pack</v>
      </c>
      <c r="N3232" s="2">
        <v>167</v>
      </c>
      <c r="O3232" s="2">
        <v>155</v>
      </c>
      <c r="P3232" s="2">
        <v>2</v>
      </c>
      <c r="Q3232" s="8">
        <f t="shared" si="403"/>
        <v>310</v>
      </c>
      <c r="R3232" s="8">
        <f t="shared" si="404"/>
        <v>334</v>
      </c>
      <c r="S3232" s="2">
        <v>30</v>
      </c>
      <c r="T3232" s="9">
        <f t="shared" si="405"/>
        <v>364</v>
      </c>
      <c r="U3232" s="9">
        <f t="shared" si="406"/>
        <v>54</v>
      </c>
      <c r="V3232" s="2" t="s">
        <v>64</v>
      </c>
      <c r="W3232" s="10">
        <f t="shared" si="407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 t="shared" si="400"/>
        <v>Jas</v>
      </c>
      <c r="H3233" s="6" t="str">
        <f t="shared" si="401"/>
        <v>O'Carroll</v>
      </c>
      <c r="I3233" s="6" t="str">
        <f t="shared" si="402"/>
        <v>Essen</v>
      </c>
      <c r="J3233" s="2" t="s">
        <v>78</v>
      </c>
      <c r="K3233" s="7" t="str">
        <f>INDEX('Product Details'!$A$2:$D$169, MATCH('Sales Order '!J3233,'Product Details'!$B$2:$B$169,0),3)</f>
        <v>Office_Supplies</v>
      </c>
      <c r="L3233" s="7" t="str">
        <f>INDEX('Product Details'!$A$2:$D$169, MATCH('Sales Order '!J3233,'Product Details'!$B$2:$B$169,0),4)</f>
        <v>Supplies</v>
      </c>
      <c r="M3233" s="7" t="str">
        <f>INDEX('Product Details'!$A$2:$D$169, MATCH('Sales Order '!J3233,'Product Details'!$B$2:$B$169,0),1)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403"/>
        <v>19623</v>
      </c>
      <c r="R3233" s="8">
        <f t="shared" si="404"/>
        <v>21423</v>
      </c>
      <c r="S3233" s="2">
        <v>34</v>
      </c>
      <c r="T3233" s="9">
        <f t="shared" si="405"/>
        <v>21457</v>
      </c>
      <c r="U3233" s="9">
        <f t="shared" si="406"/>
        <v>1834</v>
      </c>
      <c r="V3233" s="2" t="s">
        <v>31</v>
      </c>
      <c r="W3233" s="10">
        <f t="shared" si="407"/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 t="shared" si="400"/>
        <v>Olvera</v>
      </c>
      <c r="H3234" s="6" t="str">
        <f t="shared" si="401"/>
        <v>Toch</v>
      </c>
      <c r="I3234" s="6" t="str">
        <f t="shared" si="402"/>
        <v>Wollongong</v>
      </c>
      <c r="J3234" s="2" t="s">
        <v>623</v>
      </c>
      <c r="K3234" s="7" t="str">
        <f>INDEX('Product Details'!$A$2:$D$169, MATCH('Sales Order '!J3234,'Product Details'!$B$2:$B$169,0),3)</f>
        <v>Office_Supplies</v>
      </c>
      <c r="L3234" s="7" t="str">
        <f>INDEX('Product Details'!$A$2:$D$169, MATCH('Sales Order '!J3234,'Product Details'!$B$2:$B$169,0),4)</f>
        <v>Storage</v>
      </c>
      <c r="M3234" s="7" t="str">
        <f>INDEX('Product Details'!$A$2:$D$169, MATCH('Sales Order '!J3234,'Product Details'!$B$2:$B$169,0),1)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403"/>
        <v>20058</v>
      </c>
      <c r="R3234" s="8">
        <f t="shared" si="404"/>
        <v>21063</v>
      </c>
      <c r="S3234" s="2">
        <v>86</v>
      </c>
      <c r="T3234" s="9">
        <f t="shared" si="405"/>
        <v>21149</v>
      </c>
      <c r="U3234" s="9">
        <f t="shared" si="406"/>
        <v>1091</v>
      </c>
      <c r="V3234" s="2" t="s">
        <v>34</v>
      </c>
      <c r="W3234" s="10">
        <f t="shared" si="407"/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 t="shared" si="400"/>
        <v>Ann</v>
      </c>
      <c r="H3235" s="6" t="str">
        <f t="shared" si="401"/>
        <v>Chong</v>
      </c>
      <c r="I3235" s="6" t="str">
        <f t="shared" si="402"/>
        <v>Sydney</v>
      </c>
      <c r="J3235" s="2" t="s">
        <v>383</v>
      </c>
      <c r="K3235" s="7" t="str">
        <f>INDEX('Product Details'!$A$2:$D$169, MATCH('Sales Order '!J3235,'Product Details'!$B$2:$B$169,0),3)</f>
        <v>Office_Supplies</v>
      </c>
      <c r="L3235" s="7" t="str">
        <f>INDEX('Product Details'!$A$2:$D$169, MATCH('Sales Order '!J3235,'Product Details'!$B$2:$B$169,0),4)</f>
        <v>Storage</v>
      </c>
      <c r="M3235" s="7" t="str">
        <f>INDEX('Product Details'!$A$2:$D$169, MATCH('Sales Order '!J3235,'Product Details'!$B$2:$B$169,0),1)</f>
        <v>RogeFolders, Single Width</v>
      </c>
      <c r="N3235" s="2">
        <v>144</v>
      </c>
      <c r="O3235" s="2">
        <v>132</v>
      </c>
      <c r="P3235" s="2">
        <v>2</v>
      </c>
      <c r="Q3235" s="8">
        <f t="shared" si="403"/>
        <v>264</v>
      </c>
      <c r="R3235" s="8">
        <f t="shared" si="404"/>
        <v>288</v>
      </c>
      <c r="S3235" s="2">
        <v>30</v>
      </c>
      <c r="T3235" s="9">
        <f t="shared" si="405"/>
        <v>318</v>
      </c>
      <c r="U3235" s="9">
        <f t="shared" si="406"/>
        <v>54</v>
      </c>
      <c r="V3235" s="2" t="s">
        <v>64</v>
      </c>
      <c r="W3235" s="10">
        <f t="shared" si="407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 t="shared" si="400"/>
        <v>Natalie</v>
      </c>
      <c r="H3236" s="6" t="str">
        <f t="shared" si="401"/>
        <v>Webber</v>
      </c>
      <c r="I3236" s="6" t="str">
        <f t="shared" si="402"/>
        <v>Ningbo</v>
      </c>
      <c r="J3236" s="2" t="s">
        <v>612</v>
      </c>
      <c r="K3236" s="7" t="str">
        <f>INDEX('Product Details'!$A$2:$D$169, MATCH('Sales Order '!J3236,'Product Details'!$B$2:$B$169,0),3)</f>
        <v>Technology</v>
      </c>
      <c r="L3236" s="7" t="str">
        <f>INDEX('Product Details'!$A$2:$D$169, MATCH('Sales Order '!J3236,'Product Details'!$B$2:$B$169,0),4)</f>
        <v>Phones</v>
      </c>
      <c r="M3236" s="7" t="str">
        <f>INDEX('Product Details'!$A$2:$D$169, MATCH('Sales Order '!J3236,'Product Details'!$B$2:$B$169,0),1)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403"/>
        <v>399</v>
      </c>
      <c r="R3236" s="8">
        <f t="shared" si="404"/>
        <v>417</v>
      </c>
      <c r="S3236" s="2">
        <v>30</v>
      </c>
      <c r="T3236" s="9">
        <f t="shared" si="405"/>
        <v>447</v>
      </c>
      <c r="U3236" s="9">
        <f t="shared" si="406"/>
        <v>48</v>
      </c>
      <c r="V3236" s="2" t="s">
        <v>31</v>
      </c>
      <c r="W3236" s="10">
        <f t="shared" si="407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 t="shared" si="400"/>
        <v>Rachel</v>
      </c>
      <c r="H3237" s="6" t="str">
        <f t="shared" si="401"/>
        <v>Payne</v>
      </c>
      <c r="I3237" s="6" t="str">
        <f t="shared" si="402"/>
        <v>Fuzhou</v>
      </c>
      <c r="J3237" s="2" t="s">
        <v>173</v>
      </c>
      <c r="K3237" s="7" t="str">
        <f>INDEX('Product Details'!$A$2:$D$169, MATCH('Sales Order '!J3237,'Product Details'!$B$2:$B$169,0),3)</f>
        <v>Office_Supplies</v>
      </c>
      <c r="L3237" s="7" t="str">
        <f>INDEX('Product Details'!$A$2:$D$169, MATCH('Sales Order '!J3237,'Product Details'!$B$2:$B$169,0),4)</f>
        <v>Fasteners</v>
      </c>
      <c r="M3237" s="7" t="str">
        <f>INDEX('Product Details'!$A$2:$D$169, MATCH('Sales Order '!J3237,'Product Details'!$B$2:$B$169,0),1)</f>
        <v>OIC Push Pins, Metal</v>
      </c>
      <c r="N3237" s="2">
        <v>2526</v>
      </c>
      <c r="O3237" s="2">
        <v>2408</v>
      </c>
      <c r="P3237" s="2">
        <v>2</v>
      </c>
      <c r="Q3237" s="8">
        <f t="shared" si="403"/>
        <v>4816</v>
      </c>
      <c r="R3237" s="8">
        <f t="shared" si="404"/>
        <v>5052</v>
      </c>
      <c r="S3237" s="2">
        <v>37</v>
      </c>
      <c r="T3237" s="9">
        <f t="shared" si="405"/>
        <v>5089</v>
      </c>
      <c r="U3237" s="9">
        <f t="shared" si="406"/>
        <v>273</v>
      </c>
      <c r="V3237" s="2" t="s">
        <v>34</v>
      </c>
      <c r="W3237" s="10">
        <f t="shared" si="407"/>
        <v>0.05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 t="shared" si="400"/>
        <v>Adrian</v>
      </c>
      <c r="H3238" s="6" t="str">
        <f t="shared" si="401"/>
        <v>Barton</v>
      </c>
      <c r="I3238" s="6" t="str">
        <f t="shared" si="402"/>
        <v>Wetzlar</v>
      </c>
      <c r="J3238" s="2" t="s">
        <v>1397</v>
      </c>
      <c r="K3238" s="7" t="str">
        <f>INDEX('Product Details'!$A$2:$D$169, MATCH('Sales Order '!J3238,'Product Details'!$B$2:$B$169,0),3)</f>
        <v>Technology</v>
      </c>
      <c r="L3238" s="7" t="str">
        <f>INDEX('Product Details'!$A$2:$D$169, MATCH('Sales Order '!J3238,'Product Details'!$B$2:$B$169,0),4)</f>
        <v>Phones</v>
      </c>
      <c r="M3238" s="7" t="str">
        <f>INDEX('Product Details'!$A$2:$D$169, MATCH('Sales Order '!J3238,'Product Details'!$B$2:$B$169,0),1)</f>
        <v>Smart Phone, Full Size</v>
      </c>
      <c r="N3238" s="2">
        <v>7350</v>
      </c>
      <c r="O3238" s="2">
        <v>6743</v>
      </c>
      <c r="P3238" s="2">
        <v>2</v>
      </c>
      <c r="Q3238" s="8">
        <f t="shared" si="403"/>
        <v>13486</v>
      </c>
      <c r="R3238" s="8">
        <f t="shared" si="404"/>
        <v>14700</v>
      </c>
      <c r="S3238" s="2">
        <v>71</v>
      </c>
      <c r="T3238" s="9">
        <f t="shared" si="405"/>
        <v>14771</v>
      </c>
      <c r="U3238" s="9">
        <f t="shared" si="406"/>
        <v>1285</v>
      </c>
      <c r="V3238" s="2" t="s">
        <v>34</v>
      </c>
      <c r="W3238" s="10">
        <f t="shared" si="407"/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 t="shared" si="400"/>
        <v>Thea</v>
      </c>
      <c r="H3239" s="6" t="str">
        <f t="shared" si="401"/>
        <v>Hudgings</v>
      </c>
      <c r="I3239" s="6" t="str">
        <f t="shared" si="402"/>
        <v>Anshan</v>
      </c>
      <c r="J3239" s="2" t="s">
        <v>349</v>
      </c>
      <c r="K3239" s="7" t="str">
        <f>INDEX('Product Details'!$A$2:$D$169, MATCH('Sales Order '!J3239,'Product Details'!$B$2:$B$169,0),3)</f>
        <v>Furniture</v>
      </c>
      <c r="L3239" s="7" t="str">
        <f>INDEX('Product Details'!$A$2:$D$169, MATCH('Sales Order '!J3239,'Product Details'!$B$2:$B$169,0),4)</f>
        <v>Furnishings</v>
      </c>
      <c r="M3239" s="7" t="str">
        <f>INDEX('Product Details'!$A$2:$D$169, MATCH('Sales Order '!J3239,'Product Details'!$B$2:$B$169,0),1)</f>
        <v>Tenex Door Stop, Durable</v>
      </c>
      <c r="N3239" s="2">
        <v>511</v>
      </c>
      <c r="O3239" s="2">
        <v>468</v>
      </c>
      <c r="P3239" s="2">
        <v>3</v>
      </c>
      <c r="Q3239" s="8">
        <f t="shared" si="403"/>
        <v>1404</v>
      </c>
      <c r="R3239" s="8">
        <f t="shared" si="404"/>
        <v>1533</v>
      </c>
      <c r="S3239" s="2">
        <v>23</v>
      </c>
      <c r="T3239" s="9">
        <f t="shared" si="405"/>
        <v>1556</v>
      </c>
      <c r="U3239" s="9">
        <f t="shared" si="406"/>
        <v>152</v>
      </c>
      <c r="V3239" s="2" t="s">
        <v>64</v>
      </c>
      <c r="W3239" s="10">
        <f t="shared" si="407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 t="shared" si="400"/>
        <v>Emily</v>
      </c>
      <c r="H3240" s="6" t="str">
        <f t="shared" si="401"/>
        <v>Grady</v>
      </c>
      <c r="I3240" s="6" t="str">
        <f t="shared" si="402"/>
        <v>Pimpri</v>
      </c>
      <c r="J3240" s="2" t="s">
        <v>1051</v>
      </c>
      <c r="K3240" s="7" t="str">
        <f>INDEX('Product Details'!$A$2:$D$169, MATCH('Sales Order '!J3240,'Product Details'!$B$2:$B$169,0),3)</f>
        <v>Technology</v>
      </c>
      <c r="L3240" s="7" t="str">
        <f>INDEX('Product Details'!$A$2:$D$169, MATCH('Sales Order '!J3240,'Product Details'!$B$2:$B$169,0),4)</f>
        <v>Copiers</v>
      </c>
      <c r="M3240" s="7" t="str">
        <f>INDEX('Product Details'!$A$2:$D$169, MATCH('Sales Order '!J3240,'Product Details'!$B$2:$B$169,0),1)</f>
        <v>Canon Ink, Digital</v>
      </c>
      <c r="N3240" s="2">
        <v>6087</v>
      </c>
      <c r="O3240" s="2">
        <v>5808</v>
      </c>
      <c r="P3240" s="2">
        <v>2</v>
      </c>
      <c r="Q3240" s="8">
        <f t="shared" si="403"/>
        <v>11616</v>
      </c>
      <c r="R3240" s="8">
        <f t="shared" si="404"/>
        <v>12174</v>
      </c>
      <c r="S3240" s="2">
        <v>56</v>
      </c>
      <c r="T3240" s="9">
        <f t="shared" si="405"/>
        <v>12230</v>
      </c>
      <c r="U3240" s="9">
        <f t="shared" si="406"/>
        <v>614</v>
      </c>
      <c r="V3240" s="2" t="s">
        <v>34</v>
      </c>
      <c r="W3240" s="10">
        <f t="shared" si="407"/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 t="shared" si="400"/>
        <v>Yana</v>
      </c>
      <c r="H3241" s="6" t="str">
        <f t="shared" si="401"/>
        <v>Sorensen</v>
      </c>
      <c r="I3241" s="6" t="str">
        <f t="shared" si="402"/>
        <v>Bottrop</v>
      </c>
      <c r="J3241" s="2" t="s">
        <v>335</v>
      </c>
      <c r="K3241" s="7" t="str">
        <f>INDEX('Product Details'!$A$2:$D$169, MATCH('Sales Order '!J3241,'Product Details'!$B$2:$B$169,0),3)</f>
        <v>Office_Supplies</v>
      </c>
      <c r="L3241" s="7" t="str">
        <f>INDEX('Product Details'!$A$2:$D$169, MATCH('Sales Order '!J3241,'Product Details'!$B$2:$B$169,0),4)</f>
        <v>Paper</v>
      </c>
      <c r="M3241" s="7" t="str">
        <f>INDEX('Product Details'!$A$2:$D$169, MATCH('Sales Order '!J3241,'Product Details'!$B$2:$B$169,0),1)</f>
        <v>Xerox 22</v>
      </c>
      <c r="N3241" s="2">
        <v>4577</v>
      </c>
      <c r="O3241" s="2">
        <v>4280</v>
      </c>
      <c r="P3241" s="2">
        <v>3</v>
      </c>
      <c r="Q3241" s="8">
        <f t="shared" si="403"/>
        <v>12840</v>
      </c>
      <c r="R3241" s="8">
        <f t="shared" si="404"/>
        <v>13731</v>
      </c>
      <c r="S3241" s="2">
        <v>91</v>
      </c>
      <c r="T3241" s="9">
        <f t="shared" si="405"/>
        <v>13822</v>
      </c>
      <c r="U3241" s="9">
        <f t="shared" si="406"/>
        <v>982</v>
      </c>
      <c r="V3241" s="2" t="s">
        <v>64</v>
      </c>
      <c r="W3241" s="10">
        <f t="shared" si="407"/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 t="shared" si="400"/>
        <v>Sam</v>
      </c>
      <c r="H3242" s="6" t="str">
        <f t="shared" si="401"/>
        <v>Craven</v>
      </c>
      <c r="I3242" s="6" t="str">
        <f t="shared" si="402"/>
        <v>Hyderabad</v>
      </c>
      <c r="J3242" s="2" t="s">
        <v>351</v>
      </c>
      <c r="K3242" s="7" t="str">
        <f>INDEX('Product Details'!$A$2:$D$169, MATCH('Sales Order '!J3242,'Product Details'!$B$2:$B$169,0),3)</f>
        <v>Furniture</v>
      </c>
      <c r="L3242" s="7" t="str">
        <f>INDEX('Product Details'!$A$2:$D$169, MATCH('Sales Order '!J3242,'Product Details'!$B$2:$B$169,0),4)</f>
        <v>Tables</v>
      </c>
      <c r="M3242" s="7" t="str">
        <f>INDEX('Product Details'!$A$2:$D$169, MATCH('Sales Order '!J3242,'Product Details'!$B$2:$B$169,0),1)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403"/>
        <v>115305</v>
      </c>
      <c r="R3242" s="8">
        <f t="shared" si="404"/>
        <v>123310</v>
      </c>
      <c r="S3242" s="2">
        <v>47</v>
      </c>
      <c r="T3242" s="9">
        <f t="shared" si="405"/>
        <v>123357</v>
      </c>
      <c r="U3242" s="9">
        <f t="shared" si="406"/>
        <v>8052</v>
      </c>
      <c r="V3242" s="2" t="s">
        <v>34</v>
      </c>
      <c r="W3242" s="10">
        <f t="shared" si="407"/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 t="shared" si="400"/>
        <v>Candace</v>
      </c>
      <c r="H3243" s="6" t="str">
        <f t="shared" si="401"/>
        <v>McMahon</v>
      </c>
      <c r="I3243" s="6" t="str">
        <f t="shared" si="402"/>
        <v>Canberra</v>
      </c>
      <c r="J3243" s="2" t="s">
        <v>286</v>
      </c>
      <c r="K3243" s="7" t="str">
        <f>INDEX('Product Details'!$A$2:$D$169, MATCH('Sales Order '!J3243,'Product Details'!$B$2:$B$169,0),3)</f>
        <v>Technology</v>
      </c>
      <c r="L3243" s="7" t="str">
        <f>INDEX('Product Details'!$A$2:$D$169, MATCH('Sales Order '!J3243,'Product Details'!$B$2:$B$169,0),4)</f>
        <v>Phones</v>
      </c>
      <c r="M3243" s="7" t="str">
        <f>INDEX('Product Details'!$A$2:$D$169, MATCH('Sales Order '!J3243,'Product Details'!$B$2:$B$169,0),1)</f>
        <v>Phone 5C</v>
      </c>
      <c r="N3243" s="2">
        <v>1533</v>
      </c>
      <c r="O3243" s="2">
        <v>1406</v>
      </c>
      <c r="P3243" s="2">
        <v>1</v>
      </c>
      <c r="Q3243" s="8">
        <f t="shared" si="403"/>
        <v>1406</v>
      </c>
      <c r="R3243" s="8">
        <f t="shared" si="404"/>
        <v>1533</v>
      </c>
      <c r="S3243" s="2">
        <v>57</v>
      </c>
      <c r="T3243" s="9">
        <f t="shared" si="405"/>
        <v>1590</v>
      </c>
      <c r="U3243" s="9">
        <f t="shared" si="406"/>
        <v>184</v>
      </c>
      <c r="V3243" s="2" t="s">
        <v>34</v>
      </c>
      <c r="W3243" s="10">
        <f t="shared" si="407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 t="shared" si="400"/>
        <v>Adam</v>
      </c>
      <c r="H3244" s="6" t="str">
        <f t="shared" si="401"/>
        <v>Bellavance</v>
      </c>
      <c r="I3244" s="6" t="str">
        <f t="shared" si="402"/>
        <v>Medan</v>
      </c>
      <c r="J3244" s="2" t="s">
        <v>377</v>
      </c>
      <c r="K3244" s="7" t="str">
        <f>INDEX('Product Details'!$A$2:$D$169, MATCH('Sales Order '!J3244,'Product Details'!$B$2:$B$169,0),3)</f>
        <v>Furniture</v>
      </c>
      <c r="L3244" s="7" t="str">
        <f>INDEX('Product Details'!$A$2:$D$169, MATCH('Sales Order '!J3244,'Product Details'!$B$2:$B$169,0),4)</f>
        <v>Tables</v>
      </c>
      <c r="M3244" s="7" t="str">
        <f>INDEX('Product Details'!$A$2:$D$169, MATCH('Sales Order '!J3244,'Product Details'!$B$2:$B$169,0),1)</f>
        <v>BPI Conference Tables</v>
      </c>
      <c r="N3244" s="2">
        <v>37949</v>
      </c>
      <c r="O3244" s="2">
        <v>34816</v>
      </c>
      <c r="P3244" s="2">
        <v>7</v>
      </c>
      <c r="Q3244" s="8">
        <f t="shared" si="403"/>
        <v>243712</v>
      </c>
      <c r="R3244" s="8">
        <f t="shared" si="404"/>
        <v>265643</v>
      </c>
      <c r="S3244" s="2">
        <v>51</v>
      </c>
      <c r="T3244" s="9">
        <f t="shared" si="405"/>
        <v>265694</v>
      </c>
      <c r="U3244" s="9">
        <f t="shared" si="406"/>
        <v>21982</v>
      </c>
      <c r="V3244" s="2" t="s">
        <v>64</v>
      </c>
      <c r="W3244" s="10">
        <f t="shared" si="407"/>
        <v>0.15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 t="shared" si="400"/>
        <v>Joy</v>
      </c>
      <c r="H3245" s="6" t="str">
        <f t="shared" si="401"/>
        <v>Bell</v>
      </c>
      <c r="I3245" s="6" t="str">
        <f t="shared" si="402"/>
        <v>Vijayawada</v>
      </c>
      <c r="J3245" s="2" t="s">
        <v>894</v>
      </c>
      <c r="K3245" s="7" t="str">
        <f>INDEX('Product Details'!$A$2:$D$169, MATCH('Sales Order '!J3245,'Product Details'!$B$2:$B$169,0),3)</f>
        <v>Technology</v>
      </c>
      <c r="L3245" s="7" t="str">
        <f>INDEX('Product Details'!$A$2:$D$169, MATCH('Sales Order '!J3245,'Product Details'!$B$2:$B$169,0),4)</f>
        <v>Machines</v>
      </c>
      <c r="M3245" s="7" t="str">
        <f>INDEX('Product Details'!$A$2:$D$169, MATCH('Sales Order '!J3245,'Product Details'!$B$2:$B$169,0),1)</f>
        <v>Card Printer, Red</v>
      </c>
      <c r="N3245" s="2">
        <v>1916</v>
      </c>
      <c r="O3245" s="2">
        <v>1844</v>
      </c>
      <c r="P3245" s="2">
        <v>3</v>
      </c>
      <c r="Q3245" s="8">
        <f t="shared" si="403"/>
        <v>5532</v>
      </c>
      <c r="R3245" s="8">
        <f t="shared" si="404"/>
        <v>5748</v>
      </c>
      <c r="S3245" s="2">
        <v>60</v>
      </c>
      <c r="T3245" s="9">
        <f t="shared" si="405"/>
        <v>5808</v>
      </c>
      <c r="U3245" s="9">
        <f t="shared" si="406"/>
        <v>276</v>
      </c>
      <c r="V3245" s="2" t="s">
        <v>64</v>
      </c>
      <c r="W3245" s="10">
        <f t="shared" si="407"/>
        <v>0.05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 t="shared" si="400"/>
        <v>Jill</v>
      </c>
      <c r="H3246" s="6" t="str">
        <f t="shared" si="401"/>
        <v>Fjeld</v>
      </c>
      <c r="I3246" s="6" t="str">
        <f t="shared" si="402"/>
        <v>Wollongong</v>
      </c>
      <c r="J3246" s="2" t="s">
        <v>1185</v>
      </c>
      <c r="K3246" s="7" t="str">
        <f>INDEX('Product Details'!$A$2:$D$169, MATCH('Sales Order '!J3246,'Product Details'!$B$2:$B$169,0),3)</f>
        <v>Office_Supplies</v>
      </c>
      <c r="L3246" s="7" t="str">
        <f>INDEX('Product Details'!$A$2:$D$169, MATCH('Sales Order '!J3246,'Product Details'!$B$2:$B$169,0),4)</f>
        <v>Envelopes</v>
      </c>
      <c r="M3246" s="7" t="str">
        <f>INDEX('Product Details'!$A$2:$D$169, MATCH('Sales Order '!J3246,'Product Details'!$B$2:$B$169,0),1)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403"/>
        <v>12176</v>
      </c>
      <c r="R3246" s="8">
        <f t="shared" si="404"/>
        <v>13024</v>
      </c>
      <c r="S3246" s="2">
        <v>21</v>
      </c>
      <c r="T3246" s="9">
        <f t="shared" si="405"/>
        <v>13045</v>
      </c>
      <c r="U3246" s="9">
        <f t="shared" si="406"/>
        <v>869</v>
      </c>
      <c r="V3246" s="2" t="s">
        <v>31</v>
      </c>
      <c r="W3246" s="10">
        <f t="shared" si="407"/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 t="shared" si="400"/>
        <v>Laurel</v>
      </c>
      <c r="H3247" s="6" t="str">
        <f t="shared" si="401"/>
        <v>Beltran</v>
      </c>
      <c r="I3247" s="6" t="str">
        <f t="shared" si="402"/>
        <v>Melbourne</v>
      </c>
      <c r="J3247" s="2" t="s">
        <v>1168</v>
      </c>
      <c r="K3247" s="7" t="str">
        <f>INDEX('Product Details'!$A$2:$D$169, MATCH('Sales Order '!J3247,'Product Details'!$B$2:$B$169,0),3)</f>
        <v>Office_Supplies</v>
      </c>
      <c r="L3247" s="7" t="str">
        <f>INDEX('Product Details'!$A$2:$D$169, MATCH('Sales Order '!J3247,'Product Details'!$B$2:$B$169,0),4)</f>
        <v>Supplies</v>
      </c>
      <c r="M3247" s="7" t="str">
        <f>INDEX('Product Details'!$A$2:$D$169, MATCH('Sales Order '!J3247,'Product Details'!$B$2:$B$169,0),1)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403"/>
        <v>4414</v>
      </c>
      <c r="R3247" s="8">
        <f t="shared" si="404"/>
        <v>4500</v>
      </c>
      <c r="S3247" s="2">
        <v>62</v>
      </c>
      <c r="T3247" s="9">
        <f t="shared" si="405"/>
        <v>4562</v>
      </c>
      <c r="U3247" s="9">
        <f t="shared" si="406"/>
        <v>148</v>
      </c>
      <c r="V3247" s="2" t="s">
        <v>64</v>
      </c>
      <c r="W3247" s="10">
        <f t="shared" si="407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 t="shared" si="400"/>
        <v>Tracy</v>
      </c>
      <c r="H3248" s="6" t="str">
        <f t="shared" si="401"/>
        <v>Blumstein</v>
      </c>
      <c r="I3248" s="6" t="str">
        <f t="shared" si="402"/>
        <v>Guangzhou</v>
      </c>
      <c r="J3248" s="2" t="s">
        <v>94</v>
      </c>
      <c r="K3248" s="7" t="str">
        <f>INDEX('Product Details'!$A$2:$D$169, MATCH('Sales Order '!J3248,'Product Details'!$B$2:$B$169,0),3)</f>
        <v>Furniture</v>
      </c>
      <c r="L3248" s="7" t="str">
        <f>INDEX('Product Details'!$A$2:$D$169, MATCH('Sales Order '!J3248,'Product Details'!$B$2:$B$169,0),4)</f>
        <v>Bookcases</v>
      </c>
      <c r="M3248" s="7" t="str">
        <f>INDEX('Product Details'!$A$2:$D$169, MATCH('Sales Order '!J3248,'Product Details'!$B$2:$B$169,0),1)</f>
        <v>3-Shelf Cabinet, Mobile</v>
      </c>
      <c r="N3248" s="2">
        <v>96</v>
      </c>
      <c r="O3248" s="2">
        <v>87</v>
      </c>
      <c r="P3248" s="2">
        <v>7</v>
      </c>
      <c r="Q3248" s="8">
        <f t="shared" si="403"/>
        <v>609</v>
      </c>
      <c r="R3248" s="8">
        <f t="shared" si="404"/>
        <v>672</v>
      </c>
      <c r="S3248" s="2">
        <v>10</v>
      </c>
      <c r="T3248" s="9">
        <f t="shared" si="405"/>
        <v>682</v>
      </c>
      <c r="U3248" s="9">
        <f t="shared" si="406"/>
        <v>73</v>
      </c>
      <c r="V3248" s="2" t="s">
        <v>34</v>
      </c>
      <c r="W3248" s="10">
        <f t="shared" si="407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 t="shared" si="400"/>
        <v>Michael</v>
      </c>
      <c r="H3249" s="6" t="str">
        <f t="shared" si="401"/>
        <v>Moore</v>
      </c>
      <c r="I3249" s="6" t="str">
        <f t="shared" si="402"/>
        <v>Vadodara</v>
      </c>
      <c r="J3249" s="2" t="s">
        <v>1391</v>
      </c>
      <c r="K3249" s="7" t="str">
        <f>INDEX('Product Details'!$A$2:$D$169, MATCH('Sales Order '!J3249,'Product Details'!$B$2:$B$169,0),3)</f>
        <v>Furniture</v>
      </c>
      <c r="L3249" s="7" t="str">
        <f>INDEX('Product Details'!$A$2:$D$169, MATCH('Sales Order '!J3249,'Product Details'!$B$2:$B$169,0),4)</f>
        <v>Furnishings</v>
      </c>
      <c r="M3249" s="7" t="str">
        <f>INDEX('Product Details'!$A$2:$D$169, MATCH('Sales Order '!J3249,'Product Details'!$B$2:$B$169,0),1)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403"/>
        <v>7714</v>
      </c>
      <c r="R3249" s="8">
        <f t="shared" si="404"/>
        <v>8492</v>
      </c>
      <c r="S3249" s="2">
        <v>100</v>
      </c>
      <c r="T3249" s="9">
        <f t="shared" si="405"/>
        <v>8592</v>
      </c>
      <c r="U3249" s="9">
        <f t="shared" si="406"/>
        <v>878</v>
      </c>
      <c r="V3249" s="2" t="s">
        <v>34</v>
      </c>
      <c r="W3249" s="10">
        <f t="shared" si="407"/>
        <v>0.05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 t="shared" si="400"/>
        <v>Craig</v>
      </c>
      <c r="H3250" s="6" t="str">
        <f t="shared" si="401"/>
        <v>Carroll</v>
      </c>
      <c r="I3250" s="6" t="str">
        <f t="shared" si="402"/>
        <v>Suzhou</v>
      </c>
      <c r="J3250" s="2" t="s">
        <v>564</v>
      </c>
      <c r="K3250" s="7" t="str">
        <f>INDEX('Product Details'!$A$2:$D$169, MATCH('Sales Order '!J3250,'Product Details'!$B$2:$B$169,0),3)</f>
        <v>Technology</v>
      </c>
      <c r="L3250" s="7" t="str">
        <f>INDEX('Product Details'!$A$2:$D$169, MATCH('Sales Order '!J3250,'Product Details'!$B$2:$B$169,0),4)</f>
        <v>Machines</v>
      </c>
      <c r="M3250" s="7" t="str">
        <f>INDEX('Product Details'!$A$2:$D$169, MATCH('Sales Order '!J3250,'Product Details'!$B$2:$B$169,0),1)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403"/>
        <v>54</v>
      </c>
      <c r="R3250" s="8">
        <f t="shared" si="404"/>
        <v>56</v>
      </c>
      <c r="S3250" s="2">
        <v>10</v>
      </c>
      <c r="T3250" s="9">
        <f t="shared" si="405"/>
        <v>66</v>
      </c>
      <c r="U3250" s="9">
        <f t="shared" si="406"/>
        <v>12</v>
      </c>
      <c r="V3250" s="2" t="s">
        <v>34</v>
      </c>
      <c r="W3250" s="10">
        <f t="shared" si="407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 t="shared" si="400"/>
        <v>Ralph</v>
      </c>
      <c r="H3251" s="6" t="str">
        <f t="shared" si="401"/>
        <v>Kennedy</v>
      </c>
      <c r="I3251" s="6" t="str">
        <f t="shared" si="402"/>
        <v>Bundaberg</v>
      </c>
      <c r="J3251" s="2" t="s">
        <v>841</v>
      </c>
      <c r="K3251" s="7" t="str">
        <f>INDEX('Product Details'!$A$2:$D$169, MATCH('Sales Order '!J3251,'Product Details'!$B$2:$B$169,0),3)</f>
        <v>Office_Supplies</v>
      </c>
      <c r="L3251" s="7" t="str">
        <f>INDEX('Product Details'!$A$2:$D$169, MATCH('Sales Order '!J3251,'Product Details'!$B$2:$B$169,0),4)</f>
        <v>Envelopes</v>
      </c>
      <c r="M3251" s="7" t="str">
        <f>INDEX('Product Details'!$A$2:$D$169, MATCH('Sales Order '!J3251,'Product Details'!$B$2:$B$169,0),1)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403"/>
        <v>1586</v>
      </c>
      <c r="R3251" s="8">
        <f t="shared" si="404"/>
        <v>1650</v>
      </c>
      <c r="S3251" s="2">
        <v>30</v>
      </c>
      <c r="T3251" s="9">
        <f t="shared" si="405"/>
        <v>1680</v>
      </c>
      <c r="U3251" s="9">
        <f t="shared" si="406"/>
        <v>94</v>
      </c>
      <c r="V3251" s="2" t="s">
        <v>64</v>
      </c>
      <c r="W3251" s="10">
        <f t="shared" si="407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 t="shared" si="400"/>
        <v>Julie</v>
      </c>
      <c r="H3252" s="6" t="str">
        <f t="shared" si="401"/>
        <v>Prescott</v>
      </c>
      <c r="I3252" s="6" t="str">
        <f t="shared" si="402"/>
        <v>Norderstedt</v>
      </c>
      <c r="J3252" s="2" t="s">
        <v>51</v>
      </c>
      <c r="K3252" s="7" t="str">
        <f>INDEX('Product Details'!$A$2:$D$169, MATCH('Sales Order '!J3252,'Product Details'!$B$2:$B$169,0),3)</f>
        <v>Technology</v>
      </c>
      <c r="L3252" s="7" t="str">
        <f>INDEX('Product Details'!$A$2:$D$169, MATCH('Sales Order '!J3252,'Product Details'!$B$2:$B$169,0),4)</f>
        <v>Machines</v>
      </c>
      <c r="M3252" s="7" t="str">
        <f>INDEX('Product Details'!$A$2:$D$169, MATCH('Sales Order '!J3252,'Product Details'!$B$2:$B$169,0),1)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403"/>
        <v>36875</v>
      </c>
      <c r="R3252" s="8">
        <f t="shared" si="404"/>
        <v>39800</v>
      </c>
      <c r="S3252" s="2">
        <v>71</v>
      </c>
      <c r="T3252" s="9">
        <f t="shared" si="405"/>
        <v>39871</v>
      </c>
      <c r="U3252" s="9">
        <f t="shared" si="406"/>
        <v>2996</v>
      </c>
      <c r="V3252" s="2" t="s">
        <v>72</v>
      </c>
      <c r="W3252" s="10">
        <f t="shared" si="407"/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 t="shared" si="400"/>
        <v>Stuart</v>
      </c>
      <c r="H3253" s="6" t="str">
        <f t="shared" si="401"/>
        <v>Calhoun</v>
      </c>
      <c r="I3253" s="6" t="str">
        <f t="shared" si="402"/>
        <v>Pforzheim</v>
      </c>
      <c r="J3253" s="2" t="s">
        <v>337</v>
      </c>
      <c r="K3253" s="7" t="str">
        <f>INDEX('Product Details'!$A$2:$D$169, MATCH('Sales Order '!J3253,'Product Details'!$B$2:$B$169,0),3)</f>
        <v>Technology</v>
      </c>
      <c r="L3253" s="7" t="str">
        <f>INDEX('Product Details'!$A$2:$D$169, MATCH('Sales Order '!J3253,'Product Details'!$B$2:$B$169,0),4)</f>
        <v>Phones</v>
      </c>
      <c r="M3253" s="7" t="str">
        <f>INDEX('Product Details'!$A$2:$D$169, MATCH('Sales Order '!J3253,'Product Details'!$B$2:$B$169,0),1)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403"/>
        <v>24486</v>
      </c>
      <c r="R3253" s="8">
        <f t="shared" si="404"/>
        <v>26214</v>
      </c>
      <c r="S3253" s="2">
        <v>76</v>
      </c>
      <c r="T3253" s="9">
        <f t="shared" si="405"/>
        <v>26290</v>
      </c>
      <c r="U3253" s="9">
        <f t="shared" si="406"/>
        <v>1804</v>
      </c>
      <c r="V3253" s="2" t="s">
        <v>64</v>
      </c>
      <c r="W3253" s="10">
        <f t="shared" si="407"/>
        <v>7.0000000000000007E-2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 t="shared" si="400"/>
        <v>Ben</v>
      </c>
      <c r="H3254" s="6" t="str">
        <f t="shared" si="401"/>
        <v>Peterman</v>
      </c>
      <c r="I3254" s="6" t="str">
        <f t="shared" si="402"/>
        <v>Bielefeld</v>
      </c>
      <c r="J3254" s="2" t="s">
        <v>860</v>
      </c>
      <c r="K3254" s="7" t="str">
        <f>INDEX('Product Details'!$A$2:$D$169, MATCH('Sales Order '!J3254,'Product Details'!$B$2:$B$169,0),3)</f>
        <v>Furniture</v>
      </c>
      <c r="L3254" s="7" t="str">
        <f>INDEX('Product Details'!$A$2:$D$169, MATCH('Sales Order '!J3254,'Product Details'!$B$2:$B$169,0),4)</f>
        <v>Bookcases</v>
      </c>
      <c r="M3254" s="7" t="str">
        <f>INDEX('Product Details'!$A$2:$D$169, MATCH('Sales Order '!J3254,'Product Details'!$B$2:$B$169,0),1)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403"/>
        <v>2217</v>
      </c>
      <c r="R3254" s="8">
        <f t="shared" si="404"/>
        <v>2367</v>
      </c>
      <c r="S3254" s="2">
        <v>60</v>
      </c>
      <c r="T3254" s="9">
        <f t="shared" si="405"/>
        <v>2427</v>
      </c>
      <c r="U3254" s="9">
        <f t="shared" si="406"/>
        <v>210</v>
      </c>
      <c r="V3254" s="2" t="s">
        <v>72</v>
      </c>
      <c r="W3254" s="10">
        <f t="shared" si="407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 t="shared" si="400"/>
        <v>Resi</v>
      </c>
      <c r="H3255" s="6" t="str">
        <f t="shared" si="401"/>
        <v>Pšlking</v>
      </c>
      <c r="I3255" s="6" t="str">
        <f t="shared" si="402"/>
        <v>Gelsenkirchen</v>
      </c>
      <c r="J3255" s="2" t="s">
        <v>860</v>
      </c>
      <c r="K3255" s="7" t="str">
        <f>INDEX('Product Details'!$A$2:$D$169, MATCH('Sales Order '!J3255,'Product Details'!$B$2:$B$169,0),3)</f>
        <v>Furniture</v>
      </c>
      <c r="L3255" s="7" t="str">
        <f>INDEX('Product Details'!$A$2:$D$169, MATCH('Sales Order '!J3255,'Product Details'!$B$2:$B$169,0),4)</f>
        <v>Bookcases</v>
      </c>
      <c r="M3255" s="7" t="str">
        <f>INDEX('Product Details'!$A$2:$D$169, MATCH('Sales Order '!J3255,'Product Details'!$B$2:$B$169,0),1)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403"/>
        <v>4494</v>
      </c>
      <c r="R3255" s="8">
        <f t="shared" si="404"/>
        <v>4767</v>
      </c>
      <c r="S3255" s="2">
        <v>27</v>
      </c>
      <c r="T3255" s="9">
        <f t="shared" si="405"/>
        <v>4794</v>
      </c>
      <c r="U3255" s="9">
        <f t="shared" si="406"/>
        <v>300</v>
      </c>
      <c r="V3255" s="2" t="s">
        <v>34</v>
      </c>
      <c r="W3255" s="10">
        <f t="shared" si="407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 t="shared" si="400"/>
        <v>Dana</v>
      </c>
      <c r="H3256" s="6" t="str">
        <f t="shared" si="401"/>
        <v>Kaydos</v>
      </c>
      <c r="I3256" s="6" t="str">
        <f t="shared" si="402"/>
        <v>Nagercoil</v>
      </c>
      <c r="J3256" s="2" t="s">
        <v>415</v>
      </c>
      <c r="K3256" s="7" t="str">
        <f>INDEX('Product Details'!$A$2:$D$169, MATCH('Sales Order '!J3256,'Product Details'!$B$2:$B$169,0),3)</f>
        <v>Furniture</v>
      </c>
      <c r="L3256" s="7" t="str">
        <f>INDEX('Product Details'!$A$2:$D$169, MATCH('Sales Order '!J3256,'Product Details'!$B$2:$B$169,0),4)</f>
        <v>Furnishings</v>
      </c>
      <c r="M3256" s="7" t="str">
        <f>INDEX('Product Details'!$A$2:$D$169, MATCH('Sales Order '!J3256,'Product Details'!$B$2:$B$169,0),1)</f>
        <v>-O Clock, Black</v>
      </c>
      <c r="N3256" s="2">
        <v>923</v>
      </c>
      <c r="O3256" s="2">
        <v>879</v>
      </c>
      <c r="P3256" s="2">
        <v>6</v>
      </c>
      <c r="Q3256" s="8">
        <f t="shared" si="403"/>
        <v>5274</v>
      </c>
      <c r="R3256" s="8">
        <f t="shared" si="404"/>
        <v>5538</v>
      </c>
      <c r="S3256" s="2">
        <v>80</v>
      </c>
      <c r="T3256" s="9">
        <f t="shared" si="405"/>
        <v>5618</v>
      </c>
      <c r="U3256" s="9">
        <f t="shared" si="406"/>
        <v>344</v>
      </c>
      <c r="V3256" s="2" t="s">
        <v>64</v>
      </c>
      <c r="W3256" s="10">
        <f t="shared" si="407"/>
        <v>0.05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 t="shared" si="400"/>
        <v>Eric</v>
      </c>
      <c r="H3257" s="6" t="str">
        <f t="shared" si="401"/>
        <v>Barreto</v>
      </c>
      <c r="I3257" s="6" t="str">
        <f t="shared" si="402"/>
        <v>Liaoyang</v>
      </c>
      <c r="J3257" s="2" t="s">
        <v>184</v>
      </c>
      <c r="K3257" s="7" t="str">
        <f>INDEX('Product Details'!$A$2:$D$169, MATCH('Sales Order '!J3257,'Product Details'!$B$2:$B$169,0),3)</f>
        <v>Furniture</v>
      </c>
      <c r="L3257" s="7" t="str">
        <f>INDEX('Product Details'!$A$2:$D$169, MATCH('Sales Order '!J3257,'Product Details'!$B$2:$B$169,0),4)</f>
        <v>Tables</v>
      </c>
      <c r="M3257" s="7" t="str">
        <f>INDEX('Product Details'!$A$2:$D$169, MATCH('Sales Order '!J3257,'Product Details'!$B$2:$B$169,0),1)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403"/>
        <v>14616</v>
      </c>
      <c r="R3257" s="8">
        <f t="shared" si="404"/>
        <v>15336</v>
      </c>
      <c r="S3257" s="2">
        <v>57</v>
      </c>
      <c r="T3257" s="9">
        <f t="shared" si="405"/>
        <v>15393</v>
      </c>
      <c r="U3257" s="9">
        <f t="shared" si="406"/>
        <v>777</v>
      </c>
      <c r="V3257" s="2" t="s">
        <v>64</v>
      </c>
      <c r="W3257" s="10">
        <f t="shared" si="407"/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 t="shared" si="400"/>
        <v>Emily</v>
      </c>
      <c r="H3258" s="6" t="str">
        <f t="shared" si="401"/>
        <v>Burns</v>
      </c>
      <c r="I3258" s="6" t="str">
        <f t="shared" si="402"/>
        <v>Nasik</v>
      </c>
      <c r="J3258" s="2" t="s">
        <v>752</v>
      </c>
      <c r="K3258" s="7" t="str">
        <f>INDEX('Product Details'!$A$2:$D$169, MATCH('Sales Order '!J3258,'Product Details'!$B$2:$B$169,0),3)</f>
        <v>Office_Supplies</v>
      </c>
      <c r="L3258" s="7" t="str">
        <f>INDEX('Product Details'!$A$2:$D$169, MATCH('Sales Order '!J3258,'Product Details'!$B$2:$B$169,0),4)</f>
        <v>Envelopes</v>
      </c>
      <c r="M3258" s="7" t="str">
        <f>INDEX('Product Details'!$A$2:$D$169, MATCH('Sales Order '!J3258,'Product Details'!$B$2:$B$169,0),1)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403"/>
        <v>7930</v>
      </c>
      <c r="R3258" s="8">
        <f t="shared" si="404"/>
        <v>8250</v>
      </c>
      <c r="S3258" s="2">
        <v>42</v>
      </c>
      <c r="T3258" s="9">
        <f t="shared" si="405"/>
        <v>8292</v>
      </c>
      <c r="U3258" s="9">
        <f t="shared" si="406"/>
        <v>362</v>
      </c>
      <c r="V3258" s="2" t="s">
        <v>34</v>
      </c>
      <c r="W3258" s="10">
        <f t="shared" si="407"/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 t="shared" si="400"/>
        <v>Catherine</v>
      </c>
      <c r="H3259" s="6" t="str">
        <f t="shared" si="401"/>
        <v>Glotzbach</v>
      </c>
      <c r="I3259" s="6" t="str">
        <f t="shared" si="402"/>
        <v>Bochum</v>
      </c>
      <c r="J3259" s="2" t="s">
        <v>417</v>
      </c>
      <c r="K3259" s="7" t="str">
        <f>INDEX('Product Details'!$A$2:$D$169, MATCH('Sales Order '!J3259,'Product Details'!$B$2:$B$169,0),3)</f>
        <v>Technology</v>
      </c>
      <c r="L3259" s="7" t="str">
        <f>INDEX('Product Details'!$A$2:$D$169, MATCH('Sales Order '!J3259,'Product Details'!$B$2:$B$169,0),4)</f>
        <v>Phones</v>
      </c>
      <c r="M3259" s="7" t="str">
        <f>INDEX('Product Details'!$A$2:$D$169, MATCH('Sales Order '!J3259,'Product Details'!$B$2:$B$169,0),1)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403"/>
        <v>268</v>
      </c>
      <c r="R3259" s="8">
        <f t="shared" si="404"/>
        <v>284</v>
      </c>
      <c r="S3259" s="2">
        <v>30</v>
      </c>
      <c r="T3259" s="9">
        <f t="shared" si="405"/>
        <v>314</v>
      </c>
      <c r="U3259" s="9">
        <f t="shared" si="406"/>
        <v>46</v>
      </c>
      <c r="V3259" s="2" t="s">
        <v>64</v>
      </c>
      <c r="W3259" s="10">
        <f t="shared" si="407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 t="shared" si="400"/>
        <v>Eileen</v>
      </c>
      <c r="H3260" s="6" t="str">
        <f t="shared" si="401"/>
        <v>Kiefer</v>
      </c>
      <c r="I3260" s="6" t="str">
        <f t="shared" si="402"/>
        <v>Hamm</v>
      </c>
      <c r="J3260" s="2" t="s">
        <v>311</v>
      </c>
      <c r="K3260" s="7" t="str">
        <f>INDEX('Product Details'!$A$2:$D$169, MATCH('Sales Order '!J3260,'Product Details'!$B$2:$B$169,0),3)</f>
        <v>Technology</v>
      </c>
      <c r="L3260" s="7" t="str">
        <f>INDEX('Product Details'!$A$2:$D$169, MATCH('Sales Order '!J3260,'Product Details'!$B$2:$B$169,0),4)</f>
        <v>Copiers</v>
      </c>
      <c r="M3260" s="7" t="str">
        <f>INDEX('Product Details'!$A$2:$D$169, MATCH('Sales Order '!J3260,'Product Details'!$B$2:$B$169,0),1)</f>
        <v>Brother Wireless Fax, Laser</v>
      </c>
      <c r="N3260" s="2">
        <v>96</v>
      </c>
      <c r="O3260" s="2">
        <v>87</v>
      </c>
      <c r="P3260" s="2">
        <v>2</v>
      </c>
      <c r="Q3260" s="8">
        <f t="shared" si="403"/>
        <v>174</v>
      </c>
      <c r="R3260" s="8">
        <f t="shared" si="404"/>
        <v>192</v>
      </c>
      <c r="S3260" s="2">
        <v>10</v>
      </c>
      <c r="T3260" s="9">
        <f t="shared" si="405"/>
        <v>202</v>
      </c>
      <c r="U3260" s="9">
        <f t="shared" si="406"/>
        <v>28</v>
      </c>
      <c r="V3260" s="2" t="s">
        <v>64</v>
      </c>
      <c r="W3260" s="10">
        <f t="shared" si="407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 t="shared" si="400"/>
        <v>Catherine</v>
      </c>
      <c r="H3261" s="6" t="str">
        <f t="shared" si="401"/>
        <v>Glotzbach</v>
      </c>
      <c r="I3261" s="6" t="str">
        <f t="shared" si="402"/>
        <v>Bochum</v>
      </c>
      <c r="J3261" s="2" t="s">
        <v>436</v>
      </c>
      <c r="K3261" s="7" t="str">
        <f>INDEX('Product Details'!$A$2:$D$169, MATCH('Sales Order '!J3261,'Product Details'!$B$2:$B$169,0),3)</f>
        <v>Technology</v>
      </c>
      <c r="L3261" s="7" t="str">
        <f>INDEX('Product Details'!$A$2:$D$169, MATCH('Sales Order '!J3261,'Product Details'!$B$2:$B$169,0),4)</f>
        <v>Accessories</v>
      </c>
      <c r="M3261" s="7" t="str">
        <f>INDEX('Product Details'!$A$2:$D$169, MATCH('Sales Order '!J3261,'Product Details'!$B$2:$B$169,0),1)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403"/>
        <v>2304</v>
      </c>
      <c r="R3261" s="8">
        <f t="shared" si="404"/>
        <v>2442</v>
      </c>
      <c r="S3261" s="2">
        <v>57</v>
      </c>
      <c r="T3261" s="9">
        <f t="shared" si="405"/>
        <v>2499</v>
      </c>
      <c r="U3261" s="9">
        <f t="shared" si="406"/>
        <v>195</v>
      </c>
      <c r="V3261" s="2" t="s">
        <v>34</v>
      </c>
      <c r="W3261" s="10">
        <f t="shared" si="407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 t="shared" si="400"/>
        <v>Nathan</v>
      </c>
      <c r="H3262" s="6" t="str">
        <f t="shared" si="401"/>
        <v>Gelder</v>
      </c>
      <c r="I3262" s="6" t="str">
        <f t="shared" si="402"/>
        <v>Depok</v>
      </c>
      <c r="J3262" s="2" t="s">
        <v>208</v>
      </c>
      <c r="K3262" s="7" t="str">
        <f>INDEX('Product Details'!$A$2:$D$169, MATCH('Sales Order '!J3262,'Product Details'!$B$2:$B$169,0),3)</f>
        <v>Office_Supplies</v>
      </c>
      <c r="L3262" s="7" t="str">
        <f>INDEX('Product Details'!$A$2:$D$169, MATCH('Sales Order '!J3262,'Product Details'!$B$2:$B$169,0),4)</f>
        <v>Labels</v>
      </c>
      <c r="M3262" s="7" t="str">
        <f>INDEX('Product Details'!$A$2:$D$169, MATCH('Sales Order '!J3262,'Product Details'!$B$2:$B$169,0),1)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403"/>
        <v>3332</v>
      </c>
      <c r="R3262" s="8">
        <f t="shared" si="404"/>
        <v>3596</v>
      </c>
      <c r="S3262" s="2">
        <v>54</v>
      </c>
      <c r="T3262" s="9">
        <f t="shared" si="405"/>
        <v>3650</v>
      </c>
      <c r="U3262" s="9">
        <f t="shared" si="406"/>
        <v>318</v>
      </c>
      <c r="V3262" s="2" t="s">
        <v>34</v>
      </c>
      <c r="W3262" s="10">
        <f t="shared" si="407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 t="shared" si="400"/>
        <v>Maribeth</v>
      </c>
      <c r="H3263" s="6" t="str">
        <f t="shared" si="401"/>
        <v>Dona</v>
      </c>
      <c r="I3263" s="6" t="str">
        <f t="shared" si="402"/>
        <v>Adelaide</v>
      </c>
      <c r="J3263" s="2" t="s">
        <v>161</v>
      </c>
      <c r="K3263" s="7" t="str">
        <f>INDEX('Product Details'!$A$2:$D$169, MATCH('Sales Order '!J3263,'Product Details'!$B$2:$B$169,0),3)</f>
        <v>Office_Supplies</v>
      </c>
      <c r="L3263" s="7" t="str">
        <f>INDEX('Product Details'!$A$2:$D$169, MATCH('Sales Order '!J3263,'Product Details'!$B$2:$B$169,0),4)</f>
        <v>Storage</v>
      </c>
      <c r="M3263" s="7" t="str">
        <f>INDEX('Product Details'!$A$2:$D$169, MATCH('Sales Order '!J3263,'Product Details'!$B$2:$B$169,0),1)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403"/>
        <v>6960</v>
      </c>
      <c r="R3263" s="8">
        <f t="shared" si="404"/>
        <v>7232</v>
      </c>
      <c r="S3263" s="2">
        <v>85</v>
      </c>
      <c r="T3263" s="9">
        <f t="shared" si="405"/>
        <v>7317</v>
      </c>
      <c r="U3263" s="9">
        <f t="shared" si="406"/>
        <v>357</v>
      </c>
      <c r="V3263" s="2" t="s">
        <v>64</v>
      </c>
      <c r="W3263" s="10">
        <f t="shared" si="407"/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 t="shared" si="400"/>
        <v>Melanie</v>
      </c>
      <c r="H3264" s="6" t="str">
        <f t="shared" si="401"/>
        <v>Seite</v>
      </c>
      <c r="I3264" s="6" t="str">
        <f t="shared" si="402"/>
        <v>Xining</v>
      </c>
      <c r="J3264" s="2" t="s">
        <v>578</v>
      </c>
      <c r="K3264" s="7" t="str">
        <f>INDEX('Product Details'!$A$2:$D$169, MATCH('Sales Order '!J3264,'Product Details'!$B$2:$B$169,0),3)</f>
        <v>Office_Supplies</v>
      </c>
      <c r="L3264" s="7" t="str">
        <f>INDEX('Product Details'!$A$2:$D$169, MATCH('Sales Order '!J3264,'Product Details'!$B$2:$B$169,0),4)</f>
        <v>Envelopes</v>
      </c>
      <c r="M3264" s="7" t="str">
        <f>INDEX('Product Details'!$A$2:$D$169, MATCH('Sales Order '!J3264,'Product Details'!$B$2:$B$169,0),1)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403"/>
        <v>3980</v>
      </c>
      <c r="R3264" s="8">
        <f t="shared" si="404"/>
        <v>4175</v>
      </c>
      <c r="S3264" s="2">
        <v>85</v>
      </c>
      <c r="T3264" s="9">
        <f t="shared" si="405"/>
        <v>4260</v>
      </c>
      <c r="U3264" s="9">
        <f t="shared" si="406"/>
        <v>280</v>
      </c>
      <c r="V3264" s="2" t="s">
        <v>72</v>
      </c>
      <c r="W3264" s="10">
        <f t="shared" si="407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 t="shared" si="400"/>
        <v>Adam</v>
      </c>
      <c r="H3265" s="6" t="str">
        <f t="shared" si="401"/>
        <v>Bellavance</v>
      </c>
      <c r="I3265" s="6" t="str">
        <f t="shared" si="402"/>
        <v>Medan</v>
      </c>
      <c r="J3265" s="2" t="s">
        <v>500</v>
      </c>
      <c r="K3265" s="7" t="str">
        <f>INDEX('Product Details'!$A$2:$D$169, MATCH('Sales Order '!J3265,'Product Details'!$B$2:$B$169,0),3)</f>
        <v>Furniture</v>
      </c>
      <c r="L3265" s="7" t="str">
        <f>INDEX('Product Details'!$A$2:$D$169, MATCH('Sales Order '!J3265,'Product Details'!$B$2:$B$169,0),4)</f>
        <v>Tables</v>
      </c>
      <c r="M3265" s="7" t="str">
        <f>INDEX('Product Details'!$A$2:$D$169, MATCH('Sales Order '!J3265,'Product Details'!$B$2:$B$169,0),1)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403"/>
        <v>1044</v>
      </c>
      <c r="R3265" s="8">
        <f t="shared" si="404"/>
        <v>1152</v>
      </c>
      <c r="S3265" s="2">
        <v>10</v>
      </c>
      <c r="T3265" s="9">
        <f t="shared" si="405"/>
        <v>1162</v>
      </c>
      <c r="U3265" s="9">
        <f t="shared" si="406"/>
        <v>118</v>
      </c>
      <c r="V3265" s="2" t="s">
        <v>34</v>
      </c>
      <c r="W3265" s="10">
        <f t="shared" si="407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 t="shared" si="400"/>
        <v>Philip</v>
      </c>
      <c r="H3266" s="6" t="str">
        <f t="shared" si="401"/>
        <v>Brown</v>
      </c>
      <c r="I3266" s="6" t="str">
        <f t="shared" si="402"/>
        <v>Binjai</v>
      </c>
      <c r="J3266" s="2" t="s">
        <v>329</v>
      </c>
      <c r="K3266" s="7" t="str">
        <f>INDEX('Product Details'!$A$2:$D$169, MATCH('Sales Order '!J3266,'Product Details'!$B$2:$B$169,0),3)</f>
        <v>Office_Supplies</v>
      </c>
      <c r="L3266" s="7" t="str">
        <f>INDEX('Product Details'!$A$2:$D$169, MATCH('Sales Order '!J3266,'Product Details'!$B$2:$B$169,0),4)</f>
        <v>Appliances</v>
      </c>
      <c r="M3266" s="7" t="str">
        <f>INDEX('Product Details'!$A$2:$D$169, MATCH('Sales Order '!J3266,'Product Details'!$B$2:$B$169,0),1)</f>
        <v>KitchenAid Toaster, Black</v>
      </c>
      <c r="N3266" s="2">
        <v>5836</v>
      </c>
      <c r="O3266" s="2">
        <v>5457</v>
      </c>
      <c r="P3266" s="2">
        <v>13</v>
      </c>
      <c r="Q3266" s="8">
        <f t="shared" si="403"/>
        <v>70941</v>
      </c>
      <c r="R3266" s="8">
        <f t="shared" si="404"/>
        <v>75868</v>
      </c>
      <c r="S3266" s="2">
        <v>35</v>
      </c>
      <c r="T3266" s="9">
        <f t="shared" si="405"/>
        <v>75903</v>
      </c>
      <c r="U3266" s="9">
        <f t="shared" si="406"/>
        <v>4962</v>
      </c>
      <c r="V3266" s="2" t="s">
        <v>34</v>
      </c>
      <c r="W3266" s="10">
        <f t="shared" si="407"/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 t="shared" si="400"/>
        <v>Quincy</v>
      </c>
      <c r="H3267" s="6" t="str">
        <f t="shared" si="401"/>
        <v>Jones</v>
      </c>
      <c r="I3267" s="6" t="str">
        <f t="shared" si="402"/>
        <v>Gold Coast</v>
      </c>
      <c r="J3267" s="2" t="s">
        <v>533</v>
      </c>
      <c r="K3267" s="7" t="str">
        <f>INDEX('Product Details'!$A$2:$D$169, MATCH('Sales Order '!J3267,'Product Details'!$B$2:$B$169,0),3)</f>
        <v>Office_Supplies</v>
      </c>
      <c r="L3267" s="7" t="str">
        <f>INDEX('Product Details'!$A$2:$D$169, MATCH('Sales Order '!J3267,'Product Details'!$B$2:$B$169,0),4)</f>
        <v>Supplies</v>
      </c>
      <c r="M3267" s="7" t="str">
        <f>INDEX('Product Details'!$A$2:$D$169, MATCH('Sales Order '!J3267,'Product Details'!$B$2:$B$169,0),1)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403"/>
        <v>9036</v>
      </c>
      <c r="R3267" s="8">
        <f t="shared" si="404"/>
        <v>9568</v>
      </c>
      <c r="S3267" s="2">
        <v>88</v>
      </c>
      <c r="T3267" s="9">
        <f t="shared" si="405"/>
        <v>9656</v>
      </c>
      <c r="U3267" s="9">
        <f t="shared" si="406"/>
        <v>620</v>
      </c>
      <c r="V3267" s="2" t="s">
        <v>64</v>
      </c>
      <c r="W3267" s="10">
        <f t="shared" si="407"/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 t="shared" si="400"/>
        <v>Stefanie</v>
      </c>
      <c r="H3268" s="6" t="str">
        <f t="shared" si="401"/>
        <v>Holloman</v>
      </c>
      <c r="I3268" s="6" t="str">
        <f t="shared" si="402"/>
        <v>Durgapur</v>
      </c>
      <c r="J3268" s="2" t="s">
        <v>633</v>
      </c>
      <c r="K3268" s="7" t="str">
        <f>INDEX('Product Details'!$A$2:$D$169, MATCH('Sales Order '!J3268,'Product Details'!$B$2:$B$169,0),3)</f>
        <v>Office_Supplies</v>
      </c>
      <c r="L3268" s="7" t="str">
        <f>INDEX('Product Details'!$A$2:$D$169, MATCH('Sales Order '!J3268,'Product Details'!$B$2:$B$169,0),4)</f>
        <v>Appliances</v>
      </c>
      <c r="M3268" s="7" t="str">
        <f>INDEX('Product Details'!$A$2:$D$169, MATCH('Sales Order '!J3268,'Product Details'!$B$2:$B$169,0),1)</f>
        <v>Cuisinart Toaster, Silver</v>
      </c>
      <c r="N3268" s="2">
        <v>7212</v>
      </c>
      <c r="O3268" s="2">
        <v>6737</v>
      </c>
      <c r="P3268" s="2">
        <v>5</v>
      </c>
      <c r="Q3268" s="8">
        <f t="shared" si="403"/>
        <v>33685</v>
      </c>
      <c r="R3268" s="8">
        <f t="shared" si="404"/>
        <v>36060</v>
      </c>
      <c r="S3268" s="2">
        <v>96</v>
      </c>
      <c r="T3268" s="9">
        <f t="shared" si="405"/>
        <v>36156</v>
      </c>
      <c r="U3268" s="9">
        <f t="shared" si="406"/>
        <v>2471</v>
      </c>
      <c r="V3268" s="2" t="s">
        <v>64</v>
      </c>
      <c r="W3268" s="10">
        <f t="shared" si="407"/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 t="shared" si="400"/>
        <v>Justin</v>
      </c>
      <c r="H3269" s="6" t="str">
        <f t="shared" si="401"/>
        <v>Hirsh</v>
      </c>
      <c r="I3269" s="6" t="str">
        <f t="shared" si="402"/>
        <v>Surakarta</v>
      </c>
      <c r="J3269" s="2" t="s">
        <v>274</v>
      </c>
      <c r="K3269" s="7" t="str">
        <f>INDEX('Product Details'!$A$2:$D$169, MATCH('Sales Order '!J3269,'Product Details'!$B$2:$B$169,0),3)</f>
        <v>Furniture</v>
      </c>
      <c r="L3269" s="7" t="str">
        <f>INDEX('Product Details'!$A$2:$D$169, MATCH('Sales Order '!J3269,'Product Details'!$B$2:$B$169,0),4)</f>
        <v>Tables</v>
      </c>
      <c r="M3269" s="7" t="str">
        <f>INDEX('Product Details'!$A$2:$D$169, MATCH('Sales Order '!J3269,'Product Details'!$B$2:$B$169,0),1)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403"/>
        <v>926</v>
      </c>
      <c r="R3269" s="8">
        <f t="shared" si="404"/>
        <v>1010</v>
      </c>
      <c r="S3269" s="2">
        <v>24</v>
      </c>
      <c r="T3269" s="9">
        <f t="shared" si="405"/>
        <v>1034</v>
      </c>
      <c r="U3269" s="9">
        <f t="shared" si="406"/>
        <v>108</v>
      </c>
      <c r="V3269" s="2" t="s">
        <v>34</v>
      </c>
      <c r="W3269" s="10">
        <f t="shared" si="407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 t="shared" si="400"/>
        <v>Linda</v>
      </c>
      <c r="H3270" s="6" t="str">
        <f t="shared" si="401"/>
        <v>Southworth</v>
      </c>
      <c r="I3270" s="6" t="str">
        <f t="shared" si="402"/>
        <v>Brisbane</v>
      </c>
      <c r="J3270" s="2" t="s">
        <v>164</v>
      </c>
      <c r="K3270" s="7" t="str">
        <f>INDEX('Product Details'!$A$2:$D$169, MATCH('Sales Order '!J3270,'Product Details'!$B$2:$B$169,0),3)</f>
        <v>Office_Supplies</v>
      </c>
      <c r="L3270" s="7" t="str">
        <f>INDEX('Product Details'!$A$2:$D$169, MATCH('Sales Order '!J3270,'Product Details'!$B$2:$B$169,0),4)</f>
        <v>Appliances</v>
      </c>
      <c r="M3270" s="7" t="str">
        <f>INDEX('Product Details'!$A$2:$D$169, MATCH('Sales Order '!J3270,'Product Details'!$B$2:$B$169,0),1)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403"/>
        <v>19635</v>
      </c>
      <c r="R3270" s="8">
        <f t="shared" si="404"/>
        <v>21195</v>
      </c>
      <c r="S3270" s="2">
        <v>61</v>
      </c>
      <c r="T3270" s="9">
        <f t="shared" si="405"/>
        <v>21256</v>
      </c>
      <c r="U3270" s="9">
        <f t="shared" si="406"/>
        <v>1621</v>
      </c>
      <c r="V3270" s="2" t="s">
        <v>34</v>
      </c>
      <c r="W3270" s="10">
        <f t="shared" si="407"/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 t="shared" si="400"/>
        <v>Rick</v>
      </c>
      <c r="H3271" s="6" t="str">
        <f t="shared" si="401"/>
        <v>Duston</v>
      </c>
      <c r="I3271" s="6" t="str">
        <f t="shared" si="402"/>
        <v>Surakarta</v>
      </c>
      <c r="J3271" s="2" t="s">
        <v>103</v>
      </c>
      <c r="K3271" s="7" t="str">
        <f>INDEX('Product Details'!$A$2:$D$169, MATCH('Sales Order '!J3271,'Product Details'!$B$2:$B$169,0),3)</f>
        <v>Technology</v>
      </c>
      <c r="L3271" s="7" t="str">
        <f>INDEX('Product Details'!$A$2:$D$169, MATCH('Sales Order '!J3271,'Product Details'!$B$2:$B$169,0),4)</f>
        <v>Phones</v>
      </c>
      <c r="M3271" s="7" t="str">
        <f>INDEX('Product Details'!$A$2:$D$169, MATCH('Sales Order '!J3271,'Product Details'!$B$2:$B$169,0),1)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403"/>
        <v>3930</v>
      </c>
      <c r="R3271" s="8">
        <f t="shared" si="404"/>
        <v>4084</v>
      </c>
      <c r="S3271" s="2">
        <v>30</v>
      </c>
      <c r="T3271" s="9">
        <f t="shared" si="405"/>
        <v>4114</v>
      </c>
      <c r="U3271" s="9">
        <f t="shared" si="406"/>
        <v>184</v>
      </c>
      <c r="V3271" s="2" t="s">
        <v>64</v>
      </c>
      <c r="W3271" s="10">
        <f t="shared" si="407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 t="shared" si="400"/>
        <v>Laurel</v>
      </c>
      <c r="H3272" s="6" t="str">
        <f t="shared" si="401"/>
        <v>Beltran</v>
      </c>
      <c r="I3272" s="6" t="str">
        <f t="shared" si="402"/>
        <v>Bonn</v>
      </c>
      <c r="J3272" s="2" t="s">
        <v>669</v>
      </c>
      <c r="K3272" s="7" t="str">
        <f>INDEX('Product Details'!$A$2:$D$169, MATCH('Sales Order '!J3272,'Product Details'!$B$2:$B$169,0),3)</f>
        <v>Technology</v>
      </c>
      <c r="L3272" s="7" t="str">
        <f>INDEX('Product Details'!$A$2:$D$169, MATCH('Sales Order '!J3272,'Product Details'!$B$2:$B$169,0),4)</f>
        <v>Phones</v>
      </c>
      <c r="M3272" s="7" t="str">
        <f>INDEX('Product Details'!$A$2:$D$169, MATCH('Sales Order '!J3272,'Product Details'!$B$2:$B$169,0),1)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403"/>
        <v>2319</v>
      </c>
      <c r="R3272" s="8">
        <f t="shared" si="404"/>
        <v>2553</v>
      </c>
      <c r="S3272" s="2">
        <v>42</v>
      </c>
      <c r="T3272" s="9">
        <f t="shared" si="405"/>
        <v>2595</v>
      </c>
      <c r="U3272" s="9">
        <f t="shared" si="406"/>
        <v>276</v>
      </c>
      <c r="V3272" s="2" t="s">
        <v>34</v>
      </c>
      <c r="W3272" s="10">
        <f t="shared" si="407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 t="shared" si="400"/>
        <v>Nicole</v>
      </c>
      <c r="H3273" s="6" t="str">
        <f t="shared" si="401"/>
        <v>Fjeld</v>
      </c>
      <c r="I3273" s="6" t="str">
        <f t="shared" si="402"/>
        <v>Berlin</v>
      </c>
      <c r="J3273" s="2" t="s">
        <v>184</v>
      </c>
      <c r="K3273" s="7" t="str">
        <f>INDEX('Product Details'!$A$2:$D$169, MATCH('Sales Order '!J3273,'Product Details'!$B$2:$B$169,0),3)</f>
        <v>Furniture</v>
      </c>
      <c r="L3273" s="7" t="str">
        <f>INDEX('Product Details'!$A$2:$D$169, MATCH('Sales Order '!J3273,'Product Details'!$B$2:$B$169,0),4)</f>
        <v>Tables</v>
      </c>
      <c r="M3273" s="7" t="str">
        <f>INDEX('Product Details'!$A$2:$D$169, MATCH('Sales Order '!J3273,'Product Details'!$B$2:$B$169,0),1)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403"/>
        <v>124</v>
      </c>
      <c r="R3273" s="8">
        <f t="shared" si="404"/>
        <v>131</v>
      </c>
      <c r="S3273" s="2">
        <v>30</v>
      </c>
      <c r="T3273" s="9">
        <f t="shared" si="405"/>
        <v>161</v>
      </c>
      <c r="U3273" s="9">
        <f t="shared" si="406"/>
        <v>37</v>
      </c>
      <c r="V3273" s="2" t="s">
        <v>34</v>
      </c>
      <c r="W3273" s="10">
        <f t="shared" si="407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 t="shared" ref="G3274:G3337" si="408">VLOOKUP(F3274, Customer,2,0)</f>
        <v>Christy</v>
      </c>
      <c r="H3274" s="6" t="str">
        <f t="shared" ref="H3274:H3337" si="409">VLOOKUP(F3274,Customer,3,0)</f>
        <v>Brittain</v>
      </c>
      <c r="I3274" s="6" t="str">
        <f t="shared" ref="I3274:I3337" si="410">VLOOKUP(F3274,Customer,5,0)</f>
        <v>Depok</v>
      </c>
      <c r="J3274" s="2" t="s">
        <v>427</v>
      </c>
      <c r="K3274" s="7" t="str">
        <f>INDEX('Product Details'!$A$2:$D$169, MATCH('Sales Order '!J3274,'Product Details'!$B$2:$B$169,0),3)</f>
        <v>Office_Supplies</v>
      </c>
      <c r="L3274" s="7" t="str">
        <f>INDEX('Product Details'!$A$2:$D$169, MATCH('Sales Order '!J3274,'Product Details'!$B$2:$B$169,0),4)</f>
        <v>Storage</v>
      </c>
      <c r="M3274" s="7" t="str">
        <f>INDEX('Product Details'!$A$2:$D$169, MATCH('Sales Order '!J3274,'Product Details'!$B$2:$B$169,0),1)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403"/>
        <v>32572</v>
      </c>
      <c r="R3274" s="8">
        <f t="shared" si="404"/>
        <v>36540</v>
      </c>
      <c r="S3274" s="2">
        <v>73</v>
      </c>
      <c r="T3274" s="9">
        <f t="shared" si="405"/>
        <v>36613</v>
      </c>
      <c r="U3274" s="9">
        <f t="shared" si="406"/>
        <v>4041</v>
      </c>
      <c r="V3274" s="2" t="s">
        <v>64</v>
      </c>
      <c r="W3274" s="10">
        <f t="shared" si="407"/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 t="shared" si="408"/>
        <v>Mike</v>
      </c>
      <c r="H3275" s="6" t="str">
        <f t="shared" si="409"/>
        <v>Pelletier</v>
      </c>
      <c r="I3275" s="6" t="str">
        <f t="shared" si="410"/>
        <v>Gorakhpur</v>
      </c>
      <c r="J3275" s="2" t="s">
        <v>270</v>
      </c>
      <c r="K3275" s="7" t="str">
        <f>INDEX('Product Details'!$A$2:$D$169, MATCH('Sales Order '!J3275,'Product Details'!$B$2:$B$169,0),3)</f>
        <v>Furniture</v>
      </c>
      <c r="L3275" s="7" t="str">
        <f>INDEX('Product Details'!$A$2:$D$169, MATCH('Sales Order '!J3275,'Product Details'!$B$2:$B$169,0),4)</f>
        <v>Furnishings</v>
      </c>
      <c r="M3275" s="7" t="str">
        <f>INDEX('Product Details'!$A$2:$D$169, MATCH('Sales Order '!J3275,'Product Details'!$B$2:$B$169,0),1)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411">O3275*P3275</f>
        <v>12176</v>
      </c>
      <c r="R3275" s="8">
        <f t="shared" ref="R3275:R3338" si="412">N3275*P3275</f>
        <v>13024</v>
      </c>
      <c r="S3275" s="2">
        <v>31</v>
      </c>
      <c r="T3275" s="9">
        <f t="shared" ref="T3275:T3338" si="413">R3275+S3275</f>
        <v>13055</v>
      </c>
      <c r="U3275" s="9">
        <f t="shared" ref="U3275:U3338" si="414">T3275-Q3275</f>
        <v>879</v>
      </c>
      <c r="V3275" s="2" t="s">
        <v>34</v>
      </c>
      <c r="W3275" s="10">
        <f t="shared" ref="W3275:W3338" si="415">VLOOKUP(T3275,$X$1:$Y$7,2,1)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 t="shared" si="408"/>
        <v>Dianna</v>
      </c>
      <c r="H3276" s="6" t="str">
        <f t="shared" si="409"/>
        <v>Vittorini</v>
      </c>
      <c r="I3276" s="6" t="str">
        <f t="shared" si="410"/>
        <v>Cottbus</v>
      </c>
      <c r="J3276" s="2" t="s">
        <v>78</v>
      </c>
      <c r="K3276" s="7" t="str">
        <f>INDEX('Product Details'!$A$2:$D$169, MATCH('Sales Order '!J3276,'Product Details'!$B$2:$B$169,0),3)</f>
        <v>Office_Supplies</v>
      </c>
      <c r="L3276" s="7" t="str">
        <f>INDEX('Product Details'!$A$2:$D$169, MATCH('Sales Order '!J3276,'Product Details'!$B$2:$B$169,0),4)</f>
        <v>Supplies</v>
      </c>
      <c r="M3276" s="7" t="str">
        <f>INDEX('Product Details'!$A$2:$D$169, MATCH('Sales Order '!J3276,'Product Details'!$B$2:$B$169,0),1)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411"/>
        <v>8916</v>
      </c>
      <c r="R3276" s="8">
        <f t="shared" si="412"/>
        <v>9092</v>
      </c>
      <c r="S3276" s="2">
        <v>95</v>
      </c>
      <c r="T3276" s="9">
        <f t="shared" si="413"/>
        <v>9187</v>
      </c>
      <c r="U3276" s="9">
        <f t="shared" si="414"/>
        <v>271</v>
      </c>
      <c r="V3276" s="2" t="s">
        <v>31</v>
      </c>
      <c r="W3276" s="10">
        <f t="shared" si="415"/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 t="shared" si="408"/>
        <v>Emily</v>
      </c>
      <c r="H3277" s="6" t="str">
        <f t="shared" si="409"/>
        <v>Burns</v>
      </c>
      <c r="I3277" s="6" t="str">
        <f t="shared" si="410"/>
        <v>Adelaide</v>
      </c>
      <c r="J3277" s="2" t="s">
        <v>106</v>
      </c>
      <c r="K3277" s="7" t="str">
        <f>INDEX('Product Details'!$A$2:$D$169, MATCH('Sales Order '!J3277,'Product Details'!$B$2:$B$169,0),3)</f>
        <v>Office_Supplies</v>
      </c>
      <c r="L3277" s="7" t="str">
        <f>INDEX('Product Details'!$A$2:$D$169, MATCH('Sales Order '!J3277,'Product Details'!$B$2:$B$169,0),4)</f>
        <v>Appliances</v>
      </c>
      <c r="M3277" s="7" t="str">
        <f>INDEX('Product Details'!$A$2:$D$169, MATCH('Sales Order '!J3277,'Product Details'!$B$2:$B$169,0),1)</f>
        <v>Hoover Microwave, Silver</v>
      </c>
      <c r="N3277" s="2">
        <v>495</v>
      </c>
      <c r="O3277" s="2">
        <v>458</v>
      </c>
      <c r="P3277" s="2">
        <v>5</v>
      </c>
      <c r="Q3277" s="8">
        <f t="shared" si="411"/>
        <v>2290</v>
      </c>
      <c r="R3277" s="8">
        <f t="shared" si="412"/>
        <v>2475</v>
      </c>
      <c r="S3277" s="2">
        <v>46</v>
      </c>
      <c r="T3277" s="9">
        <f t="shared" si="413"/>
        <v>2521</v>
      </c>
      <c r="U3277" s="9">
        <f t="shared" si="414"/>
        <v>231</v>
      </c>
      <c r="V3277" s="2" t="s">
        <v>64</v>
      </c>
      <c r="W3277" s="10">
        <f t="shared" si="415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 t="shared" si="408"/>
        <v>Steve</v>
      </c>
      <c r="H3278" s="6" t="str">
        <f t="shared" si="409"/>
        <v>Nguyen</v>
      </c>
      <c r="I3278" s="6" t="str">
        <f t="shared" si="410"/>
        <v>Delhi</v>
      </c>
      <c r="J3278" s="2" t="s">
        <v>263</v>
      </c>
      <c r="K3278" s="7" t="str">
        <f>INDEX('Product Details'!$A$2:$D$169, MATCH('Sales Order '!J3278,'Product Details'!$B$2:$B$169,0),3)</f>
        <v>Furniture</v>
      </c>
      <c r="L3278" s="7" t="str">
        <f>INDEX('Product Details'!$A$2:$D$169, MATCH('Sales Order '!J3278,'Product Details'!$B$2:$B$169,0),4)</f>
        <v>Chairs</v>
      </c>
      <c r="M3278" s="7" t="str">
        <f>INDEX('Product Details'!$A$2:$D$169, MATCH('Sales Order '!J3278,'Product Details'!$B$2:$B$169,0),1)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411"/>
        <v>1628</v>
      </c>
      <c r="R3278" s="8">
        <f t="shared" si="412"/>
        <v>1774</v>
      </c>
      <c r="S3278" s="2">
        <v>65</v>
      </c>
      <c r="T3278" s="9">
        <f t="shared" si="413"/>
        <v>1839</v>
      </c>
      <c r="U3278" s="9">
        <f t="shared" si="414"/>
        <v>211</v>
      </c>
      <c r="V3278" s="2" t="s">
        <v>64</v>
      </c>
      <c r="W3278" s="10">
        <f t="shared" si="415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 t="shared" si="408"/>
        <v>Julia</v>
      </c>
      <c r="H3279" s="6" t="str">
        <f t="shared" si="409"/>
        <v>Dunbar</v>
      </c>
      <c r="I3279" s="6" t="str">
        <f t="shared" si="410"/>
        <v>Melbourne</v>
      </c>
      <c r="J3279" s="2" t="s">
        <v>181</v>
      </c>
      <c r="K3279" s="7" t="str">
        <f>INDEX('Product Details'!$A$2:$D$169, MATCH('Sales Order '!J3279,'Product Details'!$B$2:$B$169,0),3)</f>
        <v>Furniture</v>
      </c>
      <c r="L3279" s="7" t="str">
        <f>INDEX('Product Details'!$A$2:$D$169, MATCH('Sales Order '!J3279,'Product Details'!$B$2:$B$169,0),4)</f>
        <v>Tables</v>
      </c>
      <c r="M3279" s="7" t="str">
        <f>INDEX('Product Details'!$A$2:$D$169, MATCH('Sales Order '!J3279,'Product Details'!$B$2:$B$169,0),1)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411"/>
        <v>931</v>
      </c>
      <c r="R3279" s="8">
        <f t="shared" si="412"/>
        <v>998</v>
      </c>
      <c r="S3279" s="2">
        <v>37</v>
      </c>
      <c r="T3279" s="9">
        <f t="shared" si="413"/>
        <v>1035</v>
      </c>
      <c r="U3279" s="9">
        <f t="shared" si="414"/>
        <v>104</v>
      </c>
      <c r="V3279" s="2" t="s">
        <v>64</v>
      </c>
      <c r="W3279" s="10">
        <f t="shared" si="415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 t="shared" si="408"/>
        <v>Thais</v>
      </c>
      <c r="H3280" s="6" t="str">
        <f t="shared" si="409"/>
        <v>Sissman</v>
      </c>
      <c r="I3280" s="6" t="str">
        <f t="shared" si="410"/>
        <v>Essen</v>
      </c>
      <c r="J3280" s="2" t="s">
        <v>224</v>
      </c>
      <c r="K3280" s="7" t="str">
        <f>INDEX('Product Details'!$A$2:$D$169, MATCH('Sales Order '!J3280,'Product Details'!$B$2:$B$169,0),3)</f>
        <v>Office_Supplies</v>
      </c>
      <c r="L3280" s="7" t="str">
        <f>INDEX('Product Details'!$A$2:$D$169, MATCH('Sales Order '!J3280,'Product Details'!$B$2:$B$169,0),4)</f>
        <v>Supplies</v>
      </c>
      <c r="M3280" s="7" t="str">
        <f>INDEX('Product Details'!$A$2:$D$169, MATCH('Sales Order '!J3280,'Product Details'!$B$2:$B$169,0),1)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411"/>
        <v>206</v>
      </c>
      <c r="R3280" s="8">
        <f t="shared" si="412"/>
        <v>220</v>
      </c>
      <c r="S3280" s="2">
        <v>22</v>
      </c>
      <c r="T3280" s="9">
        <f t="shared" si="413"/>
        <v>242</v>
      </c>
      <c r="U3280" s="9">
        <f t="shared" si="414"/>
        <v>36</v>
      </c>
      <c r="V3280" s="2" t="s">
        <v>34</v>
      </c>
      <c r="W3280" s="10">
        <f t="shared" si="415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 t="shared" si="408"/>
        <v>Anna</v>
      </c>
      <c r="H3281" s="6" t="str">
        <f t="shared" si="409"/>
        <v>Gayman</v>
      </c>
      <c r="I3281" s="6" t="str">
        <f t="shared" si="410"/>
        <v>Jakarta</v>
      </c>
      <c r="J3281" s="2" t="s">
        <v>122</v>
      </c>
      <c r="K3281" s="7" t="str">
        <f>INDEX('Product Details'!$A$2:$D$169, MATCH('Sales Order '!J3281,'Product Details'!$B$2:$B$169,0),3)</f>
        <v>Furniture</v>
      </c>
      <c r="L3281" s="7" t="str">
        <f>INDEX('Product Details'!$A$2:$D$169, MATCH('Sales Order '!J3281,'Product Details'!$B$2:$B$169,0),4)</f>
        <v>Furnishings</v>
      </c>
      <c r="M3281" s="7" t="str">
        <f>INDEX('Product Details'!$A$2:$D$169, MATCH('Sales Order '!J3281,'Product Details'!$B$2:$B$169,0),1)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411"/>
        <v>1211</v>
      </c>
      <c r="R3281" s="8">
        <f t="shared" si="412"/>
        <v>1316</v>
      </c>
      <c r="S3281" s="2">
        <v>30</v>
      </c>
      <c r="T3281" s="9">
        <f t="shared" si="413"/>
        <v>1346</v>
      </c>
      <c r="U3281" s="9">
        <f t="shared" si="414"/>
        <v>135</v>
      </c>
      <c r="V3281" s="2" t="s">
        <v>64</v>
      </c>
      <c r="W3281" s="10">
        <f t="shared" si="415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 t="shared" si="408"/>
        <v>Cathy</v>
      </c>
      <c r="H3282" s="6" t="str">
        <f t="shared" si="409"/>
        <v>Hwang</v>
      </c>
      <c r="I3282" s="6" t="str">
        <f t="shared" si="410"/>
        <v>Trier</v>
      </c>
      <c r="J3282" s="2" t="s">
        <v>1143</v>
      </c>
      <c r="K3282" s="7" t="str">
        <f>INDEX('Product Details'!$A$2:$D$169, MATCH('Sales Order '!J3282,'Product Details'!$B$2:$B$169,0),3)</f>
        <v>Furniture</v>
      </c>
      <c r="L3282" s="7" t="str">
        <f>INDEX('Product Details'!$A$2:$D$169, MATCH('Sales Order '!J3282,'Product Details'!$B$2:$B$169,0),4)</f>
        <v>Bookcases</v>
      </c>
      <c r="M3282" s="7" t="str">
        <f>INDEX('Product Details'!$A$2:$D$169, MATCH('Sales Order '!J3282,'Product Details'!$B$2:$B$169,0),1)</f>
        <v>Metal Bookcases, Putty</v>
      </c>
      <c r="N3282" s="2">
        <v>2083</v>
      </c>
      <c r="O3282" s="2">
        <v>2004</v>
      </c>
      <c r="P3282" s="2">
        <v>10</v>
      </c>
      <c r="Q3282" s="8">
        <f t="shared" si="411"/>
        <v>20040</v>
      </c>
      <c r="R3282" s="8">
        <f t="shared" si="412"/>
        <v>20830</v>
      </c>
      <c r="S3282" s="2">
        <v>71</v>
      </c>
      <c r="T3282" s="9">
        <f t="shared" si="413"/>
        <v>20901</v>
      </c>
      <c r="U3282" s="9">
        <f t="shared" si="414"/>
        <v>861</v>
      </c>
      <c r="V3282" s="2" t="s">
        <v>64</v>
      </c>
      <c r="W3282" s="10">
        <f t="shared" si="415"/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 t="shared" si="408"/>
        <v>Troy</v>
      </c>
      <c r="H3283" s="6" t="str">
        <f t="shared" si="409"/>
        <v>Blackwell</v>
      </c>
      <c r="I3283" s="6" t="str">
        <f t="shared" si="410"/>
        <v>Krefeld</v>
      </c>
      <c r="J3283" s="2" t="s">
        <v>212</v>
      </c>
      <c r="K3283" s="7" t="str">
        <f>INDEX('Product Details'!$A$2:$D$169, MATCH('Sales Order '!J3283,'Product Details'!$B$2:$B$169,0),3)</f>
        <v>Furniture</v>
      </c>
      <c r="L3283" s="7" t="str">
        <f>INDEX('Product Details'!$A$2:$D$169, MATCH('Sales Order '!J3283,'Product Details'!$B$2:$B$169,0),4)</f>
        <v>Bookcases</v>
      </c>
      <c r="M3283" s="7" t="str">
        <f>INDEX('Product Details'!$A$2:$D$169, MATCH('Sales Order '!J3283,'Product Details'!$B$2:$B$169,0),1)</f>
        <v>Library with Doors, Metal</v>
      </c>
      <c r="N3283" s="2">
        <v>1552</v>
      </c>
      <c r="O3283" s="2">
        <v>1466</v>
      </c>
      <c r="P3283" s="2">
        <v>1</v>
      </c>
      <c r="Q3283" s="8">
        <f t="shared" si="411"/>
        <v>1466</v>
      </c>
      <c r="R3283" s="8">
        <f t="shared" si="412"/>
        <v>1552</v>
      </c>
      <c r="S3283" s="2">
        <v>89</v>
      </c>
      <c r="T3283" s="9">
        <f t="shared" si="413"/>
        <v>1641</v>
      </c>
      <c r="U3283" s="9">
        <f t="shared" si="414"/>
        <v>175</v>
      </c>
      <c r="V3283" s="2" t="s">
        <v>34</v>
      </c>
      <c r="W3283" s="10">
        <f t="shared" si="415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 t="shared" si="408"/>
        <v>Jennifer</v>
      </c>
      <c r="H3284" s="6" t="str">
        <f t="shared" si="409"/>
        <v>Jackson</v>
      </c>
      <c r="I3284" s="6" t="str">
        <f t="shared" si="410"/>
        <v>Queanbeyan</v>
      </c>
      <c r="J3284" s="2" t="s">
        <v>1168</v>
      </c>
      <c r="K3284" s="7" t="str">
        <f>INDEX('Product Details'!$A$2:$D$169, MATCH('Sales Order '!J3284,'Product Details'!$B$2:$B$169,0),3)</f>
        <v>Office_Supplies</v>
      </c>
      <c r="L3284" s="7" t="str">
        <f>INDEX('Product Details'!$A$2:$D$169, MATCH('Sales Order '!J3284,'Product Details'!$B$2:$B$169,0),4)</f>
        <v>Supplies</v>
      </c>
      <c r="M3284" s="7" t="str">
        <f>INDEX('Product Details'!$A$2:$D$169, MATCH('Sales Order '!J3284,'Product Details'!$B$2:$B$169,0),1)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411"/>
        <v>447</v>
      </c>
      <c r="R3284" s="8">
        <f t="shared" si="412"/>
        <v>498</v>
      </c>
      <c r="S3284" s="2">
        <v>30</v>
      </c>
      <c r="T3284" s="9">
        <f t="shared" si="413"/>
        <v>528</v>
      </c>
      <c r="U3284" s="9">
        <f t="shared" si="414"/>
        <v>81</v>
      </c>
      <c r="V3284" s="2" t="s">
        <v>31</v>
      </c>
      <c r="W3284" s="10">
        <f t="shared" si="415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 t="shared" si="408"/>
        <v>Jesus</v>
      </c>
      <c r="H3285" s="6" t="str">
        <f t="shared" si="409"/>
        <v>Ocampo</v>
      </c>
      <c r="I3285" s="6" t="str">
        <f t="shared" si="410"/>
        <v>Herten</v>
      </c>
      <c r="J3285" s="2" t="s">
        <v>434</v>
      </c>
      <c r="K3285" s="7" t="str">
        <f>INDEX('Product Details'!$A$2:$D$169, MATCH('Sales Order '!J3285,'Product Details'!$B$2:$B$169,0),3)</f>
        <v>Office_Supplies</v>
      </c>
      <c r="L3285" s="7" t="str">
        <f>INDEX('Product Details'!$A$2:$D$169, MATCH('Sales Order '!J3285,'Product Details'!$B$2:$B$169,0),4)</f>
        <v>Binders</v>
      </c>
      <c r="M3285" s="7" t="str">
        <f>INDEX('Product Details'!$A$2:$D$169, MATCH('Sales Order '!J3285,'Product Details'!$B$2:$B$169,0),1)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411"/>
        <v>4350</v>
      </c>
      <c r="R3285" s="8">
        <f t="shared" si="412"/>
        <v>4480</v>
      </c>
      <c r="S3285" s="2">
        <v>88</v>
      </c>
      <c r="T3285" s="9">
        <f t="shared" si="413"/>
        <v>4568</v>
      </c>
      <c r="U3285" s="9">
        <f t="shared" si="414"/>
        <v>218</v>
      </c>
      <c r="V3285" s="2" t="s">
        <v>34</v>
      </c>
      <c r="W3285" s="10">
        <f t="shared" si="415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 t="shared" si="408"/>
        <v>Thomas</v>
      </c>
      <c r="H3286" s="6" t="str">
        <f t="shared" si="409"/>
        <v>Boland</v>
      </c>
      <c r="I3286" s="6" t="str">
        <f t="shared" si="410"/>
        <v>Surabaya</v>
      </c>
      <c r="J3286" s="2" t="s">
        <v>497</v>
      </c>
      <c r="K3286" s="7" t="str">
        <f>INDEX('Product Details'!$A$2:$D$169, MATCH('Sales Order '!J3286,'Product Details'!$B$2:$B$169,0),3)</f>
        <v>Furniture</v>
      </c>
      <c r="L3286" s="7" t="str">
        <f>INDEX('Product Details'!$A$2:$D$169, MATCH('Sales Order '!J3286,'Product Details'!$B$2:$B$169,0),4)</f>
        <v>Tables</v>
      </c>
      <c r="M3286" s="7" t="str">
        <f>INDEX('Product Details'!$A$2:$D$169, MATCH('Sales Order '!J3286,'Product Details'!$B$2:$B$169,0),1)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411"/>
        <v>14244</v>
      </c>
      <c r="R3286" s="8">
        <f t="shared" si="412"/>
        <v>14664</v>
      </c>
      <c r="S3286" s="2">
        <v>75</v>
      </c>
      <c r="T3286" s="9">
        <f t="shared" si="413"/>
        <v>14739</v>
      </c>
      <c r="U3286" s="9">
        <f t="shared" si="414"/>
        <v>495</v>
      </c>
      <c r="V3286" s="2" t="s">
        <v>64</v>
      </c>
      <c r="W3286" s="10">
        <f t="shared" si="415"/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 t="shared" si="408"/>
        <v>Jack</v>
      </c>
      <c r="H3287" s="6" t="str">
        <f t="shared" si="409"/>
        <v>Lebron</v>
      </c>
      <c r="I3287" s="6" t="str">
        <f t="shared" si="410"/>
        <v>Bremen</v>
      </c>
      <c r="J3287" s="2" t="s">
        <v>132</v>
      </c>
      <c r="K3287" s="7" t="str">
        <f>INDEX('Product Details'!$A$2:$D$169, MATCH('Sales Order '!J3287,'Product Details'!$B$2:$B$169,0),3)</f>
        <v>Office_Supplies</v>
      </c>
      <c r="L3287" s="7" t="str">
        <f>INDEX('Product Details'!$A$2:$D$169, MATCH('Sales Order '!J3287,'Product Details'!$B$2:$B$169,0),4)</f>
        <v>Labels</v>
      </c>
      <c r="M3287" s="7" t="str">
        <f>INDEX('Product Details'!$A$2:$D$169, MATCH('Sales Order '!J3287,'Product Details'!$B$2:$B$169,0),1)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411"/>
        <v>14100</v>
      </c>
      <c r="R3287" s="8">
        <f t="shared" si="412"/>
        <v>14796</v>
      </c>
      <c r="S3287" s="2">
        <v>55</v>
      </c>
      <c r="T3287" s="9">
        <f t="shared" si="413"/>
        <v>14851</v>
      </c>
      <c r="U3287" s="9">
        <f t="shared" si="414"/>
        <v>751</v>
      </c>
      <c r="V3287" s="2" t="s">
        <v>34</v>
      </c>
      <c r="W3287" s="10">
        <f t="shared" si="415"/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 t="shared" si="408"/>
        <v>Magdelene</v>
      </c>
      <c r="H3288" s="6" t="str">
        <f t="shared" si="409"/>
        <v>Morse</v>
      </c>
      <c r="I3288" s="6" t="str">
        <f t="shared" si="410"/>
        <v>Berlin</v>
      </c>
      <c r="J3288" s="2" t="s">
        <v>54</v>
      </c>
      <c r="K3288" s="7" t="str">
        <f>INDEX('Product Details'!$A$2:$D$169, MATCH('Sales Order '!J3288,'Product Details'!$B$2:$B$169,0),3)</f>
        <v>Furniture</v>
      </c>
      <c r="L3288" s="7" t="str">
        <f>INDEX('Product Details'!$A$2:$D$169, MATCH('Sales Order '!J3288,'Product Details'!$B$2:$B$169,0),4)</f>
        <v>Tables</v>
      </c>
      <c r="M3288" s="7" t="str">
        <f>INDEX('Product Details'!$A$2:$D$169, MATCH('Sales Order '!J3288,'Product Details'!$B$2:$B$169,0),1)</f>
        <v>Wood Table, Rectangular</v>
      </c>
      <c r="N3288" s="2">
        <v>9214</v>
      </c>
      <c r="O3288" s="2">
        <v>8295</v>
      </c>
      <c r="P3288" s="2">
        <v>6</v>
      </c>
      <c r="Q3288" s="8">
        <f t="shared" si="411"/>
        <v>49770</v>
      </c>
      <c r="R3288" s="8">
        <f t="shared" si="412"/>
        <v>55284</v>
      </c>
      <c r="S3288" s="2">
        <v>62</v>
      </c>
      <c r="T3288" s="9">
        <f t="shared" si="413"/>
        <v>55346</v>
      </c>
      <c r="U3288" s="9">
        <f t="shared" si="414"/>
        <v>5576</v>
      </c>
      <c r="V3288" s="2" t="s">
        <v>34</v>
      </c>
      <c r="W3288" s="10">
        <f t="shared" si="415"/>
        <v>0.09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 t="shared" si="408"/>
        <v>Darrin</v>
      </c>
      <c r="H3289" s="6" t="str">
        <f t="shared" si="409"/>
        <v>Sayre</v>
      </c>
      <c r="I3289" s="6" t="str">
        <f t="shared" si="410"/>
        <v>Duisburg</v>
      </c>
      <c r="J3289" s="2" t="s">
        <v>90</v>
      </c>
      <c r="K3289" s="7" t="str">
        <f>INDEX('Product Details'!$A$2:$D$169, MATCH('Sales Order '!J3289,'Product Details'!$B$2:$B$169,0),3)</f>
        <v>Office_Supplies</v>
      </c>
      <c r="L3289" s="7" t="str">
        <f>INDEX('Product Details'!$A$2:$D$169, MATCH('Sales Order '!J3289,'Product Details'!$B$2:$B$169,0),4)</f>
        <v>Paper</v>
      </c>
      <c r="M3289" s="7" t="str">
        <f>INDEX('Product Details'!$A$2:$D$169, MATCH('Sales Order '!J3289,'Product Details'!$B$2:$B$169,0),1)</f>
        <v>Xerox 1974</v>
      </c>
      <c r="N3289" s="2">
        <v>729</v>
      </c>
      <c r="O3289" s="2">
        <v>689</v>
      </c>
      <c r="P3289" s="2">
        <v>7</v>
      </c>
      <c r="Q3289" s="8">
        <f t="shared" si="411"/>
        <v>4823</v>
      </c>
      <c r="R3289" s="8">
        <f t="shared" si="412"/>
        <v>5103</v>
      </c>
      <c r="S3289" s="2">
        <v>56</v>
      </c>
      <c r="T3289" s="9">
        <f t="shared" si="413"/>
        <v>5159</v>
      </c>
      <c r="U3289" s="9">
        <f t="shared" si="414"/>
        <v>336</v>
      </c>
      <c r="V3289" s="2" t="s">
        <v>34</v>
      </c>
      <c r="W3289" s="10">
        <f t="shared" si="415"/>
        <v>0.05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 t="shared" si="408"/>
        <v>Jack</v>
      </c>
      <c r="H3290" s="6" t="str">
        <f t="shared" si="409"/>
        <v>Garza</v>
      </c>
      <c r="I3290" s="6" t="str">
        <f t="shared" si="410"/>
        <v>Taiyuan</v>
      </c>
      <c r="J3290" s="2" t="s">
        <v>493</v>
      </c>
      <c r="K3290" s="7" t="str">
        <f>INDEX('Product Details'!$A$2:$D$169, MATCH('Sales Order '!J3290,'Product Details'!$B$2:$B$169,0),3)</f>
        <v>Office_Supplies</v>
      </c>
      <c r="L3290" s="7" t="str">
        <f>INDEX('Product Details'!$A$2:$D$169, MATCH('Sales Order '!J3290,'Product Details'!$B$2:$B$169,0),4)</f>
        <v>Binders</v>
      </c>
      <c r="M3290" s="7" t="str">
        <f>INDEX('Product Details'!$A$2:$D$169, MATCH('Sales Order '!J3290,'Product Details'!$B$2:$B$169,0),1)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411"/>
        <v>627</v>
      </c>
      <c r="R3290" s="8">
        <f t="shared" si="412"/>
        <v>691</v>
      </c>
      <c r="S3290" s="2">
        <v>31</v>
      </c>
      <c r="T3290" s="9">
        <f t="shared" si="413"/>
        <v>722</v>
      </c>
      <c r="U3290" s="9">
        <f t="shared" si="414"/>
        <v>95</v>
      </c>
      <c r="V3290" s="2" t="s">
        <v>34</v>
      </c>
      <c r="W3290" s="10">
        <f t="shared" si="415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 t="shared" si="408"/>
        <v>Peter</v>
      </c>
      <c r="H3291" s="6" t="str">
        <f t="shared" si="409"/>
        <v>BŸhler</v>
      </c>
      <c r="I3291" s="6" t="str">
        <f t="shared" si="410"/>
        <v>Wolfsburg</v>
      </c>
      <c r="J3291" s="2" t="s">
        <v>374</v>
      </c>
      <c r="K3291" s="7" t="str">
        <f>INDEX('Product Details'!$A$2:$D$169, MATCH('Sales Order '!J3291,'Product Details'!$B$2:$B$169,0),3)</f>
        <v>Furniture</v>
      </c>
      <c r="L3291" s="7" t="str">
        <f>INDEX('Product Details'!$A$2:$D$169, MATCH('Sales Order '!J3291,'Product Details'!$B$2:$B$169,0),4)</f>
        <v>Chairs</v>
      </c>
      <c r="M3291" s="7" t="str">
        <f>INDEX('Product Details'!$A$2:$D$169, MATCH('Sales Order '!J3291,'Product Details'!$B$2:$B$169,0),1)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411"/>
        <v>4722</v>
      </c>
      <c r="R3291" s="8">
        <f t="shared" si="412"/>
        <v>5002</v>
      </c>
      <c r="S3291" s="2">
        <v>96</v>
      </c>
      <c r="T3291" s="9">
        <f t="shared" si="413"/>
        <v>5098</v>
      </c>
      <c r="U3291" s="9">
        <f t="shared" si="414"/>
        <v>376</v>
      </c>
      <c r="V3291" s="2" t="s">
        <v>64</v>
      </c>
      <c r="W3291" s="10">
        <f t="shared" si="415"/>
        <v>0.05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 t="shared" si="408"/>
        <v>Ann</v>
      </c>
      <c r="H3292" s="6" t="str">
        <f t="shared" si="409"/>
        <v>Chong</v>
      </c>
      <c r="I3292" s="6" t="str">
        <f t="shared" si="410"/>
        <v>Sydney</v>
      </c>
      <c r="J3292" s="2" t="s">
        <v>817</v>
      </c>
      <c r="K3292" s="7" t="str">
        <f>INDEX('Product Details'!$A$2:$D$169, MATCH('Sales Order '!J3292,'Product Details'!$B$2:$B$169,0),3)</f>
        <v>Office_Supplies</v>
      </c>
      <c r="L3292" s="7" t="str">
        <f>INDEX('Product Details'!$A$2:$D$169, MATCH('Sales Order '!J3292,'Product Details'!$B$2:$B$169,0),4)</f>
        <v>Labels</v>
      </c>
      <c r="M3292" s="7" t="str">
        <f>INDEX('Product Details'!$A$2:$D$169, MATCH('Sales Order '!J3292,'Product Details'!$B$2:$B$169,0),1)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411"/>
        <v>4018</v>
      </c>
      <c r="R3292" s="8">
        <f t="shared" si="412"/>
        <v>4302</v>
      </c>
      <c r="S3292" s="2">
        <v>67</v>
      </c>
      <c r="T3292" s="9">
        <f t="shared" si="413"/>
        <v>4369</v>
      </c>
      <c r="U3292" s="9">
        <f t="shared" si="414"/>
        <v>351</v>
      </c>
      <c r="V3292" s="2" t="s">
        <v>34</v>
      </c>
      <c r="W3292" s="10">
        <f t="shared" si="415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 t="shared" si="408"/>
        <v>Emily</v>
      </c>
      <c r="H3293" s="6" t="str">
        <f t="shared" si="409"/>
        <v>Ducich</v>
      </c>
      <c r="I3293" s="6" t="str">
        <f t="shared" si="410"/>
        <v>Lohne</v>
      </c>
      <c r="J3293" s="2" t="s">
        <v>302</v>
      </c>
      <c r="K3293" s="7" t="str">
        <f>INDEX('Product Details'!$A$2:$D$169, MATCH('Sales Order '!J3293,'Product Details'!$B$2:$B$169,0),3)</f>
        <v>Technology</v>
      </c>
      <c r="L3293" s="7" t="str">
        <f>INDEX('Product Details'!$A$2:$D$169, MATCH('Sales Order '!J3293,'Product Details'!$B$2:$B$169,0),4)</f>
        <v>Machines</v>
      </c>
      <c r="M3293" s="7" t="str">
        <f>INDEX('Product Details'!$A$2:$D$169, MATCH('Sales Order '!J3293,'Product Details'!$B$2:$B$169,0),1)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411"/>
        <v>6331</v>
      </c>
      <c r="R3293" s="8">
        <f t="shared" si="412"/>
        <v>6838</v>
      </c>
      <c r="S3293" s="2">
        <v>71</v>
      </c>
      <c r="T3293" s="9">
        <f t="shared" si="413"/>
        <v>6909</v>
      </c>
      <c r="U3293" s="9">
        <f t="shared" si="414"/>
        <v>578</v>
      </c>
      <c r="V3293" s="2" t="s">
        <v>64</v>
      </c>
      <c r="W3293" s="10">
        <f t="shared" si="415"/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 t="shared" si="408"/>
        <v>Monica</v>
      </c>
      <c r="H3294" s="6" t="str">
        <f t="shared" si="409"/>
        <v>Federle</v>
      </c>
      <c r="I3294" s="6" t="str">
        <f t="shared" si="410"/>
        <v>Lismore</v>
      </c>
      <c r="J3294" s="2" t="s">
        <v>402</v>
      </c>
      <c r="K3294" s="7" t="str">
        <f>INDEX('Product Details'!$A$2:$D$169, MATCH('Sales Order '!J3294,'Product Details'!$B$2:$B$169,0),3)</f>
        <v>Furniture</v>
      </c>
      <c r="L3294" s="7" t="str">
        <f>INDEX('Product Details'!$A$2:$D$169, MATCH('Sales Order '!J3294,'Product Details'!$B$2:$B$169,0),4)</f>
        <v>Bookcases</v>
      </c>
      <c r="M3294" s="7" t="str">
        <f>INDEX('Product Details'!$A$2:$D$169, MATCH('Sales Order '!J3294,'Product Details'!$B$2:$B$169,0),1)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411"/>
        <v>1104</v>
      </c>
      <c r="R3294" s="8">
        <f t="shared" si="412"/>
        <v>1164</v>
      </c>
      <c r="S3294" s="2">
        <v>10</v>
      </c>
      <c r="T3294" s="9">
        <f t="shared" si="413"/>
        <v>1174</v>
      </c>
      <c r="U3294" s="9">
        <f t="shared" si="414"/>
        <v>70</v>
      </c>
      <c r="V3294" s="2" t="s">
        <v>34</v>
      </c>
      <c r="W3294" s="10">
        <f t="shared" si="415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 t="shared" si="408"/>
        <v>Jill</v>
      </c>
      <c r="H3295" s="6" t="str">
        <f t="shared" si="409"/>
        <v>Stevenson</v>
      </c>
      <c r="I3295" s="6" t="str">
        <f t="shared" si="410"/>
        <v>Bengbu</v>
      </c>
      <c r="J3295" s="2" t="s">
        <v>235</v>
      </c>
      <c r="K3295" s="7" t="str">
        <f>INDEX('Product Details'!$A$2:$D$169, MATCH('Sales Order '!J3295,'Product Details'!$B$2:$B$169,0),3)</f>
        <v>Furniture</v>
      </c>
      <c r="L3295" s="7" t="str">
        <f>INDEX('Product Details'!$A$2:$D$169, MATCH('Sales Order '!J3295,'Product Details'!$B$2:$B$169,0),4)</f>
        <v>Chairs</v>
      </c>
      <c r="M3295" s="7" t="str">
        <f>INDEX('Product Details'!$A$2:$D$169, MATCH('Sales Order '!J3295,'Product Details'!$B$2:$B$169,0),1)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411"/>
        <v>5968</v>
      </c>
      <c r="R3295" s="8">
        <f t="shared" si="412"/>
        <v>6448</v>
      </c>
      <c r="S3295" s="2">
        <v>99</v>
      </c>
      <c r="T3295" s="9">
        <f t="shared" si="413"/>
        <v>6547</v>
      </c>
      <c r="U3295" s="9">
        <f t="shared" si="414"/>
        <v>579</v>
      </c>
      <c r="V3295" s="2" t="s">
        <v>31</v>
      </c>
      <c r="W3295" s="10">
        <f t="shared" si="415"/>
        <v>0.05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 t="shared" si="408"/>
        <v>Hallie</v>
      </c>
      <c r="H3296" s="6" t="str">
        <f t="shared" si="409"/>
        <v>Redmond</v>
      </c>
      <c r="I3296" s="6" t="str">
        <f t="shared" si="410"/>
        <v>Caloundra</v>
      </c>
      <c r="J3296" s="2" t="s">
        <v>380</v>
      </c>
      <c r="K3296" s="7" t="str">
        <f>INDEX('Product Details'!$A$2:$D$169, MATCH('Sales Order '!J3296,'Product Details'!$B$2:$B$169,0),3)</f>
        <v>Office_Supplies</v>
      </c>
      <c r="L3296" s="7" t="str">
        <f>INDEX('Product Details'!$A$2:$D$169, MATCH('Sales Order '!J3296,'Product Details'!$B$2:$B$169,0),4)</f>
        <v>Fasteners</v>
      </c>
      <c r="M3296" s="7" t="str">
        <f>INDEX('Product Details'!$A$2:$D$169, MATCH('Sales Order '!J3296,'Product Details'!$B$2:$B$169,0),1)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411"/>
        <v>2425</v>
      </c>
      <c r="R3296" s="8">
        <f t="shared" si="412"/>
        <v>2644</v>
      </c>
      <c r="S3296" s="2">
        <v>85</v>
      </c>
      <c r="T3296" s="9">
        <f t="shared" si="413"/>
        <v>2729</v>
      </c>
      <c r="U3296" s="9">
        <f t="shared" si="414"/>
        <v>304</v>
      </c>
      <c r="V3296" s="2" t="s">
        <v>31</v>
      </c>
      <c r="W3296" s="10">
        <f t="shared" si="415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 t="shared" si="408"/>
        <v>Patrick</v>
      </c>
      <c r="H3297" s="6" t="str">
        <f t="shared" si="409"/>
        <v>Bzostek</v>
      </c>
      <c r="I3297" s="6" t="str">
        <f t="shared" si="410"/>
        <v>Krefeld</v>
      </c>
      <c r="J3297" s="2" t="s">
        <v>698</v>
      </c>
      <c r="K3297" s="7" t="str">
        <f>INDEX('Product Details'!$A$2:$D$169, MATCH('Sales Order '!J3297,'Product Details'!$B$2:$B$169,0),3)</f>
        <v>Furniture</v>
      </c>
      <c r="L3297" s="7" t="str">
        <f>INDEX('Product Details'!$A$2:$D$169, MATCH('Sales Order '!J3297,'Product Details'!$B$2:$B$169,0),4)</f>
        <v>Chairs</v>
      </c>
      <c r="M3297" s="7" t="str">
        <f>INDEX('Product Details'!$A$2:$D$169, MATCH('Sales Order '!J3297,'Product Details'!$B$2:$B$169,0),1)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411"/>
        <v>37809</v>
      </c>
      <c r="R3297" s="8">
        <f t="shared" si="412"/>
        <v>40383</v>
      </c>
      <c r="S3297" s="2">
        <v>81</v>
      </c>
      <c r="T3297" s="9">
        <f t="shared" si="413"/>
        <v>40464</v>
      </c>
      <c r="U3297" s="9">
        <f t="shared" si="414"/>
        <v>2655</v>
      </c>
      <c r="V3297" s="2" t="s">
        <v>64</v>
      </c>
      <c r="W3297" s="10">
        <f t="shared" si="415"/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 t="shared" si="408"/>
        <v>Fred</v>
      </c>
      <c r="H3298" s="6" t="str">
        <f t="shared" si="409"/>
        <v>Wasserman</v>
      </c>
      <c r="I3298" s="6" t="str">
        <f t="shared" si="410"/>
        <v>Willich</v>
      </c>
      <c r="J3298" s="2" t="s">
        <v>187</v>
      </c>
      <c r="K3298" s="7" t="str">
        <f>INDEX('Product Details'!$A$2:$D$169, MATCH('Sales Order '!J3298,'Product Details'!$B$2:$B$169,0),3)</f>
        <v>Technology</v>
      </c>
      <c r="L3298" s="7" t="str">
        <f>INDEX('Product Details'!$A$2:$D$169, MATCH('Sales Order '!J3298,'Product Details'!$B$2:$B$169,0),4)</f>
        <v>Accessories</v>
      </c>
      <c r="M3298" s="7" t="str">
        <f>INDEX('Product Details'!$A$2:$D$169, MATCH('Sales Order '!J3298,'Product Details'!$B$2:$B$169,0),1)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411"/>
        <v>1408</v>
      </c>
      <c r="R3298" s="8">
        <f t="shared" si="412"/>
        <v>1518</v>
      </c>
      <c r="S3298" s="2">
        <v>30</v>
      </c>
      <c r="T3298" s="9">
        <f t="shared" si="413"/>
        <v>1548</v>
      </c>
      <c r="U3298" s="9">
        <f t="shared" si="414"/>
        <v>140</v>
      </c>
      <c r="V3298" s="2" t="s">
        <v>34</v>
      </c>
      <c r="W3298" s="10">
        <f t="shared" si="415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 t="shared" si="408"/>
        <v>Eileen</v>
      </c>
      <c r="H3299" s="6" t="str">
        <f t="shared" si="409"/>
        <v>Kiefer</v>
      </c>
      <c r="I3299" s="6" t="str">
        <f t="shared" si="410"/>
        <v>Cologne</v>
      </c>
      <c r="J3299" s="2" t="s">
        <v>46</v>
      </c>
      <c r="K3299" s="7" t="str">
        <f>INDEX('Product Details'!$A$2:$D$169, MATCH('Sales Order '!J3299,'Product Details'!$B$2:$B$169,0),3)</f>
        <v>Technology</v>
      </c>
      <c r="L3299" s="7" t="str">
        <f>INDEX('Product Details'!$A$2:$D$169, MATCH('Sales Order '!J3299,'Product Details'!$B$2:$B$169,0),4)</f>
        <v>Machines</v>
      </c>
      <c r="M3299" s="7" t="str">
        <f>INDEX('Product Details'!$A$2:$D$169, MATCH('Sales Order '!J3299,'Product Details'!$B$2:$B$169,0),1)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411"/>
        <v>23308</v>
      </c>
      <c r="R3299" s="8">
        <f t="shared" si="412"/>
        <v>23764</v>
      </c>
      <c r="S3299" s="2">
        <v>35</v>
      </c>
      <c r="T3299" s="9">
        <f t="shared" si="413"/>
        <v>23799</v>
      </c>
      <c r="U3299" s="9">
        <f t="shared" si="414"/>
        <v>491</v>
      </c>
      <c r="V3299" s="2" t="s">
        <v>34</v>
      </c>
      <c r="W3299" s="10">
        <f t="shared" si="415"/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 t="shared" si="408"/>
        <v>Randy</v>
      </c>
      <c r="H3300" s="6" t="str">
        <f t="shared" si="409"/>
        <v>Ferguson</v>
      </c>
      <c r="I3300" s="6" t="str">
        <f t="shared" si="410"/>
        <v>Adelaide</v>
      </c>
      <c r="J3300" s="2" t="s">
        <v>161</v>
      </c>
      <c r="K3300" s="7" t="str">
        <f>INDEX('Product Details'!$A$2:$D$169, MATCH('Sales Order '!J3300,'Product Details'!$B$2:$B$169,0),3)</f>
        <v>Office_Supplies</v>
      </c>
      <c r="L3300" s="7" t="str">
        <f>INDEX('Product Details'!$A$2:$D$169, MATCH('Sales Order '!J3300,'Product Details'!$B$2:$B$169,0),4)</f>
        <v>Storage</v>
      </c>
      <c r="M3300" s="7" t="str">
        <f>INDEX('Product Details'!$A$2:$D$169, MATCH('Sales Order '!J3300,'Product Details'!$B$2:$B$169,0),1)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411"/>
        <v>12012</v>
      </c>
      <c r="R3300" s="8">
        <f t="shared" si="412"/>
        <v>12838</v>
      </c>
      <c r="S3300" s="2">
        <v>94</v>
      </c>
      <c r="T3300" s="9">
        <f t="shared" si="413"/>
        <v>12932</v>
      </c>
      <c r="U3300" s="9">
        <f t="shared" si="414"/>
        <v>920</v>
      </c>
      <c r="V3300" s="2" t="s">
        <v>34</v>
      </c>
      <c r="W3300" s="10">
        <f t="shared" si="415"/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 t="shared" si="408"/>
        <v>Guy</v>
      </c>
      <c r="H3301" s="6" t="str">
        <f t="shared" si="409"/>
        <v>Phonely</v>
      </c>
      <c r="I3301" s="6" t="str">
        <f t="shared" si="410"/>
        <v>Jodhpur</v>
      </c>
      <c r="J3301" s="2" t="s">
        <v>263</v>
      </c>
      <c r="K3301" s="7" t="str">
        <f>INDEX('Product Details'!$A$2:$D$169, MATCH('Sales Order '!J3301,'Product Details'!$B$2:$B$169,0),3)</f>
        <v>Furniture</v>
      </c>
      <c r="L3301" s="7" t="str">
        <f>INDEX('Product Details'!$A$2:$D$169, MATCH('Sales Order '!J3301,'Product Details'!$B$2:$B$169,0),4)</f>
        <v>Chairs</v>
      </c>
      <c r="M3301" s="7" t="str">
        <f>INDEX('Product Details'!$A$2:$D$169, MATCH('Sales Order '!J3301,'Product Details'!$B$2:$B$169,0),1)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411"/>
        <v>7255</v>
      </c>
      <c r="R3301" s="8">
        <f t="shared" si="412"/>
        <v>7691</v>
      </c>
      <c r="S3301" s="2">
        <v>59</v>
      </c>
      <c r="T3301" s="9">
        <f t="shared" si="413"/>
        <v>7750</v>
      </c>
      <c r="U3301" s="9">
        <f t="shared" si="414"/>
        <v>495</v>
      </c>
      <c r="V3301" s="2" t="s">
        <v>34</v>
      </c>
      <c r="W3301" s="10">
        <f t="shared" si="415"/>
        <v>0.05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 t="shared" si="408"/>
        <v>Don</v>
      </c>
      <c r="H3302" s="6" t="str">
        <f t="shared" si="409"/>
        <v>Weiss</v>
      </c>
      <c r="I3302" s="6" t="str">
        <f t="shared" si="410"/>
        <v>Sydney</v>
      </c>
      <c r="J3302" s="2" t="s">
        <v>1185</v>
      </c>
      <c r="K3302" s="7" t="str">
        <f>INDEX('Product Details'!$A$2:$D$169, MATCH('Sales Order '!J3302,'Product Details'!$B$2:$B$169,0),3)</f>
        <v>Office_Supplies</v>
      </c>
      <c r="L3302" s="7" t="str">
        <f>INDEX('Product Details'!$A$2:$D$169, MATCH('Sales Order '!J3302,'Product Details'!$B$2:$B$169,0),4)</f>
        <v>Envelopes</v>
      </c>
      <c r="M3302" s="7" t="str">
        <f>INDEX('Product Details'!$A$2:$D$169, MATCH('Sales Order '!J3302,'Product Details'!$B$2:$B$169,0),1)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411"/>
        <v>276</v>
      </c>
      <c r="R3302" s="8">
        <f t="shared" si="412"/>
        <v>294</v>
      </c>
      <c r="S3302" s="2">
        <v>30</v>
      </c>
      <c r="T3302" s="9">
        <f t="shared" si="413"/>
        <v>324</v>
      </c>
      <c r="U3302" s="9">
        <f t="shared" si="414"/>
        <v>48</v>
      </c>
      <c r="V3302" s="2" t="s">
        <v>34</v>
      </c>
      <c r="W3302" s="10">
        <f t="shared" si="415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 t="shared" si="408"/>
        <v>Emily</v>
      </c>
      <c r="H3303" s="6" t="str">
        <f t="shared" si="409"/>
        <v>Grady</v>
      </c>
      <c r="I3303" s="6" t="str">
        <f t="shared" si="410"/>
        <v>Pimpri</v>
      </c>
      <c r="J3303" s="2" t="s">
        <v>564</v>
      </c>
      <c r="K3303" s="7" t="str">
        <f>INDEX('Product Details'!$A$2:$D$169, MATCH('Sales Order '!J3303,'Product Details'!$B$2:$B$169,0),3)</f>
        <v>Technology</v>
      </c>
      <c r="L3303" s="7" t="str">
        <f>INDEX('Product Details'!$A$2:$D$169, MATCH('Sales Order '!J3303,'Product Details'!$B$2:$B$169,0),4)</f>
        <v>Machines</v>
      </c>
      <c r="M3303" s="7" t="str">
        <f>INDEX('Product Details'!$A$2:$D$169, MATCH('Sales Order '!J3303,'Product Details'!$B$2:$B$169,0),1)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411"/>
        <v>62</v>
      </c>
      <c r="R3303" s="8">
        <f t="shared" si="412"/>
        <v>67</v>
      </c>
      <c r="S3303" s="2">
        <v>10</v>
      </c>
      <c r="T3303" s="9">
        <f t="shared" si="413"/>
        <v>77</v>
      </c>
      <c r="U3303" s="9">
        <f t="shared" si="414"/>
        <v>15</v>
      </c>
      <c r="V3303" s="2" t="s">
        <v>64</v>
      </c>
      <c r="W3303" s="10">
        <f t="shared" si="415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 t="shared" si="408"/>
        <v>Helen</v>
      </c>
      <c r="H3304" s="6" t="str">
        <f t="shared" si="409"/>
        <v>Abelman</v>
      </c>
      <c r="I3304" s="6" t="str">
        <f t="shared" si="410"/>
        <v>Mangalore</v>
      </c>
      <c r="J3304" s="2" t="s">
        <v>181</v>
      </c>
      <c r="K3304" s="7" t="str">
        <f>INDEX('Product Details'!$A$2:$D$169, MATCH('Sales Order '!J3304,'Product Details'!$B$2:$B$169,0),3)</f>
        <v>Furniture</v>
      </c>
      <c r="L3304" s="7" t="str">
        <f>INDEX('Product Details'!$A$2:$D$169, MATCH('Sales Order '!J3304,'Product Details'!$B$2:$B$169,0),4)</f>
        <v>Tables</v>
      </c>
      <c r="M3304" s="7" t="str">
        <f>INDEX('Product Details'!$A$2:$D$169, MATCH('Sales Order '!J3304,'Product Details'!$B$2:$B$169,0),1)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411"/>
        <v>16938</v>
      </c>
      <c r="R3304" s="8">
        <f t="shared" si="412"/>
        <v>17778</v>
      </c>
      <c r="S3304" s="2">
        <v>37</v>
      </c>
      <c r="T3304" s="9">
        <f t="shared" si="413"/>
        <v>17815</v>
      </c>
      <c r="U3304" s="9">
        <f t="shared" si="414"/>
        <v>877</v>
      </c>
      <c r="V3304" s="2" t="s">
        <v>34</v>
      </c>
      <c r="W3304" s="10">
        <f t="shared" si="415"/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 t="shared" si="408"/>
        <v>Tony</v>
      </c>
      <c r="H3305" s="6" t="str">
        <f t="shared" si="409"/>
        <v>Sayre</v>
      </c>
      <c r="I3305" s="6" t="str">
        <f t="shared" si="410"/>
        <v>Wafangdian</v>
      </c>
      <c r="J3305" s="2" t="s">
        <v>263</v>
      </c>
      <c r="K3305" s="7" t="str">
        <f>INDEX('Product Details'!$A$2:$D$169, MATCH('Sales Order '!J3305,'Product Details'!$B$2:$B$169,0),3)</f>
        <v>Furniture</v>
      </c>
      <c r="L3305" s="7" t="str">
        <f>INDEX('Product Details'!$A$2:$D$169, MATCH('Sales Order '!J3305,'Product Details'!$B$2:$B$169,0),4)</f>
        <v>Chairs</v>
      </c>
      <c r="M3305" s="7" t="str">
        <f>INDEX('Product Details'!$A$2:$D$169, MATCH('Sales Order '!J3305,'Product Details'!$B$2:$B$169,0),1)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411"/>
        <v>9456</v>
      </c>
      <c r="R3305" s="8">
        <f t="shared" si="412"/>
        <v>10512</v>
      </c>
      <c r="S3305" s="2">
        <v>84</v>
      </c>
      <c r="T3305" s="9">
        <f t="shared" si="413"/>
        <v>10596</v>
      </c>
      <c r="U3305" s="9">
        <f t="shared" si="414"/>
        <v>1140</v>
      </c>
      <c r="V3305" s="2" t="s">
        <v>64</v>
      </c>
      <c r="W3305" s="10">
        <f t="shared" si="415"/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 t="shared" si="408"/>
        <v>Gary</v>
      </c>
      <c r="H3306" s="6" t="str">
        <f t="shared" si="409"/>
        <v>Zandusky</v>
      </c>
      <c r="I3306" s="6" t="str">
        <f t="shared" si="410"/>
        <v>Gold Coast</v>
      </c>
      <c r="J3306" s="2" t="s">
        <v>392</v>
      </c>
      <c r="K3306" s="7" t="str">
        <f>INDEX('Product Details'!$A$2:$D$169, MATCH('Sales Order '!J3306,'Product Details'!$B$2:$B$169,0),3)</f>
        <v>Office_Supplies</v>
      </c>
      <c r="L3306" s="7" t="str">
        <f>INDEX('Product Details'!$A$2:$D$169, MATCH('Sales Order '!J3306,'Product Details'!$B$2:$B$169,0),4)</f>
        <v>Binders</v>
      </c>
      <c r="M3306" s="7" t="str">
        <f>INDEX('Product Details'!$A$2:$D$169, MATCH('Sales Order '!J3306,'Product Details'!$B$2:$B$169,0),1)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411"/>
        <v>8815</v>
      </c>
      <c r="R3306" s="8">
        <f t="shared" si="412"/>
        <v>9435</v>
      </c>
      <c r="S3306" s="2">
        <v>63</v>
      </c>
      <c r="T3306" s="9">
        <f t="shared" si="413"/>
        <v>9498</v>
      </c>
      <c r="U3306" s="9">
        <f t="shared" si="414"/>
        <v>683</v>
      </c>
      <c r="V3306" s="2" t="s">
        <v>34</v>
      </c>
      <c r="W3306" s="10">
        <f t="shared" si="415"/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 t="shared" si="408"/>
        <v>Becky</v>
      </c>
      <c r="H3307" s="6" t="str">
        <f t="shared" si="409"/>
        <v>Pak</v>
      </c>
      <c r="I3307" s="6" t="str">
        <f t="shared" si="410"/>
        <v>Mandurah</v>
      </c>
      <c r="J3307" s="2" t="s">
        <v>191</v>
      </c>
      <c r="K3307" s="7" t="str">
        <f>INDEX('Product Details'!$A$2:$D$169, MATCH('Sales Order '!J3307,'Product Details'!$B$2:$B$169,0),3)</f>
        <v>Furniture</v>
      </c>
      <c r="L3307" s="7" t="str">
        <f>INDEX('Product Details'!$A$2:$D$169, MATCH('Sales Order '!J3307,'Product Details'!$B$2:$B$169,0),4)</f>
        <v>Tables</v>
      </c>
      <c r="M3307" s="7" t="str">
        <f>INDEX('Product Details'!$A$2:$D$169, MATCH('Sales Order '!J3307,'Product Details'!$B$2:$B$169,0),1)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411"/>
        <v>12430</v>
      </c>
      <c r="R3307" s="8">
        <f t="shared" si="412"/>
        <v>12674</v>
      </c>
      <c r="S3307" s="2">
        <v>77</v>
      </c>
      <c r="T3307" s="9">
        <f t="shared" si="413"/>
        <v>12751</v>
      </c>
      <c r="U3307" s="9">
        <f t="shared" si="414"/>
        <v>321</v>
      </c>
      <c r="V3307" s="2" t="s">
        <v>64</v>
      </c>
      <c r="W3307" s="10">
        <f t="shared" si="415"/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 t="shared" si="408"/>
        <v>Tony</v>
      </c>
      <c r="H3308" s="6" t="str">
        <f t="shared" si="409"/>
        <v>Sayre</v>
      </c>
      <c r="I3308" s="6" t="str">
        <f t="shared" si="410"/>
        <v>Wafangdian</v>
      </c>
      <c r="J3308" s="2" t="s">
        <v>371</v>
      </c>
      <c r="K3308" s="7" t="str">
        <f>INDEX('Product Details'!$A$2:$D$169, MATCH('Sales Order '!J3308,'Product Details'!$B$2:$B$169,0),3)</f>
        <v>Furniture</v>
      </c>
      <c r="L3308" s="7" t="str">
        <f>INDEX('Product Details'!$A$2:$D$169, MATCH('Sales Order '!J3308,'Product Details'!$B$2:$B$169,0),4)</f>
        <v>Bookcases</v>
      </c>
      <c r="M3308" s="7" t="str">
        <f>INDEX('Product Details'!$A$2:$D$169, MATCH('Sales Order '!J3308,'Product Details'!$B$2:$B$169,0),1)</f>
        <v>3-Shelf Cabinet, Traditional</v>
      </c>
      <c r="N3308" s="2">
        <v>224</v>
      </c>
      <c r="O3308" s="2">
        <v>210</v>
      </c>
      <c r="P3308" s="2">
        <v>2</v>
      </c>
      <c r="Q3308" s="8">
        <f t="shared" si="411"/>
        <v>420</v>
      </c>
      <c r="R3308" s="8">
        <f t="shared" si="412"/>
        <v>448</v>
      </c>
      <c r="S3308" s="2">
        <v>63</v>
      </c>
      <c r="T3308" s="9">
        <f t="shared" si="413"/>
        <v>511</v>
      </c>
      <c r="U3308" s="9">
        <f t="shared" si="414"/>
        <v>91</v>
      </c>
      <c r="V3308" s="2" t="s">
        <v>34</v>
      </c>
      <c r="W3308" s="10">
        <f t="shared" si="415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 t="shared" si="408"/>
        <v>Erica</v>
      </c>
      <c r="H3309" s="6" t="str">
        <f t="shared" si="409"/>
        <v>Hackney</v>
      </c>
      <c r="I3309" s="6" t="str">
        <f t="shared" si="410"/>
        <v>Perth</v>
      </c>
      <c r="J3309" s="2" t="s">
        <v>67</v>
      </c>
      <c r="K3309" s="7" t="str">
        <f>INDEX('Product Details'!$A$2:$D$169, MATCH('Sales Order '!J3309,'Product Details'!$B$2:$B$169,0),3)</f>
        <v>Furniture</v>
      </c>
      <c r="L3309" s="7" t="str">
        <f>INDEX('Product Details'!$A$2:$D$169, MATCH('Sales Order '!J3309,'Product Details'!$B$2:$B$169,0),4)</f>
        <v>Bookcases</v>
      </c>
      <c r="M3309" s="7" t="str">
        <f>INDEX('Product Details'!$A$2:$D$169, MATCH('Sales Order '!J3309,'Product Details'!$B$2:$B$169,0),1)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411"/>
        <v>7562</v>
      </c>
      <c r="R3309" s="8">
        <f t="shared" si="412"/>
        <v>8244</v>
      </c>
      <c r="S3309" s="2">
        <v>70</v>
      </c>
      <c r="T3309" s="9">
        <f t="shared" si="413"/>
        <v>8314</v>
      </c>
      <c r="U3309" s="9">
        <f t="shared" si="414"/>
        <v>752</v>
      </c>
      <c r="V3309" s="2" t="s">
        <v>31</v>
      </c>
      <c r="W3309" s="10">
        <f t="shared" si="415"/>
        <v>0.05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 t="shared" si="408"/>
        <v>Matt</v>
      </c>
      <c r="H3310" s="6" t="str">
        <f t="shared" si="409"/>
        <v>Collins</v>
      </c>
      <c r="I3310" s="6" t="str">
        <f t="shared" si="410"/>
        <v>Mumbai</v>
      </c>
      <c r="J3310" s="2" t="s">
        <v>555</v>
      </c>
      <c r="K3310" s="7" t="str">
        <f>INDEX('Product Details'!$A$2:$D$169, MATCH('Sales Order '!J3310,'Product Details'!$B$2:$B$169,0),3)</f>
        <v>Furniture</v>
      </c>
      <c r="L3310" s="7" t="str">
        <f>INDEX('Product Details'!$A$2:$D$169, MATCH('Sales Order '!J3310,'Product Details'!$B$2:$B$169,0),4)</f>
        <v>Furnishings</v>
      </c>
      <c r="M3310" s="7" t="str">
        <f>INDEX('Product Details'!$A$2:$D$169, MATCH('Sales Order '!J3310,'Product Details'!$B$2:$B$169,0),1)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411"/>
        <v>21175</v>
      </c>
      <c r="R3310" s="8">
        <f t="shared" si="412"/>
        <v>22015</v>
      </c>
      <c r="S3310" s="2">
        <v>40</v>
      </c>
      <c r="T3310" s="9">
        <f t="shared" si="413"/>
        <v>22055</v>
      </c>
      <c r="U3310" s="9">
        <f t="shared" si="414"/>
        <v>880</v>
      </c>
      <c r="V3310" s="2" t="s">
        <v>64</v>
      </c>
      <c r="W3310" s="10">
        <f t="shared" si="415"/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 t="shared" si="408"/>
        <v>Heather</v>
      </c>
      <c r="H3311" s="6" t="str">
        <f t="shared" si="409"/>
        <v>Kirkland</v>
      </c>
      <c r="I3311" s="6" t="str">
        <f t="shared" si="410"/>
        <v>Luoyang</v>
      </c>
      <c r="J3311" s="2" t="s">
        <v>415</v>
      </c>
      <c r="K3311" s="7" t="str">
        <f>INDEX('Product Details'!$A$2:$D$169, MATCH('Sales Order '!J3311,'Product Details'!$B$2:$B$169,0),3)</f>
        <v>Furniture</v>
      </c>
      <c r="L3311" s="7" t="str">
        <f>INDEX('Product Details'!$A$2:$D$169, MATCH('Sales Order '!J3311,'Product Details'!$B$2:$B$169,0),4)</f>
        <v>Furnishings</v>
      </c>
      <c r="M3311" s="7" t="str">
        <f>INDEX('Product Details'!$A$2:$D$169, MATCH('Sales Order '!J3311,'Product Details'!$B$2:$B$169,0),1)</f>
        <v>-O Clock, Black</v>
      </c>
      <c r="N3311" s="2">
        <v>2790</v>
      </c>
      <c r="O3311" s="2">
        <v>2557</v>
      </c>
      <c r="P3311" s="2">
        <v>3</v>
      </c>
      <c r="Q3311" s="8">
        <f t="shared" si="411"/>
        <v>7671</v>
      </c>
      <c r="R3311" s="8">
        <f t="shared" si="412"/>
        <v>8370</v>
      </c>
      <c r="S3311" s="2">
        <v>46</v>
      </c>
      <c r="T3311" s="9">
        <f t="shared" si="413"/>
        <v>8416</v>
      </c>
      <c r="U3311" s="9">
        <f t="shared" si="414"/>
        <v>745</v>
      </c>
      <c r="V3311" s="2" t="s">
        <v>34</v>
      </c>
      <c r="W3311" s="10">
        <f t="shared" si="415"/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 t="shared" si="408"/>
        <v>Mike</v>
      </c>
      <c r="H3312" s="6" t="str">
        <f t="shared" si="409"/>
        <v>Pelletier</v>
      </c>
      <c r="I3312" s="6" t="str">
        <f t="shared" si="410"/>
        <v>Jakarta</v>
      </c>
      <c r="J3312" s="2" t="s">
        <v>100</v>
      </c>
      <c r="K3312" s="7" t="str">
        <f>INDEX('Product Details'!$A$2:$D$169, MATCH('Sales Order '!J3312,'Product Details'!$B$2:$B$169,0),3)</f>
        <v>Office_Supplies</v>
      </c>
      <c r="L3312" s="7" t="str">
        <f>INDEX('Product Details'!$A$2:$D$169, MATCH('Sales Order '!J3312,'Product Details'!$B$2:$B$169,0),4)</f>
        <v>Art</v>
      </c>
      <c r="M3312" s="7" t="str">
        <f>INDEX('Product Details'!$A$2:$D$169, MATCH('Sales Order '!J3312,'Product Details'!$B$2:$B$169,0),1)</f>
        <v>Newell 34</v>
      </c>
      <c r="N3312" s="2">
        <v>8630</v>
      </c>
      <c r="O3312" s="2">
        <v>8303</v>
      </c>
      <c r="P3312" s="2">
        <v>4</v>
      </c>
      <c r="Q3312" s="8">
        <f t="shared" si="411"/>
        <v>33212</v>
      </c>
      <c r="R3312" s="8">
        <f t="shared" si="412"/>
        <v>34520</v>
      </c>
      <c r="S3312" s="2">
        <v>63</v>
      </c>
      <c r="T3312" s="9">
        <f t="shared" si="413"/>
        <v>34583</v>
      </c>
      <c r="U3312" s="9">
        <f t="shared" si="414"/>
        <v>1371</v>
      </c>
      <c r="V3312" s="2" t="s">
        <v>34</v>
      </c>
      <c r="W3312" s="10">
        <f t="shared" si="415"/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 t="shared" si="408"/>
        <v>Troy</v>
      </c>
      <c r="H3313" s="6" t="str">
        <f t="shared" si="409"/>
        <v>Staebel</v>
      </c>
      <c r="I3313" s="6" t="str">
        <f t="shared" si="410"/>
        <v>Depok</v>
      </c>
      <c r="J3313" s="2" t="s">
        <v>695</v>
      </c>
      <c r="K3313" s="7" t="str">
        <f>INDEX('Product Details'!$A$2:$D$169, MATCH('Sales Order '!J3313,'Product Details'!$B$2:$B$169,0),3)</f>
        <v>Office_Supplies</v>
      </c>
      <c r="L3313" s="7" t="str">
        <f>INDEX('Product Details'!$A$2:$D$169, MATCH('Sales Order '!J3313,'Product Details'!$B$2:$B$169,0),4)</f>
        <v>Binders</v>
      </c>
      <c r="M3313" s="7" t="str">
        <f>INDEX('Product Details'!$A$2:$D$169, MATCH('Sales Order '!J3313,'Product Details'!$B$2:$B$169,0),1)</f>
        <v>Io Binding Machine, Clear</v>
      </c>
      <c r="N3313" s="2">
        <v>2017</v>
      </c>
      <c r="O3313" s="2">
        <v>1834</v>
      </c>
      <c r="P3313" s="2">
        <v>2</v>
      </c>
      <c r="Q3313" s="8">
        <f t="shared" si="411"/>
        <v>3668</v>
      </c>
      <c r="R3313" s="8">
        <f t="shared" si="412"/>
        <v>4034</v>
      </c>
      <c r="S3313" s="2">
        <v>88</v>
      </c>
      <c r="T3313" s="9">
        <f t="shared" si="413"/>
        <v>4122</v>
      </c>
      <c r="U3313" s="9">
        <f t="shared" si="414"/>
        <v>454</v>
      </c>
      <c r="V3313" s="2" t="s">
        <v>64</v>
      </c>
      <c r="W3313" s="10">
        <f t="shared" si="415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 t="shared" si="408"/>
        <v>Patrick</v>
      </c>
      <c r="H3314" s="6" t="str">
        <f t="shared" si="409"/>
        <v>O'Donnell</v>
      </c>
      <c r="I3314" s="6" t="str">
        <f t="shared" si="410"/>
        <v>Sydney</v>
      </c>
      <c r="J3314" s="2" t="s">
        <v>580</v>
      </c>
      <c r="K3314" s="7" t="str">
        <f>INDEX('Product Details'!$A$2:$D$169, MATCH('Sales Order '!J3314,'Product Details'!$B$2:$B$169,0),3)</f>
        <v>Office_Supplies</v>
      </c>
      <c r="L3314" s="7" t="str">
        <f>INDEX('Product Details'!$A$2:$D$169, MATCH('Sales Order '!J3314,'Product Details'!$B$2:$B$169,0),4)</f>
        <v>Storage</v>
      </c>
      <c r="M3314" s="7" t="str">
        <f>INDEX('Product Details'!$A$2:$D$169, MATCH('Sales Order '!J3314,'Product Details'!$B$2:$B$169,0),1)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411"/>
        <v>7362</v>
      </c>
      <c r="R3314" s="8">
        <f t="shared" si="412"/>
        <v>7509</v>
      </c>
      <c r="S3314" s="2">
        <v>53</v>
      </c>
      <c r="T3314" s="9">
        <f t="shared" si="413"/>
        <v>7562</v>
      </c>
      <c r="U3314" s="9">
        <f t="shared" si="414"/>
        <v>200</v>
      </c>
      <c r="V3314" s="2" t="s">
        <v>64</v>
      </c>
      <c r="W3314" s="10">
        <f t="shared" si="415"/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 t="shared" si="408"/>
        <v>Carol</v>
      </c>
      <c r="H3315" s="6" t="str">
        <f t="shared" si="409"/>
        <v>Adams</v>
      </c>
      <c r="I3315" s="6" t="str">
        <f t="shared" si="410"/>
        <v>Cairns</v>
      </c>
      <c r="J3315" s="2" t="s">
        <v>515</v>
      </c>
      <c r="K3315" s="7" t="str">
        <f>INDEX('Product Details'!$A$2:$D$169, MATCH('Sales Order '!J3315,'Product Details'!$B$2:$B$169,0),3)</f>
        <v>Technology</v>
      </c>
      <c r="L3315" s="7" t="str">
        <f>INDEX('Product Details'!$A$2:$D$169, MATCH('Sales Order '!J3315,'Product Details'!$B$2:$B$169,0),4)</f>
        <v>Accessories</v>
      </c>
      <c r="M3315" s="7" t="str">
        <f>INDEX('Product Details'!$A$2:$D$169, MATCH('Sales Order '!J3315,'Product Details'!$B$2:$B$169,0),1)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411"/>
        <v>1317</v>
      </c>
      <c r="R3315" s="8">
        <f t="shared" si="412"/>
        <v>1395</v>
      </c>
      <c r="S3315" s="2">
        <v>94</v>
      </c>
      <c r="T3315" s="9">
        <f t="shared" si="413"/>
        <v>1489</v>
      </c>
      <c r="U3315" s="9">
        <f t="shared" si="414"/>
        <v>172</v>
      </c>
      <c r="V3315" s="2" t="s">
        <v>34</v>
      </c>
      <c r="W3315" s="10">
        <f t="shared" si="415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 t="shared" si="408"/>
        <v>Roy</v>
      </c>
      <c r="H3316" s="6" t="str">
        <f t="shared" si="409"/>
        <v>Skaria</v>
      </c>
      <c r="I3316" s="6" t="str">
        <f t="shared" si="410"/>
        <v>Bogor</v>
      </c>
      <c r="J3316" s="2" t="s">
        <v>867</v>
      </c>
      <c r="K3316" s="7" t="str">
        <f>INDEX('Product Details'!$A$2:$D$169, MATCH('Sales Order '!J3316,'Product Details'!$B$2:$B$169,0),3)</f>
        <v>Furniture</v>
      </c>
      <c r="L3316" s="7" t="str">
        <f>INDEX('Product Details'!$A$2:$D$169, MATCH('Sales Order '!J3316,'Product Details'!$B$2:$B$169,0),4)</f>
        <v>Chairs</v>
      </c>
      <c r="M3316" s="7" t="str">
        <f>INDEX('Product Details'!$A$2:$D$169, MATCH('Sales Order '!J3316,'Product Details'!$B$2:$B$169,0),1)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411"/>
        <v>108</v>
      </c>
      <c r="R3316" s="8">
        <f t="shared" si="412"/>
        <v>112</v>
      </c>
      <c r="S3316" s="2">
        <v>10</v>
      </c>
      <c r="T3316" s="9">
        <f t="shared" si="413"/>
        <v>122</v>
      </c>
      <c r="U3316" s="9">
        <f t="shared" si="414"/>
        <v>14</v>
      </c>
      <c r="V3316" s="2" t="s">
        <v>64</v>
      </c>
      <c r="W3316" s="10">
        <f t="shared" si="415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 t="shared" si="408"/>
        <v>Laurel</v>
      </c>
      <c r="H3317" s="6" t="str">
        <f t="shared" si="409"/>
        <v>Elliston</v>
      </c>
      <c r="I3317" s="6" t="str">
        <f t="shared" si="410"/>
        <v>Herten</v>
      </c>
      <c r="J3317" s="2" t="s">
        <v>135</v>
      </c>
      <c r="K3317" s="7" t="e">
        <f>INDEX('Product Details'!$A$2:$D$169, MATCH('Sales Order '!J3317,'Product Details'!$B$2:$B$169,0),3)</f>
        <v>#N/A</v>
      </c>
      <c r="L3317" s="7" t="e">
        <f>INDEX('Product Details'!$A$2:$D$169, MATCH('Sales Order '!J3317,'Product Details'!$B$2:$B$169,0),4)</f>
        <v>#N/A</v>
      </c>
      <c r="M3317" s="7" t="e">
        <f>INDEX('Product Details'!$A$2:$D$169, MATCH('Sales Order '!J3317,'Product Details'!$B$2:$B$169,0),1)</f>
        <v>#N/A</v>
      </c>
      <c r="N3317" s="2">
        <v>279</v>
      </c>
      <c r="O3317" s="2">
        <v>254</v>
      </c>
      <c r="P3317" s="2">
        <v>1</v>
      </c>
      <c r="Q3317" s="8">
        <f t="shared" si="411"/>
        <v>254</v>
      </c>
      <c r="R3317" s="8">
        <f t="shared" si="412"/>
        <v>279</v>
      </c>
      <c r="S3317" s="2">
        <v>72</v>
      </c>
      <c r="T3317" s="9">
        <f t="shared" si="413"/>
        <v>351</v>
      </c>
      <c r="U3317" s="9">
        <f t="shared" si="414"/>
        <v>97</v>
      </c>
      <c r="V3317" s="2" t="s">
        <v>64</v>
      </c>
      <c r="W3317" s="10">
        <f t="shared" si="415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 t="shared" si="408"/>
        <v>Aaron</v>
      </c>
      <c r="H3318" s="6" t="str">
        <f t="shared" si="409"/>
        <v>Smayling</v>
      </c>
      <c r="I3318" s="6" t="str">
        <f t="shared" si="410"/>
        <v>Port Macquarie</v>
      </c>
      <c r="J3318" s="2" t="s">
        <v>235</v>
      </c>
      <c r="K3318" s="7" t="str">
        <f>INDEX('Product Details'!$A$2:$D$169, MATCH('Sales Order '!J3318,'Product Details'!$B$2:$B$169,0),3)</f>
        <v>Furniture</v>
      </c>
      <c r="L3318" s="7" t="str">
        <f>INDEX('Product Details'!$A$2:$D$169, MATCH('Sales Order '!J3318,'Product Details'!$B$2:$B$169,0),4)</f>
        <v>Chairs</v>
      </c>
      <c r="M3318" s="7" t="str">
        <f>INDEX('Product Details'!$A$2:$D$169, MATCH('Sales Order '!J3318,'Product Details'!$B$2:$B$169,0),1)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411"/>
        <v>1461</v>
      </c>
      <c r="R3318" s="8">
        <f t="shared" si="412"/>
        <v>1578</v>
      </c>
      <c r="S3318" s="2">
        <v>52</v>
      </c>
      <c r="T3318" s="9">
        <f t="shared" si="413"/>
        <v>1630</v>
      </c>
      <c r="U3318" s="9">
        <f t="shared" si="414"/>
        <v>169</v>
      </c>
      <c r="V3318" s="2" t="s">
        <v>34</v>
      </c>
      <c r="W3318" s="10">
        <f t="shared" si="415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 t="shared" si="408"/>
        <v>Toby</v>
      </c>
      <c r="H3319" s="6" t="str">
        <f t="shared" si="409"/>
        <v>Swindell</v>
      </c>
      <c r="I3319" s="6" t="str">
        <f t="shared" si="410"/>
        <v>Ninghai</v>
      </c>
      <c r="J3319" s="2" t="s">
        <v>46</v>
      </c>
      <c r="K3319" s="7" t="str">
        <f>INDEX('Product Details'!$A$2:$D$169, MATCH('Sales Order '!J3319,'Product Details'!$B$2:$B$169,0),3)</f>
        <v>Technology</v>
      </c>
      <c r="L3319" s="7" t="str">
        <f>INDEX('Product Details'!$A$2:$D$169, MATCH('Sales Order '!J3319,'Product Details'!$B$2:$B$169,0),4)</f>
        <v>Machines</v>
      </c>
      <c r="M3319" s="7" t="str">
        <f>INDEX('Product Details'!$A$2:$D$169, MATCH('Sales Order '!J3319,'Product Details'!$B$2:$B$169,0),1)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411"/>
        <v>432</v>
      </c>
      <c r="R3319" s="8">
        <f t="shared" si="412"/>
        <v>472</v>
      </c>
      <c r="S3319" s="2">
        <v>73</v>
      </c>
      <c r="T3319" s="9">
        <f t="shared" si="413"/>
        <v>545</v>
      </c>
      <c r="U3319" s="9">
        <f t="shared" si="414"/>
        <v>113</v>
      </c>
      <c r="V3319" s="2" t="s">
        <v>34</v>
      </c>
      <c r="W3319" s="10">
        <f t="shared" si="415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 t="shared" si="408"/>
        <v>Bobby</v>
      </c>
      <c r="H3320" s="6" t="str">
        <f t="shared" si="409"/>
        <v>Odegard</v>
      </c>
      <c r="I3320" s="6" t="str">
        <f t="shared" si="410"/>
        <v>Adelaide</v>
      </c>
      <c r="J3320" s="2" t="s">
        <v>1013</v>
      </c>
      <c r="K3320" s="7" t="str">
        <f>INDEX('Product Details'!$A$2:$D$169, MATCH('Sales Order '!J3320,'Product Details'!$B$2:$B$169,0),3)</f>
        <v>Office_Supplies</v>
      </c>
      <c r="L3320" s="7" t="str">
        <f>INDEX('Product Details'!$A$2:$D$169, MATCH('Sales Order '!J3320,'Product Details'!$B$2:$B$169,0),4)</f>
        <v>Envelopes</v>
      </c>
      <c r="M3320" s="7" t="str">
        <f>INDEX('Product Details'!$A$2:$D$169, MATCH('Sales Order '!J3320,'Product Details'!$B$2:$B$169,0),1)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411"/>
        <v>10332</v>
      </c>
      <c r="R3320" s="8">
        <f t="shared" si="412"/>
        <v>11496</v>
      </c>
      <c r="S3320" s="2">
        <v>35</v>
      </c>
      <c r="T3320" s="9">
        <f t="shared" si="413"/>
        <v>11531</v>
      </c>
      <c r="U3320" s="9">
        <f t="shared" si="414"/>
        <v>1199</v>
      </c>
      <c r="V3320" s="2" t="s">
        <v>34</v>
      </c>
      <c r="W3320" s="10">
        <f t="shared" si="415"/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 t="shared" si="408"/>
        <v>Alan</v>
      </c>
      <c r="H3321" s="6" t="str">
        <f t="shared" si="409"/>
        <v>Shonely</v>
      </c>
      <c r="I3321" s="6" t="str">
        <f t="shared" si="410"/>
        <v>Canberra</v>
      </c>
      <c r="J3321" s="2" t="s">
        <v>326</v>
      </c>
      <c r="K3321" s="7" t="str">
        <f>INDEX('Product Details'!$A$2:$D$169, MATCH('Sales Order '!J3321,'Product Details'!$B$2:$B$169,0),3)</f>
        <v>Technology</v>
      </c>
      <c r="L3321" s="7" t="str">
        <f>INDEX('Product Details'!$A$2:$D$169, MATCH('Sales Order '!J3321,'Product Details'!$B$2:$B$169,0),4)</f>
        <v>Copiers</v>
      </c>
      <c r="M3321" s="7" t="str">
        <f>INDEX('Product Details'!$A$2:$D$169, MATCH('Sales Order '!J3321,'Product Details'!$B$2:$B$169,0),1)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411"/>
        <v>13592</v>
      </c>
      <c r="R3321" s="8">
        <f t="shared" si="412"/>
        <v>14528</v>
      </c>
      <c r="S3321" s="2">
        <v>30</v>
      </c>
      <c r="T3321" s="9">
        <f t="shared" si="413"/>
        <v>14558</v>
      </c>
      <c r="U3321" s="9">
        <f t="shared" si="414"/>
        <v>966</v>
      </c>
      <c r="V3321" s="2" t="s">
        <v>34</v>
      </c>
      <c r="W3321" s="10">
        <f t="shared" si="415"/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 t="shared" si="408"/>
        <v>Philisse</v>
      </c>
      <c r="H3322" s="6" t="str">
        <f t="shared" si="409"/>
        <v>Overcash</v>
      </c>
      <c r="I3322" s="6" t="str">
        <f t="shared" si="410"/>
        <v>Potsdam</v>
      </c>
      <c r="J3322" s="2" t="s">
        <v>81</v>
      </c>
      <c r="K3322" s="7" t="str">
        <f>INDEX('Product Details'!$A$2:$D$169, MATCH('Sales Order '!J3322,'Product Details'!$B$2:$B$169,0),3)</f>
        <v>Technology</v>
      </c>
      <c r="L3322" s="7" t="str">
        <f>INDEX('Product Details'!$A$2:$D$169, MATCH('Sales Order '!J3322,'Product Details'!$B$2:$B$169,0),4)</f>
        <v>Phones</v>
      </c>
      <c r="M3322" s="7" t="str">
        <f>INDEX('Product Details'!$A$2:$D$169, MATCH('Sales Order '!J3322,'Product Details'!$B$2:$B$169,0),1)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411"/>
        <v>11452</v>
      </c>
      <c r="R3322" s="8">
        <f t="shared" si="412"/>
        <v>11676</v>
      </c>
      <c r="S3322" s="2">
        <v>78</v>
      </c>
      <c r="T3322" s="9">
        <f t="shared" si="413"/>
        <v>11754</v>
      </c>
      <c r="U3322" s="9">
        <f t="shared" si="414"/>
        <v>302</v>
      </c>
      <c r="V3322" s="2" t="s">
        <v>34</v>
      </c>
      <c r="W3322" s="10">
        <f t="shared" si="415"/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 t="shared" si="408"/>
        <v>Darrin</v>
      </c>
      <c r="H3323" s="6" t="str">
        <f t="shared" si="409"/>
        <v>Martin</v>
      </c>
      <c r="I3323" s="6" t="str">
        <f t="shared" si="410"/>
        <v>Berlin</v>
      </c>
      <c r="J3323" s="2" t="s">
        <v>573</v>
      </c>
      <c r="K3323" s="7" t="str">
        <f>INDEX('Product Details'!$A$2:$D$169, MATCH('Sales Order '!J3323,'Product Details'!$B$2:$B$169,0),3)</f>
        <v>Technology</v>
      </c>
      <c r="L3323" s="7" t="str">
        <f>INDEX('Product Details'!$A$2:$D$169, MATCH('Sales Order '!J3323,'Product Details'!$B$2:$B$169,0),4)</f>
        <v>Machines</v>
      </c>
      <c r="M3323" s="7" t="str">
        <f>INDEX('Product Details'!$A$2:$D$169, MATCH('Sales Order '!J3323,'Product Details'!$B$2:$B$169,0),1)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411"/>
        <v>46038</v>
      </c>
      <c r="R3323" s="8">
        <f t="shared" si="412"/>
        <v>49686</v>
      </c>
      <c r="S3323" s="2">
        <v>30</v>
      </c>
      <c r="T3323" s="9">
        <f t="shared" si="413"/>
        <v>49716</v>
      </c>
      <c r="U3323" s="9">
        <f t="shared" si="414"/>
        <v>3678</v>
      </c>
      <c r="V3323" s="2" t="s">
        <v>34</v>
      </c>
      <c r="W3323" s="10">
        <f t="shared" si="415"/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 t="shared" si="408"/>
        <v>Aaron</v>
      </c>
      <c r="H3324" s="6" t="str">
        <f t="shared" si="409"/>
        <v>Bergman</v>
      </c>
      <c r="I3324" s="6" t="str">
        <f t="shared" si="410"/>
        <v>Halle</v>
      </c>
      <c r="J3324" s="2" t="s">
        <v>208</v>
      </c>
      <c r="K3324" s="7" t="str">
        <f>INDEX('Product Details'!$A$2:$D$169, MATCH('Sales Order '!J3324,'Product Details'!$B$2:$B$169,0),3)</f>
        <v>Office_Supplies</v>
      </c>
      <c r="L3324" s="7" t="str">
        <f>INDEX('Product Details'!$A$2:$D$169, MATCH('Sales Order '!J3324,'Product Details'!$B$2:$B$169,0),4)</f>
        <v>Labels</v>
      </c>
      <c r="M3324" s="7" t="str">
        <f>INDEX('Product Details'!$A$2:$D$169, MATCH('Sales Order '!J3324,'Product Details'!$B$2:$B$169,0),1)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411"/>
        <v>64</v>
      </c>
      <c r="R3324" s="8">
        <f t="shared" si="412"/>
        <v>69</v>
      </c>
      <c r="S3324" s="2">
        <v>10</v>
      </c>
      <c r="T3324" s="9">
        <f t="shared" si="413"/>
        <v>79</v>
      </c>
      <c r="U3324" s="9">
        <f t="shared" si="414"/>
        <v>15</v>
      </c>
      <c r="V3324" s="2" t="s">
        <v>34</v>
      </c>
      <c r="W3324" s="10">
        <f t="shared" si="415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 t="shared" si="408"/>
        <v>Helen</v>
      </c>
      <c r="H3325" s="6" t="str">
        <f t="shared" si="409"/>
        <v>Abelman</v>
      </c>
      <c r="I3325" s="6" t="str">
        <f t="shared" si="410"/>
        <v>Mangalore</v>
      </c>
      <c r="J3325" s="2" t="s">
        <v>867</v>
      </c>
      <c r="K3325" s="7" t="str">
        <f>INDEX('Product Details'!$A$2:$D$169, MATCH('Sales Order '!J3325,'Product Details'!$B$2:$B$169,0),3)</f>
        <v>Furniture</v>
      </c>
      <c r="L3325" s="7" t="str">
        <f>INDEX('Product Details'!$A$2:$D$169, MATCH('Sales Order '!J3325,'Product Details'!$B$2:$B$169,0),4)</f>
        <v>Chairs</v>
      </c>
      <c r="M3325" s="7" t="str">
        <f>INDEX('Product Details'!$A$2:$D$169, MATCH('Sales Order '!J3325,'Product Details'!$B$2:$B$169,0),1)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411"/>
        <v>107648</v>
      </c>
      <c r="R3325" s="8">
        <f t="shared" si="412"/>
        <v>117512</v>
      </c>
      <c r="S3325" s="2">
        <v>25</v>
      </c>
      <c r="T3325" s="9">
        <f t="shared" si="413"/>
        <v>117537</v>
      </c>
      <c r="U3325" s="9">
        <f t="shared" si="414"/>
        <v>9889</v>
      </c>
      <c r="V3325" s="2" t="s">
        <v>31</v>
      </c>
      <c r="W3325" s="10">
        <f t="shared" si="415"/>
        <v>0.12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 t="shared" si="408"/>
        <v>Damala</v>
      </c>
      <c r="H3326" s="6" t="str">
        <f t="shared" si="409"/>
        <v>Kotsonis</v>
      </c>
      <c r="I3326" s="6" t="str">
        <f t="shared" si="410"/>
        <v>Berlin</v>
      </c>
      <c r="J3326" s="2" t="s">
        <v>342</v>
      </c>
      <c r="K3326" s="7" t="str">
        <f>INDEX('Product Details'!$A$2:$D$169, MATCH('Sales Order '!J3326,'Product Details'!$B$2:$B$169,0),3)</f>
        <v>Technology</v>
      </c>
      <c r="L3326" s="7" t="str">
        <f>INDEX('Product Details'!$A$2:$D$169, MATCH('Sales Order '!J3326,'Product Details'!$B$2:$B$169,0),4)</f>
        <v>Copiers</v>
      </c>
      <c r="M3326" s="7" t="str">
        <f>INDEX('Product Details'!$A$2:$D$169, MATCH('Sales Order '!J3326,'Product Details'!$B$2:$B$169,0),1)</f>
        <v>Brother Wireless Fax, Color</v>
      </c>
      <c r="N3326" s="2">
        <v>142</v>
      </c>
      <c r="O3326" s="2">
        <v>129</v>
      </c>
      <c r="P3326" s="2">
        <v>1</v>
      </c>
      <c r="Q3326" s="8">
        <f t="shared" si="411"/>
        <v>129</v>
      </c>
      <c r="R3326" s="8">
        <f t="shared" si="412"/>
        <v>142</v>
      </c>
      <c r="S3326" s="2">
        <v>30</v>
      </c>
      <c r="T3326" s="9">
        <f t="shared" si="413"/>
        <v>172</v>
      </c>
      <c r="U3326" s="9">
        <f t="shared" si="414"/>
        <v>43</v>
      </c>
      <c r="V3326" s="2" t="s">
        <v>64</v>
      </c>
      <c r="W3326" s="10">
        <f t="shared" si="415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 t="shared" si="408"/>
        <v>Liz</v>
      </c>
      <c r="H3327" s="6" t="str">
        <f t="shared" si="409"/>
        <v>Carlisle</v>
      </c>
      <c r="I3327" s="6" t="str">
        <f t="shared" si="410"/>
        <v>Luoyang</v>
      </c>
      <c r="J3327" s="2" t="s">
        <v>178</v>
      </c>
      <c r="K3327" s="7" t="str">
        <f>INDEX('Product Details'!$A$2:$D$169, MATCH('Sales Order '!J3327,'Product Details'!$B$2:$B$169,0),3)</f>
        <v>Technology</v>
      </c>
      <c r="L3327" s="7" t="str">
        <f>INDEX('Product Details'!$A$2:$D$169, MATCH('Sales Order '!J3327,'Product Details'!$B$2:$B$169,0),4)</f>
        <v>Accessories</v>
      </c>
      <c r="M3327" s="7" t="str">
        <f>INDEX('Product Details'!$A$2:$D$169, MATCH('Sales Order '!J3327,'Product Details'!$B$2:$B$169,0),1)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411"/>
        <v>646</v>
      </c>
      <c r="R3327" s="8">
        <f t="shared" si="412"/>
        <v>691</v>
      </c>
      <c r="S3327" s="2">
        <v>72</v>
      </c>
      <c r="T3327" s="9">
        <f t="shared" si="413"/>
        <v>763</v>
      </c>
      <c r="U3327" s="9">
        <f t="shared" si="414"/>
        <v>117</v>
      </c>
      <c r="V3327" s="2" t="s">
        <v>34</v>
      </c>
      <c r="W3327" s="10">
        <f t="shared" si="415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 t="shared" si="408"/>
        <v>Tom</v>
      </c>
      <c r="H3328" s="6" t="str">
        <f t="shared" si="409"/>
        <v>Stivers</v>
      </c>
      <c r="I3328" s="6" t="str">
        <f t="shared" si="410"/>
        <v>Thane</v>
      </c>
      <c r="J3328" s="2" t="s">
        <v>349</v>
      </c>
      <c r="K3328" s="7" t="str">
        <f>INDEX('Product Details'!$A$2:$D$169, MATCH('Sales Order '!J3328,'Product Details'!$B$2:$B$169,0),3)</f>
        <v>Furniture</v>
      </c>
      <c r="L3328" s="7" t="str">
        <f>INDEX('Product Details'!$A$2:$D$169, MATCH('Sales Order '!J3328,'Product Details'!$B$2:$B$169,0),4)</f>
        <v>Furnishings</v>
      </c>
      <c r="M3328" s="7" t="str">
        <f>INDEX('Product Details'!$A$2:$D$169, MATCH('Sales Order '!J3328,'Product Details'!$B$2:$B$169,0),1)</f>
        <v>Tenex Door Stop, Durable</v>
      </c>
      <c r="N3328" s="2">
        <v>1718</v>
      </c>
      <c r="O3328" s="2">
        <v>1545</v>
      </c>
      <c r="P3328" s="2">
        <v>7</v>
      </c>
      <c r="Q3328" s="8">
        <f t="shared" si="411"/>
        <v>10815</v>
      </c>
      <c r="R3328" s="8">
        <f t="shared" si="412"/>
        <v>12026</v>
      </c>
      <c r="S3328" s="2">
        <v>100</v>
      </c>
      <c r="T3328" s="9">
        <f t="shared" si="413"/>
        <v>12126</v>
      </c>
      <c r="U3328" s="9">
        <f t="shared" si="414"/>
        <v>1311</v>
      </c>
      <c r="V3328" s="2" t="s">
        <v>34</v>
      </c>
      <c r="W3328" s="10">
        <f t="shared" si="415"/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 t="shared" si="408"/>
        <v>Eileen</v>
      </c>
      <c r="H3329" s="6" t="str">
        <f t="shared" si="409"/>
        <v>Kiefer</v>
      </c>
      <c r="I3329" s="6" t="str">
        <f t="shared" si="410"/>
        <v>Hamm</v>
      </c>
      <c r="J3329" s="2" t="s">
        <v>1185</v>
      </c>
      <c r="K3329" s="7" t="str">
        <f>INDEX('Product Details'!$A$2:$D$169, MATCH('Sales Order '!J3329,'Product Details'!$B$2:$B$169,0),3)</f>
        <v>Office_Supplies</v>
      </c>
      <c r="L3329" s="7" t="str">
        <f>INDEX('Product Details'!$A$2:$D$169, MATCH('Sales Order '!J3329,'Product Details'!$B$2:$B$169,0),4)</f>
        <v>Envelopes</v>
      </c>
      <c r="M3329" s="7" t="str">
        <f>INDEX('Product Details'!$A$2:$D$169, MATCH('Sales Order '!J3329,'Product Details'!$B$2:$B$169,0),1)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411"/>
        <v>33290</v>
      </c>
      <c r="R3329" s="8">
        <f t="shared" si="412"/>
        <v>36635</v>
      </c>
      <c r="S3329" s="2">
        <v>84</v>
      </c>
      <c r="T3329" s="9">
        <f t="shared" si="413"/>
        <v>36719</v>
      </c>
      <c r="U3329" s="9">
        <f t="shared" si="414"/>
        <v>3429</v>
      </c>
      <c r="V3329" s="2" t="s">
        <v>64</v>
      </c>
      <c r="W3329" s="10">
        <f t="shared" si="415"/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 t="shared" si="408"/>
        <v>George</v>
      </c>
      <c r="H3330" s="6" t="str">
        <f t="shared" si="409"/>
        <v>Ashbrook</v>
      </c>
      <c r="I3330" s="6" t="str">
        <f t="shared" si="410"/>
        <v>Jakarta</v>
      </c>
      <c r="J3330" s="2" t="s">
        <v>284</v>
      </c>
      <c r="K3330" s="7" t="str">
        <f>INDEX('Product Details'!$A$2:$D$169, MATCH('Sales Order '!J3330,'Product Details'!$B$2:$B$169,0),3)</f>
        <v>Furniture</v>
      </c>
      <c r="L3330" s="7" t="str">
        <f>INDEX('Product Details'!$A$2:$D$169, MATCH('Sales Order '!J3330,'Product Details'!$B$2:$B$169,0),4)</f>
        <v>Chairs</v>
      </c>
      <c r="M3330" s="7" t="str">
        <f>INDEX('Product Details'!$A$2:$D$169, MATCH('Sales Order '!J3330,'Product Details'!$B$2:$B$169,0),1)</f>
        <v>Chairmat, Black</v>
      </c>
      <c r="N3330" s="2">
        <v>1125</v>
      </c>
      <c r="O3330" s="2">
        <v>1040</v>
      </c>
      <c r="P3330" s="2">
        <v>3</v>
      </c>
      <c r="Q3330" s="8">
        <f t="shared" si="411"/>
        <v>3120</v>
      </c>
      <c r="R3330" s="8">
        <f t="shared" si="412"/>
        <v>3375</v>
      </c>
      <c r="S3330" s="2">
        <v>100</v>
      </c>
      <c r="T3330" s="9">
        <f t="shared" si="413"/>
        <v>3475</v>
      </c>
      <c r="U3330" s="9">
        <f t="shared" si="414"/>
        <v>355</v>
      </c>
      <c r="V3330" s="2" t="s">
        <v>64</v>
      </c>
      <c r="W3330" s="10">
        <f t="shared" si="415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 t="shared" si="408"/>
        <v>Eugene</v>
      </c>
      <c r="H3331" s="6" t="str">
        <f t="shared" si="409"/>
        <v>Hildebrand</v>
      </c>
      <c r="I3331" s="6" t="str">
        <f t="shared" si="410"/>
        <v>Liaocheng</v>
      </c>
      <c r="J3331" s="2" t="s">
        <v>51</v>
      </c>
      <c r="K3331" s="7" t="str">
        <f>INDEX('Product Details'!$A$2:$D$169, MATCH('Sales Order '!J3331,'Product Details'!$B$2:$B$169,0),3)</f>
        <v>Technology</v>
      </c>
      <c r="L3331" s="7" t="str">
        <f>INDEX('Product Details'!$A$2:$D$169, MATCH('Sales Order '!J3331,'Product Details'!$B$2:$B$169,0),4)</f>
        <v>Machines</v>
      </c>
      <c r="M3331" s="7" t="str">
        <f>INDEX('Product Details'!$A$2:$D$169, MATCH('Sales Order '!J3331,'Product Details'!$B$2:$B$169,0),1)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411"/>
        <v>4731</v>
      </c>
      <c r="R3331" s="8">
        <f t="shared" si="412"/>
        <v>4962</v>
      </c>
      <c r="S3331" s="2">
        <v>79</v>
      </c>
      <c r="T3331" s="9">
        <f t="shared" si="413"/>
        <v>5041</v>
      </c>
      <c r="U3331" s="9">
        <f t="shared" si="414"/>
        <v>310</v>
      </c>
      <c r="V3331" s="2" t="s">
        <v>64</v>
      </c>
      <c r="W3331" s="10">
        <f t="shared" si="415"/>
        <v>0.05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 t="shared" si="408"/>
        <v>Christopher</v>
      </c>
      <c r="H3332" s="6" t="str">
        <f t="shared" si="409"/>
        <v>Martinez</v>
      </c>
      <c r="I3332" s="6" t="str">
        <f t="shared" si="410"/>
        <v>Qingdao</v>
      </c>
      <c r="J3332" s="2" t="s">
        <v>1143</v>
      </c>
      <c r="K3332" s="7" t="str">
        <f>INDEX('Product Details'!$A$2:$D$169, MATCH('Sales Order '!J3332,'Product Details'!$B$2:$B$169,0),3)</f>
        <v>Furniture</v>
      </c>
      <c r="L3332" s="7" t="str">
        <f>INDEX('Product Details'!$A$2:$D$169, MATCH('Sales Order '!J3332,'Product Details'!$B$2:$B$169,0),4)</f>
        <v>Bookcases</v>
      </c>
      <c r="M3332" s="7" t="str">
        <f>INDEX('Product Details'!$A$2:$D$169, MATCH('Sales Order '!J3332,'Product Details'!$B$2:$B$169,0),1)</f>
        <v>Metal Bookcases, Putty</v>
      </c>
      <c r="N3332" s="2">
        <v>882</v>
      </c>
      <c r="O3332" s="2">
        <v>818</v>
      </c>
      <c r="P3332" s="2">
        <v>3</v>
      </c>
      <c r="Q3332" s="8">
        <f t="shared" si="411"/>
        <v>2454</v>
      </c>
      <c r="R3332" s="8">
        <f t="shared" si="412"/>
        <v>2646</v>
      </c>
      <c r="S3332" s="2">
        <v>98</v>
      </c>
      <c r="T3332" s="9">
        <f t="shared" si="413"/>
        <v>2744</v>
      </c>
      <c r="U3332" s="9">
        <f t="shared" si="414"/>
        <v>290</v>
      </c>
      <c r="V3332" s="2" t="s">
        <v>64</v>
      </c>
      <c r="W3332" s="10">
        <f t="shared" si="415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 t="shared" si="408"/>
        <v>Toby</v>
      </c>
      <c r="H3333" s="6" t="str">
        <f t="shared" si="409"/>
        <v>Braunhardt</v>
      </c>
      <c r="I3333" s="6" t="str">
        <f t="shared" si="410"/>
        <v>Jiangyan</v>
      </c>
      <c r="J3333" s="2" t="s">
        <v>218</v>
      </c>
      <c r="K3333" s="7" t="str">
        <f>INDEX('Product Details'!$A$2:$D$169, MATCH('Sales Order '!J3333,'Product Details'!$B$2:$B$169,0),3)</f>
        <v>Office_Supplies</v>
      </c>
      <c r="L3333" s="7" t="str">
        <f>INDEX('Product Details'!$A$2:$D$169, MATCH('Sales Order '!J3333,'Product Details'!$B$2:$B$169,0),4)</f>
        <v>Labels</v>
      </c>
      <c r="M3333" s="7" t="str">
        <f>INDEX('Product Details'!$A$2:$D$169, MATCH('Sales Order '!J3333,'Product Details'!$B$2:$B$169,0),1)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411"/>
        <v>5362</v>
      </c>
      <c r="R3333" s="8">
        <f t="shared" si="412"/>
        <v>5574</v>
      </c>
      <c r="S3333" s="2">
        <v>56</v>
      </c>
      <c r="T3333" s="9">
        <f t="shared" si="413"/>
        <v>5630</v>
      </c>
      <c r="U3333" s="9">
        <f t="shared" si="414"/>
        <v>268</v>
      </c>
      <c r="V3333" s="2" t="s">
        <v>72</v>
      </c>
      <c r="W3333" s="10">
        <f t="shared" si="415"/>
        <v>0.05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 t="shared" si="408"/>
        <v>Caroline</v>
      </c>
      <c r="H3334" s="6" t="str">
        <f t="shared" si="409"/>
        <v>Jumper</v>
      </c>
      <c r="I3334" s="6" t="str">
        <f t="shared" si="410"/>
        <v>Xuzhou</v>
      </c>
      <c r="J3334" s="2" t="s">
        <v>90</v>
      </c>
      <c r="K3334" s="7" t="str">
        <f>INDEX('Product Details'!$A$2:$D$169, MATCH('Sales Order '!J3334,'Product Details'!$B$2:$B$169,0),3)</f>
        <v>Office_Supplies</v>
      </c>
      <c r="L3334" s="7" t="str">
        <f>INDEX('Product Details'!$A$2:$D$169, MATCH('Sales Order '!J3334,'Product Details'!$B$2:$B$169,0),4)</f>
        <v>Paper</v>
      </c>
      <c r="M3334" s="7" t="str">
        <f>INDEX('Product Details'!$A$2:$D$169, MATCH('Sales Order '!J3334,'Product Details'!$B$2:$B$169,0),1)</f>
        <v>Xerox 1974</v>
      </c>
      <c r="N3334" s="2">
        <v>6024</v>
      </c>
      <c r="O3334" s="2">
        <v>5424</v>
      </c>
      <c r="P3334" s="2">
        <v>4</v>
      </c>
      <c r="Q3334" s="8">
        <f t="shared" si="411"/>
        <v>21696</v>
      </c>
      <c r="R3334" s="8">
        <f t="shared" si="412"/>
        <v>24096</v>
      </c>
      <c r="S3334" s="2">
        <v>95</v>
      </c>
      <c r="T3334" s="9">
        <f t="shared" si="413"/>
        <v>24191</v>
      </c>
      <c r="U3334" s="9">
        <f t="shared" si="414"/>
        <v>2495</v>
      </c>
      <c r="V3334" s="2" t="s">
        <v>34</v>
      </c>
      <c r="W3334" s="10">
        <f t="shared" si="415"/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 t="shared" si="408"/>
        <v>Victoria</v>
      </c>
      <c r="H3335" s="6" t="str">
        <f t="shared" si="409"/>
        <v>Brennan</v>
      </c>
      <c r="I3335" s="6" t="str">
        <f t="shared" si="410"/>
        <v>Mangalore</v>
      </c>
      <c r="J3335" s="2" t="s">
        <v>87</v>
      </c>
      <c r="K3335" s="7" t="str">
        <f>INDEX('Product Details'!$A$2:$D$169, MATCH('Sales Order '!J3335,'Product Details'!$B$2:$B$169,0),3)</f>
        <v>Office_Supplies</v>
      </c>
      <c r="L3335" s="7" t="str">
        <f>INDEX('Product Details'!$A$2:$D$169, MATCH('Sales Order '!J3335,'Product Details'!$B$2:$B$169,0),4)</f>
        <v>Storage</v>
      </c>
      <c r="M3335" s="7" t="str">
        <f>INDEX('Product Details'!$A$2:$D$169, MATCH('Sales Order '!J3335,'Product Details'!$B$2:$B$169,0),1)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411"/>
        <v>5411</v>
      </c>
      <c r="R3335" s="8">
        <f t="shared" si="412"/>
        <v>5957</v>
      </c>
      <c r="S3335" s="2">
        <v>57</v>
      </c>
      <c r="T3335" s="9">
        <f t="shared" si="413"/>
        <v>6014</v>
      </c>
      <c r="U3335" s="9">
        <f t="shared" si="414"/>
        <v>603</v>
      </c>
      <c r="V3335" s="2" t="s">
        <v>64</v>
      </c>
      <c r="W3335" s="10">
        <f t="shared" si="415"/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 t="shared" si="408"/>
        <v>Michael</v>
      </c>
      <c r="H3336" s="6" t="str">
        <f t="shared" si="409"/>
        <v>Moore</v>
      </c>
      <c r="I3336" s="6" t="str">
        <f t="shared" si="410"/>
        <v>Melbourne</v>
      </c>
      <c r="J3336" s="2" t="s">
        <v>151</v>
      </c>
      <c r="K3336" s="7" t="str">
        <f>INDEX('Product Details'!$A$2:$D$169, MATCH('Sales Order '!J3336,'Product Details'!$B$2:$B$169,0),3)</f>
        <v>Office_Supplies</v>
      </c>
      <c r="L3336" s="7" t="str">
        <f>INDEX('Product Details'!$A$2:$D$169, MATCH('Sales Order '!J3336,'Product Details'!$B$2:$B$169,0),4)</f>
        <v>Appliances</v>
      </c>
      <c r="M3336" s="7" t="str">
        <f>INDEX('Product Details'!$A$2:$D$169, MATCH('Sales Order '!J3336,'Product Details'!$B$2:$B$169,0),1)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411"/>
        <v>26688</v>
      </c>
      <c r="R3336" s="8">
        <f t="shared" si="412"/>
        <v>28788</v>
      </c>
      <c r="S3336" s="2">
        <v>84</v>
      </c>
      <c r="T3336" s="9">
        <f t="shared" si="413"/>
        <v>28872</v>
      </c>
      <c r="U3336" s="9">
        <f t="shared" si="414"/>
        <v>2184</v>
      </c>
      <c r="V3336" s="2" t="s">
        <v>64</v>
      </c>
      <c r="W3336" s="10">
        <f t="shared" si="415"/>
        <v>7.0000000000000007E-2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 t="shared" si="408"/>
        <v>Yana</v>
      </c>
      <c r="H3337" s="6" t="str">
        <f t="shared" si="409"/>
        <v>Sorensen</v>
      </c>
      <c r="I3337" s="6" t="str">
        <f t="shared" si="410"/>
        <v>Hangzhou</v>
      </c>
      <c r="J3337" s="2" t="s">
        <v>243</v>
      </c>
      <c r="K3337" s="7" t="str">
        <f>INDEX('Product Details'!$A$2:$D$169, MATCH('Sales Order '!J3337,'Product Details'!$B$2:$B$169,0),3)</f>
        <v>Office_Supplies</v>
      </c>
      <c r="L3337" s="7" t="str">
        <f>INDEX('Product Details'!$A$2:$D$169, MATCH('Sales Order '!J3337,'Product Details'!$B$2:$B$169,0),4)</f>
        <v>Storage</v>
      </c>
      <c r="M3337" s="7" t="str">
        <f>INDEX('Product Details'!$A$2:$D$169, MATCH('Sales Order '!J3337,'Product Details'!$B$2:$B$169,0),1)</f>
        <v>Tennsco Double-Tier Lockers</v>
      </c>
      <c r="N3337" s="2">
        <v>671</v>
      </c>
      <c r="O3337" s="2">
        <v>627</v>
      </c>
      <c r="P3337" s="2">
        <v>4</v>
      </c>
      <c r="Q3337" s="8">
        <f t="shared" si="411"/>
        <v>2508</v>
      </c>
      <c r="R3337" s="8">
        <f t="shared" si="412"/>
        <v>2684</v>
      </c>
      <c r="S3337" s="2">
        <v>56</v>
      </c>
      <c r="T3337" s="9">
        <f t="shared" si="413"/>
        <v>2740</v>
      </c>
      <c r="U3337" s="9">
        <f t="shared" si="414"/>
        <v>232</v>
      </c>
      <c r="V3337" s="2" t="s">
        <v>34</v>
      </c>
      <c r="W3337" s="10">
        <f t="shared" si="415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 t="shared" ref="G3338:G3401" si="416">VLOOKUP(F3338, Customer,2,0)</f>
        <v>Trudy</v>
      </c>
      <c r="H3338" s="6" t="str">
        <f t="shared" ref="H3338:H3401" si="417">VLOOKUP(F3338,Customer,3,0)</f>
        <v>Glocke</v>
      </c>
      <c r="I3338" s="6" t="str">
        <f t="shared" ref="I3338:I3401" si="418">VLOOKUP(F3338,Customer,5,0)</f>
        <v>Huaiyin</v>
      </c>
      <c r="J3338" s="2" t="s">
        <v>187</v>
      </c>
      <c r="K3338" s="7" t="str">
        <f>INDEX('Product Details'!$A$2:$D$169, MATCH('Sales Order '!J3338,'Product Details'!$B$2:$B$169,0),3)</f>
        <v>Technology</v>
      </c>
      <c r="L3338" s="7" t="str">
        <f>INDEX('Product Details'!$A$2:$D$169, MATCH('Sales Order '!J3338,'Product Details'!$B$2:$B$169,0),4)</f>
        <v>Accessories</v>
      </c>
      <c r="M3338" s="7" t="str">
        <f>INDEX('Product Details'!$A$2:$D$169, MATCH('Sales Order '!J3338,'Product Details'!$B$2:$B$169,0),1)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411"/>
        <v>3632</v>
      </c>
      <c r="R3338" s="8">
        <f t="shared" si="412"/>
        <v>3994</v>
      </c>
      <c r="S3338" s="2">
        <v>62</v>
      </c>
      <c r="T3338" s="9">
        <f t="shared" si="413"/>
        <v>4056</v>
      </c>
      <c r="U3338" s="9">
        <f t="shared" si="414"/>
        <v>424</v>
      </c>
      <c r="V3338" s="2" t="s">
        <v>34</v>
      </c>
      <c r="W3338" s="10">
        <f t="shared" si="415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 t="shared" si="416"/>
        <v>Michael</v>
      </c>
      <c r="H3339" s="6" t="str">
        <f t="shared" si="417"/>
        <v>Chen</v>
      </c>
      <c r="I3339" s="6" t="str">
        <f t="shared" si="418"/>
        <v>Jakarta</v>
      </c>
      <c r="J3339" s="2" t="s">
        <v>122</v>
      </c>
      <c r="K3339" s="7" t="str">
        <f>INDEX('Product Details'!$A$2:$D$169, MATCH('Sales Order '!J3339,'Product Details'!$B$2:$B$169,0),3)</f>
        <v>Furniture</v>
      </c>
      <c r="L3339" s="7" t="str">
        <f>INDEX('Product Details'!$A$2:$D$169, MATCH('Sales Order '!J3339,'Product Details'!$B$2:$B$169,0),4)</f>
        <v>Furnishings</v>
      </c>
      <c r="M3339" s="7" t="str">
        <f>INDEX('Product Details'!$A$2:$D$169, MATCH('Sales Order '!J3339,'Product Details'!$B$2:$B$169,0),1)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419">O3339*P3339</f>
        <v>1816</v>
      </c>
      <c r="R3339" s="8">
        <f t="shared" ref="R3339:R3402" si="420">N3339*P3339</f>
        <v>1997</v>
      </c>
      <c r="S3339" s="2">
        <v>76</v>
      </c>
      <c r="T3339" s="9">
        <f t="shared" ref="T3339:T3402" si="421">R3339+S3339</f>
        <v>2073</v>
      </c>
      <c r="U3339" s="9">
        <f t="shared" ref="U3339:U3402" si="422">T3339-Q3339</f>
        <v>257</v>
      </c>
      <c r="V3339" s="2" t="s">
        <v>34</v>
      </c>
      <c r="W3339" s="10">
        <f t="shared" ref="W3339:W3402" si="423">VLOOKUP(T3339,$X$1:$Y$7,2,1)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 t="shared" si="416"/>
        <v>Carol</v>
      </c>
      <c r="H3340" s="6" t="str">
        <f t="shared" si="417"/>
        <v>Adams</v>
      </c>
      <c r="I3340" s="6" t="str">
        <f t="shared" si="418"/>
        <v>Cairns</v>
      </c>
      <c r="J3340" s="2" t="s">
        <v>337</v>
      </c>
      <c r="K3340" s="7" t="str">
        <f>INDEX('Product Details'!$A$2:$D$169, MATCH('Sales Order '!J3340,'Product Details'!$B$2:$B$169,0),3)</f>
        <v>Technology</v>
      </c>
      <c r="L3340" s="7" t="str">
        <f>INDEX('Product Details'!$A$2:$D$169, MATCH('Sales Order '!J3340,'Product Details'!$B$2:$B$169,0),4)</f>
        <v>Phones</v>
      </c>
      <c r="M3340" s="7" t="str">
        <f>INDEX('Product Details'!$A$2:$D$169, MATCH('Sales Order '!J3340,'Product Details'!$B$2:$B$169,0),1)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419"/>
        <v>16066</v>
      </c>
      <c r="R3340" s="8">
        <f t="shared" si="420"/>
        <v>16702</v>
      </c>
      <c r="S3340" s="2">
        <v>86</v>
      </c>
      <c r="T3340" s="9">
        <f t="shared" si="421"/>
        <v>16788</v>
      </c>
      <c r="U3340" s="9">
        <f t="shared" si="422"/>
        <v>722</v>
      </c>
      <c r="V3340" s="2" t="s">
        <v>34</v>
      </c>
      <c r="W3340" s="10">
        <f t="shared" si="423"/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 t="shared" si="416"/>
        <v>Michael</v>
      </c>
      <c r="H3341" s="6" t="str">
        <f t="shared" si="417"/>
        <v>Moore</v>
      </c>
      <c r="I3341" s="6" t="str">
        <f t="shared" si="418"/>
        <v>Geelong</v>
      </c>
      <c r="J3341" s="2" t="s">
        <v>1143</v>
      </c>
      <c r="K3341" s="7" t="str">
        <f>INDEX('Product Details'!$A$2:$D$169, MATCH('Sales Order '!J3341,'Product Details'!$B$2:$B$169,0),3)</f>
        <v>Furniture</v>
      </c>
      <c r="L3341" s="7" t="str">
        <f>INDEX('Product Details'!$A$2:$D$169, MATCH('Sales Order '!J3341,'Product Details'!$B$2:$B$169,0),4)</f>
        <v>Bookcases</v>
      </c>
      <c r="M3341" s="7" t="str">
        <f>INDEX('Product Details'!$A$2:$D$169, MATCH('Sales Order '!J3341,'Product Details'!$B$2:$B$169,0),1)</f>
        <v>Metal Bookcases, Putty</v>
      </c>
      <c r="N3341" s="2">
        <v>4846</v>
      </c>
      <c r="O3341" s="2">
        <v>4492</v>
      </c>
      <c r="P3341" s="2">
        <v>7</v>
      </c>
      <c r="Q3341" s="8">
        <f t="shared" si="419"/>
        <v>31444</v>
      </c>
      <c r="R3341" s="8">
        <f t="shared" si="420"/>
        <v>33922</v>
      </c>
      <c r="S3341" s="2">
        <v>34</v>
      </c>
      <c r="T3341" s="9">
        <f t="shared" si="421"/>
        <v>33956</v>
      </c>
      <c r="U3341" s="9">
        <f t="shared" si="422"/>
        <v>2512</v>
      </c>
      <c r="V3341" s="2" t="s">
        <v>34</v>
      </c>
      <c r="W3341" s="10">
        <f t="shared" si="423"/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 t="shared" si="416"/>
        <v>Ryan</v>
      </c>
      <c r="H3342" s="6" t="str">
        <f t="shared" si="417"/>
        <v>Akin</v>
      </c>
      <c r="I3342" s="6" t="str">
        <f t="shared" si="418"/>
        <v>Bayreuth</v>
      </c>
      <c r="J3342" s="2" t="s">
        <v>1397</v>
      </c>
      <c r="K3342" s="7" t="str">
        <f>INDEX('Product Details'!$A$2:$D$169, MATCH('Sales Order '!J3342,'Product Details'!$B$2:$B$169,0),3)</f>
        <v>Technology</v>
      </c>
      <c r="L3342" s="7" t="str">
        <f>INDEX('Product Details'!$A$2:$D$169, MATCH('Sales Order '!J3342,'Product Details'!$B$2:$B$169,0),4)</f>
        <v>Phones</v>
      </c>
      <c r="M3342" s="7" t="str">
        <f>INDEX('Product Details'!$A$2:$D$169, MATCH('Sales Order '!J3342,'Product Details'!$B$2:$B$169,0),1)</f>
        <v>Smart Phone, Full Size</v>
      </c>
      <c r="N3342" s="2">
        <v>998</v>
      </c>
      <c r="O3342" s="2">
        <v>931</v>
      </c>
      <c r="P3342" s="2">
        <v>1</v>
      </c>
      <c r="Q3342" s="8">
        <f t="shared" si="419"/>
        <v>931</v>
      </c>
      <c r="R3342" s="8">
        <f t="shared" si="420"/>
        <v>998</v>
      </c>
      <c r="S3342" s="2">
        <v>46</v>
      </c>
      <c r="T3342" s="9">
        <f t="shared" si="421"/>
        <v>1044</v>
      </c>
      <c r="U3342" s="9">
        <f t="shared" si="422"/>
        <v>113</v>
      </c>
      <c r="V3342" s="2" t="s">
        <v>34</v>
      </c>
      <c r="W3342" s="10">
        <f t="shared" si="423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 t="shared" si="416"/>
        <v>Christina</v>
      </c>
      <c r="H3343" s="6" t="str">
        <f t="shared" si="417"/>
        <v>VanderZanden</v>
      </c>
      <c r="I3343" s="6" t="str">
        <f t="shared" si="418"/>
        <v>Gold Coast</v>
      </c>
      <c r="J3343" s="2" t="s">
        <v>817</v>
      </c>
      <c r="K3343" s="7" t="str">
        <f>INDEX('Product Details'!$A$2:$D$169, MATCH('Sales Order '!J3343,'Product Details'!$B$2:$B$169,0),3)</f>
        <v>Office_Supplies</v>
      </c>
      <c r="L3343" s="7" t="str">
        <f>INDEX('Product Details'!$A$2:$D$169, MATCH('Sales Order '!J3343,'Product Details'!$B$2:$B$169,0),4)</f>
        <v>Labels</v>
      </c>
      <c r="M3343" s="7" t="str">
        <f>INDEX('Product Details'!$A$2:$D$169, MATCH('Sales Order '!J3343,'Product Details'!$B$2:$B$169,0),1)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419"/>
        <v>1258</v>
      </c>
      <c r="R3343" s="8">
        <f t="shared" si="420"/>
        <v>1348</v>
      </c>
      <c r="S3343" s="2">
        <v>25</v>
      </c>
      <c r="T3343" s="9">
        <f t="shared" si="421"/>
        <v>1373</v>
      </c>
      <c r="U3343" s="9">
        <f t="shared" si="422"/>
        <v>115</v>
      </c>
      <c r="V3343" s="2" t="s">
        <v>34</v>
      </c>
      <c r="W3343" s="10">
        <f t="shared" si="423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 t="shared" si="416"/>
        <v>Erica</v>
      </c>
      <c r="H3344" s="6" t="str">
        <f t="shared" si="417"/>
        <v>Hackney</v>
      </c>
      <c r="I3344" s="6" t="str">
        <f t="shared" si="418"/>
        <v>Perth</v>
      </c>
      <c r="J3344" s="2" t="s">
        <v>332</v>
      </c>
      <c r="K3344" s="7" t="str">
        <f>INDEX('Product Details'!$A$2:$D$169, MATCH('Sales Order '!J3344,'Product Details'!$B$2:$B$169,0),3)</f>
        <v>Technology</v>
      </c>
      <c r="L3344" s="7" t="str">
        <f>INDEX('Product Details'!$A$2:$D$169, MATCH('Sales Order '!J3344,'Product Details'!$B$2:$B$169,0),4)</f>
        <v>Phones</v>
      </c>
      <c r="M3344" s="7" t="str">
        <f>INDEX('Product Details'!$A$2:$D$169, MATCH('Sales Order '!J3344,'Product Details'!$B$2:$B$169,0),1)</f>
        <v>Digium D40 VoIP phone</v>
      </c>
      <c r="N3344" s="2">
        <v>148</v>
      </c>
      <c r="O3344" s="2">
        <v>136</v>
      </c>
      <c r="P3344" s="2">
        <v>2</v>
      </c>
      <c r="Q3344" s="8">
        <f t="shared" si="419"/>
        <v>272</v>
      </c>
      <c r="R3344" s="8">
        <f t="shared" si="420"/>
        <v>296</v>
      </c>
      <c r="S3344" s="2">
        <v>30</v>
      </c>
      <c r="T3344" s="9">
        <f t="shared" si="421"/>
        <v>326</v>
      </c>
      <c r="U3344" s="9">
        <f t="shared" si="422"/>
        <v>54</v>
      </c>
      <c r="V3344" s="2" t="s">
        <v>34</v>
      </c>
      <c r="W3344" s="10">
        <f t="shared" si="423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 t="shared" si="416"/>
        <v>Tom</v>
      </c>
      <c r="H3345" s="6" t="str">
        <f t="shared" si="417"/>
        <v>Prescott</v>
      </c>
      <c r="I3345" s="6" t="str">
        <f t="shared" si="418"/>
        <v>Bokaro</v>
      </c>
      <c r="J3345" s="2" t="s">
        <v>719</v>
      </c>
      <c r="K3345" s="7" t="str">
        <f>INDEX('Product Details'!$A$2:$D$169, MATCH('Sales Order '!J3345,'Product Details'!$B$2:$B$169,0),3)</f>
        <v>Office_Supplies</v>
      </c>
      <c r="L3345" s="7" t="str">
        <f>INDEX('Product Details'!$A$2:$D$169, MATCH('Sales Order '!J3345,'Product Details'!$B$2:$B$169,0),4)</f>
        <v>Labels</v>
      </c>
      <c r="M3345" s="7" t="str">
        <f>INDEX('Product Details'!$A$2:$D$169, MATCH('Sales Order '!J3345,'Product Details'!$B$2:$B$169,0),1)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419"/>
        <v>1388</v>
      </c>
      <c r="R3345" s="8">
        <f t="shared" si="420"/>
        <v>1486</v>
      </c>
      <c r="S3345" s="2">
        <v>60</v>
      </c>
      <c r="T3345" s="9">
        <f t="shared" si="421"/>
        <v>1546</v>
      </c>
      <c r="U3345" s="9">
        <f t="shared" si="422"/>
        <v>158</v>
      </c>
      <c r="V3345" s="2" t="s">
        <v>34</v>
      </c>
      <c r="W3345" s="10">
        <f t="shared" si="423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 t="shared" si="416"/>
        <v>Denny</v>
      </c>
      <c r="H3346" s="6" t="str">
        <f t="shared" si="417"/>
        <v>Ordway</v>
      </c>
      <c r="I3346" s="6" t="str">
        <f t="shared" si="418"/>
        <v>Berlin</v>
      </c>
      <c r="J3346" s="2" t="s">
        <v>94</v>
      </c>
      <c r="K3346" s="7" t="str">
        <f>INDEX('Product Details'!$A$2:$D$169, MATCH('Sales Order '!J3346,'Product Details'!$B$2:$B$169,0),3)</f>
        <v>Furniture</v>
      </c>
      <c r="L3346" s="7" t="str">
        <f>INDEX('Product Details'!$A$2:$D$169, MATCH('Sales Order '!J3346,'Product Details'!$B$2:$B$169,0),4)</f>
        <v>Bookcases</v>
      </c>
      <c r="M3346" s="7" t="str">
        <f>INDEX('Product Details'!$A$2:$D$169, MATCH('Sales Order '!J3346,'Product Details'!$B$2:$B$169,0),1)</f>
        <v>3-Shelf Cabinet, Mobile</v>
      </c>
      <c r="N3346" s="2">
        <v>69</v>
      </c>
      <c r="O3346" s="2">
        <v>64</v>
      </c>
      <c r="P3346" s="2">
        <v>1</v>
      </c>
      <c r="Q3346" s="8">
        <f t="shared" si="419"/>
        <v>64</v>
      </c>
      <c r="R3346" s="8">
        <f t="shared" si="420"/>
        <v>69</v>
      </c>
      <c r="S3346" s="2">
        <v>10</v>
      </c>
      <c r="T3346" s="9">
        <f t="shared" si="421"/>
        <v>79</v>
      </c>
      <c r="U3346" s="9">
        <f t="shared" si="422"/>
        <v>15</v>
      </c>
      <c r="V3346" s="2" t="s">
        <v>31</v>
      </c>
      <c r="W3346" s="10">
        <f t="shared" si="423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 t="shared" si="416"/>
        <v>Stefanie</v>
      </c>
      <c r="H3347" s="6" t="str">
        <f t="shared" si="417"/>
        <v>Holloman</v>
      </c>
      <c r="I3347" s="6" t="str">
        <f t="shared" si="418"/>
        <v>Geraldton</v>
      </c>
      <c r="J3347" s="2" t="s">
        <v>270</v>
      </c>
      <c r="K3347" s="7" t="str">
        <f>INDEX('Product Details'!$A$2:$D$169, MATCH('Sales Order '!J3347,'Product Details'!$B$2:$B$169,0),3)</f>
        <v>Furniture</v>
      </c>
      <c r="L3347" s="7" t="str">
        <f>INDEX('Product Details'!$A$2:$D$169, MATCH('Sales Order '!J3347,'Product Details'!$B$2:$B$169,0),4)</f>
        <v>Furnishings</v>
      </c>
      <c r="M3347" s="7" t="str">
        <f>INDEX('Product Details'!$A$2:$D$169, MATCH('Sales Order '!J3347,'Product Details'!$B$2:$B$169,0),1)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419"/>
        <v>8560</v>
      </c>
      <c r="R3347" s="8">
        <f t="shared" si="420"/>
        <v>9154</v>
      </c>
      <c r="S3347" s="2">
        <v>71</v>
      </c>
      <c r="T3347" s="9">
        <f t="shared" si="421"/>
        <v>9225</v>
      </c>
      <c r="U3347" s="9">
        <f t="shared" si="422"/>
        <v>665</v>
      </c>
      <c r="V3347" s="2" t="s">
        <v>34</v>
      </c>
      <c r="W3347" s="10">
        <f t="shared" si="423"/>
        <v>0.05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 t="shared" si="416"/>
        <v>Thais</v>
      </c>
      <c r="H3348" s="6" t="str">
        <f t="shared" si="417"/>
        <v>Sissman</v>
      </c>
      <c r="I3348" s="6" t="str">
        <f t="shared" si="418"/>
        <v>Essen</v>
      </c>
      <c r="J3348" s="2" t="s">
        <v>63</v>
      </c>
      <c r="K3348" s="7" t="str">
        <f>INDEX('Product Details'!$A$2:$D$169, MATCH('Sales Order '!J3348,'Product Details'!$B$2:$B$169,0),3)</f>
        <v>Office_Supplies</v>
      </c>
      <c r="L3348" s="7" t="str">
        <f>INDEX('Product Details'!$A$2:$D$169, MATCH('Sales Order '!J3348,'Product Details'!$B$2:$B$169,0),4)</f>
        <v>Envelopes</v>
      </c>
      <c r="M3348" s="7" t="str">
        <f>INDEX('Product Details'!$A$2:$D$169, MATCH('Sales Order '!J3348,'Product Details'!$B$2:$B$169,0),1)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419"/>
        <v>974</v>
      </c>
      <c r="R3348" s="8">
        <f t="shared" si="420"/>
        <v>1052</v>
      </c>
      <c r="S3348" s="2">
        <v>80</v>
      </c>
      <c r="T3348" s="9">
        <f t="shared" si="421"/>
        <v>1132</v>
      </c>
      <c r="U3348" s="9">
        <f t="shared" si="422"/>
        <v>158</v>
      </c>
      <c r="V3348" s="2" t="s">
        <v>64</v>
      </c>
      <c r="W3348" s="10">
        <f t="shared" si="423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 t="shared" si="416"/>
        <v>Natalie</v>
      </c>
      <c r="H3349" s="6" t="str">
        <f t="shared" si="417"/>
        <v>Webber</v>
      </c>
      <c r="I3349" s="6" t="str">
        <f t="shared" si="418"/>
        <v>Ningbo</v>
      </c>
      <c r="J3349" s="2" t="s">
        <v>281</v>
      </c>
      <c r="K3349" s="7" t="str">
        <f>INDEX('Product Details'!$A$2:$D$169, MATCH('Sales Order '!J3349,'Product Details'!$B$2:$B$169,0),3)</f>
        <v>Furniture</v>
      </c>
      <c r="L3349" s="7" t="str">
        <f>INDEX('Product Details'!$A$2:$D$169, MATCH('Sales Order '!J3349,'Product Details'!$B$2:$B$169,0),4)</f>
        <v>Chairs</v>
      </c>
      <c r="M3349" s="7" t="str">
        <f>INDEX('Product Details'!$A$2:$D$169, MATCH('Sales Order '!J3349,'Product Details'!$B$2:$B$169,0),1)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419"/>
        <v>5362</v>
      </c>
      <c r="R3349" s="8">
        <f t="shared" si="420"/>
        <v>5574</v>
      </c>
      <c r="S3349" s="2">
        <v>62</v>
      </c>
      <c r="T3349" s="9">
        <f t="shared" si="421"/>
        <v>5636</v>
      </c>
      <c r="U3349" s="9">
        <f t="shared" si="422"/>
        <v>274</v>
      </c>
      <c r="V3349" s="2" t="s">
        <v>34</v>
      </c>
      <c r="W3349" s="10">
        <f t="shared" si="423"/>
        <v>0.05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 t="shared" si="416"/>
        <v>Debra</v>
      </c>
      <c r="H3350" s="6" t="str">
        <f t="shared" si="417"/>
        <v>Catini</v>
      </c>
      <c r="I3350" s="6" t="str">
        <f t="shared" si="418"/>
        <v>Zhengzhou</v>
      </c>
      <c r="J3350" s="2" t="s">
        <v>57</v>
      </c>
      <c r="K3350" s="7" t="str">
        <f>INDEX('Product Details'!$A$2:$D$169, MATCH('Sales Order '!J3350,'Product Details'!$B$2:$B$169,0),3)</f>
        <v>Technology</v>
      </c>
      <c r="L3350" s="7" t="str">
        <f>INDEX('Product Details'!$A$2:$D$169, MATCH('Sales Order '!J3350,'Product Details'!$B$2:$B$169,0),4)</f>
        <v>Accessories</v>
      </c>
      <c r="M3350" s="7" t="str">
        <f>INDEX('Product Details'!$A$2:$D$169, MATCH('Sales Order '!J3350,'Product Details'!$B$2:$B$169,0),1)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419"/>
        <v>15754</v>
      </c>
      <c r="R3350" s="8">
        <f t="shared" si="420"/>
        <v>17504</v>
      </c>
      <c r="S3350" s="2">
        <v>27</v>
      </c>
      <c r="T3350" s="9">
        <f t="shared" si="421"/>
        <v>17531</v>
      </c>
      <c r="U3350" s="9">
        <f t="shared" si="422"/>
        <v>1777</v>
      </c>
      <c r="V3350" s="2" t="s">
        <v>34</v>
      </c>
      <c r="W3350" s="10">
        <f t="shared" si="423"/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 t="shared" si="416"/>
        <v>Erica</v>
      </c>
      <c r="H3351" s="6" t="str">
        <f t="shared" si="417"/>
        <v>Hackney</v>
      </c>
      <c r="I3351" s="6" t="str">
        <f t="shared" si="418"/>
        <v>Adelaide</v>
      </c>
      <c r="J3351" s="2" t="s">
        <v>117</v>
      </c>
      <c r="K3351" s="7" t="str">
        <f>INDEX('Product Details'!$A$2:$D$169, MATCH('Sales Order '!J3351,'Product Details'!$B$2:$B$169,0),3)</f>
        <v>Furniture</v>
      </c>
      <c r="L3351" s="7" t="str">
        <f>INDEX('Product Details'!$A$2:$D$169, MATCH('Sales Order '!J3351,'Product Details'!$B$2:$B$169,0),4)</f>
        <v>Tables</v>
      </c>
      <c r="M3351" s="7" t="str">
        <f>INDEX('Product Details'!$A$2:$D$169, MATCH('Sales Order '!J3351,'Product Details'!$B$2:$B$169,0),1)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419"/>
        <v>1402</v>
      </c>
      <c r="R3351" s="8">
        <f t="shared" si="420"/>
        <v>1530</v>
      </c>
      <c r="S3351" s="2">
        <v>33</v>
      </c>
      <c r="T3351" s="9">
        <f t="shared" si="421"/>
        <v>1563</v>
      </c>
      <c r="U3351" s="9">
        <f t="shared" si="422"/>
        <v>161</v>
      </c>
      <c r="V3351" s="2" t="s">
        <v>34</v>
      </c>
      <c r="W3351" s="10">
        <f t="shared" si="423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 t="shared" si="416"/>
        <v>Darren</v>
      </c>
      <c r="H3352" s="6" t="str">
        <f t="shared" si="417"/>
        <v>Koutras</v>
      </c>
      <c r="I3352" s="6" t="str">
        <f t="shared" si="418"/>
        <v>Pune</v>
      </c>
      <c r="J3352" s="2" t="s">
        <v>253</v>
      </c>
      <c r="K3352" s="7" t="str">
        <f>INDEX('Product Details'!$A$2:$D$169, MATCH('Sales Order '!J3352,'Product Details'!$B$2:$B$169,0),3)</f>
        <v>Office_Supplies</v>
      </c>
      <c r="L3352" s="7" t="str">
        <f>INDEX('Product Details'!$A$2:$D$169, MATCH('Sales Order '!J3352,'Product Details'!$B$2:$B$169,0),4)</f>
        <v>Binders</v>
      </c>
      <c r="M3352" s="7" t="str">
        <f>INDEX('Product Details'!$A$2:$D$169, MATCH('Sales Order '!J3352,'Product Details'!$B$2:$B$169,0),1)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419"/>
        <v>1862</v>
      </c>
      <c r="R3352" s="8">
        <f t="shared" si="420"/>
        <v>1996</v>
      </c>
      <c r="S3352" s="2">
        <v>66</v>
      </c>
      <c r="T3352" s="9">
        <f t="shared" si="421"/>
        <v>2062</v>
      </c>
      <c r="U3352" s="9">
        <f t="shared" si="422"/>
        <v>200</v>
      </c>
      <c r="V3352" s="2" t="s">
        <v>31</v>
      </c>
      <c r="W3352" s="10">
        <f t="shared" si="423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 t="shared" si="416"/>
        <v>Philip</v>
      </c>
      <c r="H3353" s="6" t="str">
        <f t="shared" si="417"/>
        <v>Fox</v>
      </c>
      <c r="I3353" s="6" t="str">
        <f t="shared" si="418"/>
        <v>Remscheid</v>
      </c>
      <c r="J3353" s="2" t="s">
        <v>399</v>
      </c>
      <c r="K3353" s="7" t="str">
        <f>INDEX('Product Details'!$A$2:$D$169, MATCH('Sales Order '!J3353,'Product Details'!$B$2:$B$169,0),3)</f>
        <v>Office_Supplies</v>
      </c>
      <c r="L3353" s="7" t="str">
        <f>INDEX('Product Details'!$A$2:$D$169, MATCH('Sales Order '!J3353,'Product Details'!$B$2:$B$169,0),4)</f>
        <v>Art</v>
      </c>
      <c r="M3353" s="7" t="str">
        <f>INDEX('Product Details'!$A$2:$D$169, MATCH('Sales Order '!J3353,'Product Details'!$B$2:$B$169,0),1)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419"/>
        <v>19280</v>
      </c>
      <c r="R3353" s="8">
        <f t="shared" si="420"/>
        <v>21232</v>
      </c>
      <c r="S3353" s="2">
        <v>80</v>
      </c>
      <c r="T3353" s="9">
        <f t="shared" si="421"/>
        <v>21312</v>
      </c>
      <c r="U3353" s="9">
        <f t="shared" si="422"/>
        <v>2032</v>
      </c>
      <c r="V3353" s="2" t="s">
        <v>34</v>
      </c>
      <c r="W3353" s="10">
        <f t="shared" si="423"/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 t="shared" si="416"/>
        <v>Vivek</v>
      </c>
      <c r="H3354" s="6" t="str">
        <f t="shared" si="417"/>
        <v>Sundaresam</v>
      </c>
      <c r="I3354" s="6" t="str">
        <f t="shared" si="418"/>
        <v>Hamburg</v>
      </c>
      <c r="J3354" s="2" t="s">
        <v>1168</v>
      </c>
      <c r="K3354" s="7" t="str">
        <f>INDEX('Product Details'!$A$2:$D$169, MATCH('Sales Order '!J3354,'Product Details'!$B$2:$B$169,0),3)</f>
        <v>Office_Supplies</v>
      </c>
      <c r="L3354" s="7" t="str">
        <f>INDEX('Product Details'!$A$2:$D$169, MATCH('Sales Order '!J3354,'Product Details'!$B$2:$B$169,0),4)</f>
        <v>Supplies</v>
      </c>
      <c r="M3354" s="7" t="str">
        <f>INDEX('Product Details'!$A$2:$D$169, MATCH('Sales Order '!J3354,'Product Details'!$B$2:$B$169,0),1)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419"/>
        <v>5289</v>
      </c>
      <c r="R3354" s="8">
        <f t="shared" si="420"/>
        <v>5661</v>
      </c>
      <c r="S3354" s="2">
        <v>27</v>
      </c>
      <c r="T3354" s="9">
        <f t="shared" si="421"/>
        <v>5688</v>
      </c>
      <c r="U3354" s="9">
        <f t="shared" si="422"/>
        <v>399</v>
      </c>
      <c r="V3354" s="2" t="s">
        <v>34</v>
      </c>
      <c r="W3354" s="10">
        <f t="shared" si="423"/>
        <v>0.05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 t="shared" si="416"/>
        <v>Robert</v>
      </c>
      <c r="H3355" s="6" t="str">
        <f t="shared" si="417"/>
        <v>Dilbeck</v>
      </c>
      <c r="I3355" s="6" t="str">
        <f t="shared" si="418"/>
        <v>Sydney</v>
      </c>
      <c r="J3355" s="2" t="s">
        <v>515</v>
      </c>
      <c r="K3355" s="7" t="str">
        <f>INDEX('Product Details'!$A$2:$D$169, MATCH('Sales Order '!J3355,'Product Details'!$B$2:$B$169,0),3)</f>
        <v>Technology</v>
      </c>
      <c r="L3355" s="7" t="str">
        <f>INDEX('Product Details'!$A$2:$D$169, MATCH('Sales Order '!J3355,'Product Details'!$B$2:$B$169,0),4)</f>
        <v>Accessories</v>
      </c>
      <c r="M3355" s="7" t="str">
        <f>INDEX('Product Details'!$A$2:$D$169, MATCH('Sales Order '!J3355,'Product Details'!$B$2:$B$169,0),1)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419"/>
        <v>14950</v>
      </c>
      <c r="R3355" s="8">
        <f t="shared" si="420"/>
        <v>16320</v>
      </c>
      <c r="S3355" s="2">
        <v>29</v>
      </c>
      <c r="T3355" s="9">
        <f t="shared" si="421"/>
        <v>16349</v>
      </c>
      <c r="U3355" s="9">
        <f t="shared" si="422"/>
        <v>1399</v>
      </c>
      <c r="V3355" s="2" t="s">
        <v>64</v>
      </c>
      <c r="W3355" s="10">
        <f t="shared" si="423"/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 t="shared" si="416"/>
        <v>Gary</v>
      </c>
      <c r="H3356" s="6" t="str">
        <f t="shared" si="417"/>
        <v>Zandusky</v>
      </c>
      <c r="I3356" s="6" t="str">
        <f t="shared" si="418"/>
        <v>Gold Coast</v>
      </c>
      <c r="J3356" s="2" t="s">
        <v>523</v>
      </c>
      <c r="K3356" s="7" t="str">
        <f>INDEX('Product Details'!$A$2:$D$169, MATCH('Sales Order '!J3356,'Product Details'!$B$2:$B$169,0),3)</f>
        <v>Office_Supplies</v>
      </c>
      <c r="L3356" s="7" t="str">
        <f>INDEX('Product Details'!$A$2:$D$169, MATCH('Sales Order '!J3356,'Product Details'!$B$2:$B$169,0),4)</f>
        <v>Appliances</v>
      </c>
      <c r="M3356" s="7" t="str">
        <f>INDEX('Product Details'!$A$2:$D$169, MATCH('Sales Order '!J3356,'Product Details'!$B$2:$B$169,0),1)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419"/>
        <v>1871</v>
      </c>
      <c r="R3356" s="8">
        <f t="shared" si="420"/>
        <v>2078</v>
      </c>
      <c r="S3356" s="2">
        <v>51</v>
      </c>
      <c r="T3356" s="9">
        <f t="shared" si="421"/>
        <v>2129</v>
      </c>
      <c r="U3356" s="9">
        <f t="shared" si="422"/>
        <v>258</v>
      </c>
      <c r="V3356" s="2" t="s">
        <v>34</v>
      </c>
      <c r="W3356" s="10">
        <f t="shared" si="423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 t="shared" si="416"/>
        <v>Cathy</v>
      </c>
      <c r="H3357" s="6" t="str">
        <f t="shared" si="417"/>
        <v>Hwang</v>
      </c>
      <c r="I3357" s="6" t="str">
        <f t="shared" si="418"/>
        <v>Ballarat</v>
      </c>
      <c r="J3357" s="2" t="s">
        <v>500</v>
      </c>
      <c r="K3357" s="7" t="str">
        <f>INDEX('Product Details'!$A$2:$D$169, MATCH('Sales Order '!J3357,'Product Details'!$B$2:$B$169,0),3)</f>
        <v>Furniture</v>
      </c>
      <c r="L3357" s="7" t="str">
        <f>INDEX('Product Details'!$A$2:$D$169, MATCH('Sales Order '!J3357,'Product Details'!$B$2:$B$169,0),4)</f>
        <v>Tables</v>
      </c>
      <c r="M3357" s="7" t="str">
        <f>INDEX('Product Details'!$A$2:$D$169, MATCH('Sales Order '!J3357,'Product Details'!$B$2:$B$169,0),1)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419"/>
        <v>170</v>
      </c>
      <c r="R3357" s="8">
        <f t="shared" si="420"/>
        <v>184</v>
      </c>
      <c r="S3357" s="2">
        <v>10</v>
      </c>
      <c r="T3357" s="9">
        <f t="shared" si="421"/>
        <v>194</v>
      </c>
      <c r="U3357" s="9">
        <f t="shared" si="422"/>
        <v>24</v>
      </c>
      <c r="V3357" s="2" t="s">
        <v>34</v>
      </c>
      <c r="W3357" s="10">
        <f t="shared" si="423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 t="shared" si="416"/>
        <v>Lynn</v>
      </c>
      <c r="H3358" s="6" t="str">
        <f t="shared" si="417"/>
        <v>Smith</v>
      </c>
      <c r="I3358" s="6" t="str">
        <f t="shared" si="418"/>
        <v>Kanpur</v>
      </c>
      <c r="J3358" s="2" t="s">
        <v>54</v>
      </c>
      <c r="K3358" s="7" t="str">
        <f>INDEX('Product Details'!$A$2:$D$169, MATCH('Sales Order '!J3358,'Product Details'!$B$2:$B$169,0),3)</f>
        <v>Furniture</v>
      </c>
      <c r="L3358" s="7" t="str">
        <f>INDEX('Product Details'!$A$2:$D$169, MATCH('Sales Order '!J3358,'Product Details'!$B$2:$B$169,0),4)</f>
        <v>Tables</v>
      </c>
      <c r="M3358" s="7" t="str">
        <f>INDEX('Product Details'!$A$2:$D$169, MATCH('Sales Order '!J3358,'Product Details'!$B$2:$B$169,0),1)</f>
        <v>Wood Table, Rectangular</v>
      </c>
      <c r="N3358" s="2">
        <v>147</v>
      </c>
      <c r="O3358" s="2">
        <v>138</v>
      </c>
      <c r="P3358" s="2">
        <v>2</v>
      </c>
      <c r="Q3358" s="8">
        <f t="shared" si="419"/>
        <v>276</v>
      </c>
      <c r="R3358" s="8">
        <f t="shared" si="420"/>
        <v>294</v>
      </c>
      <c r="S3358" s="2">
        <v>30</v>
      </c>
      <c r="T3358" s="9">
        <f t="shared" si="421"/>
        <v>324</v>
      </c>
      <c r="U3358" s="9">
        <f t="shared" si="422"/>
        <v>48</v>
      </c>
      <c r="V3358" s="2" t="s">
        <v>34</v>
      </c>
      <c r="W3358" s="10">
        <f t="shared" si="423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 t="shared" si="416"/>
        <v>Nat</v>
      </c>
      <c r="H3359" s="6" t="str">
        <f t="shared" si="417"/>
        <v>Carroll</v>
      </c>
      <c r="I3359" s="6" t="str">
        <f t="shared" si="418"/>
        <v>Shanghai</v>
      </c>
      <c r="J3359" s="2" t="s">
        <v>46</v>
      </c>
      <c r="K3359" s="7" t="str">
        <f>INDEX('Product Details'!$A$2:$D$169, MATCH('Sales Order '!J3359,'Product Details'!$B$2:$B$169,0),3)</f>
        <v>Technology</v>
      </c>
      <c r="L3359" s="7" t="str">
        <f>INDEX('Product Details'!$A$2:$D$169, MATCH('Sales Order '!J3359,'Product Details'!$B$2:$B$169,0),4)</f>
        <v>Machines</v>
      </c>
      <c r="M3359" s="7" t="str">
        <f>INDEX('Product Details'!$A$2:$D$169, MATCH('Sales Order '!J3359,'Product Details'!$B$2:$B$169,0),1)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419"/>
        <v>2812</v>
      </c>
      <c r="R3359" s="8">
        <f t="shared" si="420"/>
        <v>3036</v>
      </c>
      <c r="S3359" s="2">
        <v>46</v>
      </c>
      <c r="T3359" s="9">
        <f t="shared" si="421"/>
        <v>3082</v>
      </c>
      <c r="U3359" s="9">
        <f t="shared" si="422"/>
        <v>270</v>
      </c>
      <c r="V3359" s="2" t="s">
        <v>34</v>
      </c>
      <c r="W3359" s="10">
        <f t="shared" si="423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 t="shared" si="416"/>
        <v>Stuart</v>
      </c>
      <c r="H3360" s="6" t="str">
        <f t="shared" si="417"/>
        <v>Calhoun</v>
      </c>
      <c r="I3360" s="6" t="str">
        <f t="shared" si="418"/>
        <v>Nowra</v>
      </c>
      <c r="J3360" s="2" t="s">
        <v>578</v>
      </c>
      <c r="K3360" s="7" t="str">
        <f>INDEX('Product Details'!$A$2:$D$169, MATCH('Sales Order '!J3360,'Product Details'!$B$2:$B$169,0),3)</f>
        <v>Office_Supplies</v>
      </c>
      <c r="L3360" s="7" t="str">
        <f>INDEX('Product Details'!$A$2:$D$169, MATCH('Sales Order '!J3360,'Product Details'!$B$2:$B$169,0),4)</f>
        <v>Envelopes</v>
      </c>
      <c r="M3360" s="7" t="str">
        <f>INDEX('Product Details'!$A$2:$D$169, MATCH('Sales Order '!J3360,'Product Details'!$B$2:$B$169,0),1)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419"/>
        <v>165</v>
      </c>
      <c r="R3360" s="8">
        <f t="shared" si="420"/>
        <v>180</v>
      </c>
      <c r="S3360" s="2">
        <v>10</v>
      </c>
      <c r="T3360" s="9">
        <f t="shared" si="421"/>
        <v>190</v>
      </c>
      <c r="U3360" s="9">
        <f t="shared" si="422"/>
        <v>25</v>
      </c>
      <c r="V3360" s="2" t="s">
        <v>34</v>
      </c>
      <c r="W3360" s="10">
        <f t="shared" si="423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 t="shared" si="416"/>
        <v>Valerie</v>
      </c>
      <c r="H3361" s="6" t="str">
        <f t="shared" si="417"/>
        <v>Takahito</v>
      </c>
      <c r="I3361" s="6" t="str">
        <f t="shared" si="418"/>
        <v>Surat</v>
      </c>
      <c r="J3361" s="2" t="s">
        <v>84</v>
      </c>
      <c r="K3361" s="7" t="str">
        <f>INDEX('Product Details'!$A$2:$D$169, MATCH('Sales Order '!J3361,'Product Details'!$B$2:$B$169,0),3)</f>
        <v>Furniture</v>
      </c>
      <c r="L3361" s="7" t="str">
        <f>INDEX('Product Details'!$A$2:$D$169, MATCH('Sales Order '!J3361,'Product Details'!$B$2:$B$169,0),4)</f>
        <v>Chairs</v>
      </c>
      <c r="M3361" s="7" t="str">
        <f>INDEX('Product Details'!$A$2:$D$169, MATCH('Sales Order '!J3361,'Product Details'!$B$2:$B$169,0),1)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419"/>
        <v>308</v>
      </c>
      <c r="R3361" s="8">
        <f t="shared" si="420"/>
        <v>338</v>
      </c>
      <c r="S3361" s="2">
        <v>30</v>
      </c>
      <c r="T3361" s="9">
        <f t="shared" si="421"/>
        <v>368</v>
      </c>
      <c r="U3361" s="9">
        <f t="shared" si="422"/>
        <v>60</v>
      </c>
      <c r="V3361" s="2" t="s">
        <v>34</v>
      </c>
      <c r="W3361" s="10">
        <f t="shared" si="423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 t="shared" si="416"/>
        <v>Michelle</v>
      </c>
      <c r="H3362" s="6" t="str">
        <f t="shared" si="417"/>
        <v>Tran</v>
      </c>
      <c r="I3362" s="6" t="str">
        <f t="shared" si="418"/>
        <v>Mount Gambier</v>
      </c>
      <c r="J3362" s="2" t="s">
        <v>425</v>
      </c>
      <c r="K3362" s="7" t="str">
        <f>INDEX('Product Details'!$A$2:$D$169, MATCH('Sales Order '!J3362,'Product Details'!$B$2:$B$169,0),3)</f>
        <v>Office_Supplies</v>
      </c>
      <c r="L3362" s="7" t="str">
        <f>INDEX('Product Details'!$A$2:$D$169, MATCH('Sales Order '!J3362,'Product Details'!$B$2:$B$169,0),4)</f>
        <v>Supplies</v>
      </c>
      <c r="M3362" s="7" t="str">
        <f>INDEX('Product Details'!$A$2:$D$169, MATCH('Sales Order '!J3362,'Product Details'!$B$2:$B$169,0),1)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419"/>
        <v>324</v>
      </c>
      <c r="R3362" s="8">
        <f t="shared" si="420"/>
        <v>360</v>
      </c>
      <c r="S3362" s="2">
        <v>10</v>
      </c>
      <c r="T3362" s="9">
        <f t="shared" si="421"/>
        <v>370</v>
      </c>
      <c r="U3362" s="9">
        <f t="shared" si="422"/>
        <v>46</v>
      </c>
      <c r="V3362" s="2" t="s">
        <v>64</v>
      </c>
      <c r="W3362" s="10">
        <f t="shared" si="423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 t="shared" si="416"/>
        <v>Sylvia</v>
      </c>
      <c r="H3363" s="6" t="str">
        <f t="shared" si="417"/>
        <v>Foulston</v>
      </c>
      <c r="I3363" s="6" t="str">
        <f t="shared" si="418"/>
        <v>Ludwigsburg</v>
      </c>
      <c r="J3363" s="2" t="s">
        <v>197</v>
      </c>
      <c r="K3363" s="7" t="str">
        <f>INDEX('Product Details'!$A$2:$D$169, MATCH('Sales Order '!J3363,'Product Details'!$B$2:$B$169,0),3)</f>
        <v>Office_Supplies</v>
      </c>
      <c r="L3363" s="7" t="str">
        <f>INDEX('Product Details'!$A$2:$D$169, MATCH('Sales Order '!J3363,'Product Details'!$B$2:$B$169,0),4)</f>
        <v>Labels</v>
      </c>
      <c r="M3363" s="7" t="str">
        <f>INDEX('Product Details'!$A$2:$D$169, MATCH('Sales Order '!J3363,'Product Details'!$B$2:$B$169,0),1)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419"/>
        <v>11343</v>
      </c>
      <c r="R3363" s="8">
        <f t="shared" si="420"/>
        <v>12366</v>
      </c>
      <c r="S3363" s="2">
        <v>47</v>
      </c>
      <c r="T3363" s="9">
        <f t="shared" si="421"/>
        <v>12413</v>
      </c>
      <c r="U3363" s="9">
        <f t="shared" si="422"/>
        <v>1070</v>
      </c>
      <c r="V3363" s="2" t="s">
        <v>34</v>
      </c>
      <c r="W3363" s="10">
        <f t="shared" si="423"/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 t="shared" si="416"/>
        <v>Nancy</v>
      </c>
      <c r="H3364" s="6" t="str">
        <f t="shared" si="417"/>
        <v>Lomonaco</v>
      </c>
      <c r="I3364" s="6" t="str">
        <f t="shared" si="418"/>
        <v>Tengzhou</v>
      </c>
      <c r="J3364" s="2" t="s">
        <v>132</v>
      </c>
      <c r="K3364" s="7" t="str">
        <f>INDEX('Product Details'!$A$2:$D$169, MATCH('Sales Order '!J3364,'Product Details'!$B$2:$B$169,0),3)</f>
        <v>Office_Supplies</v>
      </c>
      <c r="L3364" s="7" t="str">
        <f>INDEX('Product Details'!$A$2:$D$169, MATCH('Sales Order '!J3364,'Product Details'!$B$2:$B$169,0),4)</f>
        <v>Labels</v>
      </c>
      <c r="M3364" s="7" t="str">
        <f>INDEX('Product Details'!$A$2:$D$169, MATCH('Sales Order '!J3364,'Product Details'!$B$2:$B$169,0),1)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419"/>
        <v>14128</v>
      </c>
      <c r="R3364" s="8">
        <f t="shared" si="420"/>
        <v>15246</v>
      </c>
      <c r="S3364" s="2">
        <v>23</v>
      </c>
      <c r="T3364" s="9">
        <f t="shared" si="421"/>
        <v>15269</v>
      </c>
      <c r="U3364" s="9">
        <f t="shared" si="422"/>
        <v>1141</v>
      </c>
      <c r="V3364" s="2" t="s">
        <v>34</v>
      </c>
      <c r="W3364" s="10">
        <f t="shared" si="423"/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 t="shared" si="416"/>
        <v>Philisse</v>
      </c>
      <c r="H3365" s="6" t="str">
        <f t="shared" si="417"/>
        <v>Overcash</v>
      </c>
      <c r="I3365" s="6" t="str">
        <f t="shared" si="418"/>
        <v>Potsdam</v>
      </c>
      <c r="J3365" s="2" t="s">
        <v>1225</v>
      </c>
      <c r="K3365" s="7" t="str">
        <f>INDEX('Product Details'!$A$2:$D$169, MATCH('Sales Order '!J3365,'Product Details'!$B$2:$B$169,0),3)</f>
        <v>Office_Supplies</v>
      </c>
      <c r="L3365" s="7" t="str">
        <f>INDEX('Product Details'!$A$2:$D$169, MATCH('Sales Order '!J3365,'Product Details'!$B$2:$B$169,0),4)</f>
        <v>Labels</v>
      </c>
      <c r="M3365" s="7" t="str">
        <f>INDEX('Product Details'!$A$2:$D$169, MATCH('Sales Order '!J3365,'Product Details'!$B$2:$B$169,0),1)</f>
        <v>Aver 510</v>
      </c>
      <c r="N3365" s="2">
        <v>27691</v>
      </c>
      <c r="O3365" s="2">
        <v>25616</v>
      </c>
      <c r="P3365" s="2">
        <v>1</v>
      </c>
      <c r="Q3365" s="8">
        <f t="shared" si="419"/>
        <v>25616</v>
      </c>
      <c r="R3365" s="8">
        <f t="shared" si="420"/>
        <v>27691</v>
      </c>
      <c r="S3365" s="2">
        <v>74</v>
      </c>
      <c r="T3365" s="9">
        <f t="shared" si="421"/>
        <v>27765</v>
      </c>
      <c r="U3365" s="9">
        <f t="shared" si="422"/>
        <v>2149</v>
      </c>
      <c r="V3365" s="2" t="s">
        <v>31</v>
      </c>
      <c r="W3365" s="10">
        <f t="shared" si="423"/>
        <v>7.0000000000000007E-2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 t="shared" si="416"/>
        <v>Darrin</v>
      </c>
      <c r="H3366" s="6" t="str">
        <f t="shared" si="417"/>
        <v>Martin</v>
      </c>
      <c r="I3366" s="6" t="str">
        <f t="shared" si="418"/>
        <v>Berlin</v>
      </c>
      <c r="J3366" s="2" t="s">
        <v>479</v>
      </c>
      <c r="K3366" s="7" t="str">
        <f>INDEX('Product Details'!$A$2:$D$169, MATCH('Sales Order '!J3366,'Product Details'!$B$2:$B$169,0),3)</f>
        <v>Furniture</v>
      </c>
      <c r="L3366" s="7" t="str">
        <f>INDEX('Product Details'!$A$2:$D$169, MATCH('Sales Order '!J3366,'Product Details'!$B$2:$B$169,0),4)</f>
        <v>Chairs</v>
      </c>
      <c r="M3366" s="7" t="str">
        <f>INDEX('Product Details'!$A$2:$D$169, MATCH('Sales Order '!J3366,'Product Details'!$B$2:$B$169,0),1)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419"/>
        <v>4719</v>
      </c>
      <c r="R3366" s="8">
        <f t="shared" si="420"/>
        <v>4905</v>
      </c>
      <c r="S3366" s="2">
        <v>88</v>
      </c>
      <c r="T3366" s="9">
        <f t="shared" si="421"/>
        <v>4993</v>
      </c>
      <c r="U3366" s="9">
        <f t="shared" si="422"/>
        <v>274</v>
      </c>
      <c r="V3366" s="2" t="s">
        <v>72</v>
      </c>
      <c r="W3366" s="10">
        <f t="shared" si="423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 t="shared" si="416"/>
        <v>Debra</v>
      </c>
      <c r="H3367" s="6" t="str">
        <f t="shared" si="417"/>
        <v>Catini</v>
      </c>
      <c r="I3367" s="6" t="str">
        <f t="shared" si="418"/>
        <v>Zhengzhou</v>
      </c>
      <c r="J3367" s="2" t="s">
        <v>156</v>
      </c>
      <c r="K3367" s="7" t="str">
        <f>INDEX('Product Details'!$A$2:$D$169, MATCH('Sales Order '!J3367,'Product Details'!$B$2:$B$169,0),3)</f>
        <v>Office_Supplies</v>
      </c>
      <c r="L3367" s="7" t="str">
        <f>INDEX('Product Details'!$A$2:$D$169, MATCH('Sales Order '!J3367,'Product Details'!$B$2:$B$169,0),4)</f>
        <v>Envelopes</v>
      </c>
      <c r="M3367" s="7" t="str">
        <f>INDEX('Product Details'!$A$2:$D$169, MATCH('Sales Order '!J3367,'Product Details'!$B$2:$B$169,0),1)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419"/>
        <v>784</v>
      </c>
      <c r="R3367" s="8">
        <f t="shared" si="420"/>
        <v>834</v>
      </c>
      <c r="S3367" s="2">
        <v>57</v>
      </c>
      <c r="T3367" s="9">
        <f t="shared" si="421"/>
        <v>891</v>
      </c>
      <c r="U3367" s="9">
        <f t="shared" si="422"/>
        <v>107</v>
      </c>
      <c r="V3367" s="2" t="s">
        <v>72</v>
      </c>
      <c r="W3367" s="10">
        <f t="shared" si="423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 t="shared" si="416"/>
        <v>Annie</v>
      </c>
      <c r="H3368" s="6" t="str">
        <f t="shared" si="417"/>
        <v>Thurman</v>
      </c>
      <c r="I3368" s="6" t="str">
        <f t="shared" si="418"/>
        <v>Sydney</v>
      </c>
      <c r="J3368" s="2" t="s">
        <v>399</v>
      </c>
      <c r="K3368" s="7" t="str">
        <f>INDEX('Product Details'!$A$2:$D$169, MATCH('Sales Order '!J3368,'Product Details'!$B$2:$B$169,0),3)</f>
        <v>Office_Supplies</v>
      </c>
      <c r="L3368" s="7" t="str">
        <f>INDEX('Product Details'!$A$2:$D$169, MATCH('Sales Order '!J3368,'Product Details'!$B$2:$B$169,0),4)</f>
        <v>Art</v>
      </c>
      <c r="M3368" s="7" t="str">
        <f>INDEX('Product Details'!$A$2:$D$169, MATCH('Sales Order '!J3368,'Product Details'!$B$2:$B$169,0),1)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419"/>
        <v>16264</v>
      </c>
      <c r="R3368" s="8">
        <f t="shared" si="420"/>
        <v>18066</v>
      </c>
      <c r="S3368" s="2">
        <v>65</v>
      </c>
      <c r="T3368" s="9">
        <f t="shared" si="421"/>
        <v>18131</v>
      </c>
      <c r="U3368" s="9">
        <f t="shared" si="422"/>
        <v>1867</v>
      </c>
      <c r="V3368" s="2" t="s">
        <v>64</v>
      </c>
      <c r="W3368" s="10">
        <f t="shared" si="423"/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 t="shared" si="416"/>
        <v>Matt</v>
      </c>
      <c r="H3369" s="6" t="str">
        <f t="shared" si="417"/>
        <v>Collins</v>
      </c>
      <c r="I3369" s="6" t="str">
        <f t="shared" si="418"/>
        <v>Mumbai</v>
      </c>
      <c r="J3369" s="2" t="s">
        <v>184</v>
      </c>
      <c r="K3369" s="7" t="str">
        <f>INDEX('Product Details'!$A$2:$D$169, MATCH('Sales Order '!J3369,'Product Details'!$B$2:$B$169,0),3)</f>
        <v>Furniture</v>
      </c>
      <c r="L3369" s="7" t="str">
        <f>INDEX('Product Details'!$A$2:$D$169, MATCH('Sales Order '!J3369,'Product Details'!$B$2:$B$169,0),4)</f>
        <v>Tables</v>
      </c>
      <c r="M3369" s="7" t="str">
        <f>INDEX('Product Details'!$A$2:$D$169, MATCH('Sales Order '!J3369,'Product Details'!$B$2:$B$169,0),1)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419"/>
        <v>49770</v>
      </c>
      <c r="R3369" s="8">
        <f t="shared" si="420"/>
        <v>55284</v>
      </c>
      <c r="S3369" s="2">
        <v>70</v>
      </c>
      <c r="T3369" s="9">
        <f t="shared" si="421"/>
        <v>55354</v>
      </c>
      <c r="U3369" s="9">
        <f t="shared" si="422"/>
        <v>5584</v>
      </c>
      <c r="V3369" s="2" t="s">
        <v>72</v>
      </c>
      <c r="W3369" s="10">
        <f t="shared" si="423"/>
        <v>0.09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 t="shared" si="416"/>
        <v>Bill</v>
      </c>
      <c r="H3370" s="6" t="str">
        <f t="shared" si="417"/>
        <v>Donatelli</v>
      </c>
      <c r="I3370" s="6" t="str">
        <f t="shared" si="418"/>
        <v>Kamarhati</v>
      </c>
      <c r="J3370" s="2" t="s">
        <v>181</v>
      </c>
      <c r="K3370" s="7" t="str">
        <f>INDEX('Product Details'!$A$2:$D$169, MATCH('Sales Order '!J3370,'Product Details'!$B$2:$B$169,0),3)</f>
        <v>Furniture</v>
      </c>
      <c r="L3370" s="7" t="str">
        <f>INDEX('Product Details'!$A$2:$D$169, MATCH('Sales Order '!J3370,'Product Details'!$B$2:$B$169,0),4)</f>
        <v>Tables</v>
      </c>
      <c r="M3370" s="7" t="str">
        <f>INDEX('Product Details'!$A$2:$D$169, MATCH('Sales Order '!J3370,'Product Details'!$B$2:$B$169,0),1)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419"/>
        <v>4242</v>
      </c>
      <c r="R3370" s="8">
        <f t="shared" si="420"/>
        <v>4668</v>
      </c>
      <c r="S3370" s="2">
        <v>86</v>
      </c>
      <c r="T3370" s="9">
        <f t="shared" si="421"/>
        <v>4754</v>
      </c>
      <c r="U3370" s="9">
        <f t="shared" si="422"/>
        <v>512</v>
      </c>
      <c r="V3370" s="2" t="s">
        <v>34</v>
      </c>
      <c r="W3370" s="10">
        <f t="shared" si="423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 t="shared" si="416"/>
        <v>Filia</v>
      </c>
      <c r="H3371" s="6" t="str">
        <f t="shared" si="417"/>
        <v>McAdams</v>
      </c>
      <c r="I3371" s="6" t="str">
        <f t="shared" si="418"/>
        <v>Lucknow</v>
      </c>
      <c r="J3371" s="2" t="s">
        <v>103</v>
      </c>
      <c r="K3371" s="7" t="str">
        <f>INDEX('Product Details'!$A$2:$D$169, MATCH('Sales Order '!J3371,'Product Details'!$B$2:$B$169,0),3)</f>
        <v>Technology</v>
      </c>
      <c r="L3371" s="7" t="str">
        <f>INDEX('Product Details'!$A$2:$D$169, MATCH('Sales Order '!J3371,'Product Details'!$B$2:$B$169,0),4)</f>
        <v>Phones</v>
      </c>
      <c r="M3371" s="7" t="str">
        <f>INDEX('Product Details'!$A$2:$D$169, MATCH('Sales Order '!J3371,'Product Details'!$B$2:$B$169,0),1)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419"/>
        <v>6304</v>
      </c>
      <c r="R3371" s="8">
        <f t="shared" si="420"/>
        <v>7008</v>
      </c>
      <c r="S3371" s="2">
        <v>86</v>
      </c>
      <c r="T3371" s="9">
        <f t="shared" si="421"/>
        <v>7094</v>
      </c>
      <c r="U3371" s="9">
        <f t="shared" si="422"/>
        <v>790</v>
      </c>
      <c r="V3371" s="2" t="s">
        <v>72</v>
      </c>
      <c r="W3371" s="10">
        <f t="shared" si="423"/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 t="shared" si="416"/>
        <v>Lindsay</v>
      </c>
      <c r="H3372" s="6" t="str">
        <f t="shared" si="417"/>
        <v>Williams</v>
      </c>
      <c r="I3372" s="6" t="str">
        <f t="shared" si="418"/>
        <v>Akola</v>
      </c>
      <c r="J3372" s="2" t="s">
        <v>617</v>
      </c>
      <c r="K3372" s="7" t="str">
        <f>INDEX('Product Details'!$A$2:$D$169, MATCH('Sales Order '!J3372,'Product Details'!$B$2:$B$169,0),3)</f>
        <v>Office_Supplies</v>
      </c>
      <c r="L3372" s="7" t="str">
        <f>INDEX('Product Details'!$A$2:$D$169, MATCH('Sales Order '!J3372,'Product Details'!$B$2:$B$169,0),4)</f>
        <v>Binders</v>
      </c>
      <c r="M3372" s="7" t="str">
        <f>INDEX('Product Details'!$A$2:$D$169, MATCH('Sales Order '!J3372,'Product Details'!$B$2:$B$169,0),1)</f>
        <v>JM Magazine Binder</v>
      </c>
      <c r="N3372" s="2">
        <v>5836</v>
      </c>
      <c r="O3372" s="2">
        <v>5457</v>
      </c>
      <c r="P3372" s="2">
        <v>3</v>
      </c>
      <c r="Q3372" s="8">
        <f t="shared" si="419"/>
        <v>16371</v>
      </c>
      <c r="R3372" s="8">
        <f t="shared" si="420"/>
        <v>17508</v>
      </c>
      <c r="S3372" s="2">
        <v>85</v>
      </c>
      <c r="T3372" s="9">
        <f t="shared" si="421"/>
        <v>17593</v>
      </c>
      <c r="U3372" s="9">
        <f t="shared" si="422"/>
        <v>1222</v>
      </c>
      <c r="V3372" s="2" t="s">
        <v>64</v>
      </c>
      <c r="W3372" s="10">
        <f t="shared" si="423"/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 t="shared" si="416"/>
        <v>Matt</v>
      </c>
      <c r="H3373" s="6" t="str">
        <f t="shared" si="417"/>
        <v>Collins</v>
      </c>
      <c r="I3373" s="6" t="str">
        <f t="shared" si="418"/>
        <v>Mumbai</v>
      </c>
      <c r="J3373" s="2" t="s">
        <v>555</v>
      </c>
      <c r="K3373" s="7" t="str">
        <f>INDEX('Product Details'!$A$2:$D$169, MATCH('Sales Order '!J3373,'Product Details'!$B$2:$B$169,0),3)</f>
        <v>Furniture</v>
      </c>
      <c r="L3373" s="7" t="str">
        <f>INDEX('Product Details'!$A$2:$D$169, MATCH('Sales Order '!J3373,'Product Details'!$B$2:$B$169,0),4)</f>
        <v>Furnishings</v>
      </c>
      <c r="M3373" s="7" t="str">
        <f>INDEX('Product Details'!$A$2:$D$169, MATCH('Sales Order '!J3373,'Product Details'!$B$2:$B$169,0),1)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419"/>
        <v>3940</v>
      </c>
      <c r="R3373" s="8">
        <f t="shared" si="420"/>
        <v>4176</v>
      </c>
      <c r="S3373" s="2">
        <v>40</v>
      </c>
      <c r="T3373" s="9">
        <f t="shared" si="421"/>
        <v>4216</v>
      </c>
      <c r="U3373" s="9">
        <f t="shared" si="422"/>
        <v>276</v>
      </c>
      <c r="V3373" s="2" t="s">
        <v>64</v>
      </c>
      <c r="W3373" s="10">
        <f t="shared" si="423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 t="shared" si="416"/>
        <v>Keith</v>
      </c>
      <c r="H3374" s="6" t="str">
        <f t="shared" si="417"/>
        <v>Herrera</v>
      </c>
      <c r="I3374" s="6" t="str">
        <f t="shared" si="418"/>
        <v>Jakarta</v>
      </c>
      <c r="J3374" s="2" t="s">
        <v>405</v>
      </c>
      <c r="K3374" s="7" t="str">
        <f>INDEX('Product Details'!$A$2:$D$169, MATCH('Sales Order '!J3374,'Product Details'!$B$2:$B$169,0),3)</f>
        <v>Furniture</v>
      </c>
      <c r="L3374" s="7" t="str">
        <f>INDEX('Product Details'!$A$2:$D$169, MATCH('Sales Order '!J3374,'Product Details'!$B$2:$B$169,0),4)</f>
        <v>Furnishings</v>
      </c>
      <c r="M3374" s="7" t="str">
        <f>INDEX('Product Details'!$A$2:$D$169, MATCH('Sales Order '!J3374,'Product Details'!$B$2:$B$169,0),1)</f>
        <v>-O Photo Frame, Black</v>
      </c>
      <c r="N3374" s="2">
        <v>4577</v>
      </c>
      <c r="O3374" s="2">
        <v>4280</v>
      </c>
      <c r="P3374" s="2">
        <v>6</v>
      </c>
      <c r="Q3374" s="8">
        <f t="shared" si="419"/>
        <v>25680</v>
      </c>
      <c r="R3374" s="8">
        <f t="shared" si="420"/>
        <v>27462</v>
      </c>
      <c r="S3374" s="2">
        <v>34</v>
      </c>
      <c r="T3374" s="9">
        <f t="shared" si="421"/>
        <v>27496</v>
      </c>
      <c r="U3374" s="9">
        <f t="shared" si="422"/>
        <v>1816</v>
      </c>
      <c r="V3374" s="2" t="s">
        <v>64</v>
      </c>
      <c r="W3374" s="10">
        <f t="shared" si="423"/>
        <v>7.0000000000000007E-2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 t="shared" si="416"/>
        <v>Michael</v>
      </c>
      <c r="H3375" s="6" t="str">
        <f t="shared" si="417"/>
        <v>Chen</v>
      </c>
      <c r="I3375" s="6" t="str">
        <f t="shared" si="418"/>
        <v>Jakarta</v>
      </c>
      <c r="J3375" s="2" t="s">
        <v>1225</v>
      </c>
      <c r="K3375" s="7" t="str">
        <f>INDEX('Product Details'!$A$2:$D$169, MATCH('Sales Order '!J3375,'Product Details'!$B$2:$B$169,0),3)</f>
        <v>Office_Supplies</v>
      </c>
      <c r="L3375" s="7" t="str">
        <f>INDEX('Product Details'!$A$2:$D$169, MATCH('Sales Order '!J3375,'Product Details'!$B$2:$B$169,0),4)</f>
        <v>Labels</v>
      </c>
      <c r="M3375" s="7" t="str">
        <f>INDEX('Product Details'!$A$2:$D$169, MATCH('Sales Order '!J3375,'Product Details'!$B$2:$B$169,0),1)</f>
        <v>Aver 510</v>
      </c>
      <c r="N3375" s="2">
        <v>206</v>
      </c>
      <c r="O3375" s="2">
        <v>189</v>
      </c>
      <c r="P3375" s="2">
        <v>5</v>
      </c>
      <c r="Q3375" s="8">
        <f t="shared" si="419"/>
        <v>945</v>
      </c>
      <c r="R3375" s="8">
        <f t="shared" si="420"/>
        <v>1030</v>
      </c>
      <c r="S3375" s="2">
        <v>80</v>
      </c>
      <c r="T3375" s="9">
        <f t="shared" si="421"/>
        <v>1110</v>
      </c>
      <c r="U3375" s="9">
        <f t="shared" si="422"/>
        <v>165</v>
      </c>
      <c r="V3375" s="2" t="s">
        <v>64</v>
      </c>
      <c r="W3375" s="10">
        <f t="shared" si="423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 t="shared" si="416"/>
        <v>George</v>
      </c>
      <c r="H3376" s="6" t="str">
        <f t="shared" si="417"/>
        <v>Ashbrook</v>
      </c>
      <c r="I3376" s="6" t="str">
        <f t="shared" si="418"/>
        <v>Jakarta</v>
      </c>
      <c r="J3376" s="2" t="s">
        <v>442</v>
      </c>
      <c r="K3376" s="7" t="str">
        <f>INDEX('Product Details'!$A$2:$D$169, MATCH('Sales Order '!J3376,'Product Details'!$B$2:$B$169,0),3)</f>
        <v>Technology</v>
      </c>
      <c r="L3376" s="7" t="str">
        <f>INDEX('Product Details'!$A$2:$D$169, MATCH('Sales Order '!J3376,'Product Details'!$B$2:$B$169,0),4)</f>
        <v>Phones</v>
      </c>
      <c r="M3376" s="7" t="str">
        <f>INDEX('Product Details'!$A$2:$D$169, MATCH('Sales Order '!J3376,'Product Details'!$B$2:$B$169,0),1)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419"/>
        <v>7330</v>
      </c>
      <c r="R3376" s="8">
        <f t="shared" si="420"/>
        <v>7760</v>
      </c>
      <c r="S3376" s="2">
        <v>57</v>
      </c>
      <c r="T3376" s="9">
        <f t="shared" si="421"/>
        <v>7817</v>
      </c>
      <c r="U3376" s="9">
        <f t="shared" si="422"/>
        <v>487</v>
      </c>
      <c r="V3376" s="2" t="s">
        <v>64</v>
      </c>
      <c r="W3376" s="10">
        <f t="shared" si="423"/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 t="shared" si="416"/>
        <v>Dave</v>
      </c>
      <c r="H3377" s="6" t="str">
        <f t="shared" si="417"/>
        <v>Poirier</v>
      </c>
      <c r="I3377" s="6" t="str">
        <f t="shared" si="418"/>
        <v>Suizhou</v>
      </c>
      <c r="J3377" s="2" t="s">
        <v>87</v>
      </c>
      <c r="K3377" s="7" t="str">
        <f>INDEX('Product Details'!$A$2:$D$169, MATCH('Sales Order '!J3377,'Product Details'!$B$2:$B$169,0),3)</f>
        <v>Office_Supplies</v>
      </c>
      <c r="L3377" s="7" t="str">
        <f>INDEX('Product Details'!$A$2:$D$169, MATCH('Sales Order '!J3377,'Product Details'!$B$2:$B$169,0),4)</f>
        <v>Storage</v>
      </c>
      <c r="M3377" s="7" t="str">
        <f>INDEX('Product Details'!$A$2:$D$169, MATCH('Sales Order '!J3377,'Product Details'!$B$2:$B$169,0),1)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419"/>
        <v>29020</v>
      </c>
      <c r="R3377" s="8">
        <f t="shared" si="420"/>
        <v>30764</v>
      </c>
      <c r="S3377" s="2">
        <v>48</v>
      </c>
      <c r="T3377" s="9">
        <f t="shared" si="421"/>
        <v>30812</v>
      </c>
      <c r="U3377" s="9">
        <f t="shared" si="422"/>
        <v>1792</v>
      </c>
      <c r="V3377" s="2" t="s">
        <v>31</v>
      </c>
      <c r="W3377" s="10">
        <f t="shared" si="423"/>
        <v>7.0000000000000007E-2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 t="shared" si="416"/>
        <v>Candace</v>
      </c>
      <c r="H3378" s="6" t="str">
        <f t="shared" si="417"/>
        <v>McMahon</v>
      </c>
      <c r="I3378" s="6" t="str">
        <f t="shared" si="418"/>
        <v>Canberra</v>
      </c>
      <c r="J3378" s="2" t="s">
        <v>748</v>
      </c>
      <c r="K3378" s="7" t="str">
        <f>INDEX('Product Details'!$A$2:$D$169, MATCH('Sales Order '!J3378,'Product Details'!$B$2:$B$169,0),3)</f>
        <v>Office_Supplies</v>
      </c>
      <c r="L3378" s="7" t="str">
        <f>INDEX('Product Details'!$A$2:$D$169, MATCH('Sales Order '!J3378,'Product Details'!$B$2:$B$169,0),4)</f>
        <v>Storage</v>
      </c>
      <c r="M3378" s="7" t="str">
        <f>INDEX('Product Details'!$A$2:$D$169, MATCH('Sales Order '!J3378,'Product Details'!$B$2:$B$169,0),1)</f>
        <v>Smead Trays, Wire Frame</v>
      </c>
      <c r="N3378" s="2">
        <v>7508</v>
      </c>
      <c r="O3378" s="2">
        <v>6956</v>
      </c>
      <c r="P3378" s="2">
        <v>6</v>
      </c>
      <c r="Q3378" s="8">
        <f t="shared" si="419"/>
        <v>41736</v>
      </c>
      <c r="R3378" s="8">
        <f t="shared" si="420"/>
        <v>45048</v>
      </c>
      <c r="S3378" s="2">
        <v>34</v>
      </c>
      <c r="T3378" s="9">
        <f t="shared" si="421"/>
        <v>45082</v>
      </c>
      <c r="U3378" s="9">
        <f t="shared" si="422"/>
        <v>3346</v>
      </c>
      <c r="V3378" s="2" t="s">
        <v>64</v>
      </c>
      <c r="W3378" s="10">
        <f t="shared" si="423"/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 t="shared" si="416"/>
        <v>Larry</v>
      </c>
      <c r="H3379" s="6" t="str">
        <f t="shared" si="417"/>
        <v>Blacks</v>
      </c>
      <c r="I3379" s="6" t="str">
        <f t="shared" si="418"/>
        <v>Shangyu</v>
      </c>
      <c r="J3379" s="2" t="s">
        <v>1397</v>
      </c>
      <c r="K3379" s="7" t="str">
        <f>INDEX('Product Details'!$A$2:$D$169, MATCH('Sales Order '!J3379,'Product Details'!$B$2:$B$169,0),3)</f>
        <v>Technology</v>
      </c>
      <c r="L3379" s="7" t="str">
        <f>INDEX('Product Details'!$A$2:$D$169, MATCH('Sales Order '!J3379,'Product Details'!$B$2:$B$169,0),4)</f>
        <v>Phones</v>
      </c>
      <c r="M3379" s="7" t="str">
        <f>INDEX('Product Details'!$A$2:$D$169, MATCH('Sales Order '!J3379,'Product Details'!$B$2:$B$169,0),1)</f>
        <v>Smart Phone, Full Size</v>
      </c>
      <c r="N3379" s="2">
        <v>1071</v>
      </c>
      <c r="O3379" s="2">
        <v>1010</v>
      </c>
      <c r="P3379" s="2">
        <v>5</v>
      </c>
      <c r="Q3379" s="8">
        <f t="shared" si="419"/>
        <v>5050</v>
      </c>
      <c r="R3379" s="8">
        <f t="shared" si="420"/>
        <v>5355</v>
      </c>
      <c r="S3379" s="2">
        <v>46</v>
      </c>
      <c r="T3379" s="9">
        <f t="shared" si="421"/>
        <v>5401</v>
      </c>
      <c r="U3379" s="9">
        <f t="shared" si="422"/>
        <v>351</v>
      </c>
      <c r="V3379" s="2" t="s">
        <v>64</v>
      </c>
      <c r="W3379" s="10">
        <f t="shared" si="423"/>
        <v>0.05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 t="shared" si="416"/>
        <v>Resi</v>
      </c>
      <c r="H3380" s="6" t="str">
        <f t="shared" si="417"/>
        <v>Pšlking</v>
      </c>
      <c r="I3380" s="6" t="str">
        <f t="shared" si="418"/>
        <v>Gelsenkirchen</v>
      </c>
      <c r="J3380" s="2" t="s">
        <v>623</v>
      </c>
      <c r="K3380" s="7" t="str">
        <f>INDEX('Product Details'!$A$2:$D$169, MATCH('Sales Order '!J3380,'Product Details'!$B$2:$B$169,0),3)</f>
        <v>Office_Supplies</v>
      </c>
      <c r="L3380" s="7" t="str">
        <f>INDEX('Product Details'!$A$2:$D$169, MATCH('Sales Order '!J3380,'Product Details'!$B$2:$B$169,0),4)</f>
        <v>Storage</v>
      </c>
      <c r="M3380" s="7" t="str">
        <f>INDEX('Product Details'!$A$2:$D$169, MATCH('Sales Order '!J3380,'Product Details'!$B$2:$B$169,0),1)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419"/>
        <v>1702</v>
      </c>
      <c r="R3380" s="8">
        <f t="shared" si="420"/>
        <v>1734</v>
      </c>
      <c r="S3380" s="2">
        <v>70</v>
      </c>
      <c r="T3380" s="9">
        <f t="shared" si="421"/>
        <v>1804</v>
      </c>
      <c r="U3380" s="9">
        <f t="shared" si="422"/>
        <v>102</v>
      </c>
      <c r="V3380" s="2" t="s">
        <v>64</v>
      </c>
      <c r="W3380" s="10">
        <f t="shared" si="423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 t="shared" si="416"/>
        <v>Ann</v>
      </c>
      <c r="H3381" s="6" t="str">
        <f t="shared" si="417"/>
        <v>Chong</v>
      </c>
      <c r="I3381" s="6" t="str">
        <f t="shared" si="418"/>
        <v>Sydney</v>
      </c>
      <c r="J3381" s="2" t="s">
        <v>796</v>
      </c>
      <c r="K3381" s="7" t="str">
        <f>INDEX('Product Details'!$A$2:$D$169, MATCH('Sales Order '!J3381,'Product Details'!$B$2:$B$169,0),3)</f>
        <v>Office_Supplies</v>
      </c>
      <c r="L3381" s="7" t="str">
        <f>INDEX('Product Details'!$A$2:$D$169, MATCH('Sales Order '!J3381,'Product Details'!$B$2:$B$169,0),4)</f>
        <v>Binders</v>
      </c>
      <c r="M3381" s="7" t="str">
        <f>INDEX('Product Details'!$A$2:$D$169, MATCH('Sales Order '!J3381,'Product Details'!$B$2:$B$169,0),1)</f>
        <v>Heavy-Duty E-Z-D Binders</v>
      </c>
      <c r="N3381" s="2">
        <v>63</v>
      </c>
      <c r="O3381" s="2">
        <v>58</v>
      </c>
      <c r="P3381" s="2">
        <v>9</v>
      </c>
      <c r="Q3381" s="8">
        <f t="shared" si="419"/>
        <v>522</v>
      </c>
      <c r="R3381" s="8">
        <f t="shared" si="420"/>
        <v>567</v>
      </c>
      <c r="S3381" s="2">
        <v>10</v>
      </c>
      <c r="T3381" s="9">
        <f t="shared" si="421"/>
        <v>577</v>
      </c>
      <c r="U3381" s="9">
        <f t="shared" si="422"/>
        <v>55</v>
      </c>
      <c r="V3381" s="2" t="s">
        <v>34</v>
      </c>
      <c r="W3381" s="10">
        <f t="shared" si="423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 t="shared" si="416"/>
        <v>Kristina</v>
      </c>
      <c r="H3382" s="6" t="str">
        <f t="shared" si="417"/>
        <v>Nunn</v>
      </c>
      <c r="I3382" s="6" t="str">
        <f t="shared" si="418"/>
        <v>Jakarta</v>
      </c>
      <c r="J3382" s="2" t="s">
        <v>46</v>
      </c>
      <c r="K3382" s="7" t="str">
        <f>INDEX('Product Details'!$A$2:$D$169, MATCH('Sales Order '!J3382,'Product Details'!$B$2:$B$169,0),3)</f>
        <v>Technology</v>
      </c>
      <c r="L3382" s="7" t="str">
        <f>INDEX('Product Details'!$A$2:$D$169, MATCH('Sales Order '!J3382,'Product Details'!$B$2:$B$169,0),4)</f>
        <v>Machines</v>
      </c>
      <c r="M3382" s="7" t="str">
        <f>INDEX('Product Details'!$A$2:$D$169, MATCH('Sales Order '!J3382,'Product Details'!$B$2:$B$169,0),1)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419"/>
        <v>931</v>
      </c>
      <c r="R3382" s="8">
        <f t="shared" si="420"/>
        <v>998</v>
      </c>
      <c r="S3382" s="2">
        <v>50</v>
      </c>
      <c r="T3382" s="9">
        <f t="shared" si="421"/>
        <v>1048</v>
      </c>
      <c r="U3382" s="9">
        <f t="shared" si="422"/>
        <v>117</v>
      </c>
      <c r="V3382" s="2" t="s">
        <v>34</v>
      </c>
      <c r="W3382" s="10">
        <f t="shared" si="423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 t="shared" si="416"/>
        <v>Rob</v>
      </c>
      <c r="H3383" s="6" t="str">
        <f t="shared" si="417"/>
        <v>Haberlin</v>
      </c>
      <c r="I3383" s="6" t="str">
        <f t="shared" si="418"/>
        <v>Harbin</v>
      </c>
      <c r="J3383" s="2" t="s">
        <v>181</v>
      </c>
      <c r="K3383" s="7" t="str">
        <f>INDEX('Product Details'!$A$2:$D$169, MATCH('Sales Order '!J3383,'Product Details'!$B$2:$B$169,0),3)</f>
        <v>Furniture</v>
      </c>
      <c r="L3383" s="7" t="str">
        <f>INDEX('Product Details'!$A$2:$D$169, MATCH('Sales Order '!J3383,'Product Details'!$B$2:$B$169,0),4)</f>
        <v>Tables</v>
      </c>
      <c r="M3383" s="7" t="str">
        <f>INDEX('Product Details'!$A$2:$D$169, MATCH('Sales Order '!J3383,'Product Details'!$B$2:$B$169,0),1)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419"/>
        <v>41601</v>
      </c>
      <c r="R3383" s="8">
        <f t="shared" si="420"/>
        <v>46277</v>
      </c>
      <c r="S3383" s="2">
        <v>37</v>
      </c>
      <c r="T3383" s="9">
        <f t="shared" si="421"/>
        <v>46314</v>
      </c>
      <c r="U3383" s="9">
        <f t="shared" si="422"/>
        <v>4713</v>
      </c>
      <c r="V3383" s="2" t="s">
        <v>34</v>
      </c>
      <c r="W3383" s="10">
        <f t="shared" si="423"/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 t="shared" si="416"/>
        <v>Tony</v>
      </c>
      <c r="H3384" s="6" t="str">
        <f t="shared" si="417"/>
        <v>Sayre</v>
      </c>
      <c r="I3384" s="6" t="str">
        <f t="shared" si="418"/>
        <v>Jakarta</v>
      </c>
      <c r="J3384" s="2" t="s">
        <v>1001</v>
      </c>
      <c r="K3384" s="7" t="str">
        <f>INDEX('Product Details'!$A$2:$D$169, MATCH('Sales Order '!J3384,'Product Details'!$B$2:$B$169,0),3)</f>
        <v>Office_Supplies</v>
      </c>
      <c r="L3384" s="7" t="str">
        <f>INDEX('Product Details'!$A$2:$D$169, MATCH('Sales Order '!J3384,'Product Details'!$B$2:$B$169,0),4)</f>
        <v>Art</v>
      </c>
      <c r="M3384" s="7" t="str">
        <f>INDEX('Product Details'!$A$2:$D$169, MATCH('Sales Order '!J3384,'Product Details'!$B$2:$B$169,0),1)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419"/>
        <v>465</v>
      </c>
      <c r="R3384" s="8">
        <f t="shared" si="420"/>
        <v>501</v>
      </c>
      <c r="S3384" s="2">
        <v>30</v>
      </c>
      <c r="T3384" s="9">
        <f t="shared" si="421"/>
        <v>531</v>
      </c>
      <c r="U3384" s="9">
        <f t="shared" si="422"/>
        <v>66</v>
      </c>
      <c r="V3384" s="2" t="s">
        <v>34</v>
      </c>
      <c r="W3384" s="10">
        <f t="shared" si="423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 t="shared" si="416"/>
        <v>Dave</v>
      </c>
      <c r="H3385" s="6" t="str">
        <f t="shared" si="417"/>
        <v>Hallsten</v>
      </c>
      <c r="I3385" s="6" t="str">
        <f t="shared" si="418"/>
        <v>Coimbatore</v>
      </c>
      <c r="J3385" s="2" t="s">
        <v>836</v>
      </c>
      <c r="K3385" s="7" t="str">
        <f>INDEX('Product Details'!$A$2:$D$169, MATCH('Sales Order '!J3385,'Product Details'!$B$2:$B$169,0),3)</f>
        <v>Technology</v>
      </c>
      <c r="L3385" s="7" t="str">
        <f>INDEX('Product Details'!$A$2:$D$169, MATCH('Sales Order '!J3385,'Product Details'!$B$2:$B$169,0),4)</f>
        <v>Copiers</v>
      </c>
      <c r="M3385" s="7" t="str">
        <f>INDEX('Product Details'!$A$2:$D$169, MATCH('Sales Order '!J3385,'Product Details'!$B$2:$B$169,0),1)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419"/>
        <v>3090</v>
      </c>
      <c r="R3385" s="8">
        <f t="shared" si="420"/>
        <v>3309</v>
      </c>
      <c r="S3385" s="2">
        <v>44</v>
      </c>
      <c r="T3385" s="9">
        <f t="shared" si="421"/>
        <v>3353</v>
      </c>
      <c r="U3385" s="9">
        <f t="shared" si="422"/>
        <v>263</v>
      </c>
      <c r="V3385" s="2" t="s">
        <v>64</v>
      </c>
      <c r="W3385" s="10">
        <f t="shared" si="423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 t="shared" si="416"/>
        <v>Vivek</v>
      </c>
      <c r="H3386" s="6" t="str">
        <f t="shared" si="417"/>
        <v>Grady</v>
      </c>
      <c r="I3386" s="6" t="str">
        <f t="shared" si="418"/>
        <v>Shantou</v>
      </c>
      <c r="J3386" s="2" t="s">
        <v>1001</v>
      </c>
      <c r="K3386" s="7" t="str">
        <f>INDEX('Product Details'!$A$2:$D$169, MATCH('Sales Order '!J3386,'Product Details'!$B$2:$B$169,0),3)</f>
        <v>Office_Supplies</v>
      </c>
      <c r="L3386" s="7" t="str">
        <f>INDEX('Product Details'!$A$2:$D$169, MATCH('Sales Order '!J3386,'Product Details'!$B$2:$B$169,0),4)</f>
        <v>Art</v>
      </c>
      <c r="M3386" s="7" t="str">
        <f>INDEX('Product Details'!$A$2:$D$169, MATCH('Sales Order '!J3386,'Product Details'!$B$2:$B$169,0),1)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419"/>
        <v>5304</v>
      </c>
      <c r="R3386" s="8">
        <f t="shared" si="420"/>
        <v>5788</v>
      </c>
      <c r="S3386" s="2">
        <v>39</v>
      </c>
      <c r="T3386" s="9">
        <f t="shared" si="421"/>
        <v>5827</v>
      </c>
      <c r="U3386" s="9">
        <f t="shared" si="422"/>
        <v>523</v>
      </c>
      <c r="V3386" s="2" t="s">
        <v>34</v>
      </c>
      <c r="W3386" s="10">
        <f t="shared" si="423"/>
        <v>0.05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 t="shared" si="416"/>
        <v>Nick</v>
      </c>
      <c r="H3387" s="6" t="str">
        <f t="shared" si="417"/>
        <v>Radford</v>
      </c>
      <c r="I3387" s="6" t="str">
        <f t="shared" si="418"/>
        <v>Lucknow</v>
      </c>
      <c r="J3387" s="2" t="s">
        <v>263</v>
      </c>
      <c r="K3387" s="7" t="str">
        <f>INDEX('Product Details'!$A$2:$D$169, MATCH('Sales Order '!J3387,'Product Details'!$B$2:$B$169,0),3)</f>
        <v>Furniture</v>
      </c>
      <c r="L3387" s="7" t="str">
        <f>INDEX('Product Details'!$A$2:$D$169, MATCH('Sales Order '!J3387,'Product Details'!$B$2:$B$169,0),4)</f>
        <v>Chairs</v>
      </c>
      <c r="M3387" s="7" t="str">
        <f>INDEX('Product Details'!$A$2:$D$169, MATCH('Sales Order '!J3387,'Product Details'!$B$2:$B$169,0),1)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419"/>
        <v>524</v>
      </c>
      <c r="R3387" s="8">
        <f t="shared" si="420"/>
        <v>596</v>
      </c>
      <c r="S3387" s="2">
        <v>30</v>
      </c>
      <c r="T3387" s="9">
        <f t="shared" si="421"/>
        <v>626</v>
      </c>
      <c r="U3387" s="9">
        <f t="shared" si="422"/>
        <v>102</v>
      </c>
      <c r="V3387" s="2" t="s">
        <v>34</v>
      </c>
      <c r="W3387" s="10">
        <f t="shared" si="423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 t="shared" si="416"/>
        <v>Caroline</v>
      </c>
      <c r="H3388" s="6" t="str">
        <f t="shared" si="417"/>
        <v>Jumper</v>
      </c>
      <c r="I3388" s="6" t="str">
        <f t="shared" si="418"/>
        <v>Xuzhou</v>
      </c>
      <c r="J3388" s="2" t="s">
        <v>33</v>
      </c>
      <c r="K3388" s="7" t="str">
        <f>INDEX('Product Details'!$A$2:$D$169, MATCH('Sales Order '!J3388,'Product Details'!$B$2:$B$169,0),3)</f>
        <v>Technology</v>
      </c>
      <c r="L3388" s="7" t="str">
        <f>INDEX('Product Details'!$A$2:$D$169, MATCH('Sales Order '!J3388,'Product Details'!$B$2:$B$169,0),4)</f>
        <v>Machines</v>
      </c>
      <c r="M3388" s="7" t="str">
        <f>INDEX('Product Details'!$A$2:$D$169, MATCH('Sales Order '!J3388,'Product Details'!$B$2:$B$169,0),1)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419"/>
        <v>2160</v>
      </c>
      <c r="R3388" s="8">
        <f t="shared" si="420"/>
        <v>2400</v>
      </c>
      <c r="S3388" s="2">
        <v>70</v>
      </c>
      <c r="T3388" s="9">
        <f t="shared" si="421"/>
        <v>2470</v>
      </c>
      <c r="U3388" s="9">
        <f t="shared" si="422"/>
        <v>310</v>
      </c>
      <c r="V3388" s="2" t="s">
        <v>34</v>
      </c>
      <c r="W3388" s="10">
        <f t="shared" si="423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 t="shared" si="416"/>
        <v>Lindsay</v>
      </c>
      <c r="H3389" s="6" t="str">
        <f t="shared" si="417"/>
        <v>Williams</v>
      </c>
      <c r="I3389" s="6" t="str">
        <f t="shared" si="418"/>
        <v>Akola</v>
      </c>
      <c r="J3389" s="2" t="s">
        <v>1051</v>
      </c>
      <c r="K3389" s="7" t="str">
        <f>INDEX('Product Details'!$A$2:$D$169, MATCH('Sales Order '!J3389,'Product Details'!$B$2:$B$169,0),3)</f>
        <v>Technology</v>
      </c>
      <c r="L3389" s="7" t="str">
        <f>INDEX('Product Details'!$A$2:$D$169, MATCH('Sales Order '!J3389,'Product Details'!$B$2:$B$169,0),4)</f>
        <v>Copiers</v>
      </c>
      <c r="M3389" s="7" t="str">
        <f>INDEX('Product Details'!$A$2:$D$169, MATCH('Sales Order '!J3389,'Product Details'!$B$2:$B$169,0),1)</f>
        <v>Canon Ink, Digital</v>
      </c>
      <c r="N3389" s="2">
        <v>2790</v>
      </c>
      <c r="O3389" s="2">
        <v>2557</v>
      </c>
      <c r="P3389" s="2">
        <v>2</v>
      </c>
      <c r="Q3389" s="8">
        <f t="shared" si="419"/>
        <v>5114</v>
      </c>
      <c r="R3389" s="8">
        <f t="shared" si="420"/>
        <v>5580</v>
      </c>
      <c r="S3389" s="2">
        <v>25</v>
      </c>
      <c r="T3389" s="9">
        <f t="shared" si="421"/>
        <v>5605</v>
      </c>
      <c r="U3389" s="9">
        <f t="shared" si="422"/>
        <v>491</v>
      </c>
      <c r="V3389" s="2" t="s">
        <v>64</v>
      </c>
      <c r="W3389" s="10">
        <f t="shared" si="423"/>
        <v>0.05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 t="shared" si="416"/>
        <v>Anna</v>
      </c>
      <c r="H3390" s="6" t="str">
        <f t="shared" si="417"/>
        <v>Gayman</v>
      </c>
      <c r="I3390" s="6" t="str">
        <f t="shared" si="418"/>
        <v>Surat</v>
      </c>
      <c r="J3390" s="2" t="s">
        <v>1397</v>
      </c>
      <c r="K3390" s="7" t="str">
        <f>INDEX('Product Details'!$A$2:$D$169, MATCH('Sales Order '!J3390,'Product Details'!$B$2:$B$169,0),3)</f>
        <v>Technology</v>
      </c>
      <c r="L3390" s="7" t="str">
        <f>INDEX('Product Details'!$A$2:$D$169, MATCH('Sales Order '!J3390,'Product Details'!$B$2:$B$169,0),4)</f>
        <v>Phones</v>
      </c>
      <c r="M3390" s="7" t="str">
        <f>INDEX('Product Details'!$A$2:$D$169, MATCH('Sales Order '!J3390,'Product Details'!$B$2:$B$169,0),1)</f>
        <v>Smart Phone, Full Size</v>
      </c>
      <c r="N3390" s="2">
        <v>2787</v>
      </c>
      <c r="O3390" s="2">
        <v>2681</v>
      </c>
      <c r="P3390" s="2">
        <v>1</v>
      </c>
      <c r="Q3390" s="8">
        <f t="shared" si="419"/>
        <v>2681</v>
      </c>
      <c r="R3390" s="8">
        <f t="shared" si="420"/>
        <v>2787</v>
      </c>
      <c r="S3390" s="2">
        <v>97</v>
      </c>
      <c r="T3390" s="9">
        <f t="shared" si="421"/>
        <v>2884</v>
      </c>
      <c r="U3390" s="9">
        <f t="shared" si="422"/>
        <v>203</v>
      </c>
      <c r="V3390" s="2" t="s">
        <v>72</v>
      </c>
      <c r="W3390" s="10">
        <f t="shared" si="423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 t="shared" si="416"/>
        <v>Larry</v>
      </c>
      <c r="H3391" s="6" t="str">
        <f t="shared" si="417"/>
        <v>Blacks</v>
      </c>
      <c r="I3391" s="6" t="str">
        <f t="shared" si="418"/>
        <v>Shangyu</v>
      </c>
      <c r="J3391" s="2" t="s">
        <v>87</v>
      </c>
      <c r="K3391" s="7" t="str">
        <f>INDEX('Product Details'!$A$2:$D$169, MATCH('Sales Order '!J3391,'Product Details'!$B$2:$B$169,0),3)</f>
        <v>Office_Supplies</v>
      </c>
      <c r="L3391" s="7" t="str">
        <f>INDEX('Product Details'!$A$2:$D$169, MATCH('Sales Order '!J3391,'Product Details'!$B$2:$B$169,0),4)</f>
        <v>Storage</v>
      </c>
      <c r="M3391" s="7" t="str">
        <f>INDEX('Product Details'!$A$2:$D$169, MATCH('Sales Order '!J3391,'Product Details'!$B$2:$B$169,0),1)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419"/>
        <v>38304</v>
      </c>
      <c r="R3391" s="8">
        <f t="shared" si="420"/>
        <v>40206</v>
      </c>
      <c r="S3391" s="2">
        <v>29</v>
      </c>
      <c r="T3391" s="9">
        <f t="shared" si="421"/>
        <v>40235</v>
      </c>
      <c r="U3391" s="9">
        <f t="shared" si="422"/>
        <v>1931</v>
      </c>
      <c r="V3391" s="2" t="s">
        <v>34</v>
      </c>
      <c r="W3391" s="10">
        <f t="shared" si="423"/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 t="shared" si="416"/>
        <v>Valerie</v>
      </c>
      <c r="H3392" s="6" t="str">
        <f t="shared" si="417"/>
        <v>Mitchum</v>
      </c>
      <c r="I3392" s="6" t="str">
        <f t="shared" si="418"/>
        <v>Chengdu</v>
      </c>
      <c r="J3392" s="2" t="s">
        <v>471</v>
      </c>
      <c r="K3392" s="7" t="str">
        <f>INDEX('Product Details'!$A$2:$D$169, MATCH('Sales Order '!J3392,'Product Details'!$B$2:$B$169,0),3)</f>
        <v>Office_Supplies</v>
      </c>
      <c r="L3392" s="7" t="str">
        <f>INDEX('Product Details'!$A$2:$D$169, MATCH('Sales Order '!J3392,'Product Details'!$B$2:$B$169,0),4)</f>
        <v>Art</v>
      </c>
      <c r="M3392" s="7" t="str">
        <f>INDEX('Product Details'!$A$2:$D$169, MATCH('Sales Order '!J3392,'Product Details'!$B$2:$B$169,0),1)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419"/>
        <v>942</v>
      </c>
      <c r="R3392" s="8">
        <f t="shared" si="420"/>
        <v>996</v>
      </c>
      <c r="S3392" s="2">
        <v>30</v>
      </c>
      <c r="T3392" s="9">
        <f t="shared" si="421"/>
        <v>1026</v>
      </c>
      <c r="U3392" s="9">
        <f t="shared" si="422"/>
        <v>84</v>
      </c>
      <c r="V3392" s="2" t="s">
        <v>64</v>
      </c>
      <c r="W3392" s="10">
        <f t="shared" si="423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 t="shared" si="416"/>
        <v>Rachel</v>
      </c>
      <c r="H3393" s="6" t="str">
        <f t="shared" si="417"/>
        <v>Payne</v>
      </c>
      <c r="I3393" s="6" t="str">
        <f t="shared" si="418"/>
        <v>Fuzhou</v>
      </c>
      <c r="J3393" s="2" t="s">
        <v>197</v>
      </c>
      <c r="K3393" s="7" t="str">
        <f>INDEX('Product Details'!$A$2:$D$169, MATCH('Sales Order '!J3393,'Product Details'!$B$2:$B$169,0),3)</f>
        <v>Office_Supplies</v>
      </c>
      <c r="L3393" s="7" t="str">
        <f>INDEX('Product Details'!$A$2:$D$169, MATCH('Sales Order '!J3393,'Product Details'!$B$2:$B$169,0),4)</f>
        <v>Labels</v>
      </c>
      <c r="M3393" s="7" t="str">
        <f>INDEX('Product Details'!$A$2:$D$169, MATCH('Sales Order '!J3393,'Product Details'!$B$2:$B$169,0),1)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419"/>
        <v>9230</v>
      </c>
      <c r="R3393" s="8">
        <f t="shared" si="420"/>
        <v>9790</v>
      </c>
      <c r="S3393" s="2">
        <v>58</v>
      </c>
      <c r="T3393" s="9">
        <f t="shared" si="421"/>
        <v>9848</v>
      </c>
      <c r="U3393" s="9">
        <f t="shared" si="422"/>
        <v>618</v>
      </c>
      <c r="V3393" s="2" t="s">
        <v>34</v>
      </c>
      <c r="W3393" s="10">
        <f t="shared" si="423"/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 t="shared" si="416"/>
        <v>Lynn</v>
      </c>
      <c r="H3394" s="6" t="str">
        <f t="shared" si="417"/>
        <v>Smith</v>
      </c>
      <c r="I3394" s="6" t="str">
        <f t="shared" si="418"/>
        <v>Guiping</v>
      </c>
      <c r="J3394" s="2" t="s">
        <v>178</v>
      </c>
      <c r="K3394" s="7" t="str">
        <f>INDEX('Product Details'!$A$2:$D$169, MATCH('Sales Order '!J3394,'Product Details'!$B$2:$B$169,0),3)</f>
        <v>Technology</v>
      </c>
      <c r="L3394" s="7" t="str">
        <f>INDEX('Product Details'!$A$2:$D$169, MATCH('Sales Order '!J3394,'Product Details'!$B$2:$B$169,0),4)</f>
        <v>Accessories</v>
      </c>
      <c r="M3394" s="7" t="str">
        <f>INDEX('Product Details'!$A$2:$D$169, MATCH('Sales Order '!J3394,'Product Details'!$B$2:$B$169,0),1)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419"/>
        <v>2502</v>
      </c>
      <c r="R3394" s="8">
        <f t="shared" si="420"/>
        <v>2700</v>
      </c>
      <c r="S3394" s="2">
        <v>52</v>
      </c>
      <c r="T3394" s="9">
        <f t="shared" si="421"/>
        <v>2752</v>
      </c>
      <c r="U3394" s="9">
        <f t="shared" si="422"/>
        <v>250</v>
      </c>
      <c r="V3394" s="2" t="s">
        <v>34</v>
      </c>
      <c r="W3394" s="10">
        <f t="shared" si="423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 t="shared" si="416"/>
        <v>Shaun</v>
      </c>
      <c r="H3395" s="6" t="str">
        <f t="shared" si="417"/>
        <v>Weien</v>
      </c>
      <c r="I3395" s="6" t="str">
        <f t="shared" si="418"/>
        <v>Medan</v>
      </c>
      <c r="J3395" s="2" t="s">
        <v>197</v>
      </c>
      <c r="K3395" s="7" t="str">
        <f>INDEX('Product Details'!$A$2:$D$169, MATCH('Sales Order '!J3395,'Product Details'!$B$2:$B$169,0),3)</f>
        <v>Office_Supplies</v>
      </c>
      <c r="L3395" s="7" t="str">
        <f>INDEX('Product Details'!$A$2:$D$169, MATCH('Sales Order '!J3395,'Product Details'!$B$2:$B$169,0),4)</f>
        <v>Labels</v>
      </c>
      <c r="M3395" s="7" t="str">
        <f>INDEX('Product Details'!$A$2:$D$169, MATCH('Sales Order '!J3395,'Product Details'!$B$2:$B$169,0),1)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419"/>
        <v>5568</v>
      </c>
      <c r="R3395" s="8">
        <f t="shared" si="420"/>
        <v>5952</v>
      </c>
      <c r="S3395" s="2">
        <v>74</v>
      </c>
      <c r="T3395" s="9">
        <f t="shared" si="421"/>
        <v>6026</v>
      </c>
      <c r="U3395" s="9">
        <f t="shared" si="422"/>
        <v>458</v>
      </c>
      <c r="V3395" s="2" t="s">
        <v>64</v>
      </c>
      <c r="W3395" s="10">
        <f t="shared" si="423"/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 t="shared" si="416"/>
        <v>Anthony</v>
      </c>
      <c r="H3396" s="6" t="str">
        <f t="shared" si="417"/>
        <v>Garverick</v>
      </c>
      <c r="I3396" s="6" t="str">
        <f t="shared" si="418"/>
        <v>Delhi</v>
      </c>
      <c r="J3396" s="2" t="s">
        <v>894</v>
      </c>
      <c r="K3396" s="7" t="str">
        <f>INDEX('Product Details'!$A$2:$D$169, MATCH('Sales Order '!J3396,'Product Details'!$B$2:$B$169,0),3)</f>
        <v>Technology</v>
      </c>
      <c r="L3396" s="7" t="str">
        <f>INDEX('Product Details'!$A$2:$D$169, MATCH('Sales Order '!J3396,'Product Details'!$B$2:$B$169,0),4)</f>
        <v>Machines</v>
      </c>
      <c r="M3396" s="7" t="str">
        <f>INDEX('Product Details'!$A$2:$D$169, MATCH('Sales Order '!J3396,'Product Details'!$B$2:$B$169,0),1)</f>
        <v>Card Printer, Red</v>
      </c>
      <c r="N3396" s="2">
        <v>645</v>
      </c>
      <c r="O3396" s="2">
        <v>565</v>
      </c>
      <c r="P3396" s="2">
        <v>5</v>
      </c>
      <c r="Q3396" s="8">
        <f t="shared" si="419"/>
        <v>2825</v>
      </c>
      <c r="R3396" s="8">
        <f t="shared" si="420"/>
        <v>3225</v>
      </c>
      <c r="S3396" s="2">
        <v>74</v>
      </c>
      <c r="T3396" s="9">
        <f t="shared" si="421"/>
        <v>3299</v>
      </c>
      <c r="U3396" s="9">
        <f t="shared" si="422"/>
        <v>474</v>
      </c>
      <c r="V3396" s="2" t="s">
        <v>34</v>
      </c>
      <c r="W3396" s="10">
        <f t="shared" si="423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 t="shared" si="416"/>
        <v>Muhammed</v>
      </c>
      <c r="H3397" s="6" t="str">
        <f t="shared" si="417"/>
        <v>Lee</v>
      </c>
      <c r="I3397" s="6" t="str">
        <f t="shared" si="418"/>
        <v>Nellore</v>
      </c>
      <c r="J3397" s="2" t="s">
        <v>138</v>
      </c>
      <c r="K3397" s="7" t="str">
        <f>INDEX('Product Details'!$A$2:$D$169, MATCH('Sales Order '!J3397,'Product Details'!$B$2:$B$169,0),3)</f>
        <v>Office_Supplies</v>
      </c>
      <c r="L3397" s="7" t="str">
        <f>INDEX('Product Details'!$A$2:$D$169, MATCH('Sales Order '!J3397,'Product Details'!$B$2:$B$169,0),4)</f>
        <v>Supplies</v>
      </c>
      <c r="M3397" s="7" t="str">
        <f>INDEX('Product Details'!$A$2:$D$169, MATCH('Sales Order '!J3397,'Product Details'!$B$2:$B$169,0),1)</f>
        <v>Stiletto Box Cutter, Steel</v>
      </c>
      <c r="N3397" s="2">
        <v>2958</v>
      </c>
      <c r="O3397" s="2">
        <v>2743</v>
      </c>
      <c r="P3397" s="2">
        <v>1</v>
      </c>
      <c r="Q3397" s="8">
        <f t="shared" si="419"/>
        <v>2743</v>
      </c>
      <c r="R3397" s="8">
        <f t="shared" si="420"/>
        <v>2958</v>
      </c>
      <c r="S3397" s="2">
        <v>72</v>
      </c>
      <c r="T3397" s="9">
        <f t="shared" si="421"/>
        <v>3030</v>
      </c>
      <c r="U3397" s="9">
        <f t="shared" si="422"/>
        <v>287</v>
      </c>
      <c r="V3397" s="2" t="s">
        <v>64</v>
      </c>
      <c r="W3397" s="10">
        <f t="shared" si="423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 t="shared" si="416"/>
        <v>Patrick</v>
      </c>
      <c r="H3398" s="6" t="str">
        <f t="shared" si="417"/>
        <v>O'Donnell</v>
      </c>
      <c r="I3398" s="6" t="str">
        <f t="shared" si="418"/>
        <v>Sydney</v>
      </c>
      <c r="J3398" s="2" t="s">
        <v>246</v>
      </c>
      <c r="K3398" s="7" t="str">
        <f>INDEX('Product Details'!$A$2:$D$169, MATCH('Sales Order '!J3398,'Product Details'!$B$2:$B$169,0),3)</f>
        <v>Office_Supplies</v>
      </c>
      <c r="L3398" s="7" t="str">
        <f>INDEX('Product Details'!$A$2:$D$169, MATCH('Sales Order '!J3398,'Product Details'!$B$2:$B$169,0),4)</f>
        <v>Envelopes</v>
      </c>
      <c r="M3398" s="7" t="str">
        <f>INDEX('Product Details'!$A$2:$D$169, MATCH('Sales Order '!J3398,'Product Details'!$B$2:$B$169,0),1)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419"/>
        <v>5148</v>
      </c>
      <c r="R3398" s="8">
        <f t="shared" si="420"/>
        <v>5621</v>
      </c>
      <c r="S3398" s="2">
        <v>89</v>
      </c>
      <c r="T3398" s="9">
        <f t="shared" si="421"/>
        <v>5710</v>
      </c>
      <c r="U3398" s="9">
        <f t="shared" si="422"/>
        <v>562</v>
      </c>
      <c r="V3398" s="2" t="s">
        <v>34</v>
      </c>
      <c r="W3398" s="10">
        <f t="shared" si="423"/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 t="shared" si="416"/>
        <v>Ionia</v>
      </c>
      <c r="H3399" s="6" t="str">
        <f t="shared" si="417"/>
        <v>McGrath</v>
      </c>
      <c r="I3399" s="6" t="str">
        <f t="shared" si="418"/>
        <v>Dormagen</v>
      </c>
      <c r="J3399" s="2" t="s">
        <v>270</v>
      </c>
      <c r="K3399" s="7" t="str">
        <f>INDEX('Product Details'!$A$2:$D$169, MATCH('Sales Order '!J3399,'Product Details'!$B$2:$B$169,0),3)</f>
        <v>Furniture</v>
      </c>
      <c r="L3399" s="7" t="str">
        <f>INDEX('Product Details'!$A$2:$D$169, MATCH('Sales Order '!J3399,'Product Details'!$B$2:$B$169,0),4)</f>
        <v>Furnishings</v>
      </c>
      <c r="M3399" s="7" t="str">
        <f>INDEX('Product Details'!$A$2:$D$169, MATCH('Sales Order '!J3399,'Product Details'!$B$2:$B$169,0),1)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419"/>
        <v>89700</v>
      </c>
      <c r="R3399" s="8">
        <f t="shared" si="420"/>
        <v>97920</v>
      </c>
      <c r="S3399" s="2">
        <v>95</v>
      </c>
      <c r="T3399" s="9">
        <f t="shared" si="421"/>
        <v>98015</v>
      </c>
      <c r="U3399" s="9">
        <f t="shared" si="422"/>
        <v>8315</v>
      </c>
      <c r="V3399" s="2" t="s">
        <v>72</v>
      </c>
      <c r="W3399" s="10">
        <f t="shared" si="423"/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 t="shared" si="416"/>
        <v>Sheri</v>
      </c>
      <c r="H3400" s="6" t="str">
        <f t="shared" si="417"/>
        <v>Gordon</v>
      </c>
      <c r="I3400" s="6" t="str">
        <f t="shared" si="418"/>
        <v>Bogor</v>
      </c>
      <c r="J3400" s="2" t="s">
        <v>371</v>
      </c>
      <c r="K3400" s="7" t="str">
        <f>INDEX('Product Details'!$A$2:$D$169, MATCH('Sales Order '!J3400,'Product Details'!$B$2:$B$169,0),3)</f>
        <v>Furniture</v>
      </c>
      <c r="L3400" s="7" t="str">
        <f>INDEX('Product Details'!$A$2:$D$169, MATCH('Sales Order '!J3400,'Product Details'!$B$2:$B$169,0),4)</f>
        <v>Bookcases</v>
      </c>
      <c r="M3400" s="7" t="str">
        <f>INDEX('Product Details'!$A$2:$D$169, MATCH('Sales Order '!J3400,'Product Details'!$B$2:$B$169,0),1)</f>
        <v>3-Shelf Cabinet, Traditional</v>
      </c>
      <c r="N3400" s="2">
        <v>63</v>
      </c>
      <c r="O3400" s="2">
        <v>58</v>
      </c>
      <c r="P3400" s="2">
        <v>5</v>
      </c>
      <c r="Q3400" s="8">
        <f t="shared" si="419"/>
        <v>290</v>
      </c>
      <c r="R3400" s="8">
        <f t="shared" si="420"/>
        <v>315</v>
      </c>
      <c r="S3400" s="2">
        <v>10</v>
      </c>
      <c r="T3400" s="9">
        <f t="shared" si="421"/>
        <v>325</v>
      </c>
      <c r="U3400" s="9">
        <f t="shared" si="422"/>
        <v>35</v>
      </c>
      <c r="V3400" s="2" t="s">
        <v>64</v>
      </c>
      <c r="W3400" s="10">
        <f t="shared" si="423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 t="shared" si="416"/>
        <v>Michelle</v>
      </c>
      <c r="H3401" s="6" t="str">
        <f t="shared" si="417"/>
        <v>Arnett</v>
      </c>
      <c r="I3401" s="6" t="str">
        <f t="shared" si="418"/>
        <v>Palembang</v>
      </c>
      <c r="J3401" s="2" t="s">
        <v>215</v>
      </c>
      <c r="K3401" s="7" t="str">
        <f>INDEX('Product Details'!$A$2:$D$169, MATCH('Sales Order '!J3401,'Product Details'!$B$2:$B$169,0),3)</f>
        <v>Technology</v>
      </c>
      <c r="L3401" s="7" t="str">
        <f>INDEX('Product Details'!$A$2:$D$169, MATCH('Sales Order '!J3401,'Product Details'!$B$2:$B$169,0),4)</f>
        <v>Machines</v>
      </c>
      <c r="M3401" s="7" t="str">
        <f>INDEX('Product Details'!$A$2:$D$169, MATCH('Sales Order '!J3401,'Product Details'!$B$2:$B$169,0),1)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419"/>
        <v>5814</v>
      </c>
      <c r="R3401" s="8">
        <f t="shared" si="420"/>
        <v>6219</v>
      </c>
      <c r="S3401" s="2">
        <v>91</v>
      </c>
      <c r="T3401" s="9">
        <f t="shared" si="421"/>
        <v>6310</v>
      </c>
      <c r="U3401" s="9">
        <f t="shared" si="422"/>
        <v>496</v>
      </c>
      <c r="V3401" s="2" t="s">
        <v>64</v>
      </c>
      <c r="W3401" s="10">
        <f t="shared" si="423"/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 t="shared" ref="G3402:G3465" si="424">VLOOKUP(F3402, Customer,2,0)</f>
        <v>Filia</v>
      </c>
      <c r="H3402" s="6" t="str">
        <f t="shared" ref="H3402:H3465" si="425">VLOOKUP(F3402,Customer,3,0)</f>
        <v>McAdams</v>
      </c>
      <c r="I3402" s="6" t="str">
        <f t="shared" ref="I3402:I3465" si="426">VLOOKUP(F3402,Customer,5,0)</f>
        <v>Lucknow</v>
      </c>
      <c r="J3402" s="2" t="s">
        <v>427</v>
      </c>
      <c r="K3402" s="7" t="str">
        <f>INDEX('Product Details'!$A$2:$D$169, MATCH('Sales Order '!J3402,'Product Details'!$B$2:$B$169,0),3)</f>
        <v>Office_Supplies</v>
      </c>
      <c r="L3402" s="7" t="str">
        <f>INDEX('Product Details'!$A$2:$D$169, MATCH('Sales Order '!J3402,'Product Details'!$B$2:$B$169,0),4)</f>
        <v>Storage</v>
      </c>
      <c r="M3402" s="7" t="str">
        <f>INDEX('Product Details'!$A$2:$D$169, MATCH('Sales Order '!J3402,'Product Details'!$B$2:$B$169,0),1)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419"/>
        <v>5388</v>
      </c>
      <c r="R3402" s="8">
        <f t="shared" si="420"/>
        <v>5930</v>
      </c>
      <c r="S3402" s="2">
        <v>53</v>
      </c>
      <c r="T3402" s="9">
        <f t="shared" si="421"/>
        <v>5983</v>
      </c>
      <c r="U3402" s="9">
        <f t="shared" si="422"/>
        <v>595</v>
      </c>
      <c r="V3402" s="2" t="s">
        <v>31</v>
      </c>
      <c r="W3402" s="10">
        <f t="shared" si="423"/>
        <v>0.05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 t="shared" si="424"/>
        <v>Max</v>
      </c>
      <c r="H3403" s="6" t="str">
        <f t="shared" si="425"/>
        <v>Jones</v>
      </c>
      <c r="I3403" s="6" t="str">
        <f t="shared" si="426"/>
        <v>Yuncheng</v>
      </c>
      <c r="J3403" s="2" t="s">
        <v>112</v>
      </c>
      <c r="K3403" s="7" t="str">
        <f>INDEX('Product Details'!$A$2:$D$169, MATCH('Sales Order '!J3403,'Product Details'!$B$2:$B$169,0),3)</f>
        <v>Office_Supplies</v>
      </c>
      <c r="L3403" s="7" t="str">
        <f>INDEX('Product Details'!$A$2:$D$169, MATCH('Sales Order '!J3403,'Product Details'!$B$2:$B$169,0),4)</f>
        <v>Storage</v>
      </c>
      <c r="M3403" s="7" t="str">
        <f>INDEX('Product Details'!$A$2:$D$169, MATCH('Sales Order '!J3403,'Product Details'!$B$2:$B$169,0),1)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427">O3403*P3403</f>
        <v>4812</v>
      </c>
      <c r="R3403" s="8">
        <f t="shared" ref="R3403:R3466" si="428">N3403*P3403</f>
        <v>4956</v>
      </c>
      <c r="S3403" s="2">
        <v>77</v>
      </c>
      <c r="T3403" s="9">
        <f t="shared" ref="T3403:T3466" si="429">R3403+S3403</f>
        <v>5033</v>
      </c>
      <c r="U3403" s="9">
        <f t="shared" ref="U3403:U3466" si="430">T3403-Q3403</f>
        <v>221</v>
      </c>
      <c r="V3403" s="2" t="s">
        <v>64</v>
      </c>
      <c r="W3403" s="10">
        <f t="shared" ref="W3403:W3466" si="431">VLOOKUP(T3403,$X$1:$Y$7,2,1)</f>
        <v>0.05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 t="shared" si="424"/>
        <v>Thomas</v>
      </c>
      <c r="H3404" s="6" t="str">
        <f t="shared" si="425"/>
        <v>Brumley</v>
      </c>
      <c r="I3404" s="6" t="str">
        <f t="shared" si="426"/>
        <v>Launceston</v>
      </c>
      <c r="J3404" s="2" t="s">
        <v>187</v>
      </c>
      <c r="K3404" s="7" t="str">
        <f>INDEX('Product Details'!$A$2:$D$169, MATCH('Sales Order '!J3404,'Product Details'!$B$2:$B$169,0),3)</f>
        <v>Technology</v>
      </c>
      <c r="L3404" s="7" t="str">
        <f>INDEX('Product Details'!$A$2:$D$169, MATCH('Sales Order '!J3404,'Product Details'!$B$2:$B$169,0),4)</f>
        <v>Accessories</v>
      </c>
      <c r="M3404" s="7" t="str">
        <f>INDEX('Product Details'!$A$2:$D$169, MATCH('Sales Order '!J3404,'Product Details'!$B$2:$B$169,0),1)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427"/>
        <v>4794</v>
      </c>
      <c r="R3404" s="8">
        <f t="shared" si="428"/>
        <v>5080</v>
      </c>
      <c r="S3404" s="2">
        <v>99</v>
      </c>
      <c r="T3404" s="9">
        <f t="shared" si="429"/>
        <v>5179</v>
      </c>
      <c r="U3404" s="9">
        <f t="shared" si="430"/>
        <v>385</v>
      </c>
      <c r="V3404" s="2" t="s">
        <v>64</v>
      </c>
      <c r="W3404" s="10">
        <f t="shared" si="431"/>
        <v>0.05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 t="shared" si="424"/>
        <v>Brian</v>
      </c>
      <c r="H3405" s="6" t="str">
        <f t="shared" si="425"/>
        <v>Dahlen</v>
      </c>
      <c r="I3405" s="6" t="str">
        <f t="shared" si="426"/>
        <v>Shantou</v>
      </c>
      <c r="J3405" s="2" t="s">
        <v>187</v>
      </c>
      <c r="K3405" s="7" t="str">
        <f>INDEX('Product Details'!$A$2:$D$169, MATCH('Sales Order '!J3405,'Product Details'!$B$2:$B$169,0),3)</f>
        <v>Technology</v>
      </c>
      <c r="L3405" s="7" t="str">
        <f>INDEX('Product Details'!$A$2:$D$169, MATCH('Sales Order '!J3405,'Product Details'!$B$2:$B$169,0),4)</f>
        <v>Accessories</v>
      </c>
      <c r="M3405" s="7" t="str">
        <f>INDEX('Product Details'!$A$2:$D$169, MATCH('Sales Order '!J3405,'Product Details'!$B$2:$B$169,0),1)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427"/>
        <v>12100</v>
      </c>
      <c r="R3405" s="8">
        <f t="shared" si="428"/>
        <v>12580</v>
      </c>
      <c r="S3405" s="2">
        <v>49</v>
      </c>
      <c r="T3405" s="9">
        <f t="shared" si="429"/>
        <v>12629</v>
      </c>
      <c r="U3405" s="9">
        <f t="shared" si="430"/>
        <v>529</v>
      </c>
      <c r="V3405" s="2" t="s">
        <v>64</v>
      </c>
      <c r="W3405" s="10">
        <f t="shared" si="431"/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 t="shared" si="424"/>
        <v>Jim</v>
      </c>
      <c r="H3406" s="6" t="str">
        <f t="shared" si="425"/>
        <v>Karlsson</v>
      </c>
      <c r="I3406" s="6" t="str">
        <f t="shared" si="426"/>
        <v>Geelong</v>
      </c>
      <c r="J3406" s="2" t="s">
        <v>479</v>
      </c>
      <c r="K3406" s="7" t="str">
        <f>INDEX('Product Details'!$A$2:$D$169, MATCH('Sales Order '!J3406,'Product Details'!$B$2:$B$169,0),3)</f>
        <v>Furniture</v>
      </c>
      <c r="L3406" s="7" t="str">
        <f>INDEX('Product Details'!$A$2:$D$169, MATCH('Sales Order '!J3406,'Product Details'!$B$2:$B$169,0),4)</f>
        <v>Chairs</v>
      </c>
      <c r="M3406" s="7" t="str">
        <f>INDEX('Product Details'!$A$2:$D$169, MATCH('Sales Order '!J3406,'Product Details'!$B$2:$B$169,0),1)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427"/>
        <v>3354</v>
      </c>
      <c r="R3406" s="8">
        <f t="shared" si="428"/>
        <v>3756</v>
      </c>
      <c r="S3406" s="2">
        <v>96</v>
      </c>
      <c r="T3406" s="9">
        <f t="shared" si="429"/>
        <v>3852</v>
      </c>
      <c r="U3406" s="9">
        <f t="shared" si="430"/>
        <v>498</v>
      </c>
      <c r="V3406" s="2" t="s">
        <v>34</v>
      </c>
      <c r="W3406" s="10">
        <f t="shared" si="431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 t="shared" si="424"/>
        <v>Justin</v>
      </c>
      <c r="H3407" s="6" t="str">
        <f t="shared" si="425"/>
        <v>Hirsh</v>
      </c>
      <c r="I3407" s="6" t="str">
        <f t="shared" si="426"/>
        <v>Shangzhi</v>
      </c>
      <c r="J3407" s="2" t="s">
        <v>493</v>
      </c>
      <c r="K3407" s="7" t="str">
        <f>INDEX('Product Details'!$A$2:$D$169, MATCH('Sales Order '!J3407,'Product Details'!$B$2:$B$169,0),3)</f>
        <v>Office_Supplies</v>
      </c>
      <c r="L3407" s="7" t="str">
        <f>INDEX('Product Details'!$A$2:$D$169, MATCH('Sales Order '!J3407,'Product Details'!$B$2:$B$169,0),4)</f>
        <v>Binders</v>
      </c>
      <c r="M3407" s="7" t="str">
        <f>INDEX('Product Details'!$A$2:$D$169, MATCH('Sales Order '!J3407,'Product Details'!$B$2:$B$169,0),1)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427"/>
        <v>528</v>
      </c>
      <c r="R3407" s="8">
        <f t="shared" si="428"/>
        <v>576</v>
      </c>
      <c r="S3407" s="2">
        <v>30</v>
      </c>
      <c r="T3407" s="9">
        <f t="shared" si="429"/>
        <v>606</v>
      </c>
      <c r="U3407" s="9">
        <f t="shared" si="430"/>
        <v>78</v>
      </c>
      <c r="V3407" s="2" t="s">
        <v>64</v>
      </c>
      <c r="W3407" s="10">
        <f t="shared" si="431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 t="shared" si="424"/>
        <v>Monica</v>
      </c>
      <c r="H3408" s="6" t="str">
        <f t="shared" si="425"/>
        <v>Federle</v>
      </c>
      <c r="I3408" s="6" t="str">
        <f t="shared" si="426"/>
        <v>Lismore</v>
      </c>
      <c r="J3408" s="2" t="s">
        <v>700</v>
      </c>
      <c r="K3408" s="7" t="str">
        <f>INDEX('Product Details'!$A$2:$D$169, MATCH('Sales Order '!J3408,'Product Details'!$B$2:$B$169,0),3)</f>
        <v>Technology</v>
      </c>
      <c r="L3408" s="7" t="str">
        <f>INDEX('Product Details'!$A$2:$D$169, MATCH('Sales Order '!J3408,'Product Details'!$B$2:$B$169,0),4)</f>
        <v>Accessories</v>
      </c>
      <c r="M3408" s="7" t="str">
        <f>INDEX('Product Details'!$A$2:$D$169, MATCH('Sales Order '!J3408,'Product Details'!$B$2:$B$169,0),1)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427"/>
        <v>2109</v>
      </c>
      <c r="R3408" s="8">
        <f t="shared" si="428"/>
        <v>2277</v>
      </c>
      <c r="S3408" s="2">
        <v>84</v>
      </c>
      <c r="T3408" s="9">
        <f t="shared" si="429"/>
        <v>2361</v>
      </c>
      <c r="U3408" s="9">
        <f t="shared" si="430"/>
        <v>252</v>
      </c>
      <c r="V3408" s="2" t="s">
        <v>34</v>
      </c>
      <c r="W3408" s="10">
        <f t="shared" si="431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 t="shared" si="424"/>
        <v>Natalie</v>
      </c>
      <c r="H3409" s="6" t="str">
        <f t="shared" si="425"/>
        <v>Webber</v>
      </c>
      <c r="I3409" s="6" t="str">
        <f t="shared" si="426"/>
        <v>Ningbo</v>
      </c>
      <c r="J3409" s="2" t="s">
        <v>197</v>
      </c>
      <c r="K3409" s="7" t="str">
        <f>INDEX('Product Details'!$A$2:$D$169, MATCH('Sales Order '!J3409,'Product Details'!$B$2:$B$169,0),3)</f>
        <v>Office_Supplies</v>
      </c>
      <c r="L3409" s="7" t="str">
        <f>INDEX('Product Details'!$A$2:$D$169, MATCH('Sales Order '!J3409,'Product Details'!$B$2:$B$169,0),4)</f>
        <v>Labels</v>
      </c>
      <c r="M3409" s="7" t="str">
        <f>INDEX('Product Details'!$A$2:$D$169, MATCH('Sales Order '!J3409,'Product Details'!$B$2:$B$169,0),1)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427"/>
        <v>4920</v>
      </c>
      <c r="R3409" s="8">
        <f t="shared" si="428"/>
        <v>5163</v>
      </c>
      <c r="S3409" s="2">
        <v>21</v>
      </c>
      <c r="T3409" s="9">
        <f t="shared" si="429"/>
        <v>5184</v>
      </c>
      <c r="U3409" s="9">
        <f t="shared" si="430"/>
        <v>264</v>
      </c>
      <c r="V3409" s="2" t="s">
        <v>34</v>
      </c>
      <c r="W3409" s="10">
        <f t="shared" si="431"/>
        <v>0.05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 t="shared" si="424"/>
        <v>Corey</v>
      </c>
      <c r="H3410" s="6" t="str">
        <f t="shared" si="425"/>
        <v>Lock</v>
      </c>
      <c r="I3410" s="6" t="str">
        <f t="shared" si="426"/>
        <v>Geelong</v>
      </c>
      <c r="J3410" s="2" t="s">
        <v>380</v>
      </c>
      <c r="K3410" s="7" t="str">
        <f>INDEX('Product Details'!$A$2:$D$169, MATCH('Sales Order '!J3410,'Product Details'!$B$2:$B$169,0),3)</f>
        <v>Office_Supplies</v>
      </c>
      <c r="L3410" s="7" t="str">
        <f>INDEX('Product Details'!$A$2:$D$169, MATCH('Sales Order '!J3410,'Product Details'!$B$2:$B$169,0),4)</f>
        <v>Fasteners</v>
      </c>
      <c r="M3410" s="7" t="str">
        <f>INDEX('Product Details'!$A$2:$D$169, MATCH('Sales Order '!J3410,'Product Details'!$B$2:$B$169,0),1)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427"/>
        <v>1486</v>
      </c>
      <c r="R3410" s="8">
        <f t="shared" si="428"/>
        <v>1545</v>
      </c>
      <c r="S3410" s="2">
        <v>55</v>
      </c>
      <c r="T3410" s="9">
        <f t="shared" si="429"/>
        <v>1600</v>
      </c>
      <c r="U3410" s="9">
        <f t="shared" si="430"/>
        <v>114</v>
      </c>
      <c r="V3410" s="2" t="s">
        <v>34</v>
      </c>
      <c r="W3410" s="10">
        <f t="shared" si="431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 t="shared" si="424"/>
        <v>Jeremy</v>
      </c>
      <c r="H3411" s="6" t="str">
        <f t="shared" si="425"/>
        <v>Ellison</v>
      </c>
      <c r="I3411" s="6" t="str">
        <f t="shared" si="426"/>
        <v>Jammu</v>
      </c>
      <c r="J3411" s="2" t="s">
        <v>894</v>
      </c>
      <c r="K3411" s="7" t="str">
        <f>INDEX('Product Details'!$A$2:$D$169, MATCH('Sales Order '!J3411,'Product Details'!$B$2:$B$169,0),3)</f>
        <v>Technology</v>
      </c>
      <c r="L3411" s="7" t="str">
        <f>INDEX('Product Details'!$A$2:$D$169, MATCH('Sales Order '!J3411,'Product Details'!$B$2:$B$169,0),4)</f>
        <v>Machines</v>
      </c>
      <c r="M3411" s="7" t="str">
        <f>INDEX('Product Details'!$A$2:$D$169, MATCH('Sales Order '!J3411,'Product Details'!$B$2:$B$169,0),1)</f>
        <v>Card Printer, Red</v>
      </c>
      <c r="N3411" s="2">
        <v>125</v>
      </c>
      <c r="O3411" s="2">
        <v>113</v>
      </c>
      <c r="P3411" s="2">
        <v>2</v>
      </c>
      <c r="Q3411" s="8">
        <f t="shared" si="427"/>
        <v>226</v>
      </c>
      <c r="R3411" s="8">
        <f t="shared" si="428"/>
        <v>250</v>
      </c>
      <c r="S3411" s="2">
        <v>30</v>
      </c>
      <c r="T3411" s="9">
        <f t="shared" si="429"/>
        <v>280</v>
      </c>
      <c r="U3411" s="9">
        <f t="shared" si="430"/>
        <v>54</v>
      </c>
      <c r="V3411" s="2" t="s">
        <v>64</v>
      </c>
      <c r="W3411" s="10">
        <f t="shared" si="431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 t="shared" si="424"/>
        <v>Ruben</v>
      </c>
      <c r="H3412" s="6" t="str">
        <f t="shared" si="425"/>
        <v>Ausman</v>
      </c>
      <c r="I3412" s="6" t="str">
        <f t="shared" si="426"/>
        <v>Sonneberg</v>
      </c>
      <c r="J3412" s="2" t="s">
        <v>1001</v>
      </c>
      <c r="K3412" s="7" t="str">
        <f>INDEX('Product Details'!$A$2:$D$169, MATCH('Sales Order '!J3412,'Product Details'!$B$2:$B$169,0),3)</f>
        <v>Office_Supplies</v>
      </c>
      <c r="L3412" s="7" t="str">
        <f>INDEX('Product Details'!$A$2:$D$169, MATCH('Sales Order '!J3412,'Product Details'!$B$2:$B$169,0),4)</f>
        <v>Art</v>
      </c>
      <c r="M3412" s="7" t="str">
        <f>INDEX('Product Details'!$A$2:$D$169, MATCH('Sales Order '!J3412,'Product Details'!$B$2:$B$169,0),1)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427"/>
        <v>7572</v>
      </c>
      <c r="R3412" s="8">
        <f t="shared" si="428"/>
        <v>8026</v>
      </c>
      <c r="S3412" s="2">
        <v>89</v>
      </c>
      <c r="T3412" s="9">
        <f t="shared" si="429"/>
        <v>8115</v>
      </c>
      <c r="U3412" s="9">
        <f t="shared" si="430"/>
        <v>543</v>
      </c>
      <c r="V3412" s="2" t="s">
        <v>64</v>
      </c>
      <c r="W3412" s="10">
        <f t="shared" si="431"/>
        <v>0.05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 t="shared" si="424"/>
        <v>Toby</v>
      </c>
      <c r="H3413" s="6" t="str">
        <f t="shared" si="425"/>
        <v>Carlisle</v>
      </c>
      <c r="I3413" s="6" t="str">
        <f t="shared" si="426"/>
        <v>Depok</v>
      </c>
      <c r="J3413" s="2" t="s">
        <v>458</v>
      </c>
      <c r="K3413" s="7" t="str">
        <f>INDEX('Product Details'!$A$2:$D$169, MATCH('Sales Order '!J3413,'Product Details'!$B$2:$B$169,0),3)</f>
        <v>Office_Supplies</v>
      </c>
      <c r="L3413" s="7" t="str">
        <f>INDEX('Product Details'!$A$2:$D$169, MATCH('Sales Order '!J3413,'Product Details'!$B$2:$B$169,0),4)</f>
        <v>Fasteners</v>
      </c>
      <c r="M3413" s="7" t="str">
        <f>INDEX('Product Details'!$A$2:$D$169, MATCH('Sales Order '!J3413,'Product Details'!$B$2:$B$169,0),1)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427"/>
        <v>17652</v>
      </c>
      <c r="R3413" s="8">
        <f t="shared" si="428"/>
        <v>19443</v>
      </c>
      <c r="S3413" s="2">
        <v>26</v>
      </c>
      <c r="T3413" s="9">
        <f t="shared" si="429"/>
        <v>19469</v>
      </c>
      <c r="U3413" s="9">
        <f t="shared" si="430"/>
        <v>1817</v>
      </c>
      <c r="V3413" s="2" t="s">
        <v>34</v>
      </c>
      <c r="W3413" s="10">
        <f t="shared" si="431"/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 t="shared" si="424"/>
        <v>Logan</v>
      </c>
      <c r="H3414" s="6" t="str">
        <f t="shared" si="425"/>
        <v>Currie</v>
      </c>
      <c r="I3414" s="6" t="str">
        <f t="shared" si="426"/>
        <v>Anshan</v>
      </c>
      <c r="J3414" s="2" t="s">
        <v>836</v>
      </c>
      <c r="K3414" s="7" t="str">
        <f>INDEX('Product Details'!$A$2:$D$169, MATCH('Sales Order '!J3414,'Product Details'!$B$2:$B$169,0),3)</f>
        <v>Technology</v>
      </c>
      <c r="L3414" s="7" t="str">
        <f>INDEX('Product Details'!$A$2:$D$169, MATCH('Sales Order '!J3414,'Product Details'!$B$2:$B$169,0),4)</f>
        <v>Copiers</v>
      </c>
      <c r="M3414" s="7" t="str">
        <f>INDEX('Product Details'!$A$2:$D$169, MATCH('Sales Order '!J3414,'Product Details'!$B$2:$B$169,0),1)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427"/>
        <v>57</v>
      </c>
      <c r="R3414" s="8">
        <f t="shared" si="428"/>
        <v>61</v>
      </c>
      <c r="S3414" s="2">
        <v>10</v>
      </c>
      <c r="T3414" s="9">
        <f t="shared" si="429"/>
        <v>71</v>
      </c>
      <c r="U3414" s="9">
        <f t="shared" si="430"/>
        <v>14</v>
      </c>
      <c r="V3414" s="2" t="s">
        <v>34</v>
      </c>
      <c r="W3414" s="10">
        <f t="shared" si="431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 t="shared" si="424"/>
        <v>Sarah</v>
      </c>
      <c r="H3415" s="6" t="str">
        <f t="shared" si="425"/>
        <v>Foster</v>
      </c>
      <c r="I3415" s="6" t="str">
        <f t="shared" si="426"/>
        <v>Harbin</v>
      </c>
      <c r="J3415" s="2" t="s">
        <v>349</v>
      </c>
      <c r="K3415" s="7" t="str">
        <f>INDEX('Product Details'!$A$2:$D$169, MATCH('Sales Order '!J3415,'Product Details'!$B$2:$B$169,0),3)</f>
        <v>Furniture</v>
      </c>
      <c r="L3415" s="7" t="str">
        <f>INDEX('Product Details'!$A$2:$D$169, MATCH('Sales Order '!J3415,'Product Details'!$B$2:$B$169,0),4)</f>
        <v>Furnishings</v>
      </c>
      <c r="M3415" s="7" t="str">
        <f>INDEX('Product Details'!$A$2:$D$169, MATCH('Sales Order '!J3415,'Product Details'!$B$2:$B$169,0),1)</f>
        <v>Tenex Door Stop, Durable</v>
      </c>
      <c r="N3415" s="2">
        <v>1482</v>
      </c>
      <c r="O3415" s="2">
        <v>1453</v>
      </c>
      <c r="P3415" s="2">
        <v>1</v>
      </c>
      <c r="Q3415" s="8">
        <f t="shared" si="427"/>
        <v>1453</v>
      </c>
      <c r="R3415" s="8">
        <f t="shared" si="428"/>
        <v>1482</v>
      </c>
      <c r="S3415" s="2">
        <v>25</v>
      </c>
      <c r="T3415" s="9">
        <f t="shared" si="429"/>
        <v>1507</v>
      </c>
      <c r="U3415" s="9">
        <f t="shared" si="430"/>
        <v>54</v>
      </c>
      <c r="V3415" s="2" t="s">
        <v>34</v>
      </c>
      <c r="W3415" s="10">
        <f t="shared" si="431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 t="shared" si="424"/>
        <v>Peter</v>
      </c>
      <c r="H3416" s="6" t="str">
        <f t="shared" si="425"/>
        <v>BŸhler</v>
      </c>
      <c r="I3416" s="6" t="str">
        <f t="shared" si="426"/>
        <v>Wolfsburg</v>
      </c>
      <c r="J3416" s="2" t="s">
        <v>425</v>
      </c>
      <c r="K3416" s="7" t="str">
        <f>INDEX('Product Details'!$A$2:$D$169, MATCH('Sales Order '!J3416,'Product Details'!$B$2:$B$169,0),3)</f>
        <v>Office_Supplies</v>
      </c>
      <c r="L3416" s="7" t="str">
        <f>INDEX('Product Details'!$A$2:$D$169, MATCH('Sales Order '!J3416,'Product Details'!$B$2:$B$169,0),4)</f>
        <v>Supplies</v>
      </c>
      <c r="M3416" s="7" t="str">
        <f>INDEX('Product Details'!$A$2:$D$169, MATCH('Sales Order '!J3416,'Product Details'!$B$2:$B$169,0),1)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427"/>
        <v>4286</v>
      </c>
      <c r="R3416" s="8">
        <f t="shared" si="428"/>
        <v>4456</v>
      </c>
      <c r="S3416" s="2">
        <v>48</v>
      </c>
      <c r="T3416" s="9">
        <f t="shared" si="429"/>
        <v>4504</v>
      </c>
      <c r="U3416" s="9">
        <f t="shared" si="430"/>
        <v>218</v>
      </c>
      <c r="V3416" s="2" t="s">
        <v>34</v>
      </c>
      <c r="W3416" s="10">
        <f t="shared" si="431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 t="shared" si="424"/>
        <v>Tim</v>
      </c>
      <c r="H3417" s="6" t="str">
        <f t="shared" si="425"/>
        <v>Brockman</v>
      </c>
      <c r="I3417" s="6" t="str">
        <f t="shared" si="426"/>
        <v>Toowoomba</v>
      </c>
      <c r="J3417" s="2" t="s">
        <v>612</v>
      </c>
      <c r="K3417" s="7" t="str">
        <f>INDEX('Product Details'!$A$2:$D$169, MATCH('Sales Order '!J3417,'Product Details'!$B$2:$B$169,0),3)</f>
        <v>Technology</v>
      </c>
      <c r="L3417" s="7" t="str">
        <f>INDEX('Product Details'!$A$2:$D$169, MATCH('Sales Order '!J3417,'Product Details'!$B$2:$B$169,0),4)</f>
        <v>Phones</v>
      </c>
      <c r="M3417" s="7" t="str">
        <f>INDEX('Product Details'!$A$2:$D$169, MATCH('Sales Order '!J3417,'Product Details'!$B$2:$B$169,0),1)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427"/>
        <v>5080</v>
      </c>
      <c r="R3417" s="8">
        <f t="shared" si="428"/>
        <v>5432</v>
      </c>
      <c r="S3417" s="2">
        <v>39</v>
      </c>
      <c r="T3417" s="9">
        <f t="shared" si="429"/>
        <v>5471</v>
      </c>
      <c r="U3417" s="9">
        <f t="shared" si="430"/>
        <v>391</v>
      </c>
      <c r="V3417" s="2" t="s">
        <v>34</v>
      </c>
      <c r="W3417" s="10">
        <f t="shared" si="431"/>
        <v>0.05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 t="shared" si="424"/>
        <v>Alejandro</v>
      </c>
      <c r="H3418" s="6" t="str">
        <f t="shared" si="425"/>
        <v>Ballentine</v>
      </c>
      <c r="I3418" s="6" t="str">
        <f t="shared" si="426"/>
        <v>Mannheim</v>
      </c>
      <c r="J3418" s="2" t="s">
        <v>90</v>
      </c>
      <c r="K3418" s="7" t="str">
        <f>INDEX('Product Details'!$A$2:$D$169, MATCH('Sales Order '!J3418,'Product Details'!$B$2:$B$169,0),3)</f>
        <v>Office_Supplies</v>
      </c>
      <c r="L3418" s="7" t="str">
        <f>INDEX('Product Details'!$A$2:$D$169, MATCH('Sales Order '!J3418,'Product Details'!$B$2:$B$169,0),4)</f>
        <v>Paper</v>
      </c>
      <c r="M3418" s="7" t="str">
        <f>INDEX('Product Details'!$A$2:$D$169, MATCH('Sales Order '!J3418,'Product Details'!$B$2:$B$169,0),1)</f>
        <v>Xerox 1974</v>
      </c>
      <c r="N3418" s="2">
        <v>143</v>
      </c>
      <c r="O3418" s="2">
        <v>137</v>
      </c>
      <c r="P3418" s="2">
        <v>1</v>
      </c>
      <c r="Q3418" s="8">
        <f t="shared" si="427"/>
        <v>137</v>
      </c>
      <c r="R3418" s="8">
        <f t="shared" si="428"/>
        <v>143</v>
      </c>
      <c r="S3418" s="2">
        <v>30</v>
      </c>
      <c r="T3418" s="9">
        <f t="shared" si="429"/>
        <v>173</v>
      </c>
      <c r="U3418" s="9">
        <f t="shared" si="430"/>
        <v>36</v>
      </c>
      <c r="V3418" s="2" t="s">
        <v>64</v>
      </c>
      <c r="W3418" s="10">
        <f t="shared" si="431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 t="shared" si="424"/>
        <v>Dorothy</v>
      </c>
      <c r="H3419" s="6" t="str">
        <f t="shared" si="425"/>
        <v>Badders</v>
      </c>
      <c r="I3419" s="6" t="str">
        <f t="shared" si="426"/>
        <v>Nanning</v>
      </c>
      <c r="J3419" s="2" t="s">
        <v>719</v>
      </c>
      <c r="K3419" s="7" t="str">
        <f>INDEX('Product Details'!$A$2:$D$169, MATCH('Sales Order '!J3419,'Product Details'!$B$2:$B$169,0),3)</f>
        <v>Office_Supplies</v>
      </c>
      <c r="L3419" s="7" t="str">
        <f>INDEX('Product Details'!$A$2:$D$169, MATCH('Sales Order '!J3419,'Product Details'!$B$2:$B$169,0),4)</f>
        <v>Labels</v>
      </c>
      <c r="M3419" s="7" t="str">
        <f>INDEX('Product Details'!$A$2:$D$169, MATCH('Sales Order '!J3419,'Product Details'!$B$2:$B$169,0),1)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427"/>
        <v>1620</v>
      </c>
      <c r="R3419" s="8">
        <f t="shared" si="428"/>
        <v>1700</v>
      </c>
      <c r="S3419" s="2">
        <v>94</v>
      </c>
      <c r="T3419" s="9">
        <f t="shared" si="429"/>
        <v>1794</v>
      </c>
      <c r="U3419" s="9">
        <f t="shared" si="430"/>
        <v>174</v>
      </c>
      <c r="V3419" s="2" t="s">
        <v>64</v>
      </c>
      <c r="W3419" s="10">
        <f t="shared" si="431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 t="shared" si="424"/>
        <v>Sung</v>
      </c>
      <c r="H3420" s="6" t="str">
        <f t="shared" si="425"/>
        <v>Pak</v>
      </c>
      <c r="I3420" s="6" t="str">
        <f t="shared" si="426"/>
        <v>Chaozhou</v>
      </c>
      <c r="J3420" s="2" t="s">
        <v>235</v>
      </c>
      <c r="K3420" s="7" t="str">
        <f>INDEX('Product Details'!$A$2:$D$169, MATCH('Sales Order '!J3420,'Product Details'!$B$2:$B$169,0),3)</f>
        <v>Furniture</v>
      </c>
      <c r="L3420" s="7" t="str">
        <f>INDEX('Product Details'!$A$2:$D$169, MATCH('Sales Order '!J3420,'Product Details'!$B$2:$B$169,0),4)</f>
        <v>Chairs</v>
      </c>
      <c r="M3420" s="7" t="str">
        <f>INDEX('Product Details'!$A$2:$D$169, MATCH('Sales Order '!J3420,'Product Details'!$B$2:$B$169,0),1)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427"/>
        <v>262</v>
      </c>
      <c r="R3420" s="8">
        <f t="shared" si="428"/>
        <v>282</v>
      </c>
      <c r="S3420" s="2">
        <v>30</v>
      </c>
      <c r="T3420" s="9">
        <f t="shared" si="429"/>
        <v>312</v>
      </c>
      <c r="U3420" s="9">
        <f t="shared" si="430"/>
        <v>50</v>
      </c>
      <c r="V3420" s="2" t="s">
        <v>34</v>
      </c>
      <c r="W3420" s="10">
        <f t="shared" si="431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 t="shared" si="424"/>
        <v>Craig</v>
      </c>
      <c r="H3421" s="6" t="str">
        <f t="shared" si="425"/>
        <v>Carroll</v>
      </c>
      <c r="I3421" s="6" t="str">
        <f t="shared" si="426"/>
        <v>Suzhou</v>
      </c>
      <c r="J3421" s="2" t="s">
        <v>60</v>
      </c>
      <c r="K3421" s="7" t="str">
        <f>INDEX('Product Details'!$A$2:$D$169, MATCH('Sales Order '!J3421,'Product Details'!$B$2:$B$169,0),3)</f>
        <v>Technology</v>
      </c>
      <c r="L3421" s="7" t="str">
        <f>INDEX('Product Details'!$A$2:$D$169, MATCH('Sales Order '!J3421,'Product Details'!$B$2:$B$169,0),4)</f>
        <v>Accessories</v>
      </c>
      <c r="M3421" s="7" t="str">
        <f>INDEX('Product Details'!$A$2:$D$169, MATCH('Sales Order '!J3421,'Product Details'!$B$2:$B$169,0),1)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427"/>
        <v>2364</v>
      </c>
      <c r="R3421" s="8">
        <f t="shared" si="428"/>
        <v>2481</v>
      </c>
      <c r="S3421" s="2">
        <v>75</v>
      </c>
      <c r="T3421" s="9">
        <f t="shared" si="429"/>
        <v>2556</v>
      </c>
      <c r="U3421" s="9">
        <f t="shared" si="430"/>
        <v>192</v>
      </c>
      <c r="V3421" s="2" t="s">
        <v>34</v>
      </c>
      <c r="W3421" s="10">
        <f t="shared" si="431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 t="shared" si="424"/>
        <v>Neil</v>
      </c>
      <c r="H3422" s="6" t="str">
        <f t="shared" si="425"/>
        <v>Knudson</v>
      </c>
      <c r="I3422" s="6" t="str">
        <f t="shared" si="426"/>
        <v>Malang</v>
      </c>
      <c r="J3422" s="2" t="s">
        <v>383</v>
      </c>
      <c r="K3422" s="7" t="str">
        <f>INDEX('Product Details'!$A$2:$D$169, MATCH('Sales Order '!J3422,'Product Details'!$B$2:$B$169,0),3)</f>
        <v>Office_Supplies</v>
      </c>
      <c r="L3422" s="7" t="str">
        <f>INDEX('Product Details'!$A$2:$D$169, MATCH('Sales Order '!J3422,'Product Details'!$B$2:$B$169,0),4)</f>
        <v>Storage</v>
      </c>
      <c r="M3422" s="7" t="str">
        <f>INDEX('Product Details'!$A$2:$D$169, MATCH('Sales Order '!J3422,'Product Details'!$B$2:$B$169,0),1)</f>
        <v>RogeFolders, Single Width</v>
      </c>
      <c r="N3422" s="2">
        <v>8495</v>
      </c>
      <c r="O3422" s="2">
        <v>7647</v>
      </c>
      <c r="P3422" s="2">
        <v>5</v>
      </c>
      <c r="Q3422" s="8">
        <f t="shared" si="427"/>
        <v>38235</v>
      </c>
      <c r="R3422" s="8">
        <f t="shared" si="428"/>
        <v>42475</v>
      </c>
      <c r="S3422" s="2">
        <v>65</v>
      </c>
      <c r="T3422" s="9">
        <f t="shared" si="429"/>
        <v>42540</v>
      </c>
      <c r="U3422" s="9">
        <f t="shared" si="430"/>
        <v>4305</v>
      </c>
      <c r="V3422" s="2" t="s">
        <v>34</v>
      </c>
      <c r="W3422" s="10">
        <f t="shared" si="431"/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 t="shared" si="424"/>
        <v>Ted</v>
      </c>
      <c r="H3423" s="6" t="str">
        <f t="shared" si="425"/>
        <v>Trevino</v>
      </c>
      <c r="I3423" s="6" t="str">
        <f t="shared" si="426"/>
        <v>Bendigo</v>
      </c>
      <c r="J3423" s="2" t="s">
        <v>138</v>
      </c>
      <c r="K3423" s="7" t="str">
        <f>INDEX('Product Details'!$A$2:$D$169, MATCH('Sales Order '!J3423,'Product Details'!$B$2:$B$169,0),3)</f>
        <v>Office_Supplies</v>
      </c>
      <c r="L3423" s="7" t="str">
        <f>INDEX('Product Details'!$A$2:$D$169, MATCH('Sales Order '!J3423,'Product Details'!$B$2:$B$169,0),4)</f>
        <v>Supplies</v>
      </c>
      <c r="M3423" s="7" t="str">
        <f>INDEX('Product Details'!$A$2:$D$169, MATCH('Sales Order '!J3423,'Product Details'!$B$2:$B$169,0),1)</f>
        <v>Stiletto Box Cutter, Steel</v>
      </c>
      <c r="N3423" s="2">
        <v>1169</v>
      </c>
      <c r="O3423" s="2">
        <v>1072</v>
      </c>
      <c r="P3423" s="2">
        <v>2</v>
      </c>
      <c r="Q3423" s="8">
        <f t="shared" si="427"/>
        <v>2144</v>
      </c>
      <c r="R3423" s="8">
        <f t="shared" si="428"/>
        <v>2338</v>
      </c>
      <c r="S3423" s="2">
        <v>52</v>
      </c>
      <c r="T3423" s="9">
        <f t="shared" si="429"/>
        <v>2390</v>
      </c>
      <c r="U3423" s="9">
        <f t="shared" si="430"/>
        <v>246</v>
      </c>
      <c r="V3423" s="2" t="s">
        <v>31</v>
      </c>
      <c r="W3423" s="10">
        <f t="shared" si="431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 t="shared" si="424"/>
        <v>Bradley</v>
      </c>
      <c r="H3424" s="6" t="str">
        <f t="shared" si="425"/>
        <v>Nguyen</v>
      </c>
      <c r="I3424" s="6" t="str">
        <f t="shared" si="426"/>
        <v>Shenzhen</v>
      </c>
      <c r="J3424" s="2" t="s">
        <v>707</v>
      </c>
      <c r="K3424" s="7" t="str">
        <f>INDEX('Product Details'!$A$2:$D$169, MATCH('Sales Order '!J3424,'Product Details'!$B$2:$B$169,0),3)</f>
        <v>Office_Supplies</v>
      </c>
      <c r="L3424" s="7" t="str">
        <f>INDEX('Product Details'!$A$2:$D$169, MATCH('Sales Order '!J3424,'Product Details'!$B$2:$B$169,0),4)</f>
        <v>Supplies</v>
      </c>
      <c r="M3424" s="7" t="str">
        <f>INDEX('Product Details'!$A$2:$D$169, MATCH('Sales Order '!J3424,'Product Details'!$B$2:$B$169,0),1)</f>
        <v>Stiletto Ruler, High Speed</v>
      </c>
      <c r="N3424" s="2">
        <v>472</v>
      </c>
      <c r="O3424" s="2">
        <v>432</v>
      </c>
      <c r="P3424" s="2">
        <v>3</v>
      </c>
      <c r="Q3424" s="8">
        <f t="shared" si="427"/>
        <v>1296</v>
      </c>
      <c r="R3424" s="8">
        <f t="shared" si="428"/>
        <v>1416</v>
      </c>
      <c r="S3424" s="2">
        <v>26</v>
      </c>
      <c r="T3424" s="9">
        <f t="shared" si="429"/>
        <v>1442</v>
      </c>
      <c r="U3424" s="9">
        <f t="shared" si="430"/>
        <v>146</v>
      </c>
      <c r="V3424" s="2" t="s">
        <v>72</v>
      </c>
      <c r="W3424" s="10">
        <f t="shared" si="431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 t="shared" si="424"/>
        <v>Sung</v>
      </c>
      <c r="H3425" s="6" t="str">
        <f t="shared" si="425"/>
        <v>Shariari</v>
      </c>
      <c r="I3425" s="6" t="str">
        <f t="shared" si="426"/>
        <v>Solapur</v>
      </c>
      <c r="J3425" s="2" t="s">
        <v>1185</v>
      </c>
      <c r="K3425" s="7" t="str">
        <f>INDEX('Product Details'!$A$2:$D$169, MATCH('Sales Order '!J3425,'Product Details'!$B$2:$B$169,0),3)</f>
        <v>Office_Supplies</v>
      </c>
      <c r="L3425" s="7" t="str">
        <f>INDEX('Product Details'!$A$2:$D$169, MATCH('Sales Order '!J3425,'Product Details'!$B$2:$B$169,0),4)</f>
        <v>Envelopes</v>
      </c>
      <c r="M3425" s="7" t="str">
        <f>INDEX('Product Details'!$A$2:$D$169, MATCH('Sales Order '!J3425,'Product Details'!$B$2:$B$169,0),1)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427"/>
        <v>2778</v>
      </c>
      <c r="R3425" s="8">
        <f t="shared" si="428"/>
        <v>3030</v>
      </c>
      <c r="S3425" s="2">
        <v>32</v>
      </c>
      <c r="T3425" s="9">
        <f t="shared" si="429"/>
        <v>3062</v>
      </c>
      <c r="U3425" s="9">
        <f t="shared" si="430"/>
        <v>284</v>
      </c>
      <c r="V3425" s="2" t="s">
        <v>34</v>
      </c>
      <c r="W3425" s="10">
        <f t="shared" si="431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 t="shared" si="424"/>
        <v>Mitch</v>
      </c>
      <c r="H3426" s="6" t="str">
        <f t="shared" si="425"/>
        <v>Willingham</v>
      </c>
      <c r="I3426" s="6" t="str">
        <f t="shared" si="426"/>
        <v>Berlin</v>
      </c>
      <c r="J3426" s="2" t="s">
        <v>836</v>
      </c>
      <c r="K3426" s="7" t="str">
        <f>INDEX('Product Details'!$A$2:$D$169, MATCH('Sales Order '!J3426,'Product Details'!$B$2:$B$169,0),3)</f>
        <v>Technology</v>
      </c>
      <c r="L3426" s="7" t="str">
        <f>INDEX('Product Details'!$A$2:$D$169, MATCH('Sales Order '!J3426,'Product Details'!$B$2:$B$169,0),4)</f>
        <v>Copiers</v>
      </c>
      <c r="M3426" s="7" t="str">
        <f>INDEX('Product Details'!$A$2:$D$169, MATCH('Sales Order '!J3426,'Product Details'!$B$2:$B$169,0),1)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427"/>
        <v>10720</v>
      </c>
      <c r="R3426" s="8">
        <f t="shared" si="428"/>
        <v>11355</v>
      </c>
      <c r="S3426" s="2">
        <v>75</v>
      </c>
      <c r="T3426" s="9">
        <f t="shared" si="429"/>
        <v>11430</v>
      </c>
      <c r="U3426" s="9">
        <f t="shared" si="430"/>
        <v>710</v>
      </c>
      <c r="V3426" s="2" t="s">
        <v>64</v>
      </c>
      <c r="W3426" s="10">
        <f t="shared" si="431"/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 t="shared" si="424"/>
        <v>Robert</v>
      </c>
      <c r="H3427" s="6" t="str">
        <f t="shared" si="425"/>
        <v>Dilbeck</v>
      </c>
      <c r="I3427" s="6" t="str">
        <f t="shared" si="426"/>
        <v>Melton</v>
      </c>
      <c r="J3427" s="2" t="s">
        <v>129</v>
      </c>
      <c r="K3427" s="7" t="str">
        <f>INDEX('Product Details'!$A$2:$D$169, MATCH('Sales Order '!J3427,'Product Details'!$B$2:$B$169,0),3)</f>
        <v>Furniture</v>
      </c>
      <c r="L3427" s="7" t="str">
        <f>INDEX('Product Details'!$A$2:$D$169, MATCH('Sales Order '!J3427,'Product Details'!$B$2:$B$169,0),4)</f>
        <v>Tables</v>
      </c>
      <c r="M3427" s="7" t="str">
        <f>INDEX('Product Details'!$A$2:$D$169, MATCH('Sales Order '!J3427,'Product Details'!$B$2:$B$169,0),1)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427"/>
        <v>342</v>
      </c>
      <c r="R3427" s="8">
        <f t="shared" si="428"/>
        <v>370</v>
      </c>
      <c r="S3427" s="2">
        <v>30</v>
      </c>
      <c r="T3427" s="9">
        <f t="shared" si="429"/>
        <v>400</v>
      </c>
      <c r="U3427" s="9">
        <f t="shared" si="430"/>
        <v>58</v>
      </c>
      <c r="V3427" s="2" t="s">
        <v>64</v>
      </c>
      <c r="W3427" s="10">
        <f t="shared" si="431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 t="shared" si="424"/>
        <v>Monica</v>
      </c>
      <c r="H3428" s="6" t="str">
        <f t="shared" si="425"/>
        <v>Federle</v>
      </c>
      <c r="I3428" s="6" t="str">
        <f t="shared" si="426"/>
        <v>Lismore</v>
      </c>
      <c r="J3428" s="2" t="s">
        <v>765</v>
      </c>
      <c r="K3428" s="7" t="str">
        <f>INDEX('Product Details'!$A$2:$D$169, MATCH('Sales Order '!J3428,'Product Details'!$B$2:$B$169,0),3)</f>
        <v>Furniture</v>
      </c>
      <c r="L3428" s="7" t="str">
        <f>INDEX('Product Details'!$A$2:$D$169, MATCH('Sales Order '!J3428,'Product Details'!$B$2:$B$169,0),4)</f>
        <v>Tables</v>
      </c>
      <c r="M3428" s="7" t="str">
        <f>INDEX('Product Details'!$A$2:$D$169, MATCH('Sales Order '!J3428,'Product Details'!$B$2:$B$169,0),1)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427"/>
        <v>15754</v>
      </c>
      <c r="R3428" s="8">
        <f t="shared" si="428"/>
        <v>17504</v>
      </c>
      <c r="S3428" s="2">
        <v>50</v>
      </c>
      <c r="T3428" s="9">
        <f t="shared" si="429"/>
        <v>17554</v>
      </c>
      <c r="U3428" s="9">
        <f t="shared" si="430"/>
        <v>1800</v>
      </c>
      <c r="V3428" s="2" t="s">
        <v>64</v>
      </c>
      <c r="W3428" s="10">
        <f t="shared" si="431"/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 t="shared" si="424"/>
        <v>Tracy</v>
      </c>
      <c r="H3429" s="6" t="str">
        <f t="shared" si="425"/>
        <v>Blumstein</v>
      </c>
      <c r="I3429" s="6" t="str">
        <f t="shared" si="426"/>
        <v>Guangzhou</v>
      </c>
      <c r="J3429" s="2" t="s">
        <v>235</v>
      </c>
      <c r="K3429" s="7" t="str">
        <f>INDEX('Product Details'!$A$2:$D$169, MATCH('Sales Order '!J3429,'Product Details'!$B$2:$B$169,0),3)</f>
        <v>Furniture</v>
      </c>
      <c r="L3429" s="7" t="str">
        <f>INDEX('Product Details'!$A$2:$D$169, MATCH('Sales Order '!J3429,'Product Details'!$B$2:$B$169,0),4)</f>
        <v>Chairs</v>
      </c>
      <c r="M3429" s="7" t="str">
        <f>INDEX('Product Details'!$A$2:$D$169, MATCH('Sales Order '!J3429,'Product Details'!$B$2:$B$169,0),1)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427"/>
        <v>51232</v>
      </c>
      <c r="R3429" s="8">
        <f t="shared" si="428"/>
        <v>55382</v>
      </c>
      <c r="S3429" s="2">
        <v>39</v>
      </c>
      <c r="T3429" s="9">
        <f t="shared" si="429"/>
        <v>55421</v>
      </c>
      <c r="U3429" s="9">
        <f t="shared" si="430"/>
        <v>4189</v>
      </c>
      <c r="V3429" s="2" t="s">
        <v>34</v>
      </c>
      <c r="W3429" s="10">
        <f t="shared" si="431"/>
        <v>0.09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 t="shared" si="424"/>
        <v>Craig</v>
      </c>
      <c r="H3430" s="6" t="str">
        <f t="shared" si="425"/>
        <v>Carreira</v>
      </c>
      <c r="I3430" s="6" t="str">
        <f t="shared" si="426"/>
        <v>Worms</v>
      </c>
      <c r="J3430" s="2" t="s">
        <v>444</v>
      </c>
      <c r="K3430" s="7" t="str">
        <f>INDEX('Product Details'!$A$2:$D$169, MATCH('Sales Order '!J3430,'Product Details'!$B$2:$B$169,0),3)</f>
        <v>Office_Supplies</v>
      </c>
      <c r="L3430" s="7" t="str">
        <f>INDEX('Product Details'!$A$2:$D$169, MATCH('Sales Order '!J3430,'Product Details'!$B$2:$B$169,0),4)</f>
        <v>Envelopes</v>
      </c>
      <c r="M3430" s="7" t="str">
        <f>INDEX('Product Details'!$A$2:$D$169, MATCH('Sales Order '!J3430,'Product Details'!$B$2:$B$169,0),1)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427"/>
        <v>87</v>
      </c>
      <c r="R3430" s="8">
        <f t="shared" si="428"/>
        <v>96</v>
      </c>
      <c r="S3430" s="2">
        <v>10</v>
      </c>
      <c r="T3430" s="9">
        <f t="shared" si="429"/>
        <v>106</v>
      </c>
      <c r="U3430" s="9">
        <f t="shared" si="430"/>
        <v>19</v>
      </c>
      <c r="V3430" s="2" t="s">
        <v>64</v>
      </c>
      <c r="W3430" s="10">
        <f t="shared" si="431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 t="shared" si="424"/>
        <v>Cyra</v>
      </c>
      <c r="H3431" s="6" t="str">
        <f t="shared" si="425"/>
        <v>Reiten</v>
      </c>
      <c r="I3431" s="6" t="str">
        <f t="shared" si="426"/>
        <v>Srinagar</v>
      </c>
      <c r="J3431" s="2" t="s">
        <v>402</v>
      </c>
      <c r="K3431" s="7" t="str">
        <f>INDEX('Product Details'!$A$2:$D$169, MATCH('Sales Order '!J3431,'Product Details'!$B$2:$B$169,0),3)</f>
        <v>Furniture</v>
      </c>
      <c r="L3431" s="7" t="str">
        <f>INDEX('Product Details'!$A$2:$D$169, MATCH('Sales Order '!J3431,'Product Details'!$B$2:$B$169,0),4)</f>
        <v>Bookcases</v>
      </c>
      <c r="M3431" s="7" t="str">
        <f>INDEX('Product Details'!$A$2:$D$169, MATCH('Sales Order '!J3431,'Product Details'!$B$2:$B$169,0),1)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427"/>
        <v>6740</v>
      </c>
      <c r="R3431" s="8">
        <f t="shared" si="428"/>
        <v>7640</v>
      </c>
      <c r="S3431" s="2">
        <v>98</v>
      </c>
      <c r="T3431" s="9">
        <f t="shared" si="429"/>
        <v>7738</v>
      </c>
      <c r="U3431" s="9">
        <f t="shared" si="430"/>
        <v>998</v>
      </c>
      <c r="V3431" s="2" t="s">
        <v>34</v>
      </c>
      <c r="W3431" s="10">
        <f t="shared" si="431"/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 t="shared" si="424"/>
        <v>Vivek</v>
      </c>
      <c r="H3432" s="6" t="str">
        <f t="shared" si="425"/>
        <v>Sundaresam</v>
      </c>
      <c r="I3432" s="6" t="str">
        <f t="shared" si="426"/>
        <v>Hamburg</v>
      </c>
      <c r="J3432" s="2" t="s">
        <v>578</v>
      </c>
      <c r="K3432" s="7" t="str">
        <f>INDEX('Product Details'!$A$2:$D$169, MATCH('Sales Order '!J3432,'Product Details'!$B$2:$B$169,0),3)</f>
        <v>Office_Supplies</v>
      </c>
      <c r="L3432" s="7" t="str">
        <f>INDEX('Product Details'!$A$2:$D$169, MATCH('Sales Order '!J3432,'Product Details'!$B$2:$B$169,0),4)</f>
        <v>Envelopes</v>
      </c>
      <c r="M3432" s="7" t="str">
        <f>INDEX('Product Details'!$A$2:$D$169, MATCH('Sales Order '!J3432,'Product Details'!$B$2:$B$169,0),1)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427"/>
        <v>306</v>
      </c>
      <c r="R3432" s="8">
        <f t="shared" si="428"/>
        <v>340</v>
      </c>
      <c r="S3432" s="2">
        <v>30</v>
      </c>
      <c r="T3432" s="9">
        <f t="shared" si="429"/>
        <v>370</v>
      </c>
      <c r="U3432" s="9">
        <f t="shared" si="430"/>
        <v>64</v>
      </c>
      <c r="V3432" s="2" t="s">
        <v>34</v>
      </c>
      <c r="W3432" s="10">
        <f t="shared" si="431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 t="shared" si="424"/>
        <v>Mitch</v>
      </c>
      <c r="H3433" s="6" t="str">
        <f t="shared" si="425"/>
        <v>Willingham</v>
      </c>
      <c r="I3433" s="6" t="str">
        <f t="shared" si="426"/>
        <v>Berlin</v>
      </c>
      <c r="J3433" s="2" t="s">
        <v>405</v>
      </c>
      <c r="K3433" s="7" t="str">
        <f>INDEX('Product Details'!$A$2:$D$169, MATCH('Sales Order '!J3433,'Product Details'!$B$2:$B$169,0),3)</f>
        <v>Furniture</v>
      </c>
      <c r="L3433" s="7" t="str">
        <f>INDEX('Product Details'!$A$2:$D$169, MATCH('Sales Order '!J3433,'Product Details'!$B$2:$B$169,0),4)</f>
        <v>Furnishings</v>
      </c>
      <c r="M3433" s="7" t="str">
        <f>INDEX('Product Details'!$A$2:$D$169, MATCH('Sales Order '!J3433,'Product Details'!$B$2:$B$169,0),1)</f>
        <v>-O Photo Frame, Black</v>
      </c>
      <c r="N3433" s="2">
        <v>5941</v>
      </c>
      <c r="O3433" s="2">
        <v>5827</v>
      </c>
      <c r="P3433" s="2">
        <v>4</v>
      </c>
      <c r="Q3433" s="8">
        <f t="shared" si="427"/>
        <v>23308</v>
      </c>
      <c r="R3433" s="8">
        <f t="shared" si="428"/>
        <v>23764</v>
      </c>
      <c r="S3433" s="2">
        <v>51</v>
      </c>
      <c r="T3433" s="9">
        <f t="shared" si="429"/>
        <v>23815</v>
      </c>
      <c r="U3433" s="9">
        <f t="shared" si="430"/>
        <v>507</v>
      </c>
      <c r="V3433" s="2" t="s">
        <v>64</v>
      </c>
      <c r="W3433" s="10">
        <f t="shared" si="431"/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 t="shared" si="424"/>
        <v>Alan</v>
      </c>
      <c r="H3434" s="6" t="str">
        <f t="shared" si="425"/>
        <v>Shonely</v>
      </c>
      <c r="I3434" s="6" t="str">
        <f t="shared" si="426"/>
        <v>Canberra</v>
      </c>
      <c r="J3434" s="2" t="s">
        <v>75</v>
      </c>
      <c r="K3434" s="7" t="str">
        <f>INDEX('Product Details'!$A$2:$D$169, MATCH('Sales Order '!J3434,'Product Details'!$B$2:$B$169,0),3)</f>
        <v>Office_Supplies</v>
      </c>
      <c r="L3434" s="7" t="str">
        <f>INDEX('Product Details'!$A$2:$D$169, MATCH('Sales Order '!J3434,'Product Details'!$B$2:$B$169,0),4)</f>
        <v>Fasteners</v>
      </c>
      <c r="M3434" s="7" t="str">
        <f>INDEX('Product Details'!$A$2:$D$169, MATCH('Sales Order '!J3434,'Product Details'!$B$2:$B$169,0),1)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427"/>
        <v>15498</v>
      </c>
      <c r="R3434" s="8">
        <f t="shared" si="428"/>
        <v>17244</v>
      </c>
      <c r="S3434" s="2">
        <v>56</v>
      </c>
      <c r="T3434" s="9">
        <f t="shared" si="429"/>
        <v>17300</v>
      </c>
      <c r="U3434" s="9">
        <f t="shared" si="430"/>
        <v>1802</v>
      </c>
      <c r="V3434" s="2" t="s">
        <v>34</v>
      </c>
      <c r="W3434" s="10">
        <f t="shared" si="431"/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 t="shared" si="424"/>
        <v>Shirley</v>
      </c>
      <c r="H3435" s="6" t="str">
        <f t="shared" si="425"/>
        <v>Schmidt</v>
      </c>
      <c r="I3435" s="6" t="str">
        <f t="shared" si="426"/>
        <v>Bijapur</v>
      </c>
      <c r="J3435" s="2" t="s">
        <v>256</v>
      </c>
      <c r="K3435" s="7" t="str">
        <f>INDEX('Product Details'!$A$2:$D$169, MATCH('Sales Order '!J3435,'Product Details'!$B$2:$B$169,0),3)</f>
        <v>Office_Supplies</v>
      </c>
      <c r="L3435" s="7" t="str">
        <f>INDEX('Product Details'!$A$2:$D$169, MATCH('Sales Order '!J3435,'Product Details'!$B$2:$B$169,0),4)</f>
        <v>Supplies</v>
      </c>
      <c r="M3435" s="7" t="str">
        <f>INDEX('Product Details'!$A$2:$D$169, MATCH('Sales Order '!J3435,'Product Details'!$B$2:$B$169,0),1)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427"/>
        <v>6306</v>
      </c>
      <c r="R3435" s="8">
        <f t="shared" si="428"/>
        <v>6747</v>
      </c>
      <c r="S3435" s="2">
        <v>30</v>
      </c>
      <c r="T3435" s="9">
        <f t="shared" si="429"/>
        <v>6777</v>
      </c>
      <c r="U3435" s="9">
        <f t="shared" si="430"/>
        <v>471</v>
      </c>
      <c r="V3435" s="2" t="s">
        <v>64</v>
      </c>
      <c r="W3435" s="10">
        <f t="shared" si="431"/>
        <v>0.05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 t="shared" si="424"/>
        <v>Delfina</v>
      </c>
      <c r="H3436" s="6" t="str">
        <f t="shared" si="425"/>
        <v>Latchford</v>
      </c>
      <c r="I3436" s="6" t="str">
        <f t="shared" si="426"/>
        <v>Yogyakarta</v>
      </c>
      <c r="J3436" s="2" t="s">
        <v>612</v>
      </c>
      <c r="K3436" s="7" t="str">
        <f>INDEX('Product Details'!$A$2:$D$169, MATCH('Sales Order '!J3436,'Product Details'!$B$2:$B$169,0),3)</f>
        <v>Technology</v>
      </c>
      <c r="L3436" s="7" t="str">
        <f>INDEX('Product Details'!$A$2:$D$169, MATCH('Sales Order '!J3436,'Product Details'!$B$2:$B$169,0),4)</f>
        <v>Phones</v>
      </c>
      <c r="M3436" s="7" t="str">
        <f>INDEX('Product Details'!$A$2:$D$169, MATCH('Sales Order '!J3436,'Product Details'!$B$2:$B$169,0),1)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427"/>
        <v>2040</v>
      </c>
      <c r="R3436" s="8">
        <f t="shared" si="428"/>
        <v>2310</v>
      </c>
      <c r="S3436" s="2">
        <v>48</v>
      </c>
      <c r="T3436" s="9">
        <f t="shared" si="429"/>
        <v>2358</v>
      </c>
      <c r="U3436" s="9">
        <f t="shared" si="430"/>
        <v>318</v>
      </c>
      <c r="V3436" s="2" t="s">
        <v>34</v>
      </c>
      <c r="W3436" s="10">
        <f t="shared" si="431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 t="shared" si="424"/>
        <v>Annie</v>
      </c>
      <c r="H3437" s="6" t="str">
        <f t="shared" si="425"/>
        <v>Zypern</v>
      </c>
      <c r="I3437" s="6" t="str">
        <f t="shared" si="426"/>
        <v>Brisbane</v>
      </c>
      <c r="J3437" s="2" t="s">
        <v>500</v>
      </c>
      <c r="K3437" s="7" t="str">
        <f>INDEX('Product Details'!$A$2:$D$169, MATCH('Sales Order '!J3437,'Product Details'!$B$2:$B$169,0),3)</f>
        <v>Furniture</v>
      </c>
      <c r="L3437" s="7" t="str">
        <f>INDEX('Product Details'!$A$2:$D$169, MATCH('Sales Order '!J3437,'Product Details'!$B$2:$B$169,0),4)</f>
        <v>Tables</v>
      </c>
      <c r="M3437" s="7" t="str">
        <f>INDEX('Product Details'!$A$2:$D$169, MATCH('Sales Order '!J3437,'Product Details'!$B$2:$B$169,0),1)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427"/>
        <v>26109</v>
      </c>
      <c r="R3437" s="8">
        <f t="shared" si="428"/>
        <v>29016</v>
      </c>
      <c r="S3437" s="2">
        <v>74</v>
      </c>
      <c r="T3437" s="9">
        <f t="shared" si="429"/>
        <v>29090</v>
      </c>
      <c r="U3437" s="9">
        <f t="shared" si="430"/>
        <v>2981</v>
      </c>
      <c r="V3437" s="2" t="s">
        <v>64</v>
      </c>
      <c r="W3437" s="10">
        <f t="shared" si="431"/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 t="shared" si="424"/>
        <v>Toby</v>
      </c>
      <c r="H3438" s="6" t="str">
        <f t="shared" si="425"/>
        <v>Braunhardt</v>
      </c>
      <c r="I3438" s="6" t="str">
        <f t="shared" si="426"/>
        <v>Jiangyan</v>
      </c>
      <c r="J3438" s="2" t="s">
        <v>84</v>
      </c>
      <c r="K3438" s="7" t="str">
        <f>INDEX('Product Details'!$A$2:$D$169, MATCH('Sales Order '!J3438,'Product Details'!$B$2:$B$169,0),3)</f>
        <v>Furniture</v>
      </c>
      <c r="L3438" s="7" t="str">
        <f>INDEX('Product Details'!$A$2:$D$169, MATCH('Sales Order '!J3438,'Product Details'!$B$2:$B$169,0),4)</f>
        <v>Chairs</v>
      </c>
      <c r="M3438" s="7" t="str">
        <f>INDEX('Product Details'!$A$2:$D$169, MATCH('Sales Order '!J3438,'Product Details'!$B$2:$B$169,0),1)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427"/>
        <v>1628</v>
      </c>
      <c r="R3438" s="8">
        <f t="shared" si="428"/>
        <v>1774</v>
      </c>
      <c r="S3438" s="2">
        <v>44</v>
      </c>
      <c r="T3438" s="9">
        <f t="shared" si="429"/>
        <v>1818</v>
      </c>
      <c r="U3438" s="9">
        <f t="shared" si="430"/>
        <v>190</v>
      </c>
      <c r="V3438" s="2" t="s">
        <v>34</v>
      </c>
      <c r="W3438" s="10">
        <f t="shared" si="431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 t="shared" si="424"/>
        <v>Cynthia</v>
      </c>
      <c r="H3439" s="6" t="str">
        <f t="shared" si="425"/>
        <v>Delaney</v>
      </c>
      <c r="I3439" s="6" t="str">
        <f t="shared" si="426"/>
        <v>Gold Coast</v>
      </c>
      <c r="J3439" s="2" t="s">
        <v>270</v>
      </c>
      <c r="K3439" s="7" t="str">
        <f>INDEX('Product Details'!$A$2:$D$169, MATCH('Sales Order '!J3439,'Product Details'!$B$2:$B$169,0),3)</f>
        <v>Furniture</v>
      </c>
      <c r="L3439" s="7" t="str">
        <f>INDEX('Product Details'!$A$2:$D$169, MATCH('Sales Order '!J3439,'Product Details'!$B$2:$B$169,0),4)</f>
        <v>Furnishings</v>
      </c>
      <c r="M3439" s="7" t="str">
        <f>INDEX('Product Details'!$A$2:$D$169, MATCH('Sales Order '!J3439,'Product Details'!$B$2:$B$169,0),1)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427"/>
        <v>16606</v>
      </c>
      <c r="R3439" s="8">
        <f t="shared" si="428"/>
        <v>17260</v>
      </c>
      <c r="S3439" s="2">
        <v>57</v>
      </c>
      <c r="T3439" s="9">
        <f t="shared" si="429"/>
        <v>17317</v>
      </c>
      <c r="U3439" s="9">
        <f t="shared" si="430"/>
        <v>711</v>
      </c>
      <c r="V3439" s="2" t="s">
        <v>34</v>
      </c>
      <c r="W3439" s="10">
        <f t="shared" si="431"/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 t="shared" si="424"/>
        <v>Trudy</v>
      </c>
      <c r="H3440" s="6" t="str">
        <f t="shared" si="425"/>
        <v>Glocke</v>
      </c>
      <c r="I3440" s="6" t="str">
        <f t="shared" si="426"/>
        <v>Brisbane</v>
      </c>
      <c r="J3440" s="2" t="s">
        <v>392</v>
      </c>
      <c r="K3440" s="7" t="str">
        <f>INDEX('Product Details'!$A$2:$D$169, MATCH('Sales Order '!J3440,'Product Details'!$B$2:$B$169,0),3)</f>
        <v>Office_Supplies</v>
      </c>
      <c r="L3440" s="7" t="str">
        <f>INDEX('Product Details'!$A$2:$D$169, MATCH('Sales Order '!J3440,'Product Details'!$B$2:$B$169,0),4)</f>
        <v>Binders</v>
      </c>
      <c r="M3440" s="7" t="str">
        <f>INDEX('Product Details'!$A$2:$D$169, MATCH('Sales Order '!J3440,'Product Details'!$B$2:$B$169,0),1)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427"/>
        <v>1844</v>
      </c>
      <c r="R3440" s="8">
        <f t="shared" si="428"/>
        <v>1956</v>
      </c>
      <c r="S3440" s="2">
        <v>68</v>
      </c>
      <c r="T3440" s="9">
        <f t="shared" si="429"/>
        <v>2024</v>
      </c>
      <c r="U3440" s="9">
        <f t="shared" si="430"/>
        <v>180</v>
      </c>
      <c r="V3440" s="2" t="s">
        <v>64</v>
      </c>
      <c r="W3440" s="10">
        <f t="shared" si="431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 t="shared" si="424"/>
        <v>Alex</v>
      </c>
      <c r="H3441" s="6" t="str">
        <f t="shared" si="425"/>
        <v>Avila</v>
      </c>
      <c r="I3441" s="6" t="str">
        <f t="shared" si="426"/>
        <v>Newcastle</v>
      </c>
      <c r="J3441" s="2" t="s">
        <v>817</v>
      </c>
      <c r="K3441" s="7" t="str">
        <f>INDEX('Product Details'!$A$2:$D$169, MATCH('Sales Order '!J3441,'Product Details'!$B$2:$B$169,0),3)</f>
        <v>Office_Supplies</v>
      </c>
      <c r="L3441" s="7" t="str">
        <f>INDEX('Product Details'!$A$2:$D$169, MATCH('Sales Order '!J3441,'Product Details'!$B$2:$B$169,0),4)</f>
        <v>Labels</v>
      </c>
      <c r="M3441" s="7" t="str">
        <f>INDEX('Product Details'!$A$2:$D$169, MATCH('Sales Order '!J3441,'Product Details'!$B$2:$B$169,0),1)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427"/>
        <v>4656</v>
      </c>
      <c r="R3441" s="8">
        <f t="shared" si="428"/>
        <v>4984</v>
      </c>
      <c r="S3441" s="2">
        <v>86</v>
      </c>
      <c r="T3441" s="9">
        <f t="shared" si="429"/>
        <v>5070</v>
      </c>
      <c r="U3441" s="9">
        <f t="shared" si="430"/>
        <v>414</v>
      </c>
      <c r="V3441" s="2" t="s">
        <v>34</v>
      </c>
      <c r="W3441" s="10">
        <f t="shared" si="431"/>
        <v>0.05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 t="shared" si="424"/>
        <v>Jack</v>
      </c>
      <c r="H3442" s="6" t="str">
        <f t="shared" si="425"/>
        <v>Garza</v>
      </c>
      <c r="I3442" s="6" t="str">
        <f t="shared" si="426"/>
        <v>Taiyuan</v>
      </c>
      <c r="J3442" s="2" t="s">
        <v>138</v>
      </c>
      <c r="K3442" s="7" t="str">
        <f>INDEX('Product Details'!$A$2:$D$169, MATCH('Sales Order '!J3442,'Product Details'!$B$2:$B$169,0),3)</f>
        <v>Office_Supplies</v>
      </c>
      <c r="L3442" s="7" t="str">
        <f>INDEX('Product Details'!$A$2:$D$169, MATCH('Sales Order '!J3442,'Product Details'!$B$2:$B$169,0),4)</f>
        <v>Supplies</v>
      </c>
      <c r="M3442" s="7" t="str">
        <f>INDEX('Product Details'!$A$2:$D$169, MATCH('Sales Order '!J3442,'Product Details'!$B$2:$B$169,0),1)</f>
        <v>Stiletto Box Cutter, Steel</v>
      </c>
      <c r="N3442" s="2">
        <v>185</v>
      </c>
      <c r="O3442" s="2">
        <v>174</v>
      </c>
      <c r="P3442" s="2">
        <v>5</v>
      </c>
      <c r="Q3442" s="8">
        <f t="shared" si="427"/>
        <v>870</v>
      </c>
      <c r="R3442" s="8">
        <f t="shared" si="428"/>
        <v>925</v>
      </c>
      <c r="S3442" s="2">
        <v>30</v>
      </c>
      <c r="T3442" s="9">
        <f t="shared" si="429"/>
        <v>955</v>
      </c>
      <c r="U3442" s="9">
        <f t="shared" si="430"/>
        <v>85</v>
      </c>
      <c r="V3442" s="2" t="s">
        <v>64</v>
      </c>
      <c r="W3442" s="10">
        <f t="shared" si="431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 t="shared" si="424"/>
        <v>Carol</v>
      </c>
      <c r="H3443" s="6" t="str">
        <f t="shared" si="425"/>
        <v>Triggs</v>
      </c>
      <c r="I3443" s="6" t="str">
        <f t="shared" si="426"/>
        <v>Durgapur</v>
      </c>
      <c r="J3443" s="2" t="s">
        <v>329</v>
      </c>
      <c r="K3443" s="7" t="str">
        <f>INDEX('Product Details'!$A$2:$D$169, MATCH('Sales Order '!J3443,'Product Details'!$B$2:$B$169,0),3)</f>
        <v>Office_Supplies</v>
      </c>
      <c r="L3443" s="7" t="str">
        <f>INDEX('Product Details'!$A$2:$D$169, MATCH('Sales Order '!J3443,'Product Details'!$B$2:$B$169,0),4)</f>
        <v>Appliances</v>
      </c>
      <c r="M3443" s="7" t="str">
        <f>INDEX('Product Details'!$A$2:$D$169, MATCH('Sales Order '!J3443,'Product Details'!$B$2:$B$169,0),1)</f>
        <v>KitchenAid Toaster, Black</v>
      </c>
      <c r="N3443" s="2">
        <v>6717</v>
      </c>
      <c r="O3443" s="2">
        <v>6288</v>
      </c>
      <c r="P3443" s="2">
        <v>1</v>
      </c>
      <c r="Q3443" s="8">
        <f t="shared" si="427"/>
        <v>6288</v>
      </c>
      <c r="R3443" s="8">
        <f t="shared" si="428"/>
        <v>6717</v>
      </c>
      <c r="S3443" s="2">
        <v>84</v>
      </c>
      <c r="T3443" s="9">
        <f t="shared" si="429"/>
        <v>6801</v>
      </c>
      <c r="U3443" s="9">
        <f t="shared" si="430"/>
        <v>513</v>
      </c>
      <c r="V3443" s="2" t="s">
        <v>34</v>
      </c>
      <c r="W3443" s="10">
        <f t="shared" si="431"/>
        <v>0.05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 t="shared" si="424"/>
        <v>Trudy</v>
      </c>
      <c r="H3444" s="6" t="str">
        <f t="shared" si="425"/>
        <v>Glocke</v>
      </c>
      <c r="I3444" s="6" t="str">
        <f t="shared" si="426"/>
        <v>Huaiyin</v>
      </c>
      <c r="J3444" s="2" t="s">
        <v>497</v>
      </c>
      <c r="K3444" s="7" t="str">
        <f>INDEX('Product Details'!$A$2:$D$169, MATCH('Sales Order '!J3444,'Product Details'!$B$2:$B$169,0),3)</f>
        <v>Furniture</v>
      </c>
      <c r="L3444" s="7" t="str">
        <f>INDEX('Product Details'!$A$2:$D$169, MATCH('Sales Order '!J3444,'Product Details'!$B$2:$B$169,0),4)</f>
        <v>Tables</v>
      </c>
      <c r="M3444" s="7" t="str">
        <f>INDEX('Product Details'!$A$2:$D$169, MATCH('Sales Order '!J3444,'Product Details'!$B$2:$B$169,0),1)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427"/>
        <v>308</v>
      </c>
      <c r="R3444" s="8">
        <f t="shared" si="428"/>
        <v>338</v>
      </c>
      <c r="S3444" s="2">
        <v>30</v>
      </c>
      <c r="T3444" s="9">
        <f t="shared" si="429"/>
        <v>368</v>
      </c>
      <c r="U3444" s="9">
        <f t="shared" si="430"/>
        <v>60</v>
      </c>
      <c r="V3444" s="2" t="s">
        <v>34</v>
      </c>
      <c r="W3444" s="10">
        <f t="shared" si="431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 t="shared" si="424"/>
        <v>Fred</v>
      </c>
      <c r="H3445" s="6" t="str">
        <f t="shared" si="425"/>
        <v>Hopkins</v>
      </c>
      <c r="I3445" s="6" t="str">
        <f t="shared" si="426"/>
        <v>Sydney</v>
      </c>
      <c r="J3445" s="2" t="s">
        <v>311</v>
      </c>
      <c r="K3445" s="7" t="str">
        <f>INDEX('Product Details'!$A$2:$D$169, MATCH('Sales Order '!J3445,'Product Details'!$B$2:$B$169,0),3)</f>
        <v>Technology</v>
      </c>
      <c r="L3445" s="7" t="str">
        <f>INDEX('Product Details'!$A$2:$D$169, MATCH('Sales Order '!J3445,'Product Details'!$B$2:$B$169,0),4)</f>
        <v>Copiers</v>
      </c>
      <c r="M3445" s="7" t="str">
        <f>INDEX('Product Details'!$A$2:$D$169, MATCH('Sales Order '!J3445,'Product Details'!$B$2:$B$169,0),1)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427"/>
        <v>9033</v>
      </c>
      <c r="R3445" s="8">
        <f t="shared" si="428"/>
        <v>9576</v>
      </c>
      <c r="S3445" s="2">
        <v>72</v>
      </c>
      <c r="T3445" s="9">
        <f t="shared" si="429"/>
        <v>9648</v>
      </c>
      <c r="U3445" s="9">
        <f t="shared" si="430"/>
        <v>615</v>
      </c>
      <c r="V3445" s="2" t="s">
        <v>34</v>
      </c>
      <c r="W3445" s="10">
        <f t="shared" si="431"/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 t="shared" si="424"/>
        <v>Philip</v>
      </c>
      <c r="H3446" s="6" t="str">
        <f t="shared" si="425"/>
        <v>Fox</v>
      </c>
      <c r="I3446" s="6" t="str">
        <f t="shared" si="426"/>
        <v>Mount Isa</v>
      </c>
      <c r="J3446" s="2" t="s">
        <v>841</v>
      </c>
      <c r="K3446" s="7" t="str">
        <f>INDEX('Product Details'!$A$2:$D$169, MATCH('Sales Order '!J3446,'Product Details'!$B$2:$B$169,0),3)</f>
        <v>Office_Supplies</v>
      </c>
      <c r="L3446" s="7" t="str">
        <f>INDEX('Product Details'!$A$2:$D$169, MATCH('Sales Order '!J3446,'Product Details'!$B$2:$B$169,0),4)</f>
        <v>Envelopes</v>
      </c>
      <c r="M3446" s="7" t="str">
        <f>INDEX('Product Details'!$A$2:$D$169, MATCH('Sales Order '!J3446,'Product Details'!$B$2:$B$169,0),1)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427"/>
        <v>945</v>
      </c>
      <c r="R3446" s="8">
        <f t="shared" si="428"/>
        <v>1030</v>
      </c>
      <c r="S3446" s="2">
        <v>30</v>
      </c>
      <c r="T3446" s="9">
        <f t="shared" si="429"/>
        <v>1060</v>
      </c>
      <c r="U3446" s="9">
        <f t="shared" si="430"/>
        <v>115</v>
      </c>
      <c r="V3446" s="2" t="s">
        <v>34</v>
      </c>
      <c r="W3446" s="10">
        <f t="shared" si="431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 t="shared" si="424"/>
        <v>Kelly</v>
      </c>
      <c r="H3447" s="6" t="str">
        <f t="shared" si="425"/>
        <v>Williams</v>
      </c>
      <c r="I3447" s="6" t="str">
        <f t="shared" si="426"/>
        <v>Palu</v>
      </c>
      <c r="J3447" s="2" t="s">
        <v>383</v>
      </c>
      <c r="K3447" s="7" t="str">
        <f>INDEX('Product Details'!$A$2:$D$169, MATCH('Sales Order '!J3447,'Product Details'!$B$2:$B$169,0),3)</f>
        <v>Office_Supplies</v>
      </c>
      <c r="L3447" s="7" t="str">
        <f>INDEX('Product Details'!$A$2:$D$169, MATCH('Sales Order '!J3447,'Product Details'!$B$2:$B$169,0),4)</f>
        <v>Storage</v>
      </c>
      <c r="M3447" s="7" t="str">
        <f>INDEX('Product Details'!$A$2:$D$169, MATCH('Sales Order '!J3447,'Product Details'!$B$2:$B$169,0),1)</f>
        <v>RogeFolders, Single Width</v>
      </c>
      <c r="N3447" s="2">
        <v>7021</v>
      </c>
      <c r="O3447" s="2">
        <v>6686</v>
      </c>
      <c r="P3447" s="2">
        <v>3</v>
      </c>
      <c r="Q3447" s="8">
        <f t="shared" si="427"/>
        <v>20058</v>
      </c>
      <c r="R3447" s="8">
        <f t="shared" si="428"/>
        <v>21063</v>
      </c>
      <c r="S3447" s="2">
        <v>64</v>
      </c>
      <c r="T3447" s="9">
        <f t="shared" si="429"/>
        <v>21127</v>
      </c>
      <c r="U3447" s="9">
        <f t="shared" si="430"/>
        <v>1069</v>
      </c>
      <c r="V3447" s="2" t="s">
        <v>64</v>
      </c>
      <c r="W3447" s="10">
        <f t="shared" si="431"/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 t="shared" si="424"/>
        <v>Justin</v>
      </c>
      <c r="H3448" s="6" t="str">
        <f t="shared" si="425"/>
        <v>Hirsh</v>
      </c>
      <c r="I3448" s="6" t="str">
        <f t="shared" si="426"/>
        <v>Shangzhi</v>
      </c>
      <c r="J3448" s="2" t="s">
        <v>78</v>
      </c>
      <c r="K3448" s="7" t="str">
        <f>INDEX('Product Details'!$A$2:$D$169, MATCH('Sales Order '!J3448,'Product Details'!$B$2:$B$169,0),3)</f>
        <v>Office_Supplies</v>
      </c>
      <c r="L3448" s="7" t="str">
        <f>INDEX('Product Details'!$A$2:$D$169, MATCH('Sales Order '!J3448,'Product Details'!$B$2:$B$169,0),4)</f>
        <v>Supplies</v>
      </c>
      <c r="M3448" s="7" t="str">
        <f>INDEX('Product Details'!$A$2:$D$169, MATCH('Sales Order '!J3448,'Product Details'!$B$2:$B$169,0),1)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427"/>
        <v>3633</v>
      </c>
      <c r="R3448" s="8">
        <f t="shared" si="428"/>
        <v>3963</v>
      </c>
      <c r="S3448" s="2">
        <v>21</v>
      </c>
      <c r="T3448" s="9">
        <f t="shared" si="429"/>
        <v>3984</v>
      </c>
      <c r="U3448" s="9">
        <f t="shared" si="430"/>
        <v>351</v>
      </c>
      <c r="V3448" s="2" t="s">
        <v>34</v>
      </c>
      <c r="W3448" s="10">
        <f t="shared" si="431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 t="shared" si="424"/>
        <v>Tracy</v>
      </c>
      <c r="H3449" s="6" t="str">
        <f t="shared" si="425"/>
        <v>Blumstein</v>
      </c>
      <c r="I3449" s="6" t="str">
        <f t="shared" si="426"/>
        <v>Guangzhou</v>
      </c>
      <c r="J3449" s="2" t="s">
        <v>191</v>
      </c>
      <c r="K3449" s="7" t="str">
        <f>INDEX('Product Details'!$A$2:$D$169, MATCH('Sales Order '!J3449,'Product Details'!$B$2:$B$169,0),3)</f>
        <v>Furniture</v>
      </c>
      <c r="L3449" s="7" t="str">
        <f>INDEX('Product Details'!$A$2:$D$169, MATCH('Sales Order '!J3449,'Product Details'!$B$2:$B$169,0),4)</f>
        <v>Tables</v>
      </c>
      <c r="M3449" s="7" t="str">
        <f>INDEX('Product Details'!$A$2:$D$169, MATCH('Sales Order '!J3449,'Product Details'!$B$2:$B$169,0),1)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427"/>
        <v>2502</v>
      </c>
      <c r="R3449" s="8">
        <f t="shared" si="428"/>
        <v>2700</v>
      </c>
      <c r="S3449" s="2">
        <v>28</v>
      </c>
      <c r="T3449" s="9">
        <f t="shared" si="429"/>
        <v>2728</v>
      </c>
      <c r="U3449" s="9">
        <f t="shared" si="430"/>
        <v>226</v>
      </c>
      <c r="V3449" s="2" t="s">
        <v>34</v>
      </c>
      <c r="W3449" s="10">
        <f t="shared" si="431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 t="shared" si="424"/>
        <v>Ruben</v>
      </c>
      <c r="H3450" s="6" t="str">
        <f t="shared" si="425"/>
        <v>Ausman</v>
      </c>
      <c r="I3450" s="6" t="str">
        <f t="shared" si="426"/>
        <v>Sonneberg</v>
      </c>
      <c r="J3450" s="2" t="s">
        <v>702</v>
      </c>
      <c r="K3450" s="7" t="str">
        <f>INDEX('Product Details'!$A$2:$D$169, MATCH('Sales Order '!J3450,'Product Details'!$B$2:$B$169,0),3)</f>
        <v>Furniture</v>
      </c>
      <c r="L3450" s="7" t="str">
        <f>INDEX('Product Details'!$A$2:$D$169, MATCH('Sales Order '!J3450,'Product Details'!$B$2:$B$169,0),4)</f>
        <v>Tables</v>
      </c>
      <c r="M3450" s="7" t="str">
        <f>INDEX('Product Details'!$A$2:$D$169, MATCH('Sales Order '!J3450,'Product Details'!$B$2:$B$169,0),1)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427"/>
        <v>12768</v>
      </c>
      <c r="R3450" s="8">
        <f t="shared" si="428"/>
        <v>13402</v>
      </c>
      <c r="S3450" s="2">
        <v>87</v>
      </c>
      <c r="T3450" s="9">
        <f t="shared" si="429"/>
        <v>13489</v>
      </c>
      <c r="U3450" s="9">
        <f t="shared" si="430"/>
        <v>721</v>
      </c>
      <c r="V3450" s="2" t="s">
        <v>34</v>
      </c>
      <c r="W3450" s="10">
        <f t="shared" si="431"/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 t="shared" si="424"/>
        <v>Maribeth</v>
      </c>
      <c r="H3451" s="6" t="str">
        <f t="shared" si="425"/>
        <v>Dona</v>
      </c>
      <c r="I3451" s="6" t="str">
        <f t="shared" si="426"/>
        <v>Adelaide</v>
      </c>
      <c r="J3451" s="2" t="s">
        <v>515</v>
      </c>
      <c r="K3451" s="7" t="str">
        <f>INDEX('Product Details'!$A$2:$D$169, MATCH('Sales Order '!J3451,'Product Details'!$B$2:$B$169,0),3)</f>
        <v>Technology</v>
      </c>
      <c r="L3451" s="7" t="str">
        <f>INDEX('Product Details'!$A$2:$D$169, MATCH('Sales Order '!J3451,'Product Details'!$B$2:$B$169,0),4)</f>
        <v>Accessories</v>
      </c>
      <c r="M3451" s="7" t="str">
        <f>INDEX('Product Details'!$A$2:$D$169, MATCH('Sales Order '!J3451,'Product Details'!$B$2:$B$169,0),1)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427"/>
        <v>19290</v>
      </c>
      <c r="R3451" s="8">
        <f t="shared" si="428"/>
        <v>20448</v>
      </c>
      <c r="S3451" s="2">
        <v>20</v>
      </c>
      <c r="T3451" s="9">
        <f t="shared" si="429"/>
        <v>20468</v>
      </c>
      <c r="U3451" s="9">
        <f t="shared" si="430"/>
        <v>1178</v>
      </c>
      <c r="V3451" s="2" t="s">
        <v>31</v>
      </c>
      <c r="W3451" s="10">
        <f t="shared" si="431"/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 t="shared" si="424"/>
        <v>Michael</v>
      </c>
      <c r="H3452" s="6" t="str">
        <f t="shared" si="425"/>
        <v>Granlund</v>
      </c>
      <c r="I3452" s="6" t="str">
        <f t="shared" si="426"/>
        <v>Sydney</v>
      </c>
      <c r="J3452" s="2" t="s">
        <v>317</v>
      </c>
      <c r="K3452" s="7" t="str">
        <f>INDEX('Product Details'!$A$2:$D$169, MATCH('Sales Order '!J3452,'Product Details'!$B$2:$B$169,0),3)</f>
        <v>Technology</v>
      </c>
      <c r="L3452" s="7" t="str">
        <f>INDEX('Product Details'!$A$2:$D$169, MATCH('Sales Order '!J3452,'Product Details'!$B$2:$B$169,0),4)</f>
        <v>Accessories</v>
      </c>
      <c r="M3452" s="7" t="str">
        <f>INDEX('Product Details'!$A$2:$D$169, MATCH('Sales Order '!J3452,'Product Details'!$B$2:$B$169,0),1)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427"/>
        <v>45564</v>
      </c>
      <c r="R3452" s="8">
        <f t="shared" si="428"/>
        <v>49212</v>
      </c>
      <c r="S3452" s="2">
        <v>48</v>
      </c>
      <c r="T3452" s="9">
        <f t="shared" si="429"/>
        <v>49260</v>
      </c>
      <c r="U3452" s="9">
        <f t="shared" si="430"/>
        <v>3696</v>
      </c>
      <c r="V3452" s="2" t="s">
        <v>64</v>
      </c>
      <c r="W3452" s="10">
        <f t="shared" si="431"/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 t="shared" si="424"/>
        <v>Lisa</v>
      </c>
      <c r="H3453" s="6" t="str">
        <f t="shared" si="425"/>
        <v>Ryan</v>
      </c>
      <c r="I3453" s="6" t="str">
        <f t="shared" si="426"/>
        <v>Berlin</v>
      </c>
      <c r="J3453" s="2" t="s">
        <v>181</v>
      </c>
      <c r="K3453" s="7" t="str">
        <f>INDEX('Product Details'!$A$2:$D$169, MATCH('Sales Order '!J3453,'Product Details'!$B$2:$B$169,0),3)</f>
        <v>Furniture</v>
      </c>
      <c r="L3453" s="7" t="str">
        <f>INDEX('Product Details'!$A$2:$D$169, MATCH('Sales Order '!J3453,'Product Details'!$B$2:$B$169,0),4)</f>
        <v>Tables</v>
      </c>
      <c r="M3453" s="7" t="str">
        <f>INDEX('Product Details'!$A$2:$D$169, MATCH('Sales Order '!J3453,'Product Details'!$B$2:$B$169,0),1)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427"/>
        <v>352</v>
      </c>
      <c r="R3453" s="8">
        <f t="shared" si="428"/>
        <v>398</v>
      </c>
      <c r="S3453" s="2">
        <v>30</v>
      </c>
      <c r="T3453" s="9">
        <f t="shared" si="429"/>
        <v>428</v>
      </c>
      <c r="U3453" s="9">
        <f t="shared" si="430"/>
        <v>76</v>
      </c>
      <c r="V3453" s="2" t="s">
        <v>34</v>
      </c>
      <c r="W3453" s="10">
        <f t="shared" si="431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 t="shared" si="424"/>
        <v>Jesus</v>
      </c>
      <c r="H3454" s="6" t="str">
        <f t="shared" si="425"/>
        <v>Ocampo</v>
      </c>
      <c r="I3454" s="6" t="str">
        <f t="shared" si="426"/>
        <v>Herten</v>
      </c>
      <c r="J3454" s="2" t="s">
        <v>399</v>
      </c>
      <c r="K3454" s="7" t="str">
        <f>INDEX('Product Details'!$A$2:$D$169, MATCH('Sales Order '!J3454,'Product Details'!$B$2:$B$169,0),3)</f>
        <v>Office_Supplies</v>
      </c>
      <c r="L3454" s="7" t="str">
        <f>INDEX('Product Details'!$A$2:$D$169, MATCH('Sales Order '!J3454,'Product Details'!$B$2:$B$169,0),4)</f>
        <v>Art</v>
      </c>
      <c r="M3454" s="7" t="str">
        <f>INDEX('Product Details'!$A$2:$D$169, MATCH('Sales Order '!J3454,'Product Details'!$B$2:$B$169,0),1)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427"/>
        <v>17968</v>
      </c>
      <c r="R3454" s="8">
        <f t="shared" si="428"/>
        <v>19384</v>
      </c>
      <c r="S3454" s="2">
        <v>22</v>
      </c>
      <c r="T3454" s="9">
        <f t="shared" si="429"/>
        <v>19406</v>
      </c>
      <c r="U3454" s="9">
        <f t="shared" si="430"/>
        <v>1438</v>
      </c>
      <c r="V3454" s="2" t="s">
        <v>64</v>
      </c>
      <c r="W3454" s="10">
        <f t="shared" si="431"/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 t="shared" si="424"/>
        <v>Tamara</v>
      </c>
      <c r="H3455" s="6" t="str">
        <f t="shared" si="425"/>
        <v>Chand</v>
      </c>
      <c r="I3455" s="6" t="str">
        <f t="shared" si="426"/>
        <v>Yogyakarta</v>
      </c>
      <c r="J3455" s="2" t="s">
        <v>349</v>
      </c>
      <c r="K3455" s="7" t="str">
        <f>INDEX('Product Details'!$A$2:$D$169, MATCH('Sales Order '!J3455,'Product Details'!$B$2:$B$169,0),3)</f>
        <v>Furniture</v>
      </c>
      <c r="L3455" s="7" t="str">
        <f>INDEX('Product Details'!$A$2:$D$169, MATCH('Sales Order '!J3455,'Product Details'!$B$2:$B$169,0),4)</f>
        <v>Furnishings</v>
      </c>
      <c r="M3455" s="7" t="str">
        <f>INDEX('Product Details'!$A$2:$D$169, MATCH('Sales Order '!J3455,'Product Details'!$B$2:$B$169,0),1)</f>
        <v>Tenex Door Stop, Durable</v>
      </c>
      <c r="N3455" s="2">
        <v>1637</v>
      </c>
      <c r="O3455" s="2">
        <v>1532</v>
      </c>
      <c r="P3455" s="2">
        <v>2</v>
      </c>
      <c r="Q3455" s="8">
        <f t="shared" si="427"/>
        <v>3064</v>
      </c>
      <c r="R3455" s="8">
        <f t="shared" si="428"/>
        <v>3274</v>
      </c>
      <c r="S3455" s="2">
        <v>67</v>
      </c>
      <c r="T3455" s="9">
        <f t="shared" si="429"/>
        <v>3341</v>
      </c>
      <c r="U3455" s="9">
        <f t="shared" si="430"/>
        <v>277</v>
      </c>
      <c r="V3455" s="2" t="s">
        <v>64</v>
      </c>
      <c r="W3455" s="10">
        <f t="shared" si="431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 t="shared" si="424"/>
        <v>Laurel</v>
      </c>
      <c r="H3456" s="6" t="str">
        <f t="shared" si="425"/>
        <v>Beltran</v>
      </c>
      <c r="I3456" s="6" t="str">
        <f t="shared" si="426"/>
        <v>Bonn</v>
      </c>
      <c r="J3456" s="2" t="s">
        <v>371</v>
      </c>
      <c r="K3456" s="7" t="str">
        <f>INDEX('Product Details'!$A$2:$D$169, MATCH('Sales Order '!J3456,'Product Details'!$B$2:$B$169,0),3)</f>
        <v>Furniture</v>
      </c>
      <c r="L3456" s="7" t="str">
        <f>INDEX('Product Details'!$A$2:$D$169, MATCH('Sales Order '!J3456,'Product Details'!$B$2:$B$169,0),4)</f>
        <v>Bookcases</v>
      </c>
      <c r="M3456" s="7" t="str">
        <f>INDEX('Product Details'!$A$2:$D$169, MATCH('Sales Order '!J3456,'Product Details'!$B$2:$B$169,0),1)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427"/>
        <v>6967</v>
      </c>
      <c r="R3456" s="8">
        <f t="shared" si="428"/>
        <v>7315</v>
      </c>
      <c r="S3456" s="2">
        <v>52</v>
      </c>
      <c r="T3456" s="9">
        <f t="shared" si="429"/>
        <v>7367</v>
      </c>
      <c r="U3456" s="9">
        <f t="shared" si="430"/>
        <v>400</v>
      </c>
      <c r="V3456" s="2" t="s">
        <v>34</v>
      </c>
      <c r="W3456" s="10">
        <f t="shared" si="431"/>
        <v>0.05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 t="shared" si="424"/>
        <v>Dorothy</v>
      </c>
      <c r="H3457" s="6" t="str">
        <f t="shared" si="425"/>
        <v>Badders</v>
      </c>
      <c r="I3457" s="6" t="str">
        <f t="shared" si="426"/>
        <v>Nanning</v>
      </c>
      <c r="J3457" s="2" t="s">
        <v>119</v>
      </c>
      <c r="K3457" s="7" t="str">
        <f>INDEX('Product Details'!$A$2:$D$169, MATCH('Sales Order '!J3457,'Product Details'!$B$2:$B$169,0),3)</f>
        <v>Furniture</v>
      </c>
      <c r="L3457" s="7" t="str">
        <f>INDEX('Product Details'!$A$2:$D$169, MATCH('Sales Order '!J3457,'Product Details'!$B$2:$B$169,0),4)</f>
        <v>Furnishings</v>
      </c>
      <c r="M3457" s="7" t="str">
        <f>INDEX('Product Details'!$A$2:$D$169, MATCH('Sales Order '!J3457,'Product Details'!$B$2:$B$169,0),1)</f>
        <v>Advantus Door Stop, Black</v>
      </c>
      <c r="N3457" s="2">
        <v>5882</v>
      </c>
      <c r="O3457" s="2">
        <v>5713</v>
      </c>
      <c r="P3457" s="2">
        <v>1</v>
      </c>
      <c r="Q3457" s="8">
        <f t="shared" si="427"/>
        <v>5713</v>
      </c>
      <c r="R3457" s="8">
        <f t="shared" si="428"/>
        <v>5882</v>
      </c>
      <c r="S3457" s="2">
        <v>33</v>
      </c>
      <c r="T3457" s="9">
        <f t="shared" si="429"/>
        <v>5915</v>
      </c>
      <c r="U3457" s="9">
        <f t="shared" si="430"/>
        <v>202</v>
      </c>
      <c r="V3457" s="2" t="s">
        <v>31</v>
      </c>
      <c r="W3457" s="10">
        <f t="shared" si="431"/>
        <v>0.05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 t="shared" si="424"/>
        <v>Sarah</v>
      </c>
      <c r="H3458" s="6" t="str">
        <f t="shared" si="425"/>
        <v>Foster</v>
      </c>
      <c r="I3458" s="6" t="str">
        <f t="shared" si="426"/>
        <v>Harbin</v>
      </c>
      <c r="J3458" s="2" t="s">
        <v>345</v>
      </c>
      <c r="K3458" s="7" t="str">
        <f>INDEX('Product Details'!$A$2:$D$169, MATCH('Sales Order '!J3458,'Product Details'!$B$2:$B$169,0),3)</f>
        <v>Furniture</v>
      </c>
      <c r="L3458" s="7" t="str">
        <f>INDEX('Product Details'!$A$2:$D$169, MATCH('Sales Order '!J3458,'Product Details'!$B$2:$B$169,0),4)</f>
        <v>Chairs</v>
      </c>
      <c r="M3458" s="7" t="str">
        <f>INDEX('Product Details'!$A$2:$D$169, MATCH('Sales Order '!J3458,'Product Details'!$B$2:$B$169,0),1)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427"/>
        <v>1930</v>
      </c>
      <c r="R3458" s="8">
        <f t="shared" si="428"/>
        <v>2100</v>
      </c>
      <c r="S3458" s="2">
        <v>43</v>
      </c>
      <c r="T3458" s="9">
        <f t="shared" si="429"/>
        <v>2143</v>
      </c>
      <c r="U3458" s="9">
        <f t="shared" si="430"/>
        <v>213</v>
      </c>
      <c r="V3458" s="2" t="s">
        <v>34</v>
      </c>
      <c r="W3458" s="10">
        <f t="shared" si="431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 t="shared" si="424"/>
        <v>Kelly</v>
      </c>
      <c r="H3459" s="6" t="str">
        <f t="shared" si="425"/>
        <v>Collister</v>
      </c>
      <c r="I3459" s="6" t="str">
        <f t="shared" si="426"/>
        <v>Sydney</v>
      </c>
      <c r="J3459" s="2" t="s">
        <v>42</v>
      </c>
      <c r="K3459" s="7" t="str">
        <f>INDEX('Product Details'!$A$2:$D$169, MATCH('Sales Order '!J3459,'Product Details'!$B$2:$B$169,0),3)</f>
        <v>Office_Supplies</v>
      </c>
      <c r="L3459" s="7" t="str">
        <f>INDEX('Product Details'!$A$2:$D$169, MATCH('Sales Order '!J3459,'Product Details'!$B$2:$B$169,0),4)</f>
        <v>Supplies</v>
      </c>
      <c r="M3459" s="7" t="str">
        <f>INDEX('Product Details'!$A$2:$D$169, MATCH('Sales Order '!J3459,'Product Details'!$B$2:$B$169,0),1)</f>
        <v>Stiletto Box Cutter, Easy Grip</v>
      </c>
      <c r="N3459" s="2">
        <v>59</v>
      </c>
      <c r="O3459" s="2">
        <v>55</v>
      </c>
      <c r="P3459" s="2">
        <v>3</v>
      </c>
      <c r="Q3459" s="8">
        <f t="shared" si="427"/>
        <v>165</v>
      </c>
      <c r="R3459" s="8">
        <f t="shared" si="428"/>
        <v>177</v>
      </c>
      <c r="S3459" s="2">
        <v>10</v>
      </c>
      <c r="T3459" s="9">
        <f t="shared" si="429"/>
        <v>187</v>
      </c>
      <c r="U3459" s="9">
        <f t="shared" si="430"/>
        <v>22</v>
      </c>
      <c r="V3459" s="2" t="s">
        <v>34</v>
      </c>
      <c r="W3459" s="10">
        <f t="shared" si="431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 t="shared" si="424"/>
        <v>Katrina</v>
      </c>
      <c r="H3460" s="6" t="str">
        <f t="shared" si="425"/>
        <v>Bavinger</v>
      </c>
      <c r="I3460" s="6" t="str">
        <f t="shared" si="426"/>
        <v>Melbourne</v>
      </c>
      <c r="J3460" s="2" t="s">
        <v>449</v>
      </c>
      <c r="K3460" s="7" t="str">
        <f>INDEX('Product Details'!$A$2:$D$169, MATCH('Sales Order '!J3460,'Product Details'!$B$2:$B$169,0),3)</f>
        <v>Office_Supplies</v>
      </c>
      <c r="L3460" s="7" t="str">
        <f>INDEX('Product Details'!$A$2:$D$169, MATCH('Sales Order '!J3460,'Product Details'!$B$2:$B$169,0),4)</f>
        <v>Envelopes</v>
      </c>
      <c r="M3460" s="7" t="str">
        <f>INDEX('Product Details'!$A$2:$D$169, MATCH('Sales Order '!J3460,'Product Details'!$B$2:$B$169,0),1)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427"/>
        <v>9306</v>
      </c>
      <c r="R3460" s="8">
        <f t="shared" si="428"/>
        <v>10062</v>
      </c>
      <c r="S3460" s="2">
        <v>41</v>
      </c>
      <c r="T3460" s="9">
        <f t="shared" si="429"/>
        <v>10103</v>
      </c>
      <c r="U3460" s="9">
        <f t="shared" si="430"/>
        <v>797</v>
      </c>
      <c r="V3460" s="2" t="s">
        <v>34</v>
      </c>
      <c r="W3460" s="10">
        <f t="shared" si="431"/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 t="shared" si="424"/>
        <v>Carl</v>
      </c>
      <c r="H3461" s="6" t="str">
        <f t="shared" si="425"/>
        <v>Weiss</v>
      </c>
      <c r="I3461" s="6" t="str">
        <f t="shared" si="426"/>
        <v>Delhi</v>
      </c>
      <c r="J3461" s="2" t="s">
        <v>392</v>
      </c>
      <c r="K3461" s="7" t="str">
        <f>INDEX('Product Details'!$A$2:$D$169, MATCH('Sales Order '!J3461,'Product Details'!$B$2:$B$169,0),3)</f>
        <v>Office_Supplies</v>
      </c>
      <c r="L3461" s="7" t="str">
        <f>INDEX('Product Details'!$A$2:$D$169, MATCH('Sales Order '!J3461,'Product Details'!$B$2:$B$169,0),4)</f>
        <v>Binders</v>
      </c>
      <c r="M3461" s="7" t="str">
        <f>INDEX('Product Details'!$A$2:$D$169, MATCH('Sales Order '!J3461,'Product Details'!$B$2:$B$169,0),1)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427"/>
        <v>98</v>
      </c>
      <c r="R3461" s="8">
        <f t="shared" si="428"/>
        <v>101</v>
      </c>
      <c r="S3461" s="2">
        <v>10</v>
      </c>
      <c r="T3461" s="9">
        <f t="shared" si="429"/>
        <v>111</v>
      </c>
      <c r="U3461" s="9">
        <f t="shared" si="430"/>
        <v>13</v>
      </c>
      <c r="V3461" s="2" t="s">
        <v>72</v>
      </c>
      <c r="W3461" s="10">
        <f t="shared" si="431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 t="shared" si="424"/>
        <v>Meg</v>
      </c>
      <c r="H3462" s="6" t="str">
        <f t="shared" si="425"/>
        <v>Tillman</v>
      </c>
      <c r="I3462" s="6" t="str">
        <f t="shared" si="426"/>
        <v>Bangalore</v>
      </c>
      <c r="J3462" s="2" t="s">
        <v>314</v>
      </c>
      <c r="K3462" s="7" t="str">
        <f>INDEX('Product Details'!$A$2:$D$169, MATCH('Sales Order '!J3462,'Product Details'!$B$2:$B$169,0),3)</f>
        <v>Technology</v>
      </c>
      <c r="L3462" s="7" t="str">
        <f>INDEX('Product Details'!$A$2:$D$169, MATCH('Sales Order '!J3462,'Product Details'!$B$2:$B$169,0),4)</f>
        <v>Copiers</v>
      </c>
      <c r="M3462" s="7" t="str">
        <f>INDEX('Product Details'!$A$2:$D$169, MATCH('Sales Order '!J3462,'Product Details'!$B$2:$B$169,0),1)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427"/>
        <v>1476</v>
      </c>
      <c r="R3462" s="8">
        <f t="shared" si="428"/>
        <v>1626</v>
      </c>
      <c r="S3462" s="2">
        <v>69</v>
      </c>
      <c r="T3462" s="9">
        <f t="shared" si="429"/>
        <v>1695</v>
      </c>
      <c r="U3462" s="9">
        <f t="shared" si="430"/>
        <v>219</v>
      </c>
      <c r="V3462" s="2" t="s">
        <v>34</v>
      </c>
      <c r="W3462" s="10">
        <f t="shared" si="431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 t="shared" si="424"/>
        <v>Robert</v>
      </c>
      <c r="H3463" s="6" t="str">
        <f t="shared" si="425"/>
        <v>Dilbeck</v>
      </c>
      <c r="I3463" s="6" t="str">
        <f t="shared" si="426"/>
        <v>Bihar Sharif</v>
      </c>
      <c r="J3463" s="2" t="s">
        <v>539</v>
      </c>
      <c r="K3463" s="7" t="str">
        <f>INDEX('Product Details'!$A$2:$D$169, MATCH('Sales Order '!J3463,'Product Details'!$B$2:$B$169,0),3)</f>
        <v>Technology</v>
      </c>
      <c r="L3463" s="7" t="str">
        <f>INDEX('Product Details'!$A$2:$D$169, MATCH('Sales Order '!J3463,'Product Details'!$B$2:$B$169,0),4)</f>
        <v>Copiers</v>
      </c>
      <c r="M3463" s="7" t="str">
        <f>INDEX('Product Details'!$A$2:$D$169, MATCH('Sales Order '!J3463,'Product Details'!$B$2:$B$169,0),1)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427"/>
        <v>559</v>
      </c>
      <c r="R3463" s="8">
        <f t="shared" si="428"/>
        <v>626</v>
      </c>
      <c r="S3463" s="2">
        <v>40</v>
      </c>
      <c r="T3463" s="9">
        <f t="shared" si="429"/>
        <v>666</v>
      </c>
      <c r="U3463" s="9">
        <f t="shared" si="430"/>
        <v>107</v>
      </c>
      <c r="V3463" s="2" t="s">
        <v>31</v>
      </c>
      <c r="W3463" s="10">
        <f t="shared" si="431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 t="shared" si="424"/>
        <v>Ben</v>
      </c>
      <c r="H3464" s="6" t="str">
        <f t="shared" si="425"/>
        <v>Wallace</v>
      </c>
      <c r="I3464" s="6" t="str">
        <f t="shared" si="426"/>
        <v>Shanghai</v>
      </c>
      <c r="J3464" s="2" t="s">
        <v>342</v>
      </c>
      <c r="K3464" s="7" t="str">
        <f>INDEX('Product Details'!$A$2:$D$169, MATCH('Sales Order '!J3464,'Product Details'!$B$2:$B$169,0),3)</f>
        <v>Technology</v>
      </c>
      <c r="L3464" s="7" t="str">
        <f>INDEX('Product Details'!$A$2:$D$169, MATCH('Sales Order '!J3464,'Product Details'!$B$2:$B$169,0),4)</f>
        <v>Copiers</v>
      </c>
      <c r="M3464" s="7" t="str">
        <f>INDEX('Product Details'!$A$2:$D$169, MATCH('Sales Order '!J3464,'Product Details'!$B$2:$B$169,0),1)</f>
        <v>Brother Wireless Fax, Color</v>
      </c>
      <c r="N3464" s="2">
        <v>173</v>
      </c>
      <c r="O3464" s="2">
        <v>155</v>
      </c>
      <c r="P3464" s="2">
        <v>9</v>
      </c>
      <c r="Q3464" s="8">
        <f t="shared" si="427"/>
        <v>1395</v>
      </c>
      <c r="R3464" s="8">
        <f t="shared" si="428"/>
        <v>1557</v>
      </c>
      <c r="S3464" s="2">
        <v>30</v>
      </c>
      <c r="T3464" s="9">
        <f t="shared" si="429"/>
        <v>1587</v>
      </c>
      <c r="U3464" s="9">
        <f t="shared" si="430"/>
        <v>192</v>
      </c>
      <c r="V3464" s="2" t="s">
        <v>34</v>
      </c>
      <c r="W3464" s="10">
        <f t="shared" si="431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 t="shared" si="424"/>
        <v>Alan</v>
      </c>
      <c r="H3465" s="6" t="str">
        <f t="shared" si="425"/>
        <v>Shonely</v>
      </c>
      <c r="I3465" s="6" t="str">
        <f t="shared" si="426"/>
        <v>Canberra</v>
      </c>
      <c r="J3465" s="2" t="s">
        <v>238</v>
      </c>
      <c r="K3465" s="7" t="str">
        <f>INDEX('Product Details'!$A$2:$D$169, MATCH('Sales Order '!J3465,'Product Details'!$B$2:$B$169,0),3)</f>
        <v>Furniture</v>
      </c>
      <c r="L3465" s="7" t="str">
        <f>INDEX('Product Details'!$A$2:$D$169, MATCH('Sales Order '!J3465,'Product Details'!$B$2:$B$169,0),4)</f>
        <v>Furnishings</v>
      </c>
      <c r="M3465" s="7" t="str">
        <f>INDEX('Product Details'!$A$2:$D$169, MATCH('Sales Order '!J3465,'Product Details'!$B$2:$B$169,0),1)</f>
        <v>DAX Solid Wood Frames</v>
      </c>
      <c r="N3465" s="2">
        <v>1146</v>
      </c>
      <c r="O3465" s="2">
        <v>1061</v>
      </c>
      <c r="P3465" s="2">
        <v>7</v>
      </c>
      <c r="Q3465" s="8">
        <f t="shared" si="427"/>
        <v>7427</v>
      </c>
      <c r="R3465" s="8">
        <f t="shared" si="428"/>
        <v>8022</v>
      </c>
      <c r="S3465" s="2">
        <v>83</v>
      </c>
      <c r="T3465" s="9">
        <f t="shared" si="429"/>
        <v>8105</v>
      </c>
      <c r="U3465" s="9">
        <f t="shared" si="430"/>
        <v>678</v>
      </c>
      <c r="V3465" s="2" t="s">
        <v>64</v>
      </c>
      <c r="W3465" s="10">
        <f t="shared" si="431"/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 t="shared" ref="G3466:G3529" si="432">VLOOKUP(F3466, Customer,2,0)</f>
        <v>Jill</v>
      </c>
      <c r="H3466" s="6" t="str">
        <f t="shared" ref="H3466:H3529" si="433">VLOOKUP(F3466,Customer,3,0)</f>
        <v>Fjeld</v>
      </c>
      <c r="I3466" s="6" t="str">
        <f t="shared" ref="I3466:I3529" si="434">VLOOKUP(F3466,Customer,5,0)</f>
        <v>Wollongong</v>
      </c>
      <c r="J3466" s="2" t="s">
        <v>326</v>
      </c>
      <c r="K3466" s="7" t="str">
        <f>INDEX('Product Details'!$A$2:$D$169, MATCH('Sales Order '!J3466,'Product Details'!$B$2:$B$169,0),3)</f>
        <v>Technology</v>
      </c>
      <c r="L3466" s="7" t="str">
        <f>INDEX('Product Details'!$A$2:$D$169, MATCH('Sales Order '!J3466,'Product Details'!$B$2:$B$169,0),4)</f>
        <v>Copiers</v>
      </c>
      <c r="M3466" s="7" t="str">
        <f>INDEX('Product Details'!$A$2:$D$169, MATCH('Sales Order '!J3466,'Product Details'!$B$2:$B$169,0),1)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427"/>
        <v>8982</v>
      </c>
      <c r="R3466" s="8">
        <f t="shared" si="428"/>
        <v>9072</v>
      </c>
      <c r="S3466" s="2">
        <v>84</v>
      </c>
      <c r="T3466" s="9">
        <f t="shared" si="429"/>
        <v>9156</v>
      </c>
      <c r="U3466" s="9">
        <f t="shared" si="430"/>
        <v>174</v>
      </c>
      <c r="V3466" s="2" t="s">
        <v>34</v>
      </c>
      <c r="W3466" s="10">
        <f t="shared" si="431"/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 t="shared" si="432"/>
        <v>Michael</v>
      </c>
      <c r="H3467" s="6" t="str">
        <f t="shared" si="433"/>
        <v>Moore</v>
      </c>
      <c r="I3467" s="6" t="str">
        <f t="shared" si="434"/>
        <v>Melbourne</v>
      </c>
      <c r="J3467" s="2" t="s">
        <v>230</v>
      </c>
      <c r="K3467" s="7" t="str">
        <f>INDEX('Product Details'!$A$2:$D$169, MATCH('Sales Order '!J3467,'Product Details'!$B$2:$B$169,0),3)</f>
        <v>Office_Supplies</v>
      </c>
      <c r="L3467" s="7" t="str">
        <f>INDEX('Product Details'!$A$2:$D$169, MATCH('Sales Order '!J3467,'Product Details'!$B$2:$B$169,0),4)</f>
        <v>Paper</v>
      </c>
      <c r="M3467" s="7" t="str">
        <f>INDEX('Product Details'!$A$2:$D$169, MATCH('Sales Order '!J3467,'Product Details'!$B$2:$B$169,0),1)</f>
        <v>Xerox 1981</v>
      </c>
      <c r="N3467" s="2">
        <v>151</v>
      </c>
      <c r="O3467" s="2">
        <v>139</v>
      </c>
      <c r="P3467" s="2">
        <v>1</v>
      </c>
      <c r="Q3467" s="8">
        <f t="shared" ref="Q3467:Q3530" si="435">O3467*P3467</f>
        <v>139</v>
      </c>
      <c r="R3467" s="8">
        <f t="shared" ref="R3467:R3530" si="436">N3467*P3467</f>
        <v>151</v>
      </c>
      <c r="S3467" s="2">
        <v>30</v>
      </c>
      <c r="T3467" s="9">
        <f t="shared" ref="T3467:T3530" si="437">R3467+S3467</f>
        <v>181</v>
      </c>
      <c r="U3467" s="9">
        <f t="shared" ref="U3467:U3530" si="438">T3467-Q3467</f>
        <v>42</v>
      </c>
      <c r="V3467" s="2" t="s">
        <v>64</v>
      </c>
      <c r="W3467" s="10">
        <f t="shared" ref="W3467:W3530" si="439">VLOOKUP(T3467,$X$1:$Y$7,2,1)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 t="shared" si="432"/>
        <v>Dianna</v>
      </c>
      <c r="H3468" s="6" t="str">
        <f t="shared" si="433"/>
        <v>Vittorini</v>
      </c>
      <c r="I3468" s="6" t="str">
        <f t="shared" si="434"/>
        <v>Gold Coast</v>
      </c>
      <c r="J3468" s="2" t="s">
        <v>205</v>
      </c>
      <c r="K3468" s="7" t="str">
        <f>INDEX('Product Details'!$A$2:$D$169, MATCH('Sales Order '!J3468,'Product Details'!$B$2:$B$169,0),3)</f>
        <v>Office_Supplies</v>
      </c>
      <c r="L3468" s="7" t="str">
        <f>INDEX('Product Details'!$A$2:$D$169, MATCH('Sales Order '!J3468,'Product Details'!$B$2:$B$169,0),4)</f>
        <v>Labels</v>
      </c>
      <c r="M3468" s="7" t="str">
        <f>INDEX('Product Details'!$A$2:$D$169, MATCH('Sales Order '!J3468,'Product Details'!$B$2:$B$169,0),1)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435"/>
        <v>13083</v>
      </c>
      <c r="R3468" s="8">
        <f t="shared" si="436"/>
        <v>14112</v>
      </c>
      <c r="S3468" s="2">
        <v>20</v>
      </c>
      <c r="T3468" s="9">
        <f t="shared" si="437"/>
        <v>14132</v>
      </c>
      <c r="U3468" s="9">
        <f t="shared" si="438"/>
        <v>1049</v>
      </c>
      <c r="V3468" s="2" t="s">
        <v>34</v>
      </c>
      <c r="W3468" s="10">
        <f t="shared" si="439"/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 t="shared" si="432"/>
        <v>Candace</v>
      </c>
      <c r="H3469" s="6" t="str">
        <f t="shared" si="433"/>
        <v>McMahon</v>
      </c>
      <c r="I3469" s="6" t="str">
        <f t="shared" si="434"/>
        <v>Canberra</v>
      </c>
      <c r="J3469" s="2" t="s">
        <v>117</v>
      </c>
      <c r="K3469" s="7" t="str">
        <f>INDEX('Product Details'!$A$2:$D$169, MATCH('Sales Order '!J3469,'Product Details'!$B$2:$B$169,0),3)</f>
        <v>Furniture</v>
      </c>
      <c r="L3469" s="7" t="str">
        <f>INDEX('Product Details'!$A$2:$D$169, MATCH('Sales Order '!J3469,'Product Details'!$B$2:$B$169,0),4)</f>
        <v>Tables</v>
      </c>
      <c r="M3469" s="7" t="str">
        <f>INDEX('Product Details'!$A$2:$D$169, MATCH('Sales Order '!J3469,'Product Details'!$B$2:$B$169,0),1)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435"/>
        <v>6308</v>
      </c>
      <c r="R3469" s="8">
        <f t="shared" si="436"/>
        <v>6616</v>
      </c>
      <c r="S3469" s="2">
        <v>98</v>
      </c>
      <c r="T3469" s="9">
        <f t="shared" si="437"/>
        <v>6714</v>
      </c>
      <c r="U3469" s="9">
        <f t="shared" si="438"/>
        <v>406</v>
      </c>
      <c r="V3469" s="2" t="s">
        <v>31</v>
      </c>
      <c r="W3469" s="10">
        <f t="shared" si="439"/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 t="shared" si="432"/>
        <v>Guy</v>
      </c>
      <c r="H3470" s="6" t="str">
        <f t="shared" si="433"/>
        <v>Phonely</v>
      </c>
      <c r="I3470" s="6" t="str">
        <f t="shared" si="434"/>
        <v>Jodhpur</v>
      </c>
      <c r="J3470" s="2" t="s">
        <v>144</v>
      </c>
      <c r="K3470" s="7" t="str">
        <f>INDEX('Product Details'!$A$2:$D$169, MATCH('Sales Order '!J3470,'Product Details'!$B$2:$B$169,0),3)</f>
        <v>Office_Supplies</v>
      </c>
      <c r="L3470" s="7" t="str">
        <f>INDEX('Product Details'!$A$2:$D$169, MATCH('Sales Order '!J3470,'Product Details'!$B$2:$B$169,0),4)</f>
        <v>Binders</v>
      </c>
      <c r="M3470" s="7" t="str">
        <f>INDEX('Product Details'!$A$2:$D$169, MATCH('Sales Order '!J3470,'Product Details'!$B$2:$B$169,0),1)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435"/>
        <v>2040</v>
      </c>
      <c r="R3470" s="8">
        <f t="shared" si="436"/>
        <v>2310</v>
      </c>
      <c r="S3470" s="2">
        <v>87</v>
      </c>
      <c r="T3470" s="9">
        <f t="shared" si="437"/>
        <v>2397</v>
      </c>
      <c r="U3470" s="9">
        <f t="shared" si="438"/>
        <v>357</v>
      </c>
      <c r="V3470" s="2" t="s">
        <v>34</v>
      </c>
      <c r="W3470" s="10">
        <f t="shared" si="439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 t="shared" si="432"/>
        <v>Eugene</v>
      </c>
      <c r="H3471" s="6" t="str">
        <f t="shared" si="433"/>
        <v>Hildebrand</v>
      </c>
      <c r="I3471" s="6" t="str">
        <f t="shared" si="434"/>
        <v>Sindelfingen</v>
      </c>
      <c r="J3471" s="2" t="s">
        <v>762</v>
      </c>
      <c r="K3471" s="7" t="str">
        <f>INDEX('Product Details'!$A$2:$D$169, MATCH('Sales Order '!J3471,'Product Details'!$B$2:$B$169,0),3)</f>
        <v>Technology</v>
      </c>
      <c r="L3471" s="7" t="str">
        <f>INDEX('Product Details'!$A$2:$D$169, MATCH('Sales Order '!J3471,'Product Details'!$B$2:$B$169,0),4)</f>
        <v>Machines</v>
      </c>
      <c r="M3471" s="7" t="str">
        <f>INDEX('Product Details'!$A$2:$D$169, MATCH('Sales Order '!J3471,'Product Details'!$B$2:$B$169,0),1)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435"/>
        <v>13716</v>
      </c>
      <c r="R3471" s="8">
        <f t="shared" si="436"/>
        <v>14948</v>
      </c>
      <c r="S3471" s="2">
        <v>84</v>
      </c>
      <c r="T3471" s="9">
        <f t="shared" si="437"/>
        <v>15032</v>
      </c>
      <c r="U3471" s="9">
        <f t="shared" si="438"/>
        <v>1316</v>
      </c>
      <c r="V3471" s="2" t="s">
        <v>64</v>
      </c>
      <c r="W3471" s="10">
        <f t="shared" si="439"/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 t="shared" si="432"/>
        <v>Tom</v>
      </c>
      <c r="H3472" s="6" t="str">
        <f t="shared" si="433"/>
        <v>Stivers</v>
      </c>
      <c r="I3472" s="6" t="str">
        <f t="shared" si="434"/>
        <v>Thane</v>
      </c>
      <c r="J3472" s="2" t="s">
        <v>129</v>
      </c>
      <c r="K3472" s="7" t="str">
        <f>INDEX('Product Details'!$A$2:$D$169, MATCH('Sales Order '!J3472,'Product Details'!$B$2:$B$169,0),3)</f>
        <v>Furniture</v>
      </c>
      <c r="L3472" s="7" t="str">
        <f>INDEX('Product Details'!$A$2:$D$169, MATCH('Sales Order '!J3472,'Product Details'!$B$2:$B$169,0),4)</f>
        <v>Tables</v>
      </c>
      <c r="M3472" s="7" t="str">
        <f>INDEX('Product Details'!$A$2:$D$169, MATCH('Sales Order '!J3472,'Product Details'!$B$2:$B$169,0),1)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435"/>
        <v>14125</v>
      </c>
      <c r="R3472" s="8">
        <f t="shared" si="436"/>
        <v>15085</v>
      </c>
      <c r="S3472" s="2">
        <v>72</v>
      </c>
      <c r="T3472" s="9">
        <f t="shared" si="437"/>
        <v>15157</v>
      </c>
      <c r="U3472" s="9">
        <f t="shared" si="438"/>
        <v>1032</v>
      </c>
      <c r="V3472" s="2" t="s">
        <v>34</v>
      </c>
      <c r="W3472" s="10">
        <f t="shared" si="439"/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 t="shared" si="432"/>
        <v>Harry</v>
      </c>
      <c r="H3473" s="6" t="str">
        <f t="shared" si="433"/>
        <v>Marie</v>
      </c>
      <c r="I3473" s="6" t="str">
        <f t="shared" si="434"/>
        <v>Mataram</v>
      </c>
      <c r="J3473" s="2" t="s">
        <v>212</v>
      </c>
      <c r="K3473" s="7" t="str">
        <f>INDEX('Product Details'!$A$2:$D$169, MATCH('Sales Order '!J3473,'Product Details'!$B$2:$B$169,0),3)</f>
        <v>Furniture</v>
      </c>
      <c r="L3473" s="7" t="str">
        <f>INDEX('Product Details'!$A$2:$D$169, MATCH('Sales Order '!J3473,'Product Details'!$B$2:$B$169,0),4)</f>
        <v>Bookcases</v>
      </c>
      <c r="M3473" s="7" t="str">
        <f>INDEX('Product Details'!$A$2:$D$169, MATCH('Sales Order '!J3473,'Product Details'!$B$2:$B$169,0),1)</f>
        <v>Library with Doors, Metal</v>
      </c>
      <c r="N3473" s="2">
        <v>173</v>
      </c>
      <c r="O3473" s="2">
        <v>155</v>
      </c>
      <c r="P3473" s="2">
        <v>2</v>
      </c>
      <c r="Q3473" s="8">
        <f t="shared" si="435"/>
        <v>310</v>
      </c>
      <c r="R3473" s="8">
        <f t="shared" si="436"/>
        <v>346</v>
      </c>
      <c r="S3473" s="2">
        <v>30</v>
      </c>
      <c r="T3473" s="9">
        <f t="shared" si="437"/>
        <v>376</v>
      </c>
      <c r="U3473" s="9">
        <f t="shared" si="438"/>
        <v>66</v>
      </c>
      <c r="V3473" s="2" t="s">
        <v>34</v>
      </c>
      <c r="W3473" s="10">
        <f t="shared" si="439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 t="shared" si="432"/>
        <v>Michelle</v>
      </c>
      <c r="H3474" s="6" t="str">
        <f t="shared" si="433"/>
        <v>Arnett</v>
      </c>
      <c r="I3474" s="6" t="str">
        <f t="shared" si="434"/>
        <v>Yancheng</v>
      </c>
      <c r="J3474" s="2" t="s">
        <v>748</v>
      </c>
      <c r="K3474" s="7" t="str">
        <f>INDEX('Product Details'!$A$2:$D$169, MATCH('Sales Order '!J3474,'Product Details'!$B$2:$B$169,0),3)</f>
        <v>Office_Supplies</v>
      </c>
      <c r="L3474" s="7" t="str">
        <f>INDEX('Product Details'!$A$2:$D$169, MATCH('Sales Order '!J3474,'Product Details'!$B$2:$B$169,0),4)</f>
        <v>Storage</v>
      </c>
      <c r="M3474" s="7" t="str">
        <f>INDEX('Product Details'!$A$2:$D$169, MATCH('Sales Order '!J3474,'Product Details'!$B$2:$B$169,0),1)</f>
        <v>Smead Trays, Wire Frame</v>
      </c>
      <c r="N3474" s="2">
        <v>1453</v>
      </c>
      <c r="O3474" s="2">
        <v>1411</v>
      </c>
      <c r="P3474" s="2">
        <v>2</v>
      </c>
      <c r="Q3474" s="8">
        <f t="shared" si="435"/>
        <v>2822</v>
      </c>
      <c r="R3474" s="8">
        <f t="shared" si="436"/>
        <v>2906</v>
      </c>
      <c r="S3474" s="2">
        <v>89</v>
      </c>
      <c r="T3474" s="9">
        <f t="shared" si="437"/>
        <v>2995</v>
      </c>
      <c r="U3474" s="9">
        <f t="shared" si="438"/>
        <v>173</v>
      </c>
      <c r="V3474" s="2" t="s">
        <v>34</v>
      </c>
      <c r="W3474" s="10">
        <f t="shared" si="439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 t="shared" si="432"/>
        <v>Marina</v>
      </c>
      <c r="H3475" s="6" t="str">
        <f t="shared" si="433"/>
        <v>Lichtenstein</v>
      </c>
      <c r="I3475" s="6" t="str">
        <f t="shared" si="434"/>
        <v>Denpasar</v>
      </c>
      <c r="J3475" s="2" t="s">
        <v>405</v>
      </c>
      <c r="K3475" s="7" t="str">
        <f>INDEX('Product Details'!$A$2:$D$169, MATCH('Sales Order '!J3475,'Product Details'!$B$2:$B$169,0),3)</f>
        <v>Furniture</v>
      </c>
      <c r="L3475" s="7" t="str">
        <f>INDEX('Product Details'!$A$2:$D$169, MATCH('Sales Order '!J3475,'Product Details'!$B$2:$B$169,0),4)</f>
        <v>Furnishings</v>
      </c>
      <c r="M3475" s="7" t="str">
        <f>INDEX('Product Details'!$A$2:$D$169, MATCH('Sales Order '!J3475,'Product Details'!$B$2:$B$169,0),1)</f>
        <v>-O Photo Frame, Black</v>
      </c>
      <c r="N3475" s="2">
        <v>61</v>
      </c>
      <c r="O3475" s="2">
        <v>56</v>
      </c>
      <c r="P3475" s="2">
        <v>1</v>
      </c>
      <c r="Q3475" s="8">
        <f t="shared" si="435"/>
        <v>56</v>
      </c>
      <c r="R3475" s="8">
        <f t="shared" si="436"/>
        <v>61</v>
      </c>
      <c r="S3475" s="2">
        <v>10</v>
      </c>
      <c r="T3475" s="9">
        <f t="shared" si="437"/>
        <v>71</v>
      </c>
      <c r="U3475" s="9">
        <f t="shared" si="438"/>
        <v>15</v>
      </c>
      <c r="V3475" s="2" t="s">
        <v>64</v>
      </c>
      <c r="W3475" s="10">
        <f t="shared" si="439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 t="shared" si="432"/>
        <v>Jeremy</v>
      </c>
      <c r="H3476" s="6" t="str">
        <f t="shared" si="433"/>
        <v>Ellison</v>
      </c>
      <c r="I3476" s="6" t="str">
        <f t="shared" si="434"/>
        <v>Jammu</v>
      </c>
      <c r="J3476" s="2" t="s">
        <v>380</v>
      </c>
      <c r="K3476" s="7" t="str">
        <f>INDEX('Product Details'!$A$2:$D$169, MATCH('Sales Order '!J3476,'Product Details'!$B$2:$B$169,0),3)</f>
        <v>Office_Supplies</v>
      </c>
      <c r="L3476" s="7" t="str">
        <f>INDEX('Product Details'!$A$2:$D$169, MATCH('Sales Order '!J3476,'Product Details'!$B$2:$B$169,0),4)</f>
        <v>Fasteners</v>
      </c>
      <c r="M3476" s="7" t="str">
        <f>INDEX('Product Details'!$A$2:$D$169, MATCH('Sales Order '!J3476,'Product Details'!$B$2:$B$169,0),1)</f>
        <v>Stockwel Thumb Tacks, Metal</v>
      </c>
      <c r="N3476" s="2">
        <v>169</v>
      </c>
      <c r="O3476" s="2">
        <v>154</v>
      </c>
      <c r="P3476" s="2">
        <v>1</v>
      </c>
      <c r="Q3476" s="8">
        <f t="shared" si="435"/>
        <v>154</v>
      </c>
      <c r="R3476" s="8">
        <f t="shared" si="436"/>
        <v>169</v>
      </c>
      <c r="S3476" s="2">
        <v>30</v>
      </c>
      <c r="T3476" s="9">
        <f t="shared" si="437"/>
        <v>199</v>
      </c>
      <c r="U3476" s="9">
        <f t="shared" si="438"/>
        <v>45</v>
      </c>
      <c r="V3476" s="2" t="s">
        <v>34</v>
      </c>
      <c r="W3476" s="10">
        <f t="shared" si="439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 t="shared" si="432"/>
        <v>Rachel</v>
      </c>
      <c r="H3477" s="6" t="str">
        <f t="shared" si="433"/>
        <v>Payne</v>
      </c>
      <c r="I3477" s="6" t="str">
        <f t="shared" si="434"/>
        <v>Caloundra</v>
      </c>
      <c r="J3477" s="2" t="s">
        <v>208</v>
      </c>
      <c r="K3477" s="7" t="str">
        <f>INDEX('Product Details'!$A$2:$D$169, MATCH('Sales Order '!J3477,'Product Details'!$B$2:$B$169,0),3)</f>
        <v>Office_Supplies</v>
      </c>
      <c r="L3477" s="7" t="str">
        <f>INDEX('Product Details'!$A$2:$D$169, MATCH('Sales Order '!J3477,'Product Details'!$B$2:$B$169,0),4)</f>
        <v>Labels</v>
      </c>
      <c r="M3477" s="7" t="str">
        <f>INDEX('Product Details'!$A$2:$D$169, MATCH('Sales Order '!J3477,'Product Details'!$B$2:$B$169,0),1)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435"/>
        <v>14448</v>
      </c>
      <c r="R3477" s="8">
        <f t="shared" si="436"/>
        <v>15156</v>
      </c>
      <c r="S3477" s="2">
        <v>24</v>
      </c>
      <c r="T3477" s="9">
        <f t="shared" si="437"/>
        <v>15180</v>
      </c>
      <c r="U3477" s="9">
        <f t="shared" si="438"/>
        <v>732</v>
      </c>
      <c r="V3477" s="2" t="s">
        <v>34</v>
      </c>
      <c r="W3477" s="10">
        <f t="shared" si="439"/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 t="shared" si="432"/>
        <v>Hilary</v>
      </c>
      <c r="H3478" s="6" t="str">
        <f t="shared" si="433"/>
        <v>Holden</v>
      </c>
      <c r="I3478" s="6" t="str">
        <f t="shared" si="434"/>
        <v>Mysore</v>
      </c>
      <c r="J3478" s="2" t="s">
        <v>702</v>
      </c>
      <c r="K3478" s="7" t="str">
        <f>INDEX('Product Details'!$A$2:$D$169, MATCH('Sales Order '!J3478,'Product Details'!$B$2:$B$169,0),3)</f>
        <v>Furniture</v>
      </c>
      <c r="L3478" s="7" t="str">
        <f>INDEX('Product Details'!$A$2:$D$169, MATCH('Sales Order '!J3478,'Product Details'!$B$2:$B$169,0),4)</f>
        <v>Tables</v>
      </c>
      <c r="M3478" s="7" t="str">
        <f>INDEX('Product Details'!$A$2:$D$169, MATCH('Sales Order '!J3478,'Product Details'!$B$2:$B$169,0),1)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435"/>
        <v>886</v>
      </c>
      <c r="R3478" s="8">
        <f t="shared" si="436"/>
        <v>948</v>
      </c>
      <c r="S3478" s="2">
        <v>38</v>
      </c>
      <c r="T3478" s="9">
        <f t="shared" si="437"/>
        <v>986</v>
      </c>
      <c r="U3478" s="9">
        <f t="shared" si="438"/>
        <v>100</v>
      </c>
      <c r="V3478" s="2" t="s">
        <v>34</v>
      </c>
      <c r="W3478" s="10">
        <f t="shared" si="439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 t="shared" si="432"/>
        <v>Harold</v>
      </c>
      <c r="H3479" s="6" t="str">
        <f t="shared" si="433"/>
        <v>Engle</v>
      </c>
      <c r="I3479" s="6" t="str">
        <f t="shared" si="434"/>
        <v>Chennai</v>
      </c>
      <c r="J3479" s="2" t="s">
        <v>332</v>
      </c>
      <c r="K3479" s="7" t="str">
        <f>INDEX('Product Details'!$A$2:$D$169, MATCH('Sales Order '!J3479,'Product Details'!$B$2:$B$169,0),3)</f>
        <v>Technology</v>
      </c>
      <c r="L3479" s="7" t="str">
        <f>INDEX('Product Details'!$A$2:$D$169, MATCH('Sales Order '!J3479,'Product Details'!$B$2:$B$169,0),4)</f>
        <v>Phones</v>
      </c>
      <c r="M3479" s="7" t="str">
        <f>INDEX('Product Details'!$A$2:$D$169, MATCH('Sales Order '!J3479,'Product Details'!$B$2:$B$169,0),1)</f>
        <v>Digium D40 VoIP phone</v>
      </c>
      <c r="N3479" s="2">
        <v>1605</v>
      </c>
      <c r="O3479" s="2">
        <v>1487</v>
      </c>
      <c r="P3479" s="2">
        <v>2</v>
      </c>
      <c r="Q3479" s="8">
        <f t="shared" si="435"/>
        <v>2974</v>
      </c>
      <c r="R3479" s="8">
        <f t="shared" si="436"/>
        <v>3210</v>
      </c>
      <c r="S3479" s="2">
        <v>68</v>
      </c>
      <c r="T3479" s="9">
        <f t="shared" si="437"/>
        <v>3278</v>
      </c>
      <c r="U3479" s="9">
        <f t="shared" si="438"/>
        <v>304</v>
      </c>
      <c r="V3479" s="2" t="s">
        <v>34</v>
      </c>
      <c r="W3479" s="10">
        <f t="shared" si="439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 t="shared" si="432"/>
        <v>Patrick</v>
      </c>
      <c r="H3480" s="6" t="str">
        <f t="shared" si="433"/>
        <v>Bzostek</v>
      </c>
      <c r="I3480" s="6" t="str">
        <f t="shared" si="434"/>
        <v>Brisbane</v>
      </c>
      <c r="J3480" s="2" t="s">
        <v>493</v>
      </c>
      <c r="K3480" s="7" t="str">
        <f>INDEX('Product Details'!$A$2:$D$169, MATCH('Sales Order '!J3480,'Product Details'!$B$2:$B$169,0),3)</f>
        <v>Office_Supplies</v>
      </c>
      <c r="L3480" s="7" t="str">
        <f>INDEX('Product Details'!$A$2:$D$169, MATCH('Sales Order '!J3480,'Product Details'!$B$2:$B$169,0),4)</f>
        <v>Binders</v>
      </c>
      <c r="M3480" s="7" t="str">
        <f>INDEX('Product Details'!$A$2:$D$169, MATCH('Sales Order '!J3480,'Product Details'!$B$2:$B$169,0),1)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435"/>
        <v>2020</v>
      </c>
      <c r="R3480" s="8">
        <f t="shared" si="436"/>
        <v>2142</v>
      </c>
      <c r="S3480" s="2">
        <v>56</v>
      </c>
      <c r="T3480" s="9">
        <f t="shared" si="437"/>
        <v>2198</v>
      </c>
      <c r="U3480" s="9">
        <f t="shared" si="438"/>
        <v>178</v>
      </c>
      <c r="V3480" s="2" t="s">
        <v>64</v>
      </c>
      <c r="W3480" s="10">
        <f t="shared" si="439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 t="shared" si="432"/>
        <v>Ryan</v>
      </c>
      <c r="H3481" s="6" t="str">
        <f t="shared" si="433"/>
        <v>Crowe</v>
      </c>
      <c r="I3481" s="6" t="str">
        <f t="shared" si="434"/>
        <v>Kanpur</v>
      </c>
      <c r="J3481" s="2" t="s">
        <v>274</v>
      </c>
      <c r="K3481" s="7" t="str">
        <f>INDEX('Product Details'!$A$2:$D$169, MATCH('Sales Order '!J3481,'Product Details'!$B$2:$B$169,0),3)</f>
        <v>Furniture</v>
      </c>
      <c r="L3481" s="7" t="str">
        <f>INDEX('Product Details'!$A$2:$D$169, MATCH('Sales Order '!J3481,'Product Details'!$B$2:$B$169,0),4)</f>
        <v>Tables</v>
      </c>
      <c r="M3481" s="7" t="str">
        <f>INDEX('Product Details'!$A$2:$D$169, MATCH('Sales Order '!J3481,'Product Details'!$B$2:$B$169,0),1)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435"/>
        <v>3632</v>
      </c>
      <c r="R3481" s="8">
        <f t="shared" si="436"/>
        <v>3994</v>
      </c>
      <c r="S3481" s="2">
        <v>93</v>
      </c>
      <c r="T3481" s="9">
        <f t="shared" si="437"/>
        <v>4087</v>
      </c>
      <c r="U3481" s="9">
        <f t="shared" si="438"/>
        <v>455</v>
      </c>
      <c r="V3481" s="2" t="s">
        <v>64</v>
      </c>
      <c r="W3481" s="10">
        <f t="shared" si="439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 t="shared" si="432"/>
        <v>Anemone</v>
      </c>
      <c r="H3482" s="6" t="str">
        <f t="shared" si="433"/>
        <v>Ratner</v>
      </c>
      <c r="I3482" s="6" t="str">
        <f t="shared" si="434"/>
        <v>Berlin</v>
      </c>
      <c r="J3482" s="2" t="s">
        <v>144</v>
      </c>
      <c r="K3482" s="7" t="str">
        <f>INDEX('Product Details'!$A$2:$D$169, MATCH('Sales Order '!J3482,'Product Details'!$B$2:$B$169,0),3)</f>
        <v>Office_Supplies</v>
      </c>
      <c r="L3482" s="7" t="str">
        <f>INDEX('Product Details'!$A$2:$D$169, MATCH('Sales Order '!J3482,'Product Details'!$B$2:$B$169,0),4)</f>
        <v>Binders</v>
      </c>
      <c r="M3482" s="7" t="str">
        <f>INDEX('Product Details'!$A$2:$D$169, MATCH('Sales Order '!J3482,'Product Details'!$B$2:$B$169,0),1)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435"/>
        <v>443</v>
      </c>
      <c r="R3482" s="8">
        <f t="shared" si="436"/>
        <v>474</v>
      </c>
      <c r="S3482" s="2">
        <v>37</v>
      </c>
      <c r="T3482" s="9">
        <f t="shared" si="437"/>
        <v>511</v>
      </c>
      <c r="U3482" s="9">
        <f t="shared" si="438"/>
        <v>68</v>
      </c>
      <c r="V3482" s="2" t="s">
        <v>34</v>
      </c>
      <c r="W3482" s="10">
        <f t="shared" si="439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 t="shared" si="432"/>
        <v>Christopher</v>
      </c>
      <c r="H3483" s="6" t="str">
        <f t="shared" si="433"/>
        <v>Martinez</v>
      </c>
      <c r="I3483" s="6" t="str">
        <f t="shared" si="434"/>
        <v>Qingdao</v>
      </c>
      <c r="J3483" s="2" t="s">
        <v>362</v>
      </c>
      <c r="K3483" s="7" t="str">
        <f>INDEX('Product Details'!$A$2:$D$169, MATCH('Sales Order '!J3483,'Product Details'!$B$2:$B$169,0),3)</f>
        <v>Technology</v>
      </c>
      <c r="L3483" s="7" t="str">
        <f>INDEX('Product Details'!$A$2:$D$169, MATCH('Sales Order '!J3483,'Product Details'!$B$2:$B$169,0),4)</f>
        <v>Machines</v>
      </c>
      <c r="M3483" s="7" t="str">
        <f>INDEX('Product Details'!$A$2:$D$169, MATCH('Sales Order '!J3483,'Product Details'!$B$2:$B$169,0),1)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435"/>
        <v>974</v>
      </c>
      <c r="R3483" s="8">
        <f t="shared" si="436"/>
        <v>1052</v>
      </c>
      <c r="S3483" s="2">
        <v>60</v>
      </c>
      <c r="T3483" s="9">
        <f t="shared" si="437"/>
        <v>1112</v>
      </c>
      <c r="U3483" s="9">
        <f t="shared" si="438"/>
        <v>138</v>
      </c>
      <c r="V3483" s="2" t="s">
        <v>64</v>
      </c>
      <c r="W3483" s="10">
        <f t="shared" si="439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 t="shared" si="432"/>
        <v>Denise</v>
      </c>
      <c r="H3484" s="6" t="str">
        <f t="shared" si="433"/>
        <v>Leinenbach</v>
      </c>
      <c r="I3484" s="6" t="str">
        <f t="shared" si="434"/>
        <v>Bhiwandi</v>
      </c>
      <c r="J3484" s="2" t="s">
        <v>504</v>
      </c>
      <c r="K3484" s="7" t="str">
        <f>INDEX('Product Details'!$A$2:$D$169, MATCH('Sales Order '!J3484,'Product Details'!$B$2:$B$169,0),3)</f>
        <v>Technology</v>
      </c>
      <c r="L3484" s="7" t="str">
        <f>INDEX('Product Details'!$A$2:$D$169, MATCH('Sales Order '!J3484,'Product Details'!$B$2:$B$169,0),4)</f>
        <v>Machines</v>
      </c>
      <c r="M3484" s="7" t="str">
        <f>INDEX('Product Details'!$A$2:$D$169, MATCH('Sales Order '!J3484,'Product Details'!$B$2:$B$169,0),1)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435"/>
        <v>4494</v>
      </c>
      <c r="R3484" s="8">
        <f t="shared" si="436"/>
        <v>4767</v>
      </c>
      <c r="S3484" s="2">
        <v>43</v>
      </c>
      <c r="T3484" s="9">
        <f t="shared" si="437"/>
        <v>4810</v>
      </c>
      <c r="U3484" s="9">
        <f t="shared" si="438"/>
        <v>316</v>
      </c>
      <c r="V3484" s="2" t="s">
        <v>34</v>
      </c>
      <c r="W3484" s="10">
        <f t="shared" si="439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 t="shared" si="432"/>
        <v>Brendan</v>
      </c>
      <c r="H3485" s="6" t="str">
        <f t="shared" si="433"/>
        <v>Murry</v>
      </c>
      <c r="I3485" s="6" t="str">
        <f t="shared" si="434"/>
        <v>Schwerin</v>
      </c>
      <c r="J3485" s="2" t="s">
        <v>351</v>
      </c>
      <c r="K3485" s="7" t="str">
        <f>INDEX('Product Details'!$A$2:$D$169, MATCH('Sales Order '!J3485,'Product Details'!$B$2:$B$169,0),3)</f>
        <v>Furniture</v>
      </c>
      <c r="L3485" s="7" t="str">
        <f>INDEX('Product Details'!$A$2:$D$169, MATCH('Sales Order '!J3485,'Product Details'!$B$2:$B$169,0),4)</f>
        <v>Tables</v>
      </c>
      <c r="M3485" s="7" t="str">
        <f>INDEX('Product Details'!$A$2:$D$169, MATCH('Sales Order '!J3485,'Product Details'!$B$2:$B$169,0),1)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435"/>
        <v>3740</v>
      </c>
      <c r="R3485" s="8">
        <f t="shared" si="436"/>
        <v>3930</v>
      </c>
      <c r="S3485" s="2">
        <v>100</v>
      </c>
      <c r="T3485" s="9">
        <f t="shared" si="437"/>
        <v>4030</v>
      </c>
      <c r="U3485" s="9">
        <f t="shared" si="438"/>
        <v>290</v>
      </c>
      <c r="V3485" s="2" t="s">
        <v>64</v>
      </c>
      <c r="W3485" s="10">
        <f t="shared" si="439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 t="shared" si="432"/>
        <v>Darren</v>
      </c>
      <c r="H3486" s="6" t="str">
        <f t="shared" si="433"/>
        <v>Budd</v>
      </c>
      <c r="I3486" s="6" t="str">
        <f t="shared" si="434"/>
        <v>Jakarta</v>
      </c>
      <c r="J3486" s="2" t="s">
        <v>329</v>
      </c>
      <c r="K3486" s="7" t="str">
        <f>INDEX('Product Details'!$A$2:$D$169, MATCH('Sales Order '!J3486,'Product Details'!$B$2:$B$169,0),3)</f>
        <v>Office_Supplies</v>
      </c>
      <c r="L3486" s="7" t="str">
        <f>INDEX('Product Details'!$A$2:$D$169, MATCH('Sales Order '!J3486,'Product Details'!$B$2:$B$169,0),4)</f>
        <v>Appliances</v>
      </c>
      <c r="M3486" s="7" t="str">
        <f>INDEX('Product Details'!$A$2:$D$169, MATCH('Sales Order '!J3486,'Product Details'!$B$2:$B$169,0),1)</f>
        <v>KitchenAid Toaster, Black</v>
      </c>
      <c r="N3486" s="2">
        <v>128</v>
      </c>
      <c r="O3486" s="2">
        <v>115</v>
      </c>
      <c r="P3486" s="2">
        <v>6</v>
      </c>
      <c r="Q3486" s="8">
        <f t="shared" si="435"/>
        <v>690</v>
      </c>
      <c r="R3486" s="8">
        <f t="shared" si="436"/>
        <v>768</v>
      </c>
      <c r="S3486" s="2">
        <v>30</v>
      </c>
      <c r="T3486" s="9">
        <f t="shared" si="437"/>
        <v>798</v>
      </c>
      <c r="U3486" s="9">
        <f t="shared" si="438"/>
        <v>108</v>
      </c>
      <c r="V3486" s="2" t="s">
        <v>64</v>
      </c>
      <c r="W3486" s="10">
        <f t="shared" si="439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 t="shared" si="432"/>
        <v>Craig</v>
      </c>
      <c r="H3487" s="6" t="str">
        <f t="shared" si="433"/>
        <v>Leslie</v>
      </c>
      <c r="I3487" s="6" t="str">
        <f t="shared" si="434"/>
        <v>Wetzlar</v>
      </c>
      <c r="J3487" s="2" t="s">
        <v>420</v>
      </c>
      <c r="K3487" s="7" t="str">
        <f>INDEX('Product Details'!$A$2:$D$169, MATCH('Sales Order '!J3487,'Product Details'!$B$2:$B$169,0),3)</f>
        <v>Office_Supplies</v>
      </c>
      <c r="L3487" s="7" t="str">
        <f>INDEX('Product Details'!$A$2:$D$169, MATCH('Sales Order '!J3487,'Product Details'!$B$2:$B$169,0),4)</f>
        <v>Labels</v>
      </c>
      <c r="M3487" s="7" t="str">
        <f>INDEX('Product Details'!$A$2:$D$169, MATCH('Sales Order '!J3487,'Product Details'!$B$2:$B$169,0),1)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435"/>
        <v>4176</v>
      </c>
      <c r="R3487" s="8">
        <f t="shared" si="436"/>
        <v>4554</v>
      </c>
      <c r="S3487" s="2">
        <v>35</v>
      </c>
      <c r="T3487" s="9">
        <f t="shared" si="437"/>
        <v>4589</v>
      </c>
      <c r="U3487" s="9">
        <f t="shared" si="438"/>
        <v>413</v>
      </c>
      <c r="V3487" s="2" t="s">
        <v>31</v>
      </c>
      <c r="W3487" s="10">
        <f t="shared" si="439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 t="shared" si="432"/>
        <v>Nicole</v>
      </c>
      <c r="H3488" s="6" t="str">
        <f t="shared" si="433"/>
        <v>Fjeld</v>
      </c>
      <c r="I3488" s="6" t="str">
        <f t="shared" si="434"/>
        <v>Berlin</v>
      </c>
      <c r="J3488" s="2" t="s">
        <v>112</v>
      </c>
      <c r="K3488" s="7" t="str">
        <f>INDEX('Product Details'!$A$2:$D$169, MATCH('Sales Order '!J3488,'Product Details'!$B$2:$B$169,0),3)</f>
        <v>Office_Supplies</v>
      </c>
      <c r="L3488" s="7" t="str">
        <f>INDEX('Product Details'!$A$2:$D$169, MATCH('Sales Order '!J3488,'Product Details'!$B$2:$B$169,0),4)</f>
        <v>Storage</v>
      </c>
      <c r="M3488" s="7" t="str">
        <f>INDEX('Product Details'!$A$2:$D$169, MATCH('Sales Order '!J3488,'Product Details'!$B$2:$B$169,0),1)</f>
        <v>Pizazz Global Quick File</v>
      </c>
      <c r="N3488" s="2">
        <v>9306</v>
      </c>
      <c r="O3488" s="2">
        <v>8461</v>
      </c>
      <c r="P3488" s="2">
        <v>6</v>
      </c>
      <c r="Q3488" s="8">
        <f t="shared" si="435"/>
        <v>50766</v>
      </c>
      <c r="R3488" s="8">
        <f t="shared" si="436"/>
        <v>55836</v>
      </c>
      <c r="S3488" s="2">
        <v>70</v>
      </c>
      <c r="T3488" s="9">
        <f t="shared" si="437"/>
        <v>55906</v>
      </c>
      <c r="U3488" s="9">
        <f t="shared" si="438"/>
        <v>5140</v>
      </c>
      <c r="V3488" s="2" t="s">
        <v>34</v>
      </c>
      <c r="W3488" s="10">
        <f t="shared" si="439"/>
        <v>0.09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 t="shared" si="432"/>
        <v>Roland</v>
      </c>
      <c r="H3489" s="6" t="str">
        <f t="shared" si="433"/>
        <v>Fjeld</v>
      </c>
      <c r="I3489" s="6" t="str">
        <f t="shared" si="434"/>
        <v>Caloundra</v>
      </c>
      <c r="J3489" s="2" t="s">
        <v>533</v>
      </c>
      <c r="K3489" s="7" t="str">
        <f>INDEX('Product Details'!$A$2:$D$169, MATCH('Sales Order '!J3489,'Product Details'!$B$2:$B$169,0),3)</f>
        <v>Office_Supplies</v>
      </c>
      <c r="L3489" s="7" t="str">
        <f>INDEX('Product Details'!$A$2:$D$169, MATCH('Sales Order '!J3489,'Product Details'!$B$2:$B$169,0),4)</f>
        <v>Supplies</v>
      </c>
      <c r="M3489" s="7" t="str">
        <f>INDEX('Product Details'!$A$2:$D$169, MATCH('Sales Order '!J3489,'Product Details'!$B$2:$B$169,0),1)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435"/>
        <v>701</v>
      </c>
      <c r="R3489" s="8">
        <f t="shared" si="436"/>
        <v>765</v>
      </c>
      <c r="S3489" s="2">
        <v>85</v>
      </c>
      <c r="T3489" s="9">
        <f t="shared" si="437"/>
        <v>850</v>
      </c>
      <c r="U3489" s="9">
        <f t="shared" si="438"/>
        <v>149</v>
      </c>
      <c r="V3489" s="2" t="s">
        <v>64</v>
      </c>
      <c r="W3489" s="10">
        <f t="shared" si="439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 t="shared" si="432"/>
        <v>Jesus</v>
      </c>
      <c r="H3490" s="6" t="str">
        <f t="shared" si="433"/>
        <v>Ocampo</v>
      </c>
      <c r="I3490" s="6" t="str">
        <f t="shared" si="434"/>
        <v>Herten</v>
      </c>
      <c r="J3490" s="2" t="s">
        <v>455</v>
      </c>
      <c r="K3490" s="7" t="str">
        <f>INDEX('Product Details'!$A$2:$D$169, MATCH('Sales Order '!J3490,'Product Details'!$B$2:$B$169,0),3)</f>
        <v>Office_Supplies</v>
      </c>
      <c r="L3490" s="7" t="str">
        <f>INDEX('Product Details'!$A$2:$D$169, MATCH('Sales Order '!J3490,'Product Details'!$B$2:$B$169,0),4)</f>
        <v>Paper</v>
      </c>
      <c r="M3490" s="7" t="str">
        <f>INDEX('Product Details'!$A$2:$D$169, MATCH('Sales Order '!J3490,'Product Details'!$B$2:$B$169,0),1)</f>
        <v>Xerox 1910</v>
      </c>
      <c r="N3490" s="2">
        <v>2017</v>
      </c>
      <c r="O3490" s="2">
        <v>1834</v>
      </c>
      <c r="P3490" s="2">
        <v>2</v>
      </c>
      <c r="Q3490" s="8">
        <f t="shared" si="435"/>
        <v>3668</v>
      </c>
      <c r="R3490" s="8">
        <f t="shared" si="436"/>
        <v>4034</v>
      </c>
      <c r="S3490" s="2">
        <v>53</v>
      </c>
      <c r="T3490" s="9">
        <f t="shared" si="437"/>
        <v>4087</v>
      </c>
      <c r="U3490" s="9">
        <f t="shared" si="438"/>
        <v>419</v>
      </c>
      <c r="V3490" s="2" t="s">
        <v>34</v>
      </c>
      <c r="W3490" s="10">
        <f t="shared" si="439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 t="shared" si="432"/>
        <v>Cynthia</v>
      </c>
      <c r="H3491" s="6" t="str">
        <f t="shared" si="433"/>
        <v>Delaney</v>
      </c>
      <c r="I3491" s="6" t="str">
        <f t="shared" si="434"/>
        <v>Wodonga</v>
      </c>
      <c r="J3491" s="2" t="s">
        <v>351</v>
      </c>
      <c r="K3491" s="7" t="str">
        <f>INDEX('Product Details'!$A$2:$D$169, MATCH('Sales Order '!J3491,'Product Details'!$B$2:$B$169,0),3)</f>
        <v>Furniture</v>
      </c>
      <c r="L3491" s="7" t="str">
        <f>INDEX('Product Details'!$A$2:$D$169, MATCH('Sales Order '!J3491,'Product Details'!$B$2:$B$169,0),4)</f>
        <v>Tables</v>
      </c>
      <c r="M3491" s="7" t="str">
        <f>INDEX('Product Details'!$A$2:$D$169, MATCH('Sales Order '!J3491,'Product Details'!$B$2:$B$169,0),1)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435"/>
        <v>3050</v>
      </c>
      <c r="R3491" s="8">
        <f t="shared" si="436"/>
        <v>3230</v>
      </c>
      <c r="S3491" s="2">
        <v>41</v>
      </c>
      <c r="T3491" s="9">
        <f t="shared" si="437"/>
        <v>3271</v>
      </c>
      <c r="U3491" s="9">
        <f t="shared" si="438"/>
        <v>221</v>
      </c>
      <c r="V3491" s="2" t="s">
        <v>31</v>
      </c>
      <c r="W3491" s="10">
        <f t="shared" si="439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 t="shared" si="432"/>
        <v>Rick</v>
      </c>
      <c r="H3492" s="6" t="str">
        <f t="shared" si="433"/>
        <v>Duston</v>
      </c>
      <c r="I3492" s="6" t="str">
        <f t="shared" si="434"/>
        <v>Surakarta</v>
      </c>
      <c r="J3492" s="2" t="s">
        <v>500</v>
      </c>
      <c r="K3492" s="7" t="str">
        <f>INDEX('Product Details'!$A$2:$D$169, MATCH('Sales Order '!J3492,'Product Details'!$B$2:$B$169,0),3)</f>
        <v>Furniture</v>
      </c>
      <c r="L3492" s="7" t="str">
        <f>INDEX('Product Details'!$A$2:$D$169, MATCH('Sales Order '!J3492,'Product Details'!$B$2:$B$169,0),4)</f>
        <v>Tables</v>
      </c>
      <c r="M3492" s="7" t="str">
        <f>INDEX('Product Details'!$A$2:$D$169, MATCH('Sales Order '!J3492,'Product Details'!$B$2:$B$169,0),1)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435"/>
        <v>9672</v>
      </c>
      <c r="R3492" s="8">
        <f t="shared" si="436"/>
        <v>10656</v>
      </c>
      <c r="S3492" s="2">
        <v>53</v>
      </c>
      <c r="T3492" s="9">
        <f t="shared" si="437"/>
        <v>10709</v>
      </c>
      <c r="U3492" s="9">
        <f t="shared" si="438"/>
        <v>1037</v>
      </c>
      <c r="V3492" s="2" t="s">
        <v>64</v>
      </c>
      <c r="W3492" s="10">
        <f t="shared" si="439"/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 t="shared" si="432"/>
        <v>Justin</v>
      </c>
      <c r="H3493" s="6" t="str">
        <f t="shared" si="433"/>
        <v>Hirsh</v>
      </c>
      <c r="I3493" s="6" t="str">
        <f t="shared" si="434"/>
        <v>Shangzhi</v>
      </c>
      <c r="J3493" s="2" t="s">
        <v>573</v>
      </c>
      <c r="K3493" s="7" t="str">
        <f>INDEX('Product Details'!$A$2:$D$169, MATCH('Sales Order '!J3493,'Product Details'!$B$2:$B$169,0),3)</f>
        <v>Technology</v>
      </c>
      <c r="L3493" s="7" t="str">
        <f>INDEX('Product Details'!$A$2:$D$169, MATCH('Sales Order '!J3493,'Product Details'!$B$2:$B$169,0),4)</f>
        <v>Machines</v>
      </c>
      <c r="M3493" s="7" t="str">
        <f>INDEX('Product Details'!$A$2:$D$169, MATCH('Sales Order '!J3493,'Product Details'!$B$2:$B$169,0),1)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435"/>
        <v>34276</v>
      </c>
      <c r="R3493" s="8">
        <f t="shared" si="436"/>
        <v>34936</v>
      </c>
      <c r="S3493" s="2">
        <v>31</v>
      </c>
      <c r="T3493" s="9">
        <f t="shared" si="437"/>
        <v>34967</v>
      </c>
      <c r="U3493" s="9">
        <f t="shared" si="438"/>
        <v>691</v>
      </c>
      <c r="V3493" s="2" t="s">
        <v>64</v>
      </c>
      <c r="W3493" s="10">
        <f t="shared" si="439"/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 t="shared" si="432"/>
        <v>Ed</v>
      </c>
      <c r="H3494" s="6" t="str">
        <f t="shared" si="433"/>
        <v>Braxton</v>
      </c>
      <c r="I3494" s="6" t="str">
        <f t="shared" si="434"/>
        <v>Bhatpara</v>
      </c>
      <c r="J3494" s="2" t="s">
        <v>359</v>
      </c>
      <c r="K3494" s="7" t="str">
        <f>INDEX('Product Details'!$A$2:$D$169, MATCH('Sales Order '!J3494,'Product Details'!$B$2:$B$169,0),3)</f>
        <v>Office_Supplies</v>
      </c>
      <c r="L3494" s="7" t="str">
        <f>INDEX('Product Details'!$A$2:$D$169, MATCH('Sales Order '!J3494,'Product Details'!$B$2:$B$169,0),4)</f>
        <v>Binders</v>
      </c>
      <c r="M3494" s="7" t="str">
        <f>INDEX('Product Details'!$A$2:$D$169, MATCH('Sales Order '!J3494,'Product Details'!$B$2:$B$169,0),1)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435"/>
        <v>9075</v>
      </c>
      <c r="R3494" s="8">
        <f t="shared" si="436"/>
        <v>9435</v>
      </c>
      <c r="S3494" s="2">
        <v>97</v>
      </c>
      <c r="T3494" s="9">
        <f t="shared" si="437"/>
        <v>9532</v>
      </c>
      <c r="U3494" s="9">
        <f t="shared" si="438"/>
        <v>457</v>
      </c>
      <c r="V3494" s="2" t="s">
        <v>34</v>
      </c>
      <c r="W3494" s="10">
        <f t="shared" si="439"/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 t="shared" si="432"/>
        <v>James</v>
      </c>
      <c r="H3495" s="6" t="str">
        <f t="shared" si="433"/>
        <v>Lanier</v>
      </c>
      <c r="I3495" s="6" t="str">
        <f t="shared" si="434"/>
        <v>Dortmund</v>
      </c>
      <c r="J3495" s="2" t="s">
        <v>33</v>
      </c>
      <c r="K3495" s="7" t="str">
        <f>INDEX('Product Details'!$A$2:$D$169, MATCH('Sales Order '!J3495,'Product Details'!$B$2:$B$169,0),3)</f>
        <v>Technology</v>
      </c>
      <c r="L3495" s="7" t="str">
        <f>INDEX('Product Details'!$A$2:$D$169, MATCH('Sales Order '!J3495,'Product Details'!$B$2:$B$169,0),4)</f>
        <v>Machines</v>
      </c>
      <c r="M3495" s="7" t="str">
        <f>INDEX('Product Details'!$A$2:$D$169, MATCH('Sales Order '!J3495,'Product Details'!$B$2:$B$169,0),1)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435"/>
        <v>3484</v>
      </c>
      <c r="R3495" s="8">
        <f t="shared" si="436"/>
        <v>3690</v>
      </c>
      <c r="S3495" s="2">
        <v>39</v>
      </c>
      <c r="T3495" s="9">
        <f t="shared" si="437"/>
        <v>3729</v>
      </c>
      <c r="U3495" s="9">
        <f t="shared" si="438"/>
        <v>245</v>
      </c>
      <c r="V3495" s="2" t="s">
        <v>34</v>
      </c>
      <c r="W3495" s="10">
        <f t="shared" si="439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 t="shared" si="432"/>
        <v>Dan</v>
      </c>
      <c r="H3496" s="6" t="str">
        <f t="shared" si="433"/>
        <v>Campbell</v>
      </c>
      <c r="I3496" s="6" t="str">
        <f t="shared" si="434"/>
        <v>Perth</v>
      </c>
      <c r="J3496" s="2" t="s">
        <v>894</v>
      </c>
      <c r="K3496" s="7" t="str">
        <f>INDEX('Product Details'!$A$2:$D$169, MATCH('Sales Order '!J3496,'Product Details'!$B$2:$B$169,0),3)</f>
        <v>Technology</v>
      </c>
      <c r="L3496" s="7" t="str">
        <f>INDEX('Product Details'!$A$2:$D$169, MATCH('Sales Order '!J3496,'Product Details'!$B$2:$B$169,0),4)</f>
        <v>Machines</v>
      </c>
      <c r="M3496" s="7" t="str">
        <f>INDEX('Product Details'!$A$2:$D$169, MATCH('Sales Order '!J3496,'Product Details'!$B$2:$B$169,0),1)</f>
        <v>Card Printer, Red</v>
      </c>
      <c r="N3496" s="2">
        <v>2681</v>
      </c>
      <c r="O3496" s="2">
        <v>2458</v>
      </c>
      <c r="P3496" s="2">
        <v>9</v>
      </c>
      <c r="Q3496" s="8">
        <f t="shared" si="435"/>
        <v>22122</v>
      </c>
      <c r="R3496" s="8">
        <f t="shared" si="436"/>
        <v>24129</v>
      </c>
      <c r="S3496" s="2">
        <v>85</v>
      </c>
      <c r="T3496" s="9">
        <f t="shared" si="437"/>
        <v>24214</v>
      </c>
      <c r="U3496" s="9">
        <f t="shared" si="438"/>
        <v>2092</v>
      </c>
      <c r="V3496" s="2" t="s">
        <v>34</v>
      </c>
      <c r="W3496" s="10">
        <f t="shared" si="439"/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 t="shared" si="432"/>
        <v>Ralph</v>
      </c>
      <c r="H3497" s="6" t="str">
        <f t="shared" si="433"/>
        <v>Arnett</v>
      </c>
      <c r="I3497" s="6" t="str">
        <f t="shared" si="434"/>
        <v>Wolfsburg</v>
      </c>
      <c r="J3497" s="2" t="s">
        <v>122</v>
      </c>
      <c r="K3497" s="7" t="str">
        <f>INDEX('Product Details'!$A$2:$D$169, MATCH('Sales Order '!J3497,'Product Details'!$B$2:$B$169,0),3)</f>
        <v>Furniture</v>
      </c>
      <c r="L3497" s="7" t="str">
        <f>INDEX('Product Details'!$A$2:$D$169, MATCH('Sales Order '!J3497,'Product Details'!$B$2:$B$169,0),4)</f>
        <v>Furnishings</v>
      </c>
      <c r="M3497" s="7" t="str">
        <f>INDEX('Product Details'!$A$2:$D$169, MATCH('Sales Order '!J3497,'Product Details'!$B$2:$B$169,0),1)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435"/>
        <v>8828</v>
      </c>
      <c r="R3497" s="8">
        <f t="shared" si="436"/>
        <v>9000</v>
      </c>
      <c r="S3497" s="2">
        <v>62</v>
      </c>
      <c r="T3497" s="9">
        <f t="shared" si="437"/>
        <v>9062</v>
      </c>
      <c r="U3497" s="9">
        <f t="shared" si="438"/>
        <v>234</v>
      </c>
      <c r="V3497" s="2" t="s">
        <v>34</v>
      </c>
      <c r="W3497" s="10">
        <f t="shared" si="439"/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 t="shared" si="432"/>
        <v>Julia</v>
      </c>
      <c r="H3498" s="6" t="str">
        <f t="shared" si="433"/>
        <v>Dunbar</v>
      </c>
      <c r="I3498" s="6" t="str">
        <f t="shared" si="434"/>
        <v>Cologne</v>
      </c>
      <c r="J3498" s="2" t="s">
        <v>156</v>
      </c>
      <c r="K3498" s="7" t="str">
        <f>INDEX('Product Details'!$A$2:$D$169, MATCH('Sales Order '!J3498,'Product Details'!$B$2:$B$169,0),3)</f>
        <v>Office_Supplies</v>
      </c>
      <c r="L3498" s="7" t="str">
        <f>INDEX('Product Details'!$A$2:$D$169, MATCH('Sales Order '!J3498,'Product Details'!$B$2:$B$169,0),4)</f>
        <v>Envelopes</v>
      </c>
      <c r="M3498" s="7" t="str">
        <f>INDEX('Product Details'!$A$2:$D$169, MATCH('Sales Order '!J3498,'Product Details'!$B$2:$B$169,0),1)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435"/>
        <v>15828</v>
      </c>
      <c r="R3498" s="8">
        <f t="shared" si="436"/>
        <v>17756</v>
      </c>
      <c r="S3498" s="2">
        <v>21</v>
      </c>
      <c r="T3498" s="9">
        <f t="shared" si="437"/>
        <v>17777</v>
      </c>
      <c r="U3498" s="9">
        <f t="shared" si="438"/>
        <v>1949</v>
      </c>
      <c r="V3498" s="2" t="s">
        <v>64</v>
      </c>
      <c r="W3498" s="10">
        <f t="shared" si="439"/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 t="shared" si="432"/>
        <v>Mike</v>
      </c>
      <c r="H3499" s="6" t="str">
        <f t="shared" si="433"/>
        <v>Gockenbach</v>
      </c>
      <c r="I3499" s="6" t="str">
        <f t="shared" si="434"/>
        <v>Caloundra</v>
      </c>
      <c r="J3499" s="2" t="s">
        <v>1168</v>
      </c>
      <c r="K3499" s="7" t="str">
        <f>INDEX('Product Details'!$A$2:$D$169, MATCH('Sales Order '!J3499,'Product Details'!$B$2:$B$169,0),3)</f>
        <v>Office_Supplies</v>
      </c>
      <c r="L3499" s="7" t="str">
        <f>INDEX('Product Details'!$A$2:$D$169, MATCH('Sales Order '!J3499,'Product Details'!$B$2:$B$169,0),4)</f>
        <v>Supplies</v>
      </c>
      <c r="M3499" s="7" t="str">
        <f>INDEX('Product Details'!$A$2:$D$169, MATCH('Sales Order '!J3499,'Product Details'!$B$2:$B$169,0),1)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435"/>
        <v>6630</v>
      </c>
      <c r="R3499" s="8">
        <f t="shared" si="436"/>
        <v>7026</v>
      </c>
      <c r="S3499" s="2">
        <v>76</v>
      </c>
      <c r="T3499" s="9">
        <f t="shared" si="437"/>
        <v>7102</v>
      </c>
      <c r="U3499" s="9">
        <f t="shared" si="438"/>
        <v>472</v>
      </c>
      <c r="V3499" s="2" t="s">
        <v>34</v>
      </c>
      <c r="W3499" s="10">
        <f t="shared" si="439"/>
        <v>0.05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 t="shared" si="432"/>
        <v>Peter</v>
      </c>
      <c r="H3500" s="6" t="str">
        <f t="shared" si="433"/>
        <v>BŸhler</v>
      </c>
      <c r="I3500" s="6" t="str">
        <f t="shared" si="434"/>
        <v>Dresden</v>
      </c>
      <c r="J3500" s="2" t="s">
        <v>500</v>
      </c>
      <c r="K3500" s="7" t="str">
        <f>INDEX('Product Details'!$A$2:$D$169, MATCH('Sales Order '!J3500,'Product Details'!$B$2:$B$169,0),3)</f>
        <v>Furniture</v>
      </c>
      <c r="L3500" s="7" t="str">
        <f>INDEX('Product Details'!$A$2:$D$169, MATCH('Sales Order '!J3500,'Product Details'!$B$2:$B$169,0),4)</f>
        <v>Tables</v>
      </c>
      <c r="M3500" s="7" t="str">
        <f>INDEX('Product Details'!$A$2:$D$169, MATCH('Sales Order '!J3500,'Product Details'!$B$2:$B$169,0),1)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435"/>
        <v>522</v>
      </c>
      <c r="R3500" s="8">
        <f t="shared" si="436"/>
        <v>567</v>
      </c>
      <c r="S3500" s="2">
        <v>10</v>
      </c>
      <c r="T3500" s="9">
        <f t="shared" si="437"/>
        <v>577</v>
      </c>
      <c r="U3500" s="9">
        <f t="shared" si="438"/>
        <v>55</v>
      </c>
      <c r="V3500" s="2" t="s">
        <v>34</v>
      </c>
      <c r="W3500" s="10">
        <f t="shared" si="439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 t="shared" si="432"/>
        <v>Kristina</v>
      </c>
      <c r="H3501" s="6" t="str">
        <f t="shared" si="433"/>
        <v>Nunn</v>
      </c>
      <c r="I3501" s="6" t="str">
        <f t="shared" si="434"/>
        <v>Jakarta</v>
      </c>
      <c r="J3501" s="2" t="s">
        <v>235</v>
      </c>
      <c r="K3501" s="7" t="str">
        <f>INDEX('Product Details'!$A$2:$D$169, MATCH('Sales Order '!J3501,'Product Details'!$B$2:$B$169,0),3)</f>
        <v>Furniture</v>
      </c>
      <c r="L3501" s="7" t="str">
        <f>INDEX('Product Details'!$A$2:$D$169, MATCH('Sales Order '!J3501,'Product Details'!$B$2:$B$169,0),4)</f>
        <v>Chairs</v>
      </c>
      <c r="M3501" s="7" t="str">
        <f>INDEX('Product Details'!$A$2:$D$169, MATCH('Sales Order '!J3501,'Product Details'!$B$2:$B$169,0),1)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435"/>
        <v>21812</v>
      </c>
      <c r="R3501" s="8">
        <f t="shared" si="436"/>
        <v>22232</v>
      </c>
      <c r="S3501" s="2">
        <v>21</v>
      </c>
      <c r="T3501" s="9">
        <f t="shared" si="437"/>
        <v>22253</v>
      </c>
      <c r="U3501" s="9">
        <f t="shared" si="438"/>
        <v>441</v>
      </c>
      <c r="V3501" s="2" t="s">
        <v>34</v>
      </c>
      <c r="W3501" s="10">
        <f t="shared" si="439"/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 t="shared" si="432"/>
        <v>Eugene</v>
      </c>
      <c r="H3502" s="6" t="str">
        <f t="shared" si="433"/>
        <v>Hildebrand</v>
      </c>
      <c r="I3502" s="6" t="str">
        <f t="shared" si="434"/>
        <v>Sindelfingen</v>
      </c>
      <c r="J3502" s="2" t="s">
        <v>1001</v>
      </c>
      <c r="K3502" s="7" t="str">
        <f>INDEX('Product Details'!$A$2:$D$169, MATCH('Sales Order '!J3502,'Product Details'!$B$2:$B$169,0),3)</f>
        <v>Office_Supplies</v>
      </c>
      <c r="L3502" s="7" t="str">
        <f>INDEX('Product Details'!$A$2:$D$169, MATCH('Sales Order '!J3502,'Product Details'!$B$2:$B$169,0),4)</f>
        <v>Art</v>
      </c>
      <c r="M3502" s="7" t="str">
        <f>INDEX('Product Details'!$A$2:$D$169, MATCH('Sales Order '!J3502,'Product Details'!$B$2:$B$169,0),1)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435"/>
        <v>3182</v>
      </c>
      <c r="R3502" s="8">
        <f t="shared" si="436"/>
        <v>3274</v>
      </c>
      <c r="S3502" s="2">
        <v>53</v>
      </c>
      <c r="T3502" s="9">
        <f t="shared" si="437"/>
        <v>3327</v>
      </c>
      <c r="U3502" s="9">
        <f t="shared" si="438"/>
        <v>145</v>
      </c>
      <c r="V3502" s="2" t="s">
        <v>34</v>
      </c>
      <c r="W3502" s="10">
        <f t="shared" si="439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 t="shared" si="432"/>
        <v>Sung</v>
      </c>
      <c r="H3503" s="6" t="str">
        <f t="shared" si="433"/>
        <v>Shariari</v>
      </c>
      <c r="I3503" s="6" t="str">
        <f t="shared" si="434"/>
        <v>Solapur</v>
      </c>
      <c r="J3503" s="2" t="s">
        <v>351</v>
      </c>
      <c r="K3503" s="7" t="str">
        <f>INDEX('Product Details'!$A$2:$D$169, MATCH('Sales Order '!J3503,'Product Details'!$B$2:$B$169,0),3)</f>
        <v>Furniture</v>
      </c>
      <c r="L3503" s="7" t="str">
        <f>INDEX('Product Details'!$A$2:$D$169, MATCH('Sales Order '!J3503,'Product Details'!$B$2:$B$169,0),4)</f>
        <v>Tables</v>
      </c>
      <c r="M3503" s="7" t="str">
        <f>INDEX('Product Details'!$A$2:$D$169, MATCH('Sales Order '!J3503,'Product Details'!$B$2:$B$169,0),1)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435"/>
        <v>4770</v>
      </c>
      <c r="R3503" s="8">
        <f t="shared" si="436"/>
        <v>5195</v>
      </c>
      <c r="S3503" s="2">
        <v>51</v>
      </c>
      <c r="T3503" s="9">
        <f t="shared" si="437"/>
        <v>5246</v>
      </c>
      <c r="U3503" s="9">
        <f t="shared" si="438"/>
        <v>476</v>
      </c>
      <c r="V3503" s="2" t="s">
        <v>31</v>
      </c>
      <c r="W3503" s="10">
        <f t="shared" si="439"/>
        <v>0.05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 t="shared" si="432"/>
        <v>Eileen</v>
      </c>
      <c r="H3504" s="6" t="str">
        <f t="shared" si="433"/>
        <v>Kiefer</v>
      </c>
      <c r="I3504" s="6" t="str">
        <f t="shared" si="434"/>
        <v>Cologne</v>
      </c>
      <c r="J3504" s="2" t="s">
        <v>94</v>
      </c>
      <c r="K3504" s="7" t="str">
        <f>INDEX('Product Details'!$A$2:$D$169, MATCH('Sales Order '!J3504,'Product Details'!$B$2:$B$169,0),3)</f>
        <v>Furniture</v>
      </c>
      <c r="L3504" s="7" t="str">
        <f>INDEX('Product Details'!$A$2:$D$169, MATCH('Sales Order '!J3504,'Product Details'!$B$2:$B$169,0),4)</f>
        <v>Bookcases</v>
      </c>
      <c r="M3504" s="7" t="str">
        <f>INDEX('Product Details'!$A$2:$D$169, MATCH('Sales Order '!J3504,'Product Details'!$B$2:$B$169,0),1)</f>
        <v>3-Shelf Cabinet, Mobile</v>
      </c>
      <c r="N3504" s="2">
        <v>1763</v>
      </c>
      <c r="O3504" s="2">
        <v>1602</v>
      </c>
      <c r="P3504" s="2">
        <v>4</v>
      </c>
      <c r="Q3504" s="8">
        <f t="shared" si="435"/>
        <v>6408</v>
      </c>
      <c r="R3504" s="8">
        <f t="shared" si="436"/>
        <v>7052</v>
      </c>
      <c r="S3504" s="2">
        <v>31</v>
      </c>
      <c r="T3504" s="9">
        <f t="shared" si="437"/>
        <v>7083</v>
      </c>
      <c r="U3504" s="9">
        <f t="shared" si="438"/>
        <v>675</v>
      </c>
      <c r="V3504" s="2" t="s">
        <v>34</v>
      </c>
      <c r="W3504" s="10">
        <f t="shared" si="439"/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 t="shared" si="432"/>
        <v>Darren</v>
      </c>
      <c r="H3505" s="6" t="str">
        <f t="shared" si="433"/>
        <v>Powers</v>
      </c>
      <c r="I3505" s="6" t="str">
        <f t="shared" si="434"/>
        <v>Depok</v>
      </c>
      <c r="J3505" s="2" t="s">
        <v>205</v>
      </c>
      <c r="K3505" s="7" t="str">
        <f>INDEX('Product Details'!$A$2:$D$169, MATCH('Sales Order '!J3505,'Product Details'!$B$2:$B$169,0),3)</f>
        <v>Office_Supplies</v>
      </c>
      <c r="L3505" s="7" t="str">
        <f>INDEX('Product Details'!$A$2:$D$169, MATCH('Sales Order '!J3505,'Product Details'!$B$2:$B$169,0),4)</f>
        <v>Labels</v>
      </c>
      <c r="M3505" s="7" t="str">
        <f>INDEX('Product Details'!$A$2:$D$169, MATCH('Sales Order '!J3505,'Product Details'!$B$2:$B$169,0),1)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435"/>
        <v>7884</v>
      </c>
      <c r="R3505" s="8">
        <f t="shared" si="436"/>
        <v>8277</v>
      </c>
      <c r="S3505" s="2">
        <v>57</v>
      </c>
      <c r="T3505" s="9">
        <f t="shared" si="437"/>
        <v>8334</v>
      </c>
      <c r="U3505" s="9">
        <f t="shared" si="438"/>
        <v>450</v>
      </c>
      <c r="V3505" s="2" t="s">
        <v>34</v>
      </c>
      <c r="W3505" s="10">
        <f t="shared" si="439"/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 t="shared" si="432"/>
        <v>Rob</v>
      </c>
      <c r="H3506" s="6" t="str">
        <f t="shared" si="433"/>
        <v>Williams</v>
      </c>
      <c r="I3506" s="6" t="str">
        <f t="shared" si="434"/>
        <v>Wodonga</v>
      </c>
      <c r="J3506" s="2" t="s">
        <v>215</v>
      </c>
      <c r="K3506" s="7" t="str">
        <f>INDEX('Product Details'!$A$2:$D$169, MATCH('Sales Order '!J3506,'Product Details'!$B$2:$B$169,0),3)</f>
        <v>Technology</v>
      </c>
      <c r="L3506" s="7" t="str">
        <f>INDEX('Product Details'!$A$2:$D$169, MATCH('Sales Order '!J3506,'Product Details'!$B$2:$B$169,0),4)</f>
        <v>Machines</v>
      </c>
      <c r="M3506" s="7" t="str">
        <f>INDEX('Product Details'!$A$2:$D$169, MATCH('Sales Order '!J3506,'Product Details'!$B$2:$B$169,0),1)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435"/>
        <v>6243</v>
      </c>
      <c r="R3506" s="8">
        <f t="shared" si="436"/>
        <v>6666</v>
      </c>
      <c r="S3506" s="2">
        <v>50</v>
      </c>
      <c r="T3506" s="9">
        <f t="shared" si="437"/>
        <v>6716</v>
      </c>
      <c r="U3506" s="9">
        <f t="shared" si="438"/>
        <v>473</v>
      </c>
      <c r="V3506" s="2" t="s">
        <v>34</v>
      </c>
      <c r="W3506" s="10">
        <f t="shared" si="439"/>
        <v>0.05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 t="shared" si="432"/>
        <v>Guy</v>
      </c>
      <c r="H3507" s="6" t="str">
        <f t="shared" si="433"/>
        <v>Phonely</v>
      </c>
      <c r="I3507" s="6" t="str">
        <f t="shared" si="434"/>
        <v>Jodhpur</v>
      </c>
      <c r="J3507" s="2" t="s">
        <v>793</v>
      </c>
      <c r="K3507" s="7" t="str">
        <f>INDEX('Product Details'!$A$2:$D$169, MATCH('Sales Order '!J3507,'Product Details'!$B$2:$B$169,0),3)</f>
        <v>Office_Supplies</v>
      </c>
      <c r="L3507" s="7" t="str">
        <f>INDEX('Product Details'!$A$2:$D$169, MATCH('Sales Order '!J3507,'Product Details'!$B$2:$B$169,0),4)</f>
        <v>Fasteners</v>
      </c>
      <c r="M3507" s="7" t="str">
        <f>INDEX('Product Details'!$A$2:$D$169, MATCH('Sales Order '!J3507,'Product Details'!$B$2:$B$169,0),1)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435"/>
        <v>528</v>
      </c>
      <c r="R3507" s="8">
        <f t="shared" si="436"/>
        <v>582</v>
      </c>
      <c r="S3507" s="2">
        <v>30</v>
      </c>
      <c r="T3507" s="9">
        <f t="shared" si="437"/>
        <v>612</v>
      </c>
      <c r="U3507" s="9">
        <f t="shared" si="438"/>
        <v>84</v>
      </c>
      <c r="V3507" s="2" t="s">
        <v>64</v>
      </c>
      <c r="W3507" s="10">
        <f t="shared" si="439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 t="shared" si="432"/>
        <v>Kean</v>
      </c>
      <c r="H3508" s="6" t="str">
        <f t="shared" si="433"/>
        <v>Thornton</v>
      </c>
      <c r="I3508" s="6" t="str">
        <f t="shared" si="434"/>
        <v>Melbourne</v>
      </c>
      <c r="J3508" s="2" t="s">
        <v>551</v>
      </c>
      <c r="K3508" s="7" t="str">
        <f>INDEX('Product Details'!$A$2:$D$169, MATCH('Sales Order '!J3508,'Product Details'!$B$2:$B$169,0),3)</f>
        <v>Office_Supplies</v>
      </c>
      <c r="L3508" s="7" t="str">
        <f>INDEX('Product Details'!$A$2:$D$169, MATCH('Sales Order '!J3508,'Product Details'!$B$2:$B$169,0),4)</f>
        <v>Art</v>
      </c>
      <c r="M3508" s="7" t="str">
        <f>INDEX('Product Details'!$A$2:$D$169, MATCH('Sales Order '!J3508,'Product Details'!$B$2:$B$169,0),1)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435"/>
        <v>3204</v>
      </c>
      <c r="R3508" s="8">
        <f t="shared" si="436"/>
        <v>3526</v>
      </c>
      <c r="S3508" s="2">
        <v>92</v>
      </c>
      <c r="T3508" s="9">
        <f t="shared" si="437"/>
        <v>3618</v>
      </c>
      <c r="U3508" s="9">
        <f t="shared" si="438"/>
        <v>414</v>
      </c>
      <c r="V3508" s="2" t="s">
        <v>31</v>
      </c>
      <c r="W3508" s="10">
        <f t="shared" si="439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 t="shared" si="432"/>
        <v>Jack</v>
      </c>
      <c r="H3509" s="6" t="str">
        <f t="shared" si="433"/>
        <v>Lebron</v>
      </c>
      <c r="I3509" s="6" t="str">
        <f t="shared" si="434"/>
        <v>Erftstadt</v>
      </c>
      <c r="J3509" s="2" t="s">
        <v>533</v>
      </c>
      <c r="K3509" s="7" t="str">
        <f>INDEX('Product Details'!$A$2:$D$169, MATCH('Sales Order '!J3509,'Product Details'!$B$2:$B$169,0),3)</f>
        <v>Office_Supplies</v>
      </c>
      <c r="L3509" s="7" t="str">
        <f>INDEX('Product Details'!$A$2:$D$169, MATCH('Sales Order '!J3509,'Product Details'!$B$2:$B$169,0),4)</f>
        <v>Supplies</v>
      </c>
      <c r="M3509" s="7" t="str">
        <f>INDEX('Product Details'!$A$2:$D$169, MATCH('Sales Order '!J3509,'Product Details'!$B$2:$B$169,0),1)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435"/>
        <v>58840</v>
      </c>
      <c r="R3509" s="8">
        <f t="shared" si="436"/>
        <v>64810</v>
      </c>
      <c r="S3509" s="2">
        <v>43</v>
      </c>
      <c r="T3509" s="9">
        <f t="shared" si="437"/>
        <v>64853</v>
      </c>
      <c r="U3509" s="9">
        <f t="shared" si="438"/>
        <v>6013</v>
      </c>
      <c r="V3509" s="2" t="s">
        <v>31</v>
      </c>
      <c r="W3509" s="10">
        <f t="shared" si="439"/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 t="shared" si="432"/>
        <v>Nick</v>
      </c>
      <c r="H3510" s="6" t="str">
        <f t="shared" si="433"/>
        <v>Zandusky</v>
      </c>
      <c r="I3510" s="6" t="str">
        <f t="shared" si="434"/>
        <v>Surabaya</v>
      </c>
      <c r="J3510" s="2" t="s">
        <v>836</v>
      </c>
      <c r="K3510" s="7" t="str">
        <f>INDEX('Product Details'!$A$2:$D$169, MATCH('Sales Order '!J3510,'Product Details'!$B$2:$B$169,0),3)</f>
        <v>Technology</v>
      </c>
      <c r="L3510" s="7" t="str">
        <f>INDEX('Product Details'!$A$2:$D$169, MATCH('Sales Order '!J3510,'Product Details'!$B$2:$B$169,0),4)</f>
        <v>Copiers</v>
      </c>
      <c r="M3510" s="7" t="str">
        <f>INDEX('Product Details'!$A$2:$D$169, MATCH('Sales Order '!J3510,'Product Details'!$B$2:$B$169,0),1)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435"/>
        <v>2696</v>
      </c>
      <c r="R3510" s="8">
        <f t="shared" si="436"/>
        <v>3056</v>
      </c>
      <c r="S3510" s="2">
        <v>38</v>
      </c>
      <c r="T3510" s="9">
        <f t="shared" si="437"/>
        <v>3094</v>
      </c>
      <c r="U3510" s="9">
        <f t="shared" si="438"/>
        <v>398</v>
      </c>
      <c r="V3510" s="2" t="s">
        <v>34</v>
      </c>
      <c r="W3510" s="10">
        <f t="shared" si="439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 t="shared" si="432"/>
        <v>Greg</v>
      </c>
      <c r="H3511" s="6" t="str">
        <f t="shared" si="433"/>
        <v>Hansen</v>
      </c>
      <c r="I3511" s="6" t="str">
        <f t="shared" si="434"/>
        <v>Canberra</v>
      </c>
      <c r="J3511" s="2" t="s">
        <v>178</v>
      </c>
      <c r="K3511" s="7" t="str">
        <f>INDEX('Product Details'!$A$2:$D$169, MATCH('Sales Order '!J3511,'Product Details'!$B$2:$B$169,0),3)</f>
        <v>Technology</v>
      </c>
      <c r="L3511" s="7" t="str">
        <f>INDEX('Product Details'!$A$2:$D$169, MATCH('Sales Order '!J3511,'Product Details'!$B$2:$B$169,0),4)</f>
        <v>Accessories</v>
      </c>
      <c r="M3511" s="7" t="str">
        <f>INDEX('Product Details'!$A$2:$D$169, MATCH('Sales Order '!J3511,'Product Details'!$B$2:$B$169,0),1)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435"/>
        <v>16606</v>
      </c>
      <c r="R3511" s="8">
        <f t="shared" si="436"/>
        <v>17260</v>
      </c>
      <c r="S3511" s="2">
        <v>96</v>
      </c>
      <c r="T3511" s="9">
        <f t="shared" si="437"/>
        <v>17356</v>
      </c>
      <c r="U3511" s="9">
        <f t="shared" si="438"/>
        <v>750</v>
      </c>
      <c r="V3511" s="2" t="s">
        <v>34</v>
      </c>
      <c r="W3511" s="10">
        <f t="shared" si="439"/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 t="shared" si="432"/>
        <v>Hunter</v>
      </c>
      <c r="H3512" s="6" t="str">
        <f t="shared" si="433"/>
        <v>Lopez</v>
      </c>
      <c r="I3512" s="6" t="str">
        <f t="shared" si="434"/>
        <v>Wollongong</v>
      </c>
      <c r="J3512" s="2" t="s">
        <v>913</v>
      </c>
      <c r="K3512" s="7" t="str">
        <f>INDEX('Product Details'!$A$2:$D$169, MATCH('Sales Order '!J3512,'Product Details'!$B$2:$B$169,0),3)</f>
        <v>Office_Supplies</v>
      </c>
      <c r="L3512" s="7" t="str">
        <f>INDEX('Product Details'!$A$2:$D$169, MATCH('Sales Order '!J3512,'Product Details'!$B$2:$B$169,0),4)</f>
        <v>Appliances</v>
      </c>
      <c r="M3512" s="7" t="str">
        <f>INDEX('Product Details'!$A$2:$D$169, MATCH('Sales Order '!J3512,'Product Details'!$B$2:$B$169,0),1)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435"/>
        <v>1546</v>
      </c>
      <c r="R3512" s="8">
        <f t="shared" si="436"/>
        <v>1623</v>
      </c>
      <c r="S3512" s="2">
        <v>86</v>
      </c>
      <c r="T3512" s="9">
        <f t="shared" si="437"/>
        <v>1709</v>
      </c>
      <c r="U3512" s="9">
        <f t="shared" si="438"/>
        <v>163</v>
      </c>
      <c r="V3512" s="2" t="s">
        <v>64</v>
      </c>
      <c r="W3512" s="10">
        <f t="shared" si="439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 t="shared" si="432"/>
        <v>Deanra</v>
      </c>
      <c r="H3513" s="6" t="str">
        <f t="shared" si="433"/>
        <v>Eno</v>
      </c>
      <c r="I3513" s="6" t="str">
        <f t="shared" si="434"/>
        <v>Langen</v>
      </c>
      <c r="J3513" s="2" t="s">
        <v>617</v>
      </c>
      <c r="K3513" s="7" t="str">
        <f>INDEX('Product Details'!$A$2:$D$169, MATCH('Sales Order '!J3513,'Product Details'!$B$2:$B$169,0),3)</f>
        <v>Office_Supplies</v>
      </c>
      <c r="L3513" s="7" t="str">
        <f>INDEX('Product Details'!$A$2:$D$169, MATCH('Sales Order '!J3513,'Product Details'!$B$2:$B$169,0),4)</f>
        <v>Binders</v>
      </c>
      <c r="M3513" s="7" t="str">
        <f>INDEX('Product Details'!$A$2:$D$169, MATCH('Sales Order '!J3513,'Product Details'!$B$2:$B$169,0),1)</f>
        <v>JM Magazine Binder</v>
      </c>
      <c r="N3513" s="2">
        <v>1453</v>
      </c>
      <c r="O3513" s="2">
        <v>1411</v>
      </c>
      <c r="P3513" s="2">
        <v>1</v>
      </c>
      <c r="Q3513" s="8">
        <f t="shared" si="435"/>
        <v>1411</v>
      </c>
      <c r="R3513" s="8">
        <f t="shared" si="436"/>
        <v>1453</v>
      </c>
      <c r="S3513" s="2">
        <v>84</v>
      </c>
      <c r="T3513" s="9">
        <f t="shared" si="437"/>
        <v>1537</v>
      </c>
      <c r="U3513" s="9">
        <f t="shared" si="438"/>
        <v>126</v>
      </c>
      <c r="V3513" s="2" t="s">
        <v>34</v>
      </c>
      <c r="W3513" s="10">
        <f t="shared" si="439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 t="shared" si="432"/>
        <v>Steven</v>
      </c>
      <c r="H3514" s="6" t="str">
        <f t="shared" si="433"/>
        <v>Cartwright</v>
      </c>
      <c r="I3514" s="6" t="str">
        <f t="shared" si="434"/>
        <v>Newcastle</v>
      </c>
      <c r="J3514" s="2" t="s">
        <v>332</v>
      </c>
      <c r="K3514" s="7" t="str">
        <f>INDEX('Product Details'!$A$2:$D$169, MATCH('Sales Order '!J3514,'Product Details'!$B$2:$B$169,0),3)</f>
        <v>Technology</v>
      </c>
      <c r="L3514" s="7" t="str">
        <f>INDEX('Product Details'!$A$2:$D$169, MATCH('Sales Order '!J3514,'Product Details'!$B$2:$B$169,0),4)</f>
        <v>Phones</v>
      </c>
      <c r="M3514" s="7" t="str">
        <f>INDEX('Product Details'!$A$2:$D$169, MATCH('Sales Order '!J3514,'Product Details'!$B$2:$B$169,0),1)</f>
        <v>Digium D40 VoIP phone</v>
      </c>
      <c r="N3514" s="2">
        <v>1060</v>
      </c>
      <c r="O3514" s="2">
        <v>964</v>
      </c>
      <c r="P3514" s="2">
        <v>3</v>
      </c>
      <c r="Q3514" s="8">
        <f t="shared" si="435"/>
        <v>2892</v>
      </c>
      <c r="R3514" s="8">
        <f t="shared" si="436"/>
        <v>3180</v>
      </c>
      <c r="S3514" s="2">
        <v>97</v>
      </c>
      <c r="T3514" s="9">
        <f t="shared" si="437"/>
        <v>3277</v>
      </c>
      <c r="U3514" s="9">
        <f t="shared" si="438"/>
        <v>385</v>
      </c>
      <c r="V3514" s="2" t="s">
        <v>34</v>
      </c>
      <c r="W3514" s="10">
        <f t="shared" si="439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 t="shared" si="432"/>
        <v>Dave</v>
      </c>
      <c r="H3515" s="6" t="str">
        <f t="shared" si="433"/>
        <v>Poirier</v>
      </c>
      <c r="I3515" s="6" t="str">
        <f t="shared" si="434"/>
        <v>Changchun</v>
      </c>
      <c r="J3515" s="2" t="s">
        <v>417</v>
      </c>
      <c r="K3515" s="7" t="str">
        <f>INDEX('Product Details'!$A$2:$D$169, MATCH('Sales Order '!J3515,'Product Details'!$B$2:$B$169,0),3)</f>
        <v>Technology</v>
      </c>
      <c r="L3515" s="7" t="str">
        <f>INDEX('Product Details'!$A$2:$D$169, MATCH('Sales Order '!J3515,'Product Details'!$B$2:$B$169,0),4)</f>
        <v>Phones</v>
      </c>
      <c r="M3515" s="7" t="str">
        <f>INDEX('Product Details'!$A$2:$D$169, MATCH('Sales Order '!J3515,'Product Details'!$B$2:$B$169,0),1)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435"/>
        <v>1071</v>
      </c>
      <c r="R3515" s="8">
        <f t="shared" si="436"/>
        <v>1190</v>
      </c>
      <c r="S3515" s="2">
        <v>30</v>
      </c>
      <c r="T3515" s="9">
        <f t="shared" si="437"/>
        <v>1220</v>
      </c>
      <c r="U3515" s="9">
        <f t="shared" si="438"/>
        <v>149</v>
      </c>
      <c r="V3515" s="2" t="s">
        <v>34</v>
      </c>
      <c r="W3515" s="10">
        <f t="shared" si="439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 t="shared" si="432"/>
        <v>Eric</v>
      </c>
      <c r="H3516" s="6" t="str">
        <f t="shared" si="433"/>
        <v>Barreto</v>
      </c>
      <c r="I3516" s="6" t="str">
        <f t="shared" si="434"/>
        <v>Liaoyang</v>
      </c>
      <c r="J3516" s="2" t="s">
        <v>335</v>
      </c>
      <c r="K3516" s="7" t="str">
        <f>INDEX('Product Details'!$A$2:$D$169, MATCH('Sales Order '!J3516,'Product Details'!$B$2:$B$169,0),3)</f>
        <v>Office_Supplies</v>
      </c>
      <c r="L3516" s="7" t="str">
        <f>INDEX('Product Details'!$A$2:$D$169, MATCH('Sales Order '!J3516,'Product Details'!$B$2:$B$169,0),4)</f>
        <v>Paper</v>
      </c>
      <c r="M3516" s="7" t="str">
        <f>INDEX('Product Details'!$A$2:$D$169, MATCH('Sales Order '!J3516,'Product Details'!$B$2:$B$169,0),1)</f>
        <v>Xerox 22</v>
      </c>
      <c r="N3516" s="2">
        <v>60</v>
      </c>
      <c r="O3516" s="2">
        <v>55</v>
      </c>
      <c r="P3516" s="2">
        <v>5</v>
      </c>
      <c r="Q3516" s="8">
        <f t="shared" si="435"/>
        <v>275</v>
      </c>
      <c r="R3516" s="8">
        <f t="shared" si="436"/>
        <v>300</v>
      </c>
      <c r="S3516" s="2">
        <v>10</v>
      </c>
      <c r="T3516" s="9">
        <f t="shared" si="437"/>
        <v>310</v>
      </c>
      <c r="U3516" s="9">
        <f t="shared" si="438"/>
        <v>35</v>
      </c>
      <c r="V3516" s="2" t="s">
        <v>34</v>
      </c>
      <c r="W3516" s="10">
        <f t="shared" si="439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 t="shared" si="432"/>
        <v>Stuart</v>
      </c>
      <c r="H3517" s="6" t="str">
        <f t="shared" si="433"/>
        <v>Calhoun</v>
      </c>
      <c r="I3517" s="6" t="str">
        <f t="shared" si="434"/>
        <v>Bochum</v>
      </c>
      <c r="J3517" s="2" t="s">
        <v>493</v>
      </c>
      <c r="K3517" s="7" t="str">
        <f>INDEX('Product Details'!$A$2:$D$169, MATCH('Sales Order '!J3517,'Product Details'!$B$2:$B$169,0),3)</f>
        <v>Office_Supplies</v>
      </c>
      <c r="L3517" s="7" t="str">
        <f>INDEX('Product Details'!$A$2:$D$169, MATCH('Sales Order '!J3517,'Product Details'!$B$2:$B$169,0),4)</f>
        <v>Binders</v>
      </c>
      <c r="M3517" s="7" t="str">
        <f>INDEX('Product Details'!$A$2:$D$169, MATCH('Sales Order '!J3517,'Product Details'!$B$2:$B$169,0),1)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435"/>
        <v>24003</v>
      </c>
      <c r="R3517" s="8">
        <f t="shared" si="436"/>
        <v>25197</v>
      </c>
      <c r="S3517" s="2">
        <v>57</v>
      </c>
      <c r="T3517" s="9">
        <f t="shared" si="437"/>
        <v>25254</v>
      </c>
      <c r="U3517" s="9">
        <f t="shared" si="438"/>
        <v>1251</v>
      </c>
      <c r="V3517" s="2" t="s">
        <v>64</v>
      </c>
      <c r="W3517" s="10">
        <f t="shared" si="439"/>
        <v>7.0000000000000007E-2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 t="shared" si="432"/>
        <v>Thais</v>
      </c>
      <c r="H3518" s="6" t="str">
        <f t="shared" si="433"/>
        <v>Sissman</v>
      </c>
      <c r="I3518" s="6" t="str">
        <f t="shared" si="434"/>
        <v>Essen</v>
      </c>
      <c r="J3518" s="2" t="s">
        <v>100</v>
      </c>
      <c r="K3518" s="7" t="str">
        <f>INDEX('Product Details'!$A$2:$D$169, MATCH('Sales Order '!J3518,'Product Details'!$B$2:$B$169,0),3)</f>
        <v>Office_Supplies</v>
      </c>
      <c r="L3518" s="7" t="str">
        <f>INDEX('Product Details'!$A$2:$D$169, MATCH('Sales Order '!J3518,'Product Details'!$B$2:$B$169,0),4)</f>
        <v>Art</v>
      </c>
      <c r="M3518" s="7" t="str">
        <f>INDEX('Product Details'!$A$2:$D$169, MATCH('Sales Order '!J3518,'Product Details'!$B$2:$B$169,0),1)</f>
        <v>Newell 34</v>
      </c>
      <c r="N3518" s="2">
        <v>1399</v>
      </c>
      <c r="O3518" s="2">
        <v>1333</v>
      </c>
      <c r="P3518" s="2">
        <v>4</v>
      </c>
      <c r="Q3518" s="8">
        <f t="shared" si="435"/>
        <v>5332</v>
      </c>
      <c r="R3518" s="8">
        <f t="shared" si="436"/>
        <v>5596</v>
      </c>
      <c r="S3518" s="2">
        <v>95</v>
      </c>
      <c r="T3518" s="9">
        <f t="shared" si="437"/>
        <v>5691</v>
      </c>
      <c r="U3518" s="9">
        <f t="shared" si="438"/>
        <v>359</v>
      </c>
      <c r="V3518" s="2" t="s">
        <v>34</v>
      </c>
      <c r="W3518" s="10">
        <f t="shared" si="439"/>
        <v>0.05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 t="shared" si="432"/>
        <v>Claire</v>
      </c>
      <c r="H3519" s="6" t="str">
        <f t="shared" si="433"/>
        <v>Gute</v>
      </c>
      <c r="I3519" s="6" t="str">
        <f t="shared" si="434"/>
        <v>Shenzhen</v>
      </c>
      <c r="J3519" s="2" t="s">
        <v>302</v>
      </c>
      <c r="K3519" s="7" t="str">
        <f>INDEX('Product Details'!$A$2:$D$169, MATCH('Sales Order '!J3519,'Product Details'!$B$2:$B$169,0),3)</f>
        <v>Technology</v>
      </c>
      <c r="L3519" s="7" t="str">
        <f>INDEX('Product Details'!$A$2:$D$169, MATCH('Sales Order '!J3519,'Product Details'!$B$2:$B$169,0),4)</f>
        <v>Machines</v>
      </c>
      <c r="M3519" s="7" t="str">
        <f>INDEX('Product Details'!$A$2:$D$169, MATCH('Sales Order '!J3519,'Product Details'!$B$2:$B$169,0),1)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435"/>
        <v>374</v>
      </c>
      <c r="R3519" s="8">
        <f t="shared" si="436"/>
        <v>416</v>
      </c>
      <c r="S3519" s="2">
        <v>39</v>
      </c>
      <c r="T3519" s="9">
        <f t="shared" si="437"/>
        <v>455</v>
      </c>
      <c r="U3519" s="9">
        <f t="shared" si="438"/>
        <v>81</v>
      </c>
      <c r="V3519" s="2" t="s">
        <v>34</v>
      </c>
      <c r="W3519" s="10">
        <f t="shared" si="439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 t="shared" si="432"/>
        <v>Toby</v>
      </c>
      <c r="H3520" s="6" t="str">
        <f t="shared" si="433"/>
        <v>Gnade</v>
      </c>
      <c r="I3520" s="6" t="str">
        <f t="shared" si="434"/>
        <v>Wagga Wagga</v>
      </c>
      <c r="J3520" s="2" t="s">
        <v>623</v>
      </c>
      <c r="K3520" s="7" t="str">
        <f>INDEX('Product Details'!$A$2:$D$169, MATCH('Sales Order '!J3520,'Product Details'!$B$2:$B$169,0),3)</f>
        <v>Office_Supplies</v>
      </c>
      <c r="L3520" s="7" t="str">
        <f>INDEX('Product Details'!$A$2:$D$169, MATCH('Sales Order '!J3520,'Product Details'!$B$2:$B$169,0),4)</f>
        <v>Storage</v>
      </c>
      <c r="M3520" s="7" t="str">
        <f>INDEX('Product Details'!$A$2:$D$169, MATCH('Sales Order '!J3520,'Product Details'!$B$2:$B$169,0),1)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435"/>
        <v>19203</v>
      </c>
      <c r="R3520" s="8">
        <f t="shared" si="436"/>
        <v>19200</v>
      </c>
      <c r="S3520" s="2">
        <v>79</v>
      </c>
      <c r="T3520" s="9">
        <f t="shared" si="437"/>
        <v>19279</v>
      </c>
      <c r="U3520" s="9">
        <f t="shared" si="438"/>
        <v>76</v>
      </c>
      <c r="V3520" s="2" t="s">
        <v>34</v>
      </c>
      <c r="W3520" s="10">
        <f t="shared" si="439"/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 t="shared" si="432"/>
        <v>Barry</v>
      </c>
      <c r="H3521" s="6" t="str">
        <f t="shared" si="433"/>
        <v>Blumstein</v>
      </c>
      <c r="I3521" s="6" t="str">
        <f t="shared" si="434"/>
        <v>Gold Coast</v>
      </c>
      <c r="J3521" s="2" t="s">
        <v>504</v>
      </c>
      <c r="K3521" s="7" t="str">
        <f>INDEX('Product Details'!$A$2:$D$169, MATCH('Sales Order '!J3521,'Product Details'!$B$2:$B$169,0),3)</f>
        <v>Technology</v>
      </c>
      <c r="L3521" s="7" t="str">
        <f>INDEX('Product Details'!$A$2:$D$169, MATCH('Sales Order '!J3521,'Product Details'!$B$2:$B$169,0),4)</f>
        <v>Machines</v>
      </c>
      <c r="M3521" s="7" t="str">
        <f>INDEX('Product Details'!$A$2:$D$169, MATCH('Sales Order '!J3521,'Product Details'!$B$2:$B$169,0),1)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435"/>
        <v>23076</v>
      </c>
      <c r="R3521" s="8">
        <f t="shared" si="436"/>
        <v>25416</v>
      </c>
      <c r="S3521" s="2">
        <v>48</v>
      </c>
      <c r="T3521" s="9">
        <f t="shared" si="437"/>
        <v>25464</v>
      </c>
      <c r="U3521" s="9">
        <f t="shared" si="438"/>
        <v>2388</v>
      </c>
      <c r="V3521" s="2" t="s">
        <v>34</v>
      </c>
      <c r="W3521" s="10">
        <f t="shared" si="439"/>
        <v>7.0000000000000007E-2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 t="shared" si="432"/>
        <v>David</v>
      </c>
      <c r="H3522" s="6" t="str">
        <f t="shared" si="433"/>
        <v>Philippe</v>
      </c>
      <c r="I3522" s="6" t="str">
        <f t="shared" si="434"/>
        <v>Hamburg</v>
      </c>
      <c r="J3522" s="2" t="s">
        <v>1001</v>
      </c>
      <c r="K3522" s="7" t="str">
        <f>INDEX('Product Details'!$A$2:$D$169, MATCH('Sales Order '!J3522,'Product Details'!$B$2:$B$169,0),3)</f>
        <v>Office_Supplies</v>
      </c>
      <c r="L3522" s="7" t="str">
        <f>INDEX('Product Details'!$A$2:$D$169, MATCH('Sales Order '!J3522,'Product Details'!$B$2:$B$169,0),4)</f>
        <v>Art</v>
      </c>
      <c r="M3522" s="7" t="str">
        <f>INDEX('Product Details'!$A$2:$D$169, MATCH('Sales Order '!J3522,'Product Details'!$B$2:$B$169,0),1)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435"/>
        <v>1254</v>
      </c>
      <c r="R3522" s="8">
        <f t="shared" si="436"/>
        <v>1342</v>
      </c>
      <c r="S3522" s="2">
        <v>23</v>
      </c>
      <c r="T3522" s="9">
        <f t="shared" si="437"/>
        <v>1365</v>
      </c>
      <c r="U3522" s="9">
        <f t="shared" si="438"/>
        <v>111</v>
      </c>
      <c r="V3522" s="2" t="s">
        <v>34</v>
      </c>
      <c r="W3522" s="10">
        <f t="shared" si="439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 t="shared" si="432"/>
        <v>Tom</v>
      </c>
      <c r="H3523" s="6" t="str">
        <f t="shared" si="433"/>
        <v>Stivers</v>
      </c>
      <c r="I3523" s="6" t="str">
        <f t="shared" si="434"/>
        <v>Thane</v>
      </c>
      <c r="J3523" s="2" t="s">
        <v>141</v>
      </c>
      <c r="K3523" s="7" t="str">
        <f>INDEX('Product Details'!$A$2:$D$169, MATCH('Sales Order '!J3523,'Product Details'!$B$2:$B$169,0),3)</f>
        <v>Furniture</v>
      </c>
      <c r="L3523" s="7" t="str">
        <f>INDEX('Product Details'!$A$2:$D$169, MATCH('Sales Order '!J3523,'Product Details'!$B$2:$B$169,0),4)</f>
        <v>Chairs</v>
      </c>
      <c r="M3523" s="7" t="str">
        <f>INDEX('Product Details'!$A$2:$D$169, MATCH('Sales Order '!J3523,'Product Details'!$B$2:$B$169,0),1)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435"/>
        <v>17220</v>
      </c>
      <c r="R3523" s="8">
        <f t="shared" si="436"/>
        <v>17886</v>
      </c>
      <c r="S3523" s="2">
        <v>79</v>
      </c>
      <c r="T3523" s="9">
        <f t="shared" si="437"/>
        <v>17965</v>
      </c>
      <c r="U3523" s="9">
        <f t="shared" si="438"/>
        <v>745</v>
      </c>
      <c r="V3523" s="2" t="s">
        <v>64</v>
      </c>
      <c r="W3523" s="10">
        <f t="shared" si="439"/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 t="shared" si="432"/>
        <v>Sung</v>
      </c>
      <c r="H3524" s="6" t="str">
        <f t="shared" si="433"/>
        <v>Shariari</v>
      </c>
      <c r="I3524" s="6" t="str">
        <f t="shared" si="434"/>
        <v>Solapur</v>
      </c>
      <c r="J3524" s="2" t="s">
        <v>284</v>
      </c>
      <c r="K3524" s="7" t="str">
        <f>INDEX('Product Details'!$A$2:$D$169, MATCH('Sales Order '!J3524,'Product Details'!$B$2:$B$169,0),3)</f>
        <v>Furniture</v>
      </c>
      <c r="L3524" s="7" t="str">
        <f>INDEX('Product Details'!$A$2:$D$169, MATCH('Sales Order '!J3524,'Product Details'!$B$2:$B$169,0),4)</f>
        <v>Chairs</v>
      </c>
      <c r="M3524" s="7" t="str">
        <f>INDEX('Product Details'!$A$2:$D$169, MATCH('Sales Order '!J3524,'Product Details'!$B$2:$B$169,0),1)</f>
        <v>Chairmat, Black</v>
      </c>
      <c r="N3524" s="2">
        <v>1601</v>
      </c>
      <c r="O3524" s="2">
        <v>1510</v>
      </c>
      <c r="P3524" s="2">
        <v>4</v>
      </c>
      <c r="Q3524" s="8">
        <f t="shared" si="435"/>
        <v>6040</v>
      </c>
      <c r="R3524" s="8">
        <f t="shared" si="436"/>
        <v>6404</v>
      </c>
      <c r="S3524" s="2">
        <v>94</v>
      </c>
      <c r="T3524" s="9">
        <f t="shared" si="437"/>
        <v>6498</v>
      </c>
      <c r="U3524" s="9">
        <f t="shared" si="438"/>
        <v>458</v>
      </c>
      <c r="V3524" s="2" t="s">
        <v>34</v>
      </c>
      <c r="W3524" s="10">
        <f t="shared" si="439"/>
        <v>0.05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 t="shared" si="432"/>
        <v>Erica</v>
      </c>
      <c r="H3525" s="6" t="str">
        <f t="shared" si="433"/>
        <v>Hackney</v>
      </c>
      <c r="I3525" s="6" t="str">
        <f t="shared" si="434"/>
        <v>Perth</v>
      </c>
      <c r="J3525" s="2" t="s">
        <v>60</v>
      </c>
      <c r="K3525" s="7" t="str">
        <f>INDEX('Product Details'!$A$2:$D$169, MATCH('Sales Order '!J3525,'Product Details'!$B$2:$B$169,0),3)</f>
        <v>Technology</v>
      </c>
      <c r="L3525" s="7" t="str">
        <f>INDEX('Product Details'!$A$2:$D$169, MATCH('Sales Order '!J3525,'Product Details'!$B$2:$B$169,0),4)</f>
        <v>Accessories</v>
      </c>
      <c r="M3525" s="7" t="str">
        <f>INDEX('Product Details'!$A$2:$D$169, MATCH('Sales Order '!J3525,'Product Details'!$B$2:$B$169,0),1)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435"/>
        <v>2901</v>
      </c>
      <c r="R3525" s="8">
        <f t="shared" si="436"/>
        <v>3224</v>
      </c>
      <c r="S3525" s="2">
        <v>38</v>
      </c>
      <c r="T3525" s="9">
        <f t="shared" si="437"/>
        <v>3262</v>
      </c>
      <c r="U3525" s="9">
        <f t="shared" si="438"/>
        <v>361</v>
      </c>
      <c r="V3525" s="2" t="s">
        <v>34</v>
      </c>
      <c r="W3525" s="10">
        <f t="shared" si="439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 t="shared" si="432"/>
        <v>Aaron</v>
      </c>
      <c r="H3526" s="6" t="str">
        <f t="shared" si="433"/>
        <v>Bergman</v>
      </c>
      <c r="I3526" s="6" t="str">
        <f t="shared" si="434"/>
        <v>Halle</v>
      </c>
      <c r="J3526" s="2" t="s">
        <v>71</v>
      </c>
      <c r="K3526" s="7" t="str">
        <f>INDEX('Product Details'!$A$2:$D$169, MATCH('Sales Order '!J3526,'Product Details'!$B$2:$B$169,0),3)</f>
        <v>Furniture</v>
      </c>
      <c r="L3526" s="7" t="str">
        <f>INDEX('Product Details'!$A$2:$D$169, MATCH('Sales Order '!J3526,'Product Details'!$B$2:$B$169,0),4)</f>
        <v>Furnishings</v>
      </c>
      <c r="M3526" s="7" t="str">
        <f>INDEX('Product Details'!$A$2:$D$169, MATCH('Sales Order '!J3526,'Product Details'!$B$2:$B$169,0),1)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435"/>
        <v>16264</v>
      </c>
      <c r="R3526" s="8">
        <f t="shared" si="436"/>
        <v>18066</v>
      </c>
      <c r="S3526" s="2">
        <v>55</v>
      </c>
      <c r="T3526" s="9">
        <f t="shared" si="437"/>
        <v>18121</v>
      </c>
      <c r="U3526" s="9">
        <f t="shared" si="438"/>
        <v>1857</v>
      </c>
      <c r="V3526" s="2" t="s">
        <v>72</v>
      </c>
      <c r="W3526" s="10">
        <f t="shared" si="439"/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 t="shared" si="432"/>
        <v>Kristina</v>
      </c>
      <c r="H3527" s="6" t="str">
        <f t="shared" si="433"/>
        <v>Nunn</v>
      </c>
      <c r="I3527" s="6" t="str">
        <f t="shared" si="434"/>
        <v>Jakarta</v>
      </c>
      <c r="J3527" s="2" t="s">
        <v>208</v>
      </c>
      <c r="K3527" s="7" t="str">
        <f>INDEX('Product Details'!$A$2:$D$169, MATCH('Sales Order '!J3527,'Product Details'!$B$2:$B$169,0),3)</f>
        <v>Office_Supplies</v>
      </c>
      <c r="L3527" s="7" t="str">
        <f>INDEX('Product Details'!$A$2:$D$169, MATCH('Sales Order '!J3527,'Product Details'!$B$2:$B$169,0),4)</f>
        <v>Labels</v>
      </c>
      <c r="M3527" s="7" t="str">
        <f>INDEX('Product Details'!$A$2:$D$169, MATCH('Sales Order '!J3527,'Product Details'!$B$2:$B$169,0),1)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435"/>
        <v>12978</v>
      </c>
      <c r="R3527" s="8">
        <f t="shared" si="436"/>
        <v>14571</v>
      </c>
      <c r="S3527" s="2">
        <v>57</v>
      </c>
      <c r="T3527" s="9">
        <f t="shared" si="437"/>
        <v>14628</v>
      </c>
      <c r="U3527" s="9">
        <f t="shared" si="438"/>
        <v>1650</v>
      </c>
      <c r="V3527" s="2" t="s">
        <v>34</v>
      </c>
      <c r="W3527" s="10">
        <f t="shared" si="439"/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 t="shared" si="432"/>
        <v>Dionis</v>
      </c>
      <c r="H3528" s="6" t="str">
        <f t="shared" si="433"/>
        <v>Lloyd</v>
      </c>
      <c r="I3528" s="6" t="str">
        <f t="shared" si="434"/>
        <v>Kamarhati</v>
      </c>
      <c r="J3528" s="2" t="s">
        <v>455</v>
      </c>
      <c r="K3528" s="7" t="str">
        <f>INDEX('Product Details'!$A$2:$D$169, MATCH('Sales Order '!J3528,'Product Details'!$B$2:$B$169,0),3)</f>
        <v>Office_Supplies</v>
      </c>
      <c r="L3528" s="7" t="str">
        <f>INDEX('Product Details'!$A$2:$D$169, MATCH('Sales Order '!J3528,'Product Details'!$B$2:$B$169,0),4)</f>
        <v>Paper</v>
      </c>
      <c r="M3528" s="7" t="str">
        <f>INDEX('Product Details'!$A$2:$D$169, MATCH('Sales Order '!J3528,'Product Details'!$B$2:$B$169,0),1)</f>
        <v>Xerox 1910</v>
      </c>
      <c r="N3528" s="2">
        <v>1721</v>
      </c>
      <c r="O3528" s="2">
        <v>1640</v>
      </c>
      <c r="P3528" s="2">
        <v>6</v>
      </c>
      <c r="Q3528" s="8">
        <f t="shared" si="435"/>
        <v>9840</v>
      </c>
      <c r="R3528" s="8">
        <f t="shared" si="436"/>
        <v>10326</v>
      </c>
      <c r="S3528" s="2">
        <v>85</v>
      </c>
      <c r="T3528" s="9">
        <f t="shared" si="437"/>
        <v>10411</v>
      </c>
      <c r="U3528" s="9">
        <f t="shared" si="438"/>
        <v>571</v>
      </c>
      <c r="V3528" s="2" t="s">
        <v>34</v>
      </c>
      <c r="W3528" s="10">
        <f t="shared" si="439"/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 t="shared" si="432"/>
        <v>John</v>
      </c>
      <c r="H3529" s="6" t="str">
        <f t="shared" si="433"/>
        <v>Castell</v>
      </c>
      <c r="I3529" s="6" t="str">
        <f t="shared" si="434"/>
        <v>Jakarta</v>
      </c>
      <c r="J3529" s="2" t="s">
        <v>1001</v>
      </c>
      <c r="K3529" s="7" t="str">
        <f>INDEX('Product Details'!$A$2:$D$169, MATCH('Sales Order '!J3529,'Product Details'!$B$2:$B$169,0),3)</f>
        <v>Office_Supplies</v>
      </c>
      <c r="L3529" s="7" t="str">
        <f>INDEX('Product Details'!$A$2:$D$169, MATCH('Sales Order '!J3529,'Product Details'!$B$2:$B$169,0),4)</f>
        <v>Art</v>
      </c>
      <c r="M3529" s="7" t="str">
        <f>INDEX('Product Details'!$A$2:$D$169, MATCH('Sales Order '!J3529,'Product Details'!$B$2:$B$169,0),1)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435"/>
        <v>3146</v>
      </c>
      <c r="R3529" s="8">
        <f t="shared" si="436"/>
        <v>3270</v>
      </c>
      <c r="S3529" s="2">
        <v>94</v>
      </c>
      <c r="T3529" s="9">
        <f t="shared" si="437"/>
        <v>3364</v>
      </c>
      <c r="U3529" s="9">
        <f t="shared" si="438"/>
        <v>218</v>
      </c>
      <c r="V3529" s="2" t="s">
        <v>34</v>
      </c>
      <c r="W3529" s="10">
        <f t="shared" si="439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 t="shared" ref="G3530:G3593" si="440">VLOOKUP(F3530, Customer,2,0)</f>
        <v>William</v>
      </c>
      <c r="H3530" s="6" t="str">
        <f t="shared" ref="H3530:H3593" si="441">VLOOKUP(F3530,Customer,3,0)</f>
        <v>Brown</v>
      </c>
      <c r="I3530" s="6" t="str">
        <f t="shared" ref="I3530:I3593" si="442">VLOOKUP(F3530,Customer,5,0)</f>
        <v>Denpasar</v>
      </c>
      <c r="J3530" s="2" t="s">
        <v>156</v>
      </c>
      <c r="K3530" s="7" t="str">
        <f>INDEX('Product Details'!$A$2:$D$169, MATCH('Sales Order '!J3530,'Product Details'!$B$2:$B$169,0),3)</f>
        <v>Office_Supplies</v>
      </c>
      <c r="L3530" s="7" t="str">
        <f>INDEX('Product Details'!$A$2:$D$169, MATCH('Sales Order '!J3530,'Product Details'!$B$2:$B$169,0),4)</f>
        <v>Envelopes</v>
      </c>
      <c r="M3530" s="7" t="str">
        <f>INDEX('Product Details'!$A$2:$D$169, MATCH('Sales Order '!J3530,'Product Details'!$B$2:$B$169,0),1)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435"/>
        <v>1197</v>
      </c>
      <c r="R3530" s="8">
        <f t="shared" si="436"/>
        <v>1305</v>
      </c>
      <c r="S3530" s="2">
        <v>98</v>
      </c>
      <c r="T3530" s="9">
        <f t="shared" si="437"/>
        <v>1403</v>
      </c>
      <c r="U3530" s="9">
        <f t="shared" si="438"/>
        <v>206</v>
      </c>
      <c r="V3530" s="2" t="s">
        <v>34</v>
      </c>
      <c r="W3530" s="10">
        <f t="shared" si="439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 t="shared" si="440"/>
        <v>Tony</v>
      </c>
      <c r="H3531" s="6" t="str">
        <f t="shared" si="441"/>
        <v>Sayre</v>
      </c>
      <c r="I3531" s="6" t="str">
        <f t="shared" si="442"/>
        <v>Jakarta</v>
      </c>
      <c r="J3531" s="2" t="s">
        <v>221</v>
      </c>
      <c r="K3531" s="7" t="str">
        <f>INDEX('Product Details'!$A$2:$D$169, MATCH('Sales Order '!J3531,'Product Details'!$B$2:$B$169,0),3)</f>
        <v>Office_Supplies</v>
      </c>
      <c r="L3531" s="7" t="str">
        <f>INDEX('Product Details'!$A$2:$D$169, MATCH('Sales Order '!J3531,'Product Details'!$B$2:$B$169,0),4)</f>
        <v>Storage</v>
      </c>
      <c r="M3531" s="7" t="str">
        <f>INDEX('Product Details'!$A$2:$D$169, MATCH('Sales Order '!J3531,'Product Details'!$B$2:$B$169,0),1)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443">O3531*P3531</f>
        <v>5232</v>
      </c>
      <c r="R3531" s="8">
        <f t="shared" ref="R3531:R3594" si="444">N3531*P3531</f>
        <v>5488</v>
      </c>
      <c r="S3531" s="2">
        <v>99</v>
      </c>
      <c r="T3531" s="9">
        <f t="shared" ref="T3531:T3594" si="445">R3531+S3531</f>
        <v>5587</v>
      </c>
      <c r="U3531" s="9">
        <f t="shared" ref="U3531:U3594" si="446">T3531-Q3531</f>
        <v>355</v>
      </c>
      <c r="V3531" s="2" t="s">
        <v>34</v>
      </c>
      <c r="W3531" s="10">
        <f t="shared" ref="W3531:W3594" si="447">VLOOKUP(T3531,$X$1:$Y$7,2,1)</f>
        <v>0.05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 t="shared" si="440"/>
        <v>Duane</v>
      </c>
      <c r="H3532" s="6" t="str">
        <f t="shared" si="441"/>
        <v>Huffman</v>
      </c>
      <c r="I3532" s="6" t="str">
        <f t="shared" si="442"/>
        <v>Jakarta</v>
      </c>
      <c r="J3532" s="2" t="s">
        <v>57</v>
      </c>
      <c r="K3532" s="7" t="str">
        <f>INDEX('Product Details'!$A$2:$D$169, MATCH('Sales Order '!J3532,'Product Details'!$B$2:$B$169,0),3)</f>
        <v>Technology</v>
      </c>
      <c r="L3532" s="7" t="str">
        <f>INDEX('Product Details'!$A$2:$D$169, MATCH('Sales Order '!J3532,'Product Details'!$B$2:$B$169,0),4)</f>
        <v>Accessories</v>
      </c>
      <c r="M3532" s="7" t="str">
        <f>INDEX('Product Details'!$A$2:$D$169, MATCH('Sales Order '!J3532,'Product Details'!$B$2:$B$169,0),1)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443"/>
        <v>2616</v>
      </c>
      <c r="R3532" s="8">
        <f t="shared" si="444"/>
        <v>2716</v>
      </c>
      <c r="S3532" s="2">
        <v>60</v>
      </c>
      <c r="T3532" s="9">
        <f t="shared" si="445"/>
        <v>2776</v>
      </c>
      <c r="U3532" s="9">
        <f t="shared" si="446"/>
        <v>160</v>
      </c>
      <c r="V3532" s="2" t="s">
        <v>64</v>
      </c>
      <c r="W3532" s="10">
        <f t="shared" si="447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 t="shared" si="440"/>
        <v>Trudy</v>
      </c>
      <c r="H3533" s="6" t="str">
        <f t="shared" si="441"/>
        <v>Glocke</v>
      </c>
      <c r="I3533" s="6" t="str">
        <f t="shared" si="442"/>
        <v>Huaiyin</v>
      </c>
      <c r="J3533" s="2" t="s">
        <v>500</v>
      </c>
      <c r="K3533" s="7" t="str">
        <f>INDEX('Product Details'!$A$2:$D$169, MATCH('Sales Order '!J3533,'Product Details'!$B$2:$B$169,0),3)</f>
        <v>Furniture</v>
      </c>
      <c r="L3533" s="7" t="str">
        <f>INDEX('Product Details'!$A$2:$D$169, MATCH('Sales Order '!J3533,'Product Details'!$B$2:$B$169,0),4)</f>
        <v>Tables</v>
      </c>
      <c r="M3533" s="7" t="str">
        <f>INDEX('Product Details'!$A$2:$D$169, MATCH('Sales Order '!J3533,'Product Details'!$B$2:$B$169,0),1)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443"/>
        <v>1048</v>
      </c>
      <c r="R3533" s="8">
        <f t="shared" si="444"/>
        <v>1128</v>
      </c>
      <c r="S3533" s="2">
        <v>30</v>
      </c>
      <c r="T3533" s="9">
        <f t="shared" si="445"/>
        <v>1158</v>
      </c>
      <c r="U3533" s="9">
        <f t="shared" si="446"/>
        <v>110</v>
      </c>
      <c r="V3533" s="2" t="s">
        <v>64</v>
      </c>
      <c r="W3533" s="10">
        <f t="shared" si="447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 t="shared" si="440"/>
        <v>Pamela</v>
      </c>
      <c r="H3534" s="6" t="str">
        <f t="shared" si="441"/>
        <v>Coakley</v>
      </c>
      <c r="I3534" s="6" t="str">
        <f t="shared" si="442"/>
        <v>Jakarta</v>
      </c>
      <c r="J3534" s="2" t="s">
        <v>1051</v>
      </c>
      <c r="K3534" s="7" t="str">
        <f>INDEX('Product Details'!$A$2:$D$169, MATCH('Sales Order '!J3534,'Product Details'!$B$2:$B$169,0),3)</f>
        <v>Technology</v>
      </c>
      <c r="L3534" s="7" t="str">
        <f>INDEX('Product Details'!$A$2:$D$169, MATCH('Sales Order '!J3534,'Product Details'!$B$2:$B$169,0),4)</f>
        <v>Copiers</v>
      </c>
      <c r="M3534" s="7" t="str">
        <f>INDEX('Product Details'!$A$2:$D$169, MATCH('Sales Order '!J3534,'Product Details'!$B$2:$B$169,0),1)</f>
        <v>Canon Ink, Digital</v>
      </c>
      <c r="N3534" s="2">
        <v>1533</v>
      </c>
      <c r="O3534" s="2">
        <v>1406</v>
      </c>
      <c r="P3534" s="2">
        <v>6</v>
      </c>
      <c r="Q3534" s="8">
        <f t="shared" si="443"/>
        <v>8436</v>
      </c>
      <c r="R3534" s="8">
        <f t="shared" si="444"/>
        <v>9198</v>
      </c>
      <c r="S3534" s="2">
        <v>36</v>
      </c>
      <c r="T3534" s="9">
        <f t="shared" si="445"/>
        <v>9234</v>
      </c>
      <c r="U3534" s="9">
        <f t="shared" si="446"/>
        <v>798</v>
      </c>
      <c r="V3534" s="2" t="s">
        <v>64</v>
      </c>
      <c r="W3534" s="10">
        <f t="shared" si="447"/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 t="shared" si="440"/>
        <v>Ed</v>
      </c>
      <c r="H3535" s="6" t="str">
        <f t="shared" si="441"/>
        <v>Braxton</v>
      </c>
      <c r="I3535" s="6" t="str">
        <f t="shared" si="442"/>
        <v>Bhatpara</v>
      </c>
      <c r="J3535" s="2" t="s">
        <v>425</v>
      </c>
      <c r="K3535" s="7" t="str">
        <f>INDEX('Product Details'!$A$2:$D$169, MATCH('Sales Order '!J3535,'Product Details'!$B$2:$B$169,0),3)</f>
        <v>Office_Supplies</v>
      </c>
      <c r="L3535" s="7" t="str">
        <f>INDEX('Product Details'!$A$2:$D$169, MATCH('Sales Order '!J3535,'Product Details'!$B$2:$B$169,0),4)</f>
        <v>Supplies</v>
      </c>
      <c r="M3535" s="7" t="str">
        <f>INDEX('Product Details'!$A$2:$D$169, MATCH('Sales Order '!J3535,'Product Details'!$B$2:$B$169,0),1)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443"/>
        <v>6620</v>
      </c>
      <c r="R3535" s="8">
        <f t="shared" si="444"/>
        <v>6951</v>
      </c>
      <c r="S3535" s="2">
        <v>22</v>
      </c>
      <c r="T3535" s="9">
        <f t="shared" si="445"/>
        <v>6973</v>
      </c>
      <c r="U3535" s="9">
        <f t="shared" si="446"/>
        <v>353</v>
      </c>
      <c r="V3535" s="2" t="s">
        <v>64</v>
      </c>
      <c r="W3535" s="10">
        <f t="shared" si="447"/>
        <v>0.05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 t="shared" si="440"/>
        <v>Darren</v>
      </c>
      <c r="H3536" s="6" t="str">
        <f t="shared" si="441"/>
        <v>Koutras</v>
      </c>
      <c r="I3536" s="6" t="str">
        <f t="shared" si="442"/>
        <v>Pune</v>
      </c>
      <c r="J3536" s="2" t="s">
        <v>263</v>
      </c>
      <c r="K3536" s="7" t="str">
        <f>INDEX('Product Details'!$A$2:$D$169, MATCH('Sales Order '!J3536,'Product Details'!$B$2:$B$169,0),3)</f>
        <v>Furniture</v>
      </c>
      <c r="L3536" s="7" t="str">
        <f>INDEX('Product Details'!$A$2:$D$169, MATCH('Sales Order '!J3536,'Product Details'!$B$2:$B$169,0),4)</f>
        <v>Chairs</v>
      </c>
      <c r="M3536" s="7" t="str">
        <f>INDEX('Product Details'!$A$2:$D$169, MATCH('Sales Order '!J3536,'Product Details'!$B$2:$B$169,0),1)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443"/>
        <v>2750</v>
      </c>
      <c r="R3536" s="8">
        <f t="shared" si="444"/>
        <v>3148</v>
      </c>
      <c r="S3536" s="2">
        <v>94</v>
      </c>
      <c r="T3536" s="9">
        <f t="shared" si="445"/>
        <v>3242</v>
      </c>
      <c r="U3536" s="9">
        <f t="shared" si="446"/>
        <v>492</v>
      </c>
      <c r="V3536" s="2" t="s">
        <v>34</v>
      </c>
      <c r="W3536" s="10">
        <f t="shared" si="447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 t="shared" si="440"/>
        <v>Rick</v>
      </c>
      <c r="H3537" s="6" t="str">
        <f t="shared" si="441"/>
        <v>Reed</v>
      </c>
      <c r="I3537" s="6" t="str">
        <f t="shared" si="442"/>
        <v>Lucknow</v>
      </c>
      <c r="J3537" s="2" t="s">
        <v>415</v>
      </c>
      <c r="K3537" s="7" t="str">
        <f>INDEX('Product Details'!$A$2:$D$169, MATCH('Sales Order '!J3537,'Product Details'!$B$2:$B$169,0),3)</f>
        <v>Furniture</v>
      </c>
      <c r="L3537" s="7" t="str">
        <f>INDEX('Product Details'!$A$2:$D$169, MATCH('Sales Order '!J3537,'Product Details'!$B$2:$B$169,0),4)</f>
        <v>Furnishings</v>
      </c>
      <c r="M3537" s="7" t="str">
        <f>INDEX('Product Details'!$A$2:$D$169, MATCH('Sales Order '!J3537,'Product Details'!$B$2:$B$169,0),1)</f>
        <v>-O Clock, Black</v>
      </c>
      <c r="N3537" s="2">
        <v>8686</v>
      </c>
      <c r="O3537" s="2">
        <v>8035</v>
      </c>
      <c r="P3537" s="2">
        <v>5</v>
      </c>
      <c r="Q3537" s="8">
        <f t="shared" si="443"/>
        <v>40175</v>
      </c>
      <c r="R3537" s="8">
        <f t="shared" si="444"/>
        <v>43430</v>
      </c>
      <c r="S3537" s="2">
        <v>73</v>
      </c>
      <c r="T3537" s="9">
        <f t="shared" si="445"/>
        <v>43503</v>
      </c>
      <c r="U3537" s="9">
        <f t="shared" si="446"/>
        <v>3328</v>
      </c>
      <c r="V3537" s="2" t="s">
        <v>34</v>
      </c>
      <c r="W3537" s="10">
        <f t="shared" si="447"/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 t="shared" si="440"/>
        <v>Brad</v>
      </c>
      <c r="H3538" s="6" t="str">
        <f t="shared" si="441"/>
        <v>Thomas</v>
      </c>
      <c r="I3538" s="6" t="str">
        <f t="shared" si="442"/>
        <v>Udaipur</v>
      </c>
      <c r="J3538" s="2" t="s">
        <v>841</v>
      </c>
      <c r="K3538" s="7" t="str">
        <f>INDEX('Product Details'!$A$2:$D$169, MATCH('Sales Order '!J3538,'Product Details'!$B$2:$B$169,0),3)</f>
        <v>Office_Supplies</v>
      </c>
      <c r="L3538" s="7" t="str">
        <f>INDEX('Product Details'!$A$2:$D$169, MATCH('Sales Order '!J3538,'Product Details'!$B$2:$B$169,0),4)</f>
        <v>Envelopes</v>
      </c>
      <c r="M3538" s="7" t="str">
        <f>INDEX('Product Details'!$A$2:$D$169, MATCH('Sales Order '!J3538,'Product Details'!$B$2:$B$169,0),1)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443"/>
        <v>574</v>
      </c>
      <c r="R3538" s="8">
        <f t="shared" si="444"/>
        <v>644</v>
      </c>
      <c r="S3538" s="2">
        <v>10</v>
      </c>
      <c r="T3538" s="9">
        <f t="shared" si="445"/>
        <v>654</v>
      </c>
      <c r="U3538" s="9">
        <f t="shared" si="446"/>
        <v>80</v>
      </c>
      <c r="V3538" s="2" t="s">
        <v>31</v>
      </c>
      <c r="W3538" s="10">
        <f t="shared" si="447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 t="shared" si="440"/>
        <v>Dan</v>
      </c>
      <c r="H3539" s="6" t="str">
        <f t="shared" si="441"/>
        <v>Campbell</v>
      </c>
      <c r="I3539" s="6" t="str">
        <f t="shared" si="442"/>
        <v>Perth</v>
      </c>
      <c r="J3539" s="2" t="s">
        <v>184</v>
      </c>
      <c r="K3539" s="7" t="str">
        <f>INDEX('Product Details'!$A$2:$D$169, MATCH('Sales Order '!J3539,'Product Details'!$B$2:$B$169,0),3)</f>
        <v>Furniture</v>
      </c>
      <c r="L3539" s="7" t="str">
        <f>INDEX('Product Details'!$A$2:$D$169, MATCH('Sales Order '!J3539,'Product Details'!$B$2:$B$169,0),4)</f>
        <v>Tables</v>
      </c>
      <c r="M3539" s="7" t="str">
        <f>INDEX('Product Details'!$A$2:$D$169, MATCH('Sales Order '!J3539,'Product Details'!$B$2:$B$169,0),1)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443"/>
        <v>4326</v>
      </c>
      <c r="R3539" s="8">
        <f t="shared" si="444"/>
        <v>4857</v>
      </c>
      <c r="S3539" s="2">
        <v>97</v>
      </c>
      <c r="T3539" s="9">
        <f t="shared" si="445"/>
        <v>4954</v>
      </c>
      <c r="U3539" s="9">
        <f t="shared" si="446"/>
        <v>628</v>
      </c>
      <c r="V3539" s="2" t="s">
        <v>31</v>
      </c>
      <c r="W3539" s="10">
        <f t="shared" si="447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 t="shared" si="440"/>
        <v>Catherine</v>
      </c>
      <c r="H3540" s="6" t="str">
        <f t="shared" si="441"/>
        <v>Glotzbach</v>
      </c>
      <c r="I3540" s="6" t="str">
        <f t="shared" si="442"/>
        <v>Bochum</v>
      </c>
      <c r="J3540" s="2" t="s">
        <v>81</v>
      </c>
      <c r="K3540" s="7" t="str">
        <f>INDEX('Product Details'!$A$2:$D$169, MATCH('Sales Order '!J3540,'Product Details'!$B$2:$B$169,0),3)</f>
        <v>Technology</v>
      </c>
      <c r="L3540" s="7" t="str">
        <f>INDEX('Product Details'!$A$2:$D$169, MATCH('Sales Order '!J3540,'Product Details'!$B$2:$B$169,0),4)</f>
        <v>Phones</v>
      </c>
      <c r="M3540" s="7" t="str">
        <f>INDEX('Product Details'!$A$2:$D$169, MATCH('Sales Order '!J3540,'Product Details'!$B$2:$B$169,0),1)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443"/>
        <v>82</v>
      </c>
      <c r="R3540" s="8">
        <f t="shared" si="444"/>
        <v>92</v>
      </c>
      <c r="S3540" s="2">
        <v>10</v>
      </c>
      <c r="T3540" s="9">
        <f t="shared" si="445"/>
        <v>102</v>
      </c>
      <c r="U3540" s="9">
        <f t="shared" si="446"/>
        <v>20</v>
      </c>
      <c r="V3540" s="2" t="s">
        <v>34</v>
      </c>
      <c r="W3540" s="10">
        <f t="shared" si="447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 t="shared" si="440"/>
        <v>Kelly</v>
      </c>
      <c r="H3541" s="6" t="str">
        <f t="shared" si="441"/>
        <v>Williams</v>
      </c>
      <c r="I3541" s="6" t="str">
        <f t="shared" si="442"/>
        <v>Sydney</v>
      </c>
      <c r="J3541" s="2" t="s">
        <v>399</v>
      </c>
      <c r="K3541" s="7" t="str">
        <f>INDEX('Product Details'!$A$2:$D$169, MATCH('Sales Order '!J3541,'Product Details'!$B$2:$B$169,0),3)</f>
        <v>Office_Supplies</v>
      </c>
      <c r="L3541" s="7" t="str">
        <f>INDEX('Product Details'!$A$2:$D$169, MATCH('Sales Order '!J3541,'Product Details'!$B$2:$B$169,0),4)</f>
        <v>Art</v>
      </c>
      <c r="M3541" s="7" t="str">
        <f>INDEX('Product Details'!$A$2:$D$169, MATCH('Sales Order '!J3541,'Product Details'!$B$2:$B$169,0),1)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443"/>
        <v>8262</v>
      </c>
      <c r="R3541" s="8">
        <f t="shared" si="444"/>
        <v>8592</v>
      </c>
      <c r="S3541" s="2">
        <v>39</v>
      </c>
      <c r="T3541" s="9">
        <f t="shared" si="445"/>
        <v>8631</v>
      </c>
      <c r="U3541" s="9">
        <f t="shared" si="446"/>
        <v>369</v>
      </c>
      <c r="V3541" s="2" t="s">
        <v>34</v>
      </c>
      <c r="W3541" s="10">
        <f t="shared" si="447"/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 t="shared" si="440"/>
        <v>Randy</v>
      </c>
      <c r="H3542" s="6" t="str">
        <f t="shared" si="441"/>
        <v>Ferguson</v>
      </c>
      <c r="I3542" s="6" t="str">
        <f t="shared" si="442"/>
        <v>Adelaide</v>
      </c>
      <c r="J3542" s="2" t="s">
        <v>633</v>
      </c>
      <c r="K3542" s="7" t="str">
        <f>INDEX('Product Details'!$A$2:$D$169, MATCH('Sales Order '!J3542,'Product Details'!$B$2:$B$169,0),3)</f>
        <v>Office_Supplies</v>
      </c>
      <c r="L3542" s="7" t="str">
        <f>INDEX('Product Details'!$A$2:$D$169, MATCH('Sales Order '!J3542,'Product Details'!$B$2:$B$169,0),4)</f>
        <v>Appliances</v>
      </c>
      <c r="M3542" s="7" t="str">
        <f>INDEX('Product Details'!$A$2:$D$169, MATCH('Sales Order '!J3542,'Product Details'!$B$2:$B$169,0),1)</f>
        <v>Cuisinart Toaster, Silver</v>
      </c>
      <c r="N3542" s="2">
        <v>2228</v>
      </c>
      <c r="O3542" s="2">
        <v>2143</v>
      </c>
      <c r="P3542" s="2">
        <v>4</v>
      </c>
      <c r="Q3542" s="8">
        <f t="shared" si="443"/>
        <v>8572</v>
      </c>
      <c r="R3542" s="8">
        <f t="shared" si="444"/>
        <v>8912</v>
      </c>
      <c r="S3542" s="2">
        <v>96</v>
      </c>
      <c r="T3542" s="9">
        <f t="shared" si="445"/>
        <v>9008</v>
      </c>
      <c r="U3542" s="9">
        <f t="shared" si="446"/>
        <v>436</v>
      </c>
      <c r="V3542" s="2" t="s">
        <v>64</v>
      </c>
      <c r="W3542" s="10">
        <f t="shared" si="447"/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 t="shared" si="440"/>
        <v>Steve</v>
      </c>
      <c r="H3543" s="6" t="str">
        <f t="shared" si="441"/>
        <v>Nguyen</v>
      </c>
      <c r="I3543" s="6" t="str">
        <f t="shared" si="442"/>
        <v>Delhi</v>
      </c>
      <c r="J3543" s="2" t="s">
        <v>1143</v>
      </c>
      <c r="K3543" s="7" t="str">
        <f>INDEX('Product Details'!$A$2:$D$169, MATCH('Sales Order '!J3543,'Product Details'!$B$2:$B$169,0),3)</f>
        <v>Furniture</v>
      </c>
      <c r="L3543" s="7" t="str">
        <f>INDEX('Product Details'!$A$2:$D$169, MATCH('Sales Order '!J3543,'Product Details'!$B$2:$B$169,0),4)</f>
        <v>Bookcases</v>
      </c>
      <c r="M3543" s="7" t="str">
        <f>INDEX('Product Details'!$A$2:$D$169, MATCH('Sales Order '!J3543,'Product Details'!$B$2:$B$169,0),1)</f>
        <v>Metal Bookcases, Putty</v>
      </c>
      <c r="N3543" s="2">
        <v>645</v>
      </c>
      <c r="O3543" s="2">
        <v>565</v>
      </c>
      <c r="P3543" s="2">
        <v>3</v>
      </c>
      <c r="Q3543" s="8">
        <f t="shared" si="443"/>
        <v>1695</v>
      </c>
      <c r="R3543" s="8">
        <f t="shared" si="444"/>
        <v>1935</v>
      </c>
      <c r="S3543" s="2">
        <v>46</v>
      </c>
      <c r="T3543" s="9">
        <f t="shared" si="445"/>
        <v>1981</v>
      </c>
      <c r="U3543" s="9">
        <f t="shared" si="446"/>
        <v>286</v>
      </c>
      <c r="V3543" s="2" t="s">
        <v>31</v>
      </c>
      <c r="W3543" s="10">
        <f t="shared" si="447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 t="shared" si="440"/>
        <v>Harry</v>
      </c>
      <c r="H3544" s="6" t="str">
        <f t="shared" si="441"/>
        <v>Marie</v>
      </c>
      <c r="I3544" s="6" t="str">
        <f t="shared" si="442"/>
        <v>Mataram</v>
      </c>
      <c r="J3544" s="2" t="s">
        <v>178</v>
      </c>
      <c r="K3544" s="7" t="str">
        <f>INDEX('Product Details'!$A$2:$D$169, MATCH('Sales Order '!J3544,'Product Details'!$B$2:$B$169,0),3)</f>
        <v>Technology</v>
      </c>
      <c r="L3544" s="7" t="str">
        <f>INDEX('Product Details'!$A$2:$D$169, MATCH('Sales Order '!J3544,'Product Details'!$B$2:$B$169,0),4)</f>
        <v>Accessories</v>
      </c>
      <c r="M3544" s="7" t="str">
        <f>INDEX('Product Details'!$A$2:$D$169, MATCH('Sales Order '!J3544,'Product Details'!$B$2:$B$169,0),1)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443"/>
        <v>7822</v>
      </c>
      <c r="R3544" s="8">
        <f t="shared" si="444"/>
        <v>8448</v>
      </c>
      <c r="S3544" s="2">
        <v>98</v>
      </c>
      <c r="T3544" s="9">
        <f t="shared" si="445"/>
        <v>8546</v>
      </c>
      <c r="U3544" s="9">
        <f t="shared" si="446"/>
        <v>724</v>
      </c>
      <c r="V3544" s="2" t="s">
        <v>64</v>
      </c>
      <c r="W3544" s="10">
        <f t="shared" si="447"/>
        <v>0.05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 t="shared" si="440"/>
        <v>Robert</v>
      </c>
      <c r="H3545" s="6" t="str">
        <f t="shared" si="441"/>
        <v>Dilbeck</v>
      </c>
      <c r="I3545" s="6" t="str">
        <f t="shared" si="442"/>
        <v>Melton</v>
      </c>
      <c r="J3545" s="2" t="s">
        <v>374</v>
      </c>
      <c r="K3545" s="7" t="str">
        <f>INDEX('Product Details'!$A$2:$D$169, MATCH('Sales Order '!J3545,'Product Details'!$B$2:$B$169,0),3)</f>
        <v>Furniture</v>
      </c>
      <c r="L3545" s="7" t="str">
        <f>INDEX('Product Details'!$A$2:$D$169, MATCH('Sales Order '!J3545,'Product Details'!$B$2:$B$169,0),4)</f>
        <v>Chairs</v>
      </c>
      <c r="M3545" s="7" t="str">
        <f>INDEX('Product Details'!$A$2:$D$169, MATCH('Sales Order '!J3545,'Product Details'!$B$2:$B$169,0),1)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443"/>
        <v>4728</v>
      </c>
      <c r="R3545" s="8">
        <f t="shared" si="444"/>
        <v>4962</v>
      </c>
      <c r="S3545" s="2">
        <v>67</v>
      </c>
      <c r="T3545" s="9">
        <f t="shared" si="445"/>
        <v>5029</v>
      </c>
      <c r="U3545" s="9">
        <f t="shared" si="446"/>
        <v>301</v>
      </c>
      <c r="V3545" s="2" t="s">
        <v>34</v>
      </c>
      <c r="W3545" s="10">
        <f t="shared" si="447"/>
        <v>0.05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 t="shared" si="440"/>
        <v>Carol</v>
      </c>
      <c r="H3546" s="6" t="str">
        <f t="shared" si="441"/>
        <v>Adams</v>
      </c>
      <c r="I3546" s="6" t="str">
        <f t="shared" si="442"/>
        <v>Cairns</v>
      </c>
      <c r="J3546" s="2" t="s">
        <v>284</v>
      </c>
      <c r="K3546" s="7" t="str">
        <f>INDEX('Product Details'!$A$2:$D$169, MATCH('Sales Order '!J3546,'Product Details'!$B$2:$B$169,0),3)</f>
        <v>Furniture</v>
      </c>
      <c r="L3546" s="7" t="str">
        <f>INDEX('Product Details'!$A$2:$D$169, MATCH('Sales Order '!J3546,'Product Details'!$B$2:$B$169,0),4)</f>
        <v>Chairs</v>
      </c>
      <c r="M3546" s="7" t="str">
        <f>INDEX('Product Details'!$A$2:$D$169, MATCH('Sales Order '!J3546,'Product Details'!$B$2:$B$169,0),1)</f>
        <v>Chairmat, Black</v>
      </c>
      <c r="N3546" s="2">
        <v>1413</v>
      </c>
      <c r="O3546" s="2">
        <v>1334</v>
      </c>
      <c r="P3546" s="2">
        <v>3</v>
      </c>
      <c r="Q3546" s="8">
        <f t="shared" si="443"/>
        <v>4002</v>
      </c>
      <c r="R3546" s="8">
        <f t="shared" si="444"/>
        <v>4239</v>
      </c>
      <c r="S3546" s="2">
        <v>38</v>
      </c>
      <c r="T3546" s="9">
        <f t="shared" si="445"/>
        <v>4277</v>
      </c>
      <c r="U3546" s="9">
        <f t="shared" si="446"/>
        <v>275</v>
      </c>
      <c r="V3546" s="2" t="s">
        <v>34</v>
      </c>
      <c r="W3546" s="10">
        <f t="shared" si="447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 t="shared" si="440"/>
        <v>Sam</v>
      </c>
      <c r="H3547" s="6" t="str">
        <f t="shared" si="441"/>
        <v>Zeldin</v>
      </c>
      <c r="I3547" s="6" t="str">
        <f t="shared" si="442"/>
        <v>Yanji</v>
      </c>
      <c r="J3547" s="2" t="s">
        <v>515</v>
      </c>
      <c r="K3547" s="7" t="str">
        <f>INDEX('Product Details'!$A$2:$D$169, MATCH('Sales Order '!J3547,'Product Details'!$B$2:$B$169,0),3)</f>
        <v>Technology</v>
      </c>
      <c r="L3547" s="7" t="str">
        <f>INDEX('Product Details'!$A$2:$D$169, MATCH('Sales Order '!J3547,'Product Details'!$B$2:$B$169,0),4)</f>
        <v>Accessories</v>
      </c>
      <c r="M3547" s="7" t="str">
        <f>INDEX('Product Details'!$A$2:$D$169, MATCH('Sales Order '!J3547,'Product Details'!$B$2:$B$169,0),1)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443"/>
        <v>15126</v>
      </c>
      <c r="R3547" s="8">
        <f t="shared" si="444"/>
        <v>15728</v>
      </c>
      <c r="S3547" s="2">
        <v>56</v>
      </c>
      <c r="T3547" s="9">
        <f t="shared" si="445"/>
        <v>15784</v>
      </c>
      <c r="U3547" s="9">
        <f t="shared" si="446"/>
        <v>658</v>
      </c>
      <c r="V3547" s="2" t="s">
        <v>64</v>
      </c>
      <c r="W3547" s="10">
        <f t="shared" si="447"/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 t="shared" si="440"/>
        <v>Aaron</v>
      </c>
      <c r="H3548" s="6" t="str">
        <f t="shared" si="441"/>
        <v>Smayling</v>
      </c>
      <c r="I3548" s="6" t="str">
        <f t="shared" si="442"/>
        <v>Port Macquarie</v>
      </c>
      <c r="J3548" s="2" t="s">
        <v>493</v>
      </c>
      <c r="K3548" s="7" t="str">
        <f>INDEX('Product Details'!$A$2:$D$169, MATCH('Sales Order '!J3548,'Product Details'!$B$2:$B$169,0),3)</f>
        <v>Office_Supplies</v>
      </c>
      <c r="L3548" s="7" t="str">
        <f>INDEX('Product Details'!$A$2:$D$169, MATCH('Sales Order '!J3548,'Product Details'!$B$2:$B$169,0),4)</f>
        <v>Binders</v>
      </c>
      <c r="M3548" s="7" t="str">
        <f>INDEX('Product Details'!$A$2:$D$169, MATCH('Sales Order '!J3548,'Product Details'!$B$2:$B$169,0),1)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443"/>
        <v>174</v>
      </c>
      <c r="R3548" s="8">
        <f t="shared" si="444"/>
        <v>186</v>
      </c>
      <c r="S3548" s="2">
        <v>10</v>
      </c>
      <c r="T3548" s="9">
        <f t="shared" si="445"/>
        <v>196</v>
      </c>
      <c r="U3548" s="9">
        <f t="shared" si="446"/>
        <v>22</v>
      </c>
      <c r="V3548" s="2" t="s">
        <v>31</v>
      </c>
      <c r="W3548" s="10">
        <f t="shared" si="447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 t="shared" si="440"/>
        <v>Dana</v>
      </c>
      <c r="H3549" s="6" t="str">
        <f t="shared" si="441"/>
        <v>Kaydos</v>
      </c>
      <c r="I3549" s="6" t="str">
        <f t="shared" si="442"/>
        <v>Nagercoil</v>
      </c>
      <c r="J3549" s="2" t="s">
        <v>181</v>
      </c>
      <c r="K3549" s="7" t="str">
        <f>INDEX('Product Details'!$A$2:$D$169, MATCH('Sales Order '!J3549,'Product Details'!$B$2:$B$169,0),3)</f>
        <v>Furniture</v>
      </c>
      <c r="L3549" s="7" t="str">
        <f>INDEX('Product Details'!$A$2:$D$169, MATCH('Sales Order '!J3549,'Product Details'!$B$2:$B$169,0),4)</f>
        <v>Tables</v>
      </c>
      <c r="M3549" s="7" t="str">
        <f>INDEX('Product Details'!$A$2:$D$169, MATCH('Sales Order '!J3549,'Product Details'!$B$2:$B$169,0),1)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443"/>
        <v>138366</v>
      </c>
      <c r="R3549" s="8">
        <f t="shared" si="444"/>
        <v>147972</v>
      </c>
      <c r="S3549" s="2">
        <v>93</v>
      </c>
      <c r="T3549" s="9">
        <f t="shared" si="445"/>
        <v>148065</v>
      </c>
      <c r="U3549" s="9">
        <f t="shared" si="446"/>
        <v>9699</v>
      </c>
      <c r="V3549" s="2" t="s">
        <v>34</v>
      </c>
      <c r="W3549" s="10">
        <f t="shared" si="447"/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 t="shared" si="440"/>
        <v>Beth</v>
      </c>
      <c r="H3550" s="6" t="str">
        <f t="shared" si="441"/>
        <v>Thompson</v>
      </c>
      <c r="I3550" s="6" t="str">
        <f t="shared" si="442"/>
        <v>Lohne</v>
      </c>
      <c r="J3550" s="2" t="s">
        <v>311</v>
      </c>
      <c r="K3550" s="7" t="str">
        <f>INDEX('Product Details'!$A$2:$D$169, MATCH('Sales Order '!J3550,'Product Details'!$B$2:$B$169,0),3)</f>
        <v>Technology</v>
      </c>
      <c r="L3550" s="7" t="str">
        <f>INDEX('Product Details'!$A$2:$D$169, MATCH('Sales Order '!J3550,'Product Details'!$B$2:$B$169,0),4)</f>
        <v>Copiers</v>
      </c>
      <c r="M3550" s="7" t="str">
        <f>INDEX('Product Details'!$A$2:$D$169, MATCH('Sales Order '!J3550,'Product Details'!$B$2:$B$169,0),1)</f>
        <v>Brother Wireless Fax, Laser</v>
      </c>
      <c r="N3550" s="2">
        <v>175</v>
      </c>
      <c r="O3550" s="2">
        <v>162</v>
      </c>
      <c r="P3550" s="2">
        <v>3</v>
      </c>
      <c r="Q3550" s="8">
        <f t="shared" si="443"/>
        <v>486</v>
      </c>
      <c r="R3550" s="8">
        <f t="shared" si="444"/>
        <v>525</v>
      </c>
      <c r="S3550" s="2">
        <v>30</v>
      </c>
      <c r="T3550" s="9">
        <f t="shared" si="445"/>
        <v>555</v>
      </c>
      <c r="U3550" s="9">
        <f t="shared" si="446"/>
        <v>69</v>
      </c>
      <c r="V3550" s="2" t="s">
        <v>64</v>
      </c>
      <c r="W3550" s="10">
        <f t="shared" si="447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 t="shared" si="440"/>
        <v>Bill</v>
      </c>
      <c r="H3551" s="6" t="str">
        <f t="shared" si="441"/>
        <v>Donatelli</v>
      </c>
      <c r="I3551" s="6" t="str">
        <f t="shared" si="442"/>
        <v>Kamarhati</v>
      </c>
      <c r="J3551" s="2" t="s">
        <v>326</v>
      </c>
      <c r="K3551" s="7" t="str">
        <f>INDEX('Product Details'!$A$2:$D$169, MATCH('Sales Order '!J3551,'Product Details'!$B$2:$B$169,0),3)</f>
        <v>Technology</v>
      </c>
      <c r="L3551" s="7" t="str">
        <f>INDEX('Product Details'!$A$2:$D$169, MATCH('Sales Order '!J3551,'Product Details'!$B$2:$B$169,0),4)</f>
        <v>Copiers</v>
      </c>
      <c r="M3551" s="7" t="str">
        <f>INDEX('Product Details'!$A$2:$D$169, MATCH('Sales Order '!J3551,'Product Details'!$B$2:$B$169,0),1)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443"/>
        <v>5106</v>
      </c>
      <c r="R3551" s="8">
        <f t="shared" si="444"/>
        <v>5202</v>
      </c>
      <c r="S3551" s="2">
        <v>20</v>
      </c>
      <c r="T3551" s="9">
        <f t="shared" si="445"/>
        <v>5222</v>
      </c>
      <c r="U3551" s="9">
        <f t="shared" si="446"/>
        <v>116</v>
      </c>
      <c r="V3551" s="2" t="s">
        <v>64</v>
      </c>
      <c r="W3551" s="10">
        <f t="shared" si="447"/>
        <v>0.05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 t="shared" si="440"/>
        <v>Barry</v>
      </c>
      <c r="H3552" s="6" t="str">
        <f t="shared" si="441"/>
        <v>Blumstein</v>
      </c>
      <c r="I3552" s="6" t="str">
        <f t="shared" si="442"/>
        <v>Toowoomba</v>
      </c>
      <c r="J3552" s="2" t="s">
        <v>106</v>
      </c>
      <c r="K3552" s="7" t="str">
        <f>INDEX('Product Details'!$A$2:$D$169, MATCH('Sales Order '!J3552,'Product Details'!$B$2:$B$169,0),3)</f>
        <v>Office_Supplies</v>
      </c>
      <c r="L3552" s="7" t="str">
        <f>INDEX('Product Details'!$A$2:$D$169, MATCH('Sales Order '!J3552,'Product Details'!$B$2:$B$169,0),4)</f>
        <v>Appliances</v>
      </c>
      <c r="M3552" s="7" t="str">
        <f>INDEX('Product Details'!$A$2:$D$169, MATCH('Sales Order '!J3552,'Product Details'!$B$2:$B$169,0),1)</f>
        <v>Hoover Microwave, Silver</v>
      </c>
      <c r="N3552" s="2">
        <v>664</v>
      </c>
      <c r="O3552" s="2">
        <v>576</v>
      </c>
      <c r="P3552" s="2">
        <v>1</v>
      </c>
      <c r="Q3552" s="8">
        <f t="shared" si="443"/>
        <v>576</v>
      </c>
      <c r="R3552" s="8">
        <f t="shared" si="444"/>
        <v>664</v>
      </c>
      <c r="S3552" s="2">
        <v>35</v>
      </c>
      <c r="T3552" s="9">
        <f t="shared" si="445"/>
        <v>699</v>
      </c>
      <c r="U3552" s="9">
        <f t="shared" si="446"/>
        <v>123</v>
      </c>
      <c r="V3552" s="2" t="s">
        <v>64</v>
      </c>
      <c r="W3552" s="10">
        <f t="shared" si="447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 t="shared" si="440"/>
        <v>George</v>
      </c>
      <c r="H3553" s="6" t="str">
        <f t="shared" si="441"/>
        <v>Ashbrook</v>
      </c>
      <c r="I3553" s="6" t="str">
        <f t="shared" si="442"/>
        <v>Jakarta</v>
      </c>
      <c r="J3553" s="2" t="s">
        <v>218</v>
      </c>
      <c r="K3553" s="7" t="str">
        <f>INDEX('Product Details'!$A$2:$D$169, MATCH('Sales Order '!J3553,'Product Details'!$B$2:$B$169,0),3)</f>
        <v>Office_Supplies</v>
      </c>
      <c r="L3553" s="7" t="str">
        <f>INDEX('Product Details'!$A$2:$D$169, MATCH('Sales Order '!J3553,'Product Details'!$B$2:$B$169,0),4)</f>
        <v>Labels</v>
      </c>
      <c r="M3553" s="7" t="str">
        <f>INDEX('Product Details'!$A$2:$D$169, MATCH('Sales Order '!J3553,'Product Details'!$B$2:$B$169,0),1)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443"/>
        <v>384</v>
      </c>
      <c r="R3553" s="8">
        <f t="shared" si="444"/>
        <v>414</v>
      </c>
      <c r="S3553" s="2">
        <v>30</v>
      </c>
      <c r="T3553" s="9">
        <f t="shared" si="445"/>
        <v>444</v>
      </c>
      <c r="U3553" s="9">
        <f t="shared" si="446"/>
        <v>60</v>
      </c>
      <c r="V3553" s="2" t="s">
        <v>64</v>
      </c>
      <c r="W3553" s="10">
        <f t="shared" si="447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 t="shared" si="440"/>
        <v>Sarah</v>
      </c>
      <c r="H3554" s="6" t="str">
        <f t="shared" si="441"/>
        <v>Foster</v>
      </c>
      <c r="I3554" s="6" t="str">
        <f t="shared" si="442"/>
        <v>Xianning</v>
      </c>
      <c r="J3554" s="2" t="s">
        <v>402</v>
      </c>
      <c r="K3554" s="7" t="str">
        <f>INDEX('Product Details'!$A$2:$D$169, MATCH('Sales Order '!J3554,'Product Details'!$B$2:$B$169,0),3)</f>
        <v>Furniture</v>
      </c>
      <c r="L3554" s="7" t="str">
        <f>INDEX('Product Details'!$A$2:$D$169, MATCH('Sales Order '!J3554,'Product Details'!$B$2:$B$169,0),4)</f>
        <v>Bookcases</v>
      </c>
      <c r="M3554" s="7" t="str">
        <f>INDEX('Product Details'!$A$2:$D$169, MATCH('Sales Order '!J3554,'Product Details'!$B$2:$B$169,0),1)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443"/>
        <v>13240</v>
      </c>
      <c r="R3554" s="8">
        <f t="shared" si="444"/>
        <v>13902</v>
      </c>
      <c r="S3554" s="2">
        <v>30</v>
      </c>
      <c r="T3554" s="9">
        <f t="shared" si="445"/>
        <v>13932</v>
      </c>
      <c r="U3554" s="9">
        <f t="shared" si="446"/>
        <v>692</v>
      </c>
      <c r="V3554" s="2" t="s">
        <v>34</v>
      </c>
      <c r="W3554" s="10">
        <f t="shared" si="447"/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 t="shared" si="440"/>
        <v>Erica</v>
      </c>
      <c r="H3555" s="6" t="str">
        <f t="shared" si="441"/>
        <v>Hackney</v>
      </c>
      <c r="I3555" s="6" t="str">
        <f t="shared" si="442"/>
        <v>Perth</v>
      </c>
      <c r="J3555" s="2" t="s">
        <v>286</v>
      </c>
      <c r="K3555" s="7" t="str">
        <f>INDEX('Product Details'!$A$2:$D$169, MATCH('Sales Order '!J3555,'Product Details'!$B$2:$B$169,0),3)</f>
        <v>Technology</v>
      </c>
      <c r="L3555" s="7" t="str">
        <f>INDEX('Product Details'!$A$2:$D$169, MATCH('Sales Order '!J3555,'Product Details'!$B$2:$B$169,0),4)</f>
        <v>Phones</v>
      </c>
      <c r="M3555" s="7" t="str">
        <f>INDEX('Product Details'!$A$2:$D$169, MATCH('Sales Order '!J3555,'Product Details'!$B$2:$B$169,0),1)</f>
        <v>Phone 5C</v>
      </c>
      <c r="N3555" s="2">
        <v>220</v>
      </c>
      <c r="O3555" s="2">
        <v>206</v>
      </c>
      <c r="P3555" s="2">
        <v>6</v>
      </c>
      <c r="Q3555" s="8">
        <f t="shared" si="443"/>
        <v>1236</v>
      </c>
      <c r="R3555" s="8">
        <f t="shared" si="444"/>
        <v>1320</v>
      </c>
      <c r="S3555" s="2">
        <v>69</v>
      </c>
      <c r="T3555" s="9">
        <f t="shared" si="445"/>
        <v>1389</v>
      </c>
      <c r="U3555" s="9">
        <f t="shared" si="446"/>
        <v>153</v>
      </c>
      <c r="V3555" s="2" t="s">
        <v>72</v>
      </c>
      <c r="W3555" s="10">
        <f t="shared" si="447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 t="shared" si="440"/>
        <v>Valerie</v>
      </c>
      <c r="H3556" s="6" t="str">
        <f t="shared" si="441"/>
        <v>Takahito</v>
      </c>
      <c r="I3556" s="6" t="str">
        <f t="shared" si="442"/>
        <v>Surat</v>
      </c>
      <c r="J3556" s="2" t="s">
        <v>698</v>
      </c>
      <c r="K3556" s="7" t="str">
        <f>INDEX('Product Details'!$A$2:$D$169, MATCH('Sales Order '!J3556,'Product Details'!$B$2:$B$169,0),3)</f>
        <v>Furniture</v>
      </c>
      <c r="L3556" s="7" t="str">
        <f>INDEX('Product Details'!$A$2:$D$169, MATCH('Sales Order '!J3556,'Product Details'!$B$2:$B$169,0),4)</f>
        <v>Chairs</v>
      </c>
      <c r="M3556" s="7" t="str">
        <f>INDEX('Product Details'!$A$2:$D$169, MATCH('Sales Order '!J3556,'Product Details'!$B$2:$B$169,0),1)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443"/>
        <v>443</v>
      </c>
      <c r="R3556" s="8">
        <f t="shared" si="444"/>
        <v>474</v>
      </c>
      <c r="S3556" s="2">
        <v>71</v>
      </c>
      <c r="T3556" s="9">
        <f t="shared" si="445"/>
        <v>545</v>
      </c>
      <c r="U3556" s="9">
        <f t="shared" si="446"/>
        <v>102</v>
      </c>
      <c r="V3556" s="2" t="s">
        <v>34</v>
      </c>
      <c r="W3556" s="10">
        <f t="shared" si="447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 t="shared" si="440"/>
        <v>Xylona</v>
      </c>
      <c r="H3557" s="6" t="str">
        <f t="shared" si="441"/>
        <v>Preis</v>
      </c>
      <c r="I3557" s="6" t="str">
        <f t="shared" si="442"/>
        <v>Suining</v>
      </c>
      <c r="J3557" s="2" t="s">
        <v>633</v>
      </c>
      <c r="K3557" s="7" t="str">
        <f>INDEX('Product Details'!$A$2:$D$169, MATCH('Sales Order '!J3557,'Product Details'!$B$2:$B$169,0),3)</f>
        <v>Office_Supplies</v>
      </c>
      <c r="L3557" s="7" t="str">
        <f>INDEX('Product Details'!$A$2:$D$169, MATCH('Sales Order '!J3557,'Product Details'!$B$2:$B$169,0),4)</f>
        <v>Appliances</v>
      </c>
      <c r="M3557" s="7" t="str">
        <f>INDEX('Product Details'!$A$2:$D$169, MATCH('Sales Order '!J3557,'Product Details'!$B$2:$B$169,0),1)</f>
        <v>Cuisinart Toaster, Silver</v>
      </c>
      <c r="N3557" s="2">
        <v>1587</v>
      </c>
      <c r="O3557" s="2">
        <v>1428</v>
      </c>
      <c r="P3557" s="2">
        <v>2</v>
      </c>
      <c r="Q3557" s="8">
        <f t="shared" si="443"/>
        <v>2856</v>
      </c>
      <c r="R3557" s="8">
        <f t="shared" si="444"/>
        <v>3174</v>
      </c>
      <c r="S3557" s="2">
        <v>58</v>
      </c>
      <c r="T3557" s="9">
        <f t="shared" si="445"/>
        <v>3232</v>
      </c>
      <c r="U3557" s="9">
        <f t="shared" si="446"/>
        <v>376</v>
      </c>
      <c r="V3557" s="2" t="s">
        <v>31</v>
      </c>
      <c r="W3557" s="10">
        <f t="shared" si="447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 t="shared" si="440"/>
        <v>Julie</v>
      </c>
      <c r="H3558" s="6" t="str">
        <f t="shared" si="441"/>
        <v>Creighton</v>
      </c>
      <c r="I3558" s="6" t="str">
        <f t="shared" si="442"/>
        <v>Bandung</v>
      </c>
      <c r="J3558" s="2" t="s">
        <v>417</v>
      </c>
      <c r="K3558" s="7" t="str">
        <f>INDEX('Product Details'!$A$2:$D$169, MATCH('Sales Order '!J3558,'Product Details'!$B$2:$B$169,0),3)</f>
        <v>Technology</v>
      </c>
      <c r="L3558" s="7" t="str">
        <f>INDEX('Product Details'!$A$2:$D$169, MATCH('Sales Order '!J3558,'Product Details'!$B$2:$B$169,0),4)</f>
        <v>Phones</v>
      </c>
      <c r="M3558" s="7" t="str">
        <f>INDEX('Product Details'!$A$2:$D$169, MATCH('Sales Order '!J3558,'Product Details'!$B$2:$B$169,0),1)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443"/>
        <v>26704</v>
      </c>
      <c r="R3558" s="8">
        <f t="shared" si="444"/>
        <v>28544</v>
      </c>
      <c r="S3558" s="2">
        <v>73</v>
      </c>
      <c r="T3558" s="9">
        <f t="shared" si="445"/>
        <v>28617</v>
      </c>
      <c r="U3558" s="9">
        <f t="shared" si="446"/>
        <v>1913</v>
      </c>
      <c r="V3558" s="2" t="s">
        <v>64</v>
      </c>
      <c r="W3558" s="10">
        <f t="shared" si="447"/>
        <v>7.0000000000000007E-2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 t="shared" si="440"/>
        <v>Cari</v>
      </c>
      <c r="H3559" s="6" t="str">
        <f t="shared" si="441"/>
        <v>Schnelling</v>
      </c>
      <c r="I3559" s="6" t="str">
        <f t="shared" si="442"/>
        <v>Agra</v>
      </c>
      <c r="J3559" s="2" t="s">
        <v>218</v>
      </c>
      <c r="K3559" s="7" t="str">
        <f>INDEX('Product Details'!$A$2:$D$169, MATCH('Sales Order '!J3559,'Product Details'!$B$2:$B$169,0),3)</f>
        <v>Office_Supplies</v>
      </c>
      <c r="L3559" s="7" t="str">
        <f>INDEX('Product Details'!$A$2:$D$169, MATCH('Sales Order '!J3559,'Product Details'!$B$2:$B$169,0),4)</f>
        <v>Labels</v>
      </c>
      <c r="M3559" s="7" t="str">
        <f>INDEX('Product Details'!$A$2:$D$169, MATCH('Sales Order '!J3559,'Product Details'!$B$2:$B$169,0),1)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443"/>
        <v>8080</v>
      </c>
      <c r="R3559" s="8">
        <f t="shared" si="444"/>
        <v>8800</v>
      </c>
      <c r="S3559" s="2">
        <v>75</v>
      </c>
      <c r="T3559" s="9">
        <f t="shared" si="445"/>
        <v>8875</v>
      </c>
      <c r="U3559" s="9">
        <f t="shared" si="446"/>
        <v>795</v>
      </c>
      <c r="V3559" s="2" t="s">
        <v>64</v>
      </c>
      <c r="W3559" s="10">
        <f t="shared" si="447"/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 t="shared" si="440"/>
        <v>Victoria</v>
      </c>
      <c r="H3560" s="6" t="str">
        <f t="shared" si="441"/>
        <v>Brennan</v>
      </c>
      <c r="I3560" s="6" t="str">
        <f t="shared" si="442"/>
        <v>Mangalore</v>
      </c>
      <c r="J3560" s="2" t="s">
        <v>51</v>
      </c>
      <c r="K3560" s="7" t="str">
        <f>INDEX('Product Details'!$A$2:$D$169, MATCH('Sales Order '!J3560,'Product Details'!$B$2:$B$169,0),3)</f>
        <v>Technology</v>
      </c>
      <c r="L3560" s="7" t="str">
        <f>INDEX('Product Details'!$A$2:$D$169, MATCH('Sales Order '!J3560,'Product Details'!$B$2:$B$169,0),4)</f>
        <v>Machines</v>
      </c>
      <c r="M3560" s="7" t="str">
        <f>INDEX('Product Details'!$A$2:$D$169, MATCH('Sales Order '!J3560,'Product Details'!$B$2:$B$169,0),1)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443"/>
        <v>1584</v>
      </c>
      <c r="R3560" s="8">
        <f t="shared" si="444"/>
        <v>1728</v>
      </c>
      <c r="S3560" s="2">
        <v>30</v>
      </c>
      <c r="T3560" s="9">
        <f t="shared" si="445"/>
        <v>1758</v>
      </c>
      <c r="U3560" s="9">
        <f t="shared" si="446"/>
        <v>174</v>
      </c>
      <c r="V3560" s="2" t="s">
        <v>31</v>
      </c>
      <c r="W3560" s="10">
        <f t="shared" si="447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 t="shared" si="440"/>
        <v>Eugene</v>
      </c>
      <c r="H3561" s="6" t="str">
        <f t="shared" si="441"/>
        <v>Hildebrand</v>
      </c>
      <c r="I3561" s="6" t="str">
        <f t="shared" si="442"/>
        <v>Sindelfingen</v>
      </c>
      <c r="J3561" s="2" t="s">
        <v>762</v>
      </c>
      <c r="K3561" s="7" t="str">
        <f>INDEX('Product Details'!$A$2:$D$169, MATCH('Sales Order '!J3561,'Product Details'!$B$2:$B$169,0),3)</f>
        <v>Technology</v>
      </c>
      <c r="L3561" s="7" t="str">
        <f>INDEX('Product Details'!$A$2:$D$169, MATCH('Sales Order '!J3561,'Product Details'!$B$2:$B$169,0),4)</f>
        <v>Machines</v>
      </c>
      <c r="M3561" s="7" t="str">
        <f>INDEX('Product Details'!$A$2:$D$169, MATCH('Sales Order '!J3561,'Product Details'!$B$2:$B$169,0),1)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443"/>
        <v>6665</v>
      </c>
      <c r="R3561" s="8">
        <f t="shared" si="444"/>
        <v>6995</v>
      </c>
      <c r="S3561" s="2">
        <v>58</v>
      </c>
      <c r="T3561" s="9">
        <f t="shared" si="445"/>
        <v>7053</v>
      </c>
      <c r="U3561" s="9">
        <f t="shared" si="446"/>
        <v>388</v>
      </c>
      <c r="V3561" s="2" t="s">
        <v>34</v>
      </c>
      <c r="W3561" s="10">
        <f t="shared" si="447"/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 t="shared" si="440"/>
        <v>Anemone</v>
      </c>
      <c r="H3562" s="6" t="str">
        <f t="shared" si="441"/>
        <v>Ratner</v>
      </c>
      <c r="I3562" s="6" t="str">
        <f t="shared" si="442"/>
        <v>Pune</v>
      </c>
      <c r="J3562" s="2" t="s">
        <v>286</v>
      </c>
      <c r="K3562" s="7" t="str">
        <f>INDEX('Product Details'!$A$2:$D$169, MATCH('Sales Order '!J3562,'Product Details'!$B$2:$B$169,0),3)</f>
        <v>Technology</v>
      </c>
      <c r="L3562" s="7" t="str">
        <f>INDEX('Product Details'!$A$2:$D$169, MATCH('Sales Order '!J3562,'Product Details'!$B$2:$B$169,0),4)</f>
        <v>Phones</v>
      </c>
      <c r="M3562" s="7" t="str">
        <f>INDEX('Product Details'!$A$2:$D$169, MATCH('Sales Order '!J3562,'Product Details'!$B$2:$B$169,0),1)</f>
        <v>Phone 5C</v>
      </c>
      <c r="N3562" s="2">
        <v>90</v>
      </c>
      <c r="O3562" s="2">
        <v>81</v>
      </c>
      <c r="P3562" s="2">
        <v>5</v>
      </c>
      <c r="Q3562" s="8">
        <f t="shared" si="443"/>
        <v>405</v>
      </c>
      <c r="R3562" s="8">
        <f t="shared" si="444"/>
        <v>450</v>
      </c>
      <c r="S3562" s="2">
        <v>10</v>
      </c>
      <c r="T3562" s="9">
        <f t="shared" si="445"/>
        <v>460</v>
      </c>
      <c r="U3562" s="9">
        <f t="shared" si="446"/>
        <v>55</v>
      </c>
      <c r="V3562" s="2" t="s">
        <v>34</v>
      </c>
      <c r="W3562" s="10">
        <f t="shared" si="447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 t="shared" si="440"/>
        <v>Julie</v>
      </c>
      <c r="H3563" s="6" t="str">
        <f t="shared" si="441"/>
        <v>Creighton</v>
      </c>
      <c r="I3563" s="6" t="str">
        <f t="shared" si="442"/>
        <v>Bandung</v>
      </c>
      <c r="J3563" s="2" t="s">
        <v>617</v>
      </c>
      <c r="K3563" s="7" t="str">
        <f>INDEX('Product Details'!$A$2:$D$169, MATCH('Sales Order '!J3563,'Product Details'!$B$2:$B$169,0),3)</f>
        <v>Office_Supplies</v>
      </c>
      <c r="L3563" s="7" t="str">
        <f>INDEX('Product Details'!$A$2:$D$169, MATCH('Sales Order '!J3563,'Product Details'!$B$2:$B$169,0),4)</f>
        <v>Binders</v>
      </c>
      <c r="M3563" s="7" t="str">
        <f>INDEX('Product Details'!$A$2:$D$169, MATCH('Sales Order '!J3563,'Product Details'!$B$2:$B$169,0),1)</f>
        <v>JM Magazine Binder</v>
      </c>
      <c r="N3563" s="2">
        <v>531</v>
      </c>
      <c r="O3563" s="2">
        <v>487</v>
      </c>
      <c r="P3563" s="2">
        <v>3</v>
      </c>
      <c r="Q3563" s="8">
        <f t="shared" si="443"/>
        <v>1461</v>
      </c>
      <c r="R3563" s="8">
        <f t="shared" si="444"/>
        <v>1593</v>
      </c>
      <c r="S3563" s="2">
        <v>25</v>
      </c>
      <c r="T3563" s="9">
        <f t="shared" si="445"/>
        <v>1618</v>
      </c>
      <c r="U3563" s="9">
        <f t="shared" si="446"/>
        <v>157</v>
      </c>
      <c r="V3563" s="2" t="s">
        <v>34</v>
      </c>
      <c r="W3563" s="10">
        <f t="shared" si="447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 t="shared" si="440"/>
        <v>Ralph</v>
      </c>
      <c r="H3564" s="6" t="str">
        <f t="shared" si="441"/>
        <v>Kennedy</v>
      </c>
      <c r="I3564" s="6" t="str">
        <f t="shared" si="442"/>
        <v>Perth</v>
      </c>
      <c r="J3564" s="2" t="s">
        <v>573</v>
      </c>
      <c r="K3564" s="7" t="str">
        <f>INDEX('Product Details'!$A$2:$D$169, MATCH('Sales Order '!J3564,'Product Details'!$B$2:$B$169,0),3)</f>
        <v>Technology</v>
      </c>
      <c r="L3564" s="7" t="str">
        <f>INDEX('Product Details'!$A$2:$D$169, MATCH('Sales Order '!J3564,'Product Details'!$B$2:$B$169,0),4)</f>
        <v>Machines</v>
      </c>
      <c r="M3564" s="7" t="str">
        <f>INDEX('Product Details'!$A$2:$D$169, MATCH('Sales Order '!J3564,'Product Details'!$B$2:$B$169,0),1)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443"/>
        <v>768</v>
      </c>
      <c r="R3564" s="8">
        <f t="shared" si="444"/>
        <v>828</v>
      </c>
      <c r="S3564" s="2">
        <v>30</v>
      </c>
      <c r="T3564" s="9">
        <f t="shared" si="445"/>
        <v>858</v>
      </c>
      <c r="U3564" s="9">
        <f t="shared" si="446"/>
        <v>90</v>
      </c>
      <c r="V3564" s="2" t="s">
        <v>34</v>
      </c>
      <c r="W3564" s="10">
        <f t="shared" si="447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 t="shared" si="440"/>
        <v>John</v>
      </c>
      <c r="H3565" s="6" t="str">
        <f t="shared" si="441"/>
        <v>Lucas</v>
      </c>
      <c r="I3565" s="6" t="str">
        <f t="shared" si="442"/>
        <v>Beijing</v>
      </c>
      <c r="J3565" s="2" t="s">
        <v>1174</v>
      </c>
      <c r="K3565" s="7" t="str">
        <f>INDEX('Product Details'!$A$2:$D$169, MATCH('Sales Order '!J3565,'Product Details'!$B$2:$B$169,0),3)</f>
        <v>Office_Supplies</v>
      </c>
      <c r="L3565" s="7" t="str">
        <f>INDEX('Product Details'!$A$2:$D$169, MATCH('Sales Order '!J3565,'Product Details'!$B$2:$B$169,0),4)</f>
        <v>Storage</v>
      </c>
      <c r="M3565" s="7" t="str">
        <f>INDEX('Product Details'!$A$2:$D$169, MATCH('Sales Order '!J3565,'Product Details'!$B$2:$B$169,0),1)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443"/>
        <v>40365</v>
      </c>
      <c r="R3565" s="8">
        <f t="shared" si="444"/>
        <v>42757</v>
      </c>
      <c r="S3565" s="2">
        <v>54</v>
      </c>
      <c r="T3565" s="9">
        <f t="shared" si="445"/>
        <v>42811</v>
      </c>
      <c r="U3565" s="9">
        <f t="shared" si="446"/>
        <v>2446</v>
      </c>
      <c r="V3565" s="2" t="s">
        <v>34</v>
      </c>
      <c r="W3565" s="10">
        <f t="shared" si="447"/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 t="shared" si="440"/>
        <v>Anthony</v>
      </c>
      <c r="H3566" s="6" t="str">
        <f t="shared" si="441"/>
        <v>O'Donnell</v>
      </c>
      <c r="I3566" s="6" t="str">
        <f t="shared" si="442"/>
        <v>Berlin</v>
      </c>
      <c r="J3566" s="2" t="s">
        <v>351</v>
      </c>
      <c r="K3566" s="7" t="str">
        <f>INDEX('Product Details'!$A$2:$D$169, MATCH('Sales Order '!J3566,'Product Details'!$B$2:$B$169,0),3)</f>
        <v>Furniture</v>
      </c>
      <c r="L3566" s="7" t="str">
        <f>INDEX('Product Details'!$A$2:$D$169, MATCH('Sales Order '!J3566,'Product Details'!$B$2:$B$169,0),4)</f>
        <v>Tables</v>
      </c>
      <c r="M3566" s="7" t="str">
        <f>INDEX('Product Details'!$A$2:$D$169, MATCH('Sales Order '!J3566,'Product Details'!$B$2:$B$169,0),1)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443"/>
        <v>910</v>
      </c>
      <c r="R3566" s="8">
        <f t="shared" si="444"/>
        <v>973</v>
      </c>
      <c r="S3566" s="2">
        <v>78</v>
      </c>
      <c r="T3566" s="9">
        <f t="shared" si="445"/>
        <v>1051</v>
      </c>
      <c r="U3566" s="9">
        <f t="shared" si="446"/>
        <v>141</v>
      </c>
      <c r="V3566" s="2" t="s">
        <v>34</v>
      </c>
      <c r="W3566" s="10">
        <f t="shared" si="447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 t="shared" si="440"/>
        <v>Steve</v>
      </c>
      <c r="H3567" s="6" t="str">
        <f t="shared" si="441"/>
        <v>Nguyen</v>
      </c>
      <c r="I3567" s="6" t="str">
        <f t="shared" si="442"/>
        <v>Delhi</v>
      </c>
      <c r="J3567" s="2" t="s">
        <v>235</v>
      </c>
      <c r="K3567" s="7" t="str">
        <f>INDEX('Product Details'!$A$2:$D$169, MATCH('Sales Order '!J3567,'Product Details'!$B$2:$B$169,0),3)</f>
        <v>Furniture</v>
      </c>
      <c r="L3567" s="7" t="str">
        <f>INDEX('Product Details'!$A$2:$D$169, MATCH('Sales Order '!J3567,'Product Details'!$B$2:$B$169,0),4)</f>
        <v>Chairs</v>
      </c>
      <c r="M3567" s="7" t="str">
        <f>INDEX('Product Details'!$A$2:$D$169, MATCH('Sales Order '!J3567,'Product Details'!$B$2:$B$169,0),1)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443"/>
        <v>154</v>
      </c>
      <c r="R3567" s="8">
        <f t="shared" si="444"/>
        <v>162</v>
      </c>
      <c r="S3567" s="2">
        <v>10</v>
      </c>
      <c r="T3567" s="9">
        <f t="shared" si="445"/>
        <v>172</v>
      </c>
      <c r="U3567" s="9">
        <f t="shared" si="446"/>
        <v>18</v>
      </c>
      <c r="V3567" s="2" t="s">
        <v>64</v>
      </c>
      <c r="W3567" s="10">
        <f t="shared" si="447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 t="shared" si="440"/>
        <v>Vivek</v>
      </c>
      <c r="H3568" s="6" t="str">
        <f t="shared" si="441"/>
        <v>Grady</v>
      </c>
      <c r="I3568" s="6" t="str">
        <f t="shared" si="442"/>
        <v>Shantou</v>
      </c>
      <c r="J3568" s="2" t="s">
        <v>700</v>
      </c>
      <c r="K3568" s="7" t="str">
        <f>INDEX('Product Details'!$A$2:$D$169, MATCH('Sales Order '!J3568,'Product Details'!$B$2:$B$169,0),3)</f>
        <v>Technology</v>
      </c>
      <c r="L3568" s="7" t="str">
        <f>INDEX('Product Details'!$A$2:$D$169, MATCH('Sales Order '!J3568,'Product Details'!$B$2:$B$169,0),4)</f>
        <v>Accessories</v>
      </c>
      <c r="M3568" s="7" t="str">
        <f>INDEX('Product Details'!$A$2:$D$169, MATCH('Sales Order '!J3568,'Product Details'!$B$2:$B$169,0),1)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443"/>
        <v>14510</v>
      </c>
      <c r="R3568" s="8">
        <f t="shared" si="444"/>
        <v>15382</v>
      </c>
      <c r="S3568" s="2">
        <v>21</v>
      </c>
      <c r="T3568" s="9">
        <f t="shared" si="445"/>
        <v>15403</v>
      </c>
      <c r="U3568" s="9">
        <f t="shared" si="446"/>
        <v>893</v>
      </c>
      <c r="V3568" s="2" t="s">
        <v>34</v>
      </c>
      <c r="W3568" s="10">
        <f t="shared" si="447"/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 t="shared" si="440"/>
        <v>Thomas</v>
      </c>
      <c r="H3569" s="6" t="str">
        <f t="shared" si="441"/>
        <v>Seio</v>
      </c>
      <c r="I3569" s="6" t="str">
        <f t="shared" si="442"/>
        <v>Melbourne</v>
      </c>
      <c r="J3569" s="2" t="s">
        <v>33</v>
      </c>
      <c r="K3569" s="7" t="str">
        <f>INDEX('Product Details'!$A$2:$D$169, MATCH('Sales Order '!J3569,'Product Details'!$B$2:$B$169,0),3)</f>
        <v>Technology</v>
      </c>
      <c r="L3569" s="7" t="str">
        <f>INDEX('Product Details'!$A$2:$D$169, MATCH('Sales Order '!J3569,'Product Details'!$B$2:$B$169,0),4)</f>
        <v>Machines</v>
      </c>
      <c r="M3569" s="7" t="str">
        <f>INDEX('Product Details'!$A$2:$D$169, MATCH('Sales Order '!J3569,'Product Details'!$B$2:$B$169,0),1)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443"/>
        <v>2435</v>
      </c>
      <c r="R3569" s="8">
        <f t="shared" si="444"/>
        <v>2630</v>
      </c>
      <c r="S3569" s="2">
        <v>43</v>
      </c>
      <c r="T3569" s="9">
        <f t="shared" si="445"/>
        <v>2673</v>
      </c>
      <c r="U3569" s="9">
        <f t="shared" si="446"/>
        <v>238</v>
      </c>
      <c r="V3569" s="2" t="s">
        <v>34</v>
      </c>
      <c r="W3569" s="10">
        <f t="shared" si="447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 t="shared" si="440"/>
        <v>Tom</v>
      </c>
      <c r="H3570" s="6" t="str">
        <f t="shared" si="441"/>
        <v>Stivers</v>
      </c>
      <c r="I3570" s="6" t="str">
        <f t="shared" si="442"/>
        <v>Thane</v>
      </c>
      <c r="J3570" s="2" t="s">
        <v>595</v>
      </c>
      <c r="K3570" s="7" t="str">
        <f>INDEX('Product Details'!$A$2:$D$169, MATCH('Sales Order '!J3570,'Product Details'!$B$2:$B$169,0),3)</f>
        <v>Office_Supplies</v>
      </c>
      <c r="L3570" s="7" t="str">
        <f>INDEX('Product Details'!$A$2:$D$169, MATCH('Sales Order '!J3570,'Product Details'!$B$2:$B$169,0),4)</f>
        <v>Art</v>
      </c>
      <c r="M3570" s="7" t="str">
        <f>INDEX('Product Details'!$A$2:$D$169, MATCH('Sales Order '!J3570,'Product Details'!$B$2:$B$169,0),1)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443"/>
        <v>518</v>
      </c>
      <c r="R3570" s="8">
        <f t="shared" si="444"/>
        <v>570</v>
      </c>
      <c r="S3570" s="2">
        <v>59</v>
      </c>
      <c r="T3570" s="9">
        <f t="shared" si="445"/>
        <v>629</v>
      </c>
      <c r="U3570" s="9">
        <f t="shared" si="446"/>
        <v>111</v>
      </c>
      <c r="V3570" s="2" t="s">
        <v>64</v>
      </c>
      <c r="W3570" s="10">
        <f t="shared" si="447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 t="shared" si="440"/>
        <v>Alice</v>
      </c>
      <c r="H3571" s="6" t="str">
        <f t="shared" si="441"/>
        <v>McCarthy</v>
      </c>
      <c r="I3571" s="6" t="str">
        <f t="shared" si="442"/>
        <v>Berlin</v>
      </c>
      <c r="J3571" s="2" t="s">
        <v>698</v>
      </c>
      <c r="K3571" s="7" t="str">
        <f>INDEX('Product Details'!$A$2:$D$169, MATCH('Sales Order '!J3571,'Product Details'!$B$2:$B$169,0),3)</f>
        <v>Furniture</v>
      </c>
      <c r="L3571" s="7" t="str">
        <f>INDEX('Product Details'!$A$2:$D$169, MATCH('Sales Order '!J3571,'Product Details'!$B$2:$B$169,0),4)</f>
        <v>Chairs</v>
      </c>
      <c r="M3571" s="7" t="str">
        <f>INDEX('Product Details'!$A$2:$D$169, MATCH('Sales Order '!J3571,'Product Details'!$B$2:$B$169,0),1)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443"/>
        <v>24105</v>
      </c>
      <c r="R3571" s="8">
        <f t="shared" si="444"/>
        <v>26058</v>
      </c>
      <c r="S3571" s="2">
        <v>76</v>
      </c>
      <c r="T3571" s="9">
        <f t="shared" si="445"/>
        <v>26134</v>
      </c>
      <c r="U3571" s="9">
        <f t="shared" si="446"/>
        <v>2029</v>
      </c>
      <c r="V3571" s="2" t="s">
        <v>34</v>
      </c>
      <c r="W3571" s="10">
        <f t="shared" si="447"/>
        <v>7.0000000000000007E-2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 t="shared" si="440"/>
        <v>Dorothy</v>
      </c>
      <c r="H3572" s="6" t="str">
        <f t="shared" si="441"/>
        <v>Wardle</v>
      </c>
      <c r="I3572" s="6" t="str">
        <f t="shared" si="442"/>
        <v>Sydney</v>
      </c>
      <c r="J3572" s="2" t="s">
        <v>284</v>
      </c>
      <c r="K3572" s="7" t="str">
        <f>INDEX('Product Details'!$A$2:$D$169, MATCH('Sales Order '!J3572,'Product Details'!$B$2:$B$169,0),3)</f>
        <v>Furniture</v>
      </c>
      <c r="L3572" s="7" t="str">
        <f>INDEX('Product Details'!$A$2:$D$169, MATCH('Sales Order '!J3572,'Product Details'!$B$2:$B$169,0),4)</f>
        <v>Chairs</v>
      </c>
      <c r="M3572" s="7" t="str">
        <f>INDEX('Product Details'!$A$2:$D$169, MATCH('Sales Order '!J3572,'Product Details'!$B$2:$B$169,0),1)</f>
        <v>Chairmat, Black</v>
      </c>
      <c r="N3572" s="2">
        <v>7141</v>
      </c>
      <c r="O3572" s="2">
        <v>6541</v>
      </c>
      <c r="P3572" s="2">
        <v>1</v>
      </c>
      <c r="Q3572" s="8">
        <f t="shared" si="443"/>
        <v>6541</v>
      </c>
      <c r="R3572" s="8">
        <f t="shared" si="444"/>
        <v>7141</v>
      </c>
      <c r="S3572" s="2">
        <v>39</v>
      </c>
      <c r="T3572" s="9">
        <f t="shared" si="445"/>
        <v>7180</v>
      </c>
      <c r="U3572" s="9">
        <f t="shared" si="446"/>
        <v>639</v>
      </c>
      <c r="V3572" s="2" t="s">
        <v>34</v>
      </c>
      <c r="W3572" s="10">
        <f t="shared" si="447"/>
        <v>0.05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 t="shared" si="440"/>
        <v>Charles</v>
      </c>
      <c r="H3573" s="6" t="str">
        <f t="shared" si="441"/>
        <v>Sheldon</v>
      </c>
      <c r="I3573" s="6" t="str">
        <f t="shared" si="442"/>
        <v>Brisbane</v>
      </c>
      <c r="J3573" s="2" t="s">
        <v>1406</v>
      </c>
      <c r="K3573" s="7" t="str">
        <f>INDEX('Product Details'!$A$2:$D$169, MATCH('Sales Order '!J3573,'Product Details'!$B$2:$B$169,0),3)</f>
        <v>Office_Supplies</v>
      </c>
      <c r="L3573" s="7" t="str">
        <f>INDEX('Product Details'!$A$2:$D$169, MATCH('Sales Order '!J3573,'Product Details'!$B$2:$B$169,0),4)</f>
        <v>Art</v>
      </c>
      <c r="M3573" s="7" t="str">
        <f>INDEX('Product Details'!$A$2:$D$169, MATCH('Sales Order '!J3573,'Product Details'!$B$2:$B$169,0),1)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443"/>
        <v>8984</v>
      </c>
      <c r="R3573" s="8">
        <f t="shared" si="444"/>
        <v>9692</v>
      </c>
      <c r="S3573" s="2">
        <v>64</v>
      </c>
      <c r="T3573" s="9">
        <f t="shared" si="445"/>
        <v>9756</v>
      </c>
      <c r="U3573" s="9">
        <f t="shared" si="446"/>
        <v>772</v>
      </c>
      <c r="V3573" s="2" t="s">
        <v>34</v>
      </c>
      <c r="W3573" s="10">
        <f t="shared" si="447"/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 t="shared" si="440"/>
        <v>Thomas</v>
      </c>
      <c r="H3574" s="6" t="str">
        <f t="shared" si="441"/>
        <v>Brumley</v>
      </c>
      <c r="I3574" s="6" t="str">
        <f t="shared" si="442"/>
        <v>Jinan</v>
      </c>
      <c r="J3574" s="2" t="s">
        <v>281</v>
      </c>
      <c r="K3574" s="7" t="str">
        <f>INDEX('Product Details'!$A$2:$D$169, MATCH('Sales Order '!J3574,'Product Details'!$B$2:$B$169,0),3)</f>
        <v>Furniture</v>
      </c>
      <c r="L3574" s="7" t="str">
        <f>INDEX('Product Details'!$A$2:$D$169, MATCH('Sales Order '!J3574,'Product Details'!$B$2:$B$169,0),4)</f>
        <v>Chairs</v>
      </c>
      <c r="M3574" s="7" t="str">
        <f>INDEX('Product Details'!$A$2:$D$169, MATCH('Sales Order '!J3574,'Product Details'!$B$2:$B$169,0),1)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443"/>
        <v>258</v>
      </c>
      <c r="R3574" s="8">
        <f t="shared" si="444"/>
        <v>284</v>
      </c>
      <c r="S3574" s="2">
        <v>30</v>
      </c>
      <c r="T3574" s="9">
        <f t="shared" si="445"/>
        <v>314</v>
      </c>
      <c r="U3574" s="9">
        <f t="shared" si="446"/>
        <v>56</v>
      </c>
      <c r="V3574" s="2" t="s">
        <v>64</v>
      </c>
      <c r="W3574" s="10">
        <f t="shared" si="447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 t="shared" si="440"/>
        <v>Rachel</v>
      </c>
      <c r="H3575" s="6" t="str">
        <f t="shared" si="441"/>
        <v>Payne</v>
      </c>
      <c r="I3575" s="6" t="str">
        <f t="shared" si="442"/>
        <v>Fuzhou</v>
      </c>
      <c r="J3575" s="2" t="s">
        <v>230</v>
      </c>
      <c r="K3575" s="7" t="str">
        <f>INDEX('Product Details'!$A$2:$D$169, MATCH('Sales Order '!J3575,'Product Details'!$B$2:$B$169,0),3)</f>
        <v>Office_Supplies</v>
      </c>
      <c r="L3575" s="7" t="str">
        <f>INDEX('Product Details'!$A$2:$D$169, MATCH('Sales Order '!J3575,'Product Details'!$B$2:$B$169,0),4)</f>
        <v>Paper</v>
      </c>
      <c r="M3575" s="7" t="str">
        <f>INDEX('Product Details'!$A$2:$D$169, MATCH('Sales Order '!J3575,'Product Details'!$B$2:$B$169,0),1)</f>
        <v>Xerox 1981</v>
      </c>
      <c r="N3575" s="2">
        <v>1808</v>
      </c>
      <c r="O3575" s="2">
        <v>1740</v>
      </c>
      <c r="P3575" s="2">
        <v>1</v>
      </c>
      <c r="Q3575" s="8">
        <f t="shared" si="443"/>
        <v>1740</v>
      </c>
      <c r="R3575" s="8">
        <f t="shared" si="444"/>
        <v>1808</v>
      </c>
      <c r="S3575" s="2">
        <v>29</v>
      </c>
      <c r="T3575" s="9">
        <f t="shared" si="445"/>
        <v>1837</v>
      </c>
      <c r="U3575" s="9">
        <f t="shared" si="446"/>
        <v>97</v>
      </c>
      <c r="V3575" s="2" t="s">
        <v>34</v>
      </c>
      <c r="W3575" s="10">
        <f t="shared" si="447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 t="shared" si="440"/>
        <v>Bill</v>
      </c>
      <c r="H3576" s="6" t="str">
        <f t="shared" si="441"/>
        <v>Eplett</v>
      </c>
      <c r="I3576" s="6" t="str">
        <f t="shared" si="442"/>
        <v>Newcastle</v>
      </c>
      <c r="J3576" s="2" t="s">
        <v>1143</v>
      </c>
      <c r="K3576" s="7" t="str">
        <f>INDEX('Product Details'!$A$2:$D$169, MATCH('Sales Order '!J3576,'Product Details'!$B$2:$B$169,0),3)</f>
        <v>Furniture</v>
      </c>
      <c r="L3576" s="7" t="str">
        <f>INDEX('Product Details'!$A$2:$D$169, MATCH('Sales Order '!J3576,'Product Details'!$B$2:$B$169,0),4)</f>
        <v>Bookcases</v>
      </c>
      <c r="M3576" s="7" t="str">
        <f>INDEX('Product Details'!$A$2:$D$169, MATCH('Sales Order '!J3576,'Product Details'!$B$2:$B$169,0),1)</f>
        <v>Metal Bookcases, Putty</v>
      </c>
      <c r="N3576" s="2">
        <v>2951</v>
      </c>
      <c r="O3576" s="2">
        <v>2786</v>
      </c>
      <c r="P3576" s="2">
        <v>3</v>
      </c>
      <c r="Q3576" s="8">
        <f t="shared" si="443"/>
        <v>8358</v>
      </c>
      <c r="R3576" s="8">
        <f t="shared" si="444"/>
        <v>8853</v>
      </c>
      <c r="S3576" s="2">
        <v>82</v>
      </c>
      <c r="T3576" s="9">
        <f t="shared" si="445"/>
        <v>8935</v>
      </c>
      <c r="U3576" s="9">
        <f t="shared" si="446"/>
        <v>577</v>
      </c>
      <c r="V3576" s="2" t="s">
        <v>34</v>
      </c>
      <c r="W3576" s="10">
        <f t="shared" si="447"/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 t="shared" si="440"/>
        <v>Kristina</v>
      </c>
      <c r="H3577" s="6" t="str">
        <f t="shared" si="441"/>
        <v>Nunn</v>
      </c>
      <c r="I3577" s="6" t="str">
        <f t="shared" si="442"/>
        <v>Jakarta</v>
      </c>
      <c r="J3577" s="2" t="s">
        <v>894</v>
      </c>
      <c r="K3577" s="7" t="str">
        <f>INDEX('Product Details'!$A$2:$D$169, MATCH('Sales Order '!J3577,'Product Details'!$B$2:$B$169,0),3)</f>
        <v>Technology</v>
      </c>
      <c r="L3577" s="7" t="str">
        <f>INDEX('Product Details'!$A$2:$D$169, MATCH('Sales Order '!J3577,'Product Details'!$B$2:$B$169,0),4)</f>
        <v>Machines</v>
      </c>
      <c r="M3577" s="7" t="str">
        <f>INDEX('Product Details'!$A$2:$D$169, MATCH('Sales Order '!J3577,'Product Details'!$B$2:$B$169,0),1)</f>
        <v>Card Printer, Red</v>
      </c>
      <c r="N3577" s="2">
        <v>288</v>
      </c>
      <c r="O3577" s="2">
        <v>264</v>
      </c>
      <c r="P3577" s="2">
        <v>1</v>
      </c>
      <c r="Q3577" s="8">
        <f t="shared" si="443"/>
        <v>264</v>
      </c>
      <c r="R3577" s="8">
        <f t="shared" si="444"/>
        <v>288</v>
      </c>
      <c r="S3577" s="2">
        <v>54</v>
      </c>
      <c r="T3577" s="9">
        <f t="shared" si="445"/>
        <v>342</v>
      </c>
      <c r="U3577" s="9">
        <f t="shared" si="446"/>
        <v>78</v>
      </c>
      <c r="V3577" s="2" t="s">
        <v>34</v>
      </c>
      <c r="W3577" s="10">
        <f t="shared" si="447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 t="shared" si="440"/>
        <v>Frank</v>
      </c>
      <c r="H3578" s="6" t="str">
        <f t="shared" si="441"/>
        <v>Hawley</v>
      </c>
      <c r="I3578" s="6" t="str">
        <f t="shared" si="442"/>
        <v>Gold Coast</v>
      </c>
      <c r="J3578" s="2" t="s">
        <v>221</v>
      </c>
      <c r="K3578" s="7" t="str">
        <f>INDEX('Product Details'!$A$2:$D$169, MATCH('Sales Order '!J3578,'Product Details'!$B$2:$B$169,0),3)</f>
        <v>Office_Supplies</v>
      </c>
      <c r="L3578" s="7" t="str">
        <f>INDEX('Product Details'!$A$2:$D$169, MATCH('Sales Order '!J3578,'Product Details'!$B$2:$B$169,0),4)</f>
        <v>Storage</v>
      </c>
      <c r="M3578" s="7" t="str">
        <f>INDEX('Product Details'!$A$2:$D$169, MATCH('Sales Order '!J3578,'Product Details'!$B$2:$B$169,0),1)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443"/>
        <v>528</v>
      </c>
      <c r="R3578" s="8">
        <f t="shared" si="444"/>
        <v>576</v>
      </c>
      <c r="S3578" s="2">
        <v>30</v>
      </c>
      <c r="T3578" s="9">
        <f t="shared" si="445"/>
        <v>606</v>
      </c>
      <c r="U3578" s="9">
        <f t="shared" si="446"/>
        <v>78</v>
      </c>
      <c r="V3578" s="2" t="s">
        <v>64</v>
      </c>
      <c r="W3578" s="10">
        <f t="shared" si="447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 t="shared" si="440"/>
        <v>Toby</v>
      </c>
      <c r="H3579" s="6" t="str">
        <f t="shared" si="441"/>
        <v>Gnade</v>
      </c>
      <c r="I3579" s="6" t="str">
        <f t="shared" si="442"/>
        <v>Bhopal</v>
      </c>
      <c r="J3579" s="2" t="s">
        <v>471</v>
      </c>
      <c r="K3579" s="7" t="str">
        <f>INDEX('Product Details'!$A$2:$D$169, MATCH('Sales Order '!J3579,'Product Details'!$B$2:$B$169,0),3)</f>
        <v>Office_Supplies</v>
      </c>
      <c r="L3579" s="7" t="str">
        <f>INDEX('Product Details'!$A$2:$D$169, MATCH('Sales Order '!J3579,'Product Details'!$B$2:$B$169,0),4)</f>
        <v>Art</v>
      </c>
      <c r="M3579" s="7" t="str">
        <f>INDEX('Product Details'!$A$2:$D$169, MATCH('Sales Order '!J3579,'Product Details'!$B$2:$B$169,0),1)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443"/>
        <v>17307</v>
      </c>
      <c r="R3579" s="8">
        <f t="shared" si="444"/>
        <v>19062</v>
      </c>
      <c r="S3579" s="2">
        <v>49</v>
      </c>
      <c r="T3579" s="9">
        <f t="shared" si="445"/>
        <v>19111</v>
      </c>
      <c r="U3579" s="9">
        <f t="shared" si="446"/>
        <v>1804</v>
      </c>
      <c r="V3579" s="2" t="s">
        <v>64</v>
      </c>
      <c r="W3579" s="10">
        <f t="shared" si="447"/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 t="shared" si="440"/>
        <v>Thais</v>
      </c>
      <c r="H3580" s="6" t="str">
        <f t="shared" si="441"/>
        <v>Sissman</v>
      </c>
      <c r="I3580" s="6" t="str">
        <f t="shared" si="442"/>
        <v>Essen</v>
      </c>
      <c r="J3580" s="2" t="s">
        <v>913</v>
      </c>
      <c r="K3580" s="7" t="str">
        <f>INDEX('Product Details'!$A$2:$D$169, MATCH('Sales Order '!J3580,'Product Details'!$B$2:$B$169,0),3)</f>
        <v>Office_Supplies</v>
      </c>
      <c r="L3580" s="7" t="str">
        <f>INDEX('Product Details'!$A$2:$D$169, MATCH('Sales Order '!J3580,'Product Details'!$B$2:$B$169,0),4)</f>
        <v>Appliances</v>
      </c>
      <c r="M3580" s="7" t="str">
        <f>INDEX('Product Details'!$A$2:$D$169, MATCH('Sales Order '!J3580,'Product Details'!$B$2:$B$169,0),1)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443"/>
        <v>170</v>
      </c>
      <c r="R3580" s="8">
        <f t="shared" si="444"/>
        <v>184</v>
      </c>
      <c r="S3580" s="2">
        <v>10</v>
      </c>
      <c r="T3580" s="9">
        <f t="shared" si="445"/>
        <v>194</v>
      </c>
      <c r="U3580" s="9">
        <f t="shared" si="446"/>
        <v>24</v>
      </c>
      <c r="V3580" s="2" t="s">
        <v>72</v>
      </c>
      <c r="W3580" s="10">
        <f t="shared" si="447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 t="shared" si="440"/>
        <v>Shaun</v>
      </c>
      <c r="H3581" s="6" t="str">
        <f t="shared" si="441"/>
        <v>Weien</v>
      </c>
      <c r="I3581" s="6" t="str">
        <f t="shared" si="442"/>
        <v>Medan</v>
      </c>
      <c r="J3581" s="2" t="s">
        <v>1013</v>
      </c>
      <c r="K3581" s="7" t="str">
        <f>INDEX('Product Details'!$A$2:$D$169, MATCH('Sales Order '!J3581,'Product Details'!$B$2:$B$169,0),3)</f>
        <v>Office_Supplies</v>
      </c>
      <c r="L3581" s="7" t="str">
        <f>INDEX('Product Details'!$A$2:$D$169, MATCH('Sales Order '!J3581,'Product Details'!$B$2:$B$169,0),4)</f>
        <v>Envelopes</v>
      </c>
      <c r="M3581" s="7" t="str">
        <f>INDEX('Product Details'!$A$2:$D$169, MATCH('Sales Order '!J3581,'Product Details'!$B$2:$B$169,0),1)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443"/>
        <v>3423</v>
      </c>
      <c r="R3581" s="8">
        <f t="shared" si="444"/>
        <v>3558</v>
      </c>
      <c r="S3581" s="2">
        <v>49</v>
      </c>
      <c r="T3581" s="9">
        <f t="shared" si="445"/>
        <v>3607</v>
      </c>
      <c r="U3581" s="9">
        <f t="shared" si="446"/>
        <v>184</v>
      </c>
      <c r="V3581" s="2" t="s">
        <v>34</v>
      </c>
      <c r="W3581" s="10">
        <f t="shared" si="447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 t="shared" si="440"/>
        <v>Carol</v>
      </c>
      <c r="H3582" s="6" t="str">
        <f t="shared" si="441"/>
        <v>Adams</v>
      </c>
      <c r="I3582" s="6" t="str">
        <f t="shared" si="442"/>
        <v>Cairns</v>
      </c>
      <c r="J3582" s="2" t="s">
        <v>612</v>
      </c>
      <c r="K3582" s="7" t="str">
        <f>INDEX('Product Details'!$A$2:$D$169, MATCH('Sales Order '!J3582,'Product Details'!$B$2:$B$169,0),3)</f>
        <v>Technology</v>
      </c>
      <c r="L3582" s="7" t="str">
        <f>INDEX('Product Details'!$A$2:$D$169, MATCH('Sales Order '!J3582,'Product Details'!$B$2:$B$169,0),4)</f>
        <v>Phones</v>
      </c>
      <c r="M3582" s="7" t="str">
        <f>INDEX('Product Details'!$A$2:$D$169, MATCH('Sales Order '!J3582,'Product Details'!$B$2:$B$169,0),1)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443"/>
        <v>27548</v>
      </c>
      <c r="R3582" s="8">
        <f t="shared" si="444"/>
        <v>29444</v>
      </c>
      <c r="S3582" s="2">
        <v>28</v>
      </c>
      <c r="T3582" s="9">
        <f t="shared" si="445"/>
        <v>29472</v>
      </c>
      <c r="U3582" s="9">
        <f t="shared" si="446"/>
        <v>1924</v>
      </c>
      <c r="V3582" s="2" t="s">
        <v>64</v>
      </c>
      <c r="W3582" s="10">
        <f t="shared" si="447"/>
        <v>7.0000000000000007E-2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 t="shared" si="440"/>
        <v>Steven</v>
      </c>
      <c r="H3583" s="6" t="str">
        <f t="shared" si="441"/>
        <v>Cartwright</v>
      </c>
      <c r="I3583" s="6" t="str">
        <f t="shared" si="442"/>
        <v>Newcastle</v>
      </c>
      <c r="J3583" s="2" t="s">
        <v>33</v>
      </c>
      <c r="K3583" s="7" t="str">
        <f>INDEX('Product Details'!$A$2:$D$169, MATCH('Sales Order '!J3583,'Product Details'!$B$2:$B$169,0),3)</f>
        <v>Technology</v>
      </c>
      <c r="L3583" s="7" t="str">
        <f>INDEX('Product Details'!$A$2:$D$169, MATCH('Sales Order '!J3583,'Product Details'!$B$2:$B$169,0),4)</f>
        <v>Machines</v>
      </c>
      <c r="M3583" s="7" t="str">
        <f>INDEX('Product Details'!$A$2:$D$169, MATCH('Sales Order '!J3583,'Product Details'!$B$2:$B$169,0),1)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443"/>
        <v>56</v>
      </c>
      <c r="R3583" s="8">
        <f t="shared" si="444"/>
        <v>58</v>
      </c>
      <c r="S3583" s="2">
        <v>10</v>
      </c>
      <c r="T3583" s="9">
        <f t="shared" si="445"/>
        <v>68</v>
      </c>
      <c r="U3583" s="9">
        <f t="shared" si="446"/>
        <v>12</v>
      </c>
      <c r="V3583" s="2" t="s">
        <v>34</v>
      </c>
      <c r="W3583" s="10">
        <f t="shared" si="447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 t="shared" si="440"/>
        <v>Valerie</v>
      </c>
      <c r="H3584" s="6" t="str">
        <f t="shared" si="441"/>
        <v>Mitchum</v>
      </c>
      <c r="I3584" s="6" t="str">
        <f t="shared" si="442"/>
        <v>Chengdu</v>
      </c>
      <c r="J3584" s="2" t="s">
        <v>71</v>
      </c>
      <c r="K3584" s="7" t="str">
        <f>INDEX('Product Details'!$A$2:$D$169, MATCH('Sales Order '!J3584,'Product Details'!$B$2:$B$169,0),3)</f>
        <v>Furniture</v>
      </c>
      <c r="L3584" s="7" t="str">
        <f>INDEX('Product Details'!$A$2:$D$169, MATCH('Sales Order '!J3584,'Product Details'!$B$2:$B$169,0),4)</f>
        <v>Furnishings</v>
      </c>
      <c r="M3584" s="7" t="str">
        <f>INDEX('Product Details'!$A$2:$D$169, MATCH('Sales Order '!J3584,'Product Details'!$B$2:$B$169,0),1)</f>
        <v>-O Stacking Tray, Erganomic</v>
      </c>
      <c r="N3584" s="2">
        <v>886</v>
      </c>
      <c r="O3584" s="2">
        <v>796</v>
      </c>
      <c r="P3584" s="2">
        <v>9</v>
      </c>
      <c r="Q3584" s="8">
        <f t="shared" si="443"/>
        <v>7164</v>
      </c>
      <c r="R3584" s="8">
        <f t="shared" si="444"/>
        <v>7974</v>
      </c>
      <c r="S3584" s="2">
        <v>71</v>
      </c>
      <c r="T3584" s="9">
        <f t="shared" si="445"/>
        <v>8045</v>
      </c>
      <c r="U3584" s="9">
        <f t="shared" si="446"/>
        <v>881</v>
      </c>
      <c r="V3584" s="2" t="s">
        <v>34</v>
      </c>
      <c r="W3584" s="10">
        <f t="shared" si="447"/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 t="shared" si="440"/>
        <v>Brendan</v>
      </c>
      <c r="H3585" s="6" t="str">
        <f t="shared" si="441"/>
        <v>Murry</v>
      </c>
      <c r="I3585" s="6" t="str">
        <f t="shared" si="442"/>
        <v>Brahmapur</v>
      </c>
      <c r="J3585" s="2" t="s">
        <v>243</v>
      </c>
      <c r="K3585" s="7" t="str">
        <f>INDEX('Product Details'!$A$2:$D$169, MATCH('Sales Order '!J3585,'Product Details'!$B$2:$B$169,0),3)</f>
        <v>Office_Supplies</v>
      </c>
      <c r="L3585" s="7" t="str">
        <f>INDEX('Product Details'!$A$2:$D$169, MATCH('Sales Order '!J3585,'Product Details'!$B$2:$B$169,0),4)</f>
        <v>Storage</v>
      </c>
      <c r="M3585" s="7" t="str">
        <f>INDEX('Product Details'!$A$2:$D$169, MATCH('Sales Order '!J3585,'Product Details'!$B$2:$B$169,0),1)</f>
        <v>Tennsco Double-Tier Lockers</v>
      </c>
      <c r="N3585" s="2">
        <v>851</v>
      </c>
      <c r="O3585" s="2">
        <v>773</v>
      </c>
      <c r="P3585" s="2">
        <v>7</v>
      </c>
      <c r="Q3585" s="8">
        <f t="shared" si="443"/>
        <v>5411</v>
      </c>
      <c r="R3585" s="8">
        <f t="shared" si="444"/>
        <v>5957</v>
      </c>
      <c r="S3585" s="2">
        <v>72</v>
      </c>
      <c r="T3585" s="9">
        <f t="shared" si="445"/>
        <v>6029</v>
      </c>
      <c r="U3585" s="9">
        <f t="shared" si="446"/>
        <v>618</v>
      </c>
      <c r="V3585" s="2" t="s">
        <v>34</v>
      </c>
      <c r="W3585" s="10">
        <f t="shared" si="447"/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 t="shared" si="440"/>
        <v>Rob</v>
      </c>
      <c r="H3586" s="6" t="str">
        <f t="shared" si="441"/>
        <v>Haberlin</v>
      </c>
      <c r="I3586" s="6" t="str">
        <f t="shared" si="442"/>
        <v>Harbin</v>
      </c>
      <c r="J3586" s="2" t="s">
        <v>227</v>
      </c>
      <c r="K3586" s="7" t="str">
        <f>INDEX('Product Details'!$A$2:$D$169, MATCH('Sales Order '!J3586,'Product Details'!$B$2:$B$169,0),3)</f>
        <v>Furniture</v>
      </c>
      <c r="L3586" s="7" t="str">
        <f>INDEX('Product Details'!$A$2:$D$169, MATCH('Sales Order '!J3586,'Product Details'!$B$2:$B$169,0),4)</f>
        <v>Bookcases</v>
      </c>
      <c r="M3586" s="7" t="str">
        <f>INDEX('Product Details'!$A$2:$D$169, MATCH('Sales Order '!J3586,'Product Details'!$B$2:$B$169,0),1)</f>
        <v>Classic Bookcase, Traditional</v>
      </c>
      <c r="N3586" s="2">
        <v>100</v>
      </c>
      <c r="O3586" s="2">
        <v>95</v>
      </c>
      <c r="P3586" s="2">
        <v>1</v>
      </c>
      <c r="Q3586" s="8">
        <f t="shared" si="443"/>
        <v>95</v>
      </c>
      <c r="R3586" s="8">
        <f t="shared" si="444"/>
        <v>100</v>
      </c>
      <c r="S3586" s="2">
        <v>10</v>
      </c>
      <c r="T3586" s="9">
        <f t="shared" si="445"/>
        <v>110</v>
      </c>
      <c r="U3586" s="9">
        <f t="shared" si="446"/>
        <v>15</v>
      </c>
      <c r="V3586" s="2" t="s">
        <v>34</v>
      </c>
      <c r="W3586" s="10">
        <f t="shared" si="447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 t="shared" si="440"/>
        <v>Dianna</v>
      </c>
      <c r="H3587" s="6" t="str">
        <f t="shared" si="441"/>
        <v>Vittorini</v>
      </c>
      <c r="I3587" s="6" t="str">
        <f t="shared" si="442"/>
        <v>Cottbus</v>
      </c>
      <c r="J3587" s="2" t="s">
        <v>63</v>
      </c>
      <c r="K3587" s="7" t="str">
        <f>INDEX('Product Details'!$A$2:$D$169, MATCH('Sales Order '!J3587,'Product Details'!$B$2:$B$169,0),3)</f>
        <v>Office_Supplies</v>
      </c>
      <c r="L3587" s="7" t="str">
        <f>INDEX('Product Details'!$A$2:$D$169, MATCH('Sales Order '!J3587,'Product Details'!$B$2:$B$169,0),4)</f>
        <v>Envelopes</v>
      </c>
      <c r="M3587" s="7" t="str">
        <f>INDEX('Product Details'!$A$2:$D$169, MATCH('Sales Order '!J3587,'Product Details'!$B$2:$B$169,0),1)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443"/>
        <v>954</v>
      </c>
      <c r="R3587" s="8">
        <f t="shared" si="444"/>
        <v>1039</v>
      </c>
      <c r="S3587" s="2">
        <v>63</v>
      </c>
      <c r="T3587" s="9">
        <f t="shared" si="445"/>
        <v>1102</v>
      </c>
      <c r="U3587" s="9">
        <f t="shared" si="446"/>
        <v>148</v>
      </c>
      <c r="V3587" s="2" t="s">
        <v>34</v>
      </c>
      <c r="W3587" s="10">
        <f t="shared" si="447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 t="shared" si="440"/>
        <v>Nat</v>
      </c>
      <c r="H3588" s="6" t="str">
        <f t="shared" si="441"/>
        <v>Carroll</v>
      </c>
      <c r="I3588" s="6" t="str">
        <f t="shared" si="442"/>
        <v>Shanghai</v>
      </c>
      <c r="J3588" s="2" t="s">
        <v>51</v>
      </c>
      <c r="K3588" s="7" t="str">
        <f>INDEX('Product Details'!$A$2:$D$169, MATCH('Sales Order '!J3588,'Product Details'!$B$2:$B$169,0),3)</f>
        <v>Technology</v>
      </c>
      <c r="L3588" s="7" t="str">
        <f>INDEX('Product Details'!$A$2:$D$169, MATCH('Sales Order '!J3588,'Product Details'!$B$2:$B$169,0),4)</f>
        <v>Machines</v>
      </c>
      <c r="M3588" s="7" t="str">
        <f>INDEX('Product Details'!$A$2:$D$169, MATCH('Sales Order '!J3588,'Product Details'!$B$2:$B$169,0),1)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443"/>
        <v>54856</v>
      </c>
      <c r="R3588" s="8">
        <f t="shared" si="444"/>
        <v>60446</v>
      </c>
      <c r="S3588" s="2">
        <v>92</v>
      </c>
      <c r="T3588" s="9">
        <f t="shared" si="445"/>
        <v>60538</v>
      </c>
      <c r="U3588" s="9">
        <f t="shared" si="446"/>
        <v>5682</v>
      </c>
      <c r="V3588" s="2" t="s">
        <v>34</v>
      </c>
      <c r="W3588" s="10">
        <f t="shared" si="447"/>
        <v>0.09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 t="shared" si="440"/>
        <v>Ben</v>
      </c>
      <c r="H3589" s="6" t="str">
        <f t="shared" si="441"/>
        <v>Peterman</v>
      </c>
      <c r="I3589" s="6" t="str">
        <f t="shared" si="442"/>
        <v>Bielefeld</v>
      </c>
      <c r="J3589" s="2" t="s">
        <v>270</v>
      </c>
      <c r="K3589" s="7" t="str">
        <f>INDEX('Product Details'!$A$2:$D$169, MATCH('Sales Order '!J3589,'Product Details'!$B$2:$B$169,0),3)</f>
        <v>Furniture</v>
      </c>
      <c r="L3589" s="7" t="str">
        <f>INDEX('Product Details'!$A$2:$D$169, MATCH('Sales Order '!J3589,'Product Details'!$B$2:$B$169,0),4)</f>
        <v>Furnishings</v>
      </c>
      <c r="M3589" s="7" t="str">
        <f>INDEX('Product Details'!$A$2:$D$169, MATCH('Sales Order '!J3589,'Product Details'!$B$2:$B$169,0),1)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443"/>
        <v>2229</v>
      </c>
      <c r="R3589" s="8">
        <f t="shared" si="444"/>
        <v>2273</v>
      </c>
      <c r="S3589" s="2">
        <v>71</v>
      </c>
      <c r="T3589" s="9">
        <f t="shared" si="445"/>
        <v>2344</v>
      </c>
      <c r="U3589" s="9">
        <f t="shared" si="446"/>
        <v>115</v>
      </c>
      <c r="V3589" s="2" t="s">
        <v>31</v>
      </c>
      <c r="W3589" s="10">
        <f t="shared" si="447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 t="shared" si="440"/>
        <v>Dennis</v>
      </c>
      <c r="H3590" s="6" t="str">
        <f t="shared" si="441"/>
        <v>Pardue</v>
      </c>
      <c r="I3590" s="6" t="str">
        <f t="shared" si="442"/>
        <v>Wollongong</v>
      </c>
      <c r="J3590" s="2" t="s">
        <v>436</v>
      </c>
      <c r="K3590" s="7" t="str">
        <f>INDEX('Product Details'!$A$2:$D$169, MATCH('Sales Order '!J3590,'Product Details'!$B$2:$B$169,0),3)</f>
        <v>Technology</v>
      </c>
      <c r="L3590" s="7" t="str">
        <f>INDEX('Product Details'!$A$2:$D$169, MATCH('Sales Order '!J3590,'Product Details'!$B$2:$B$169,0),4)</f>
        <v>Accessories</v>
      </c>
      <c r="M3590" s="7" t="str">
        <f>INDEX('Product Details'!$A$2:$D$169, MATCH('Sales Order '!J3590,'Product Details'!$B$2:$B$169,0),1)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443"/>
        <v>5220</v>
      </c>
      <c r="R3590" s="8">
        <f t="shared" si="444"/>
        <v>5424</v>
      </c>
      <c r="S3590" s="2">
        <v>35</v>
      </c>
      <c r="T3590" s="9">
        <f t="shared" si="445"/>
        <v>5459</v>
      </c>
      <c r="U3590" s="9">
        <f t="shared" si="446"/>
        <v>239</v>
      </c>
      <c r="V3590" s="2" t="s">
        <v>34</v>
      </c>
      <c r="W3590" s="10">
        <f t="shared" si="447"/>
        <v>0.05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 t="shared" si="440"/>
        <v>Laurel</v>
      </c>
      <c r="H3591" s="6" t="str">
        <f t="shared" si="441"/>
        <v>Workman</v>
      </c>
      <c r="I3591" s="6" t="str">
        <f t="shared" si="442"/>
        <v>Leipzig</v>
      </c>
      <c r="J3591" s="2" t="s">
        <v>595</v>
      </c>
      <c r="K3591" s="7" t="str">
        <f>INDEX('Product Details'!$A$2:$D$169, MATCH('Sales Order '!J3591,'Product Details'!$B$2:$B$169,0),3)</f>
        <v>Office_Supplies</v>
      </c>
      <c r="L3591" s="7" t="str">
        <f>INDEX('Product Details'!$A$2:$D$169, MATCH('Sales Order '!J3591,'Product Details'!$B$2:$B$169,0),4)</f>
        <v>Art</v>
      </c>
      <c r="M3591" s="7" t="str">
        <f>INDEX('Product Details'!$A$2:$D$169, MATCH('Sales Order '!J3591,'Product Details'!$B$2:$B$169,0),1)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443"/>
        <v>10972</v>
      </c>
      <c r="R3591" s="8">
        <f t="shared" si="444"/>
        <v>11832</v>
      </c>
      <c r="S3591" s="2">
        <v>32</v>
      </c>
      <c r="T3591" s="9">
        <f t="shared" si="445"/>
        <v>11864</v>
      </c>
      <c r="U3591" s="9">
        <f t="shared" si="446"/>
        <v>892</v>
      </c>
      <c r="V3591" s="2" t="s">
        <v>64</v>
      </c>
      <c r="W3591" s="10">
        <f t="shared" si="447"/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 t="shared" si="440"/>
        <v>Dan</v>
      </c>
      <c r="H3592" s="6" t="str">
        <f t="shared" si="441"/>
        <v>Campbell</v>
      </c>
      <c r="I3592" s="6" t="str">
        <f t="shared" si="442"/>
        <v>Perth</v>
      </c>
      <c r="J3592" s="2" t="s">
        <v>326</v>
      </c>
      <c r="K3592" s="7" t="str">
        <f>INDEX('Product Details'!$A$2:$D$169, MATCH('Sales Order '!J3592,'Product Details'!$B$2:$B$169,0),3)</f>
        <v>Technology</v>
      </c>
      <c r="L3592" s="7" t="str">
        <f>INDEX('Product Details'!$A$2:$D$169, MATCH('Sales Order '!J3592,'Product Details'!$B$2:$B$169,0),4)</f>
        <v>Copiers</v>
      </c>
      <c r="M3592" s="7" t="str">
        <f>INDEX('Product Details'!$A$2:$D$169, MATCH('Sales Order '!J3592,'Product Details'!$B$2:$B$169,0),1)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443"/>
        <v>5106</v>
      </c>
      <c r="R3592" s="8">
        <f t="shared" si="444"/>
        <v>5412</v>
      </c>
      <c r="S3592" s="2">
        <v>22</v>
      </c>
      <c r="T3592" s="9">
        <f t="shared" si="445"/>
        <v>5434</v>
      </c>
      <c r="U3592" s="9">
        <f t="shared" si="446"/>
        <v>328</v>
      </c>
      <c r="V3592" s="2" t="s">
        <v>64</v>
      </c>
      <c r="W3592" s="10">
        <f t="shared" si="447"/>
        <v>0.05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 t="shared" si="440"/>
        <v>Erica</v>
      </c>
      <c r="H3593" s="6" t="str">
        <f t="shared" si="441"/>
        <v>Hackney</v>
      </c>
      <c r="I3593" s="6" t="str">
        <f t="shared" si="442"/>
        <v>Adelaide</v>
      </c>
      <c r="J3593" s="2" t="s">
        <v>415</v>
      </c>
      <c r="K3593" s="7" t="str">
        <f>INDEX('Product Details'!$A$2:$D$169, MATCH('Sales Order '!J3593,'Product Details'!$B$2:$B$169,0),3)</f>
        <v>Furniture</v>
      </c>
      <c r="L3593" s="7" t="str">
        <f>INDEX('Product Details'!$A$2:$D$169, MATCH('Sales Order '!J3593,'Product Details'!$B$2:$B$169,0),4)</f>
        <v>Furnishings</v>
      </c>
      <c r="M3593" s="7" t="str">
        <f>INDEX('Product Details'!$A$2:$D$169, MATCH('Sales Order '!J3593,'Product Details'!$B$2:$B$169,0),1)</f>
        <v>-O Clock, Black</v>
      </c>
      <c r="N3593" s="2">
        <v>1305</v>
      </c>
      <c r="O3593" s="2">
        <v>1197</v>
      </c>
      <c r="P3593" s="2">
        <v>2</v>
      </c>
      <c r="Q3593" s="8">
        <f t="shared" si="443"/>
        <v>2394</v>
      </c>
      <c r="R3593" s="8">
        <f t="shared" si="444"/>
        <v>2610</v>
      </c>
      <c r="S3593" s="2">
        <v>76</v>
      </c>
      <c r="T3593" s="9">
        <f t="shared" si="445"/>
        <v>2686</v>
      </c>
      <c r="U3593" s="9">
        <f t="shared" si="446"/>
        <v>292</v>
      </c>
      <c r="V3593" s="2" t="s">
        <v>34</v>
      </c>
      <c r="W3593" s="10">
        <f t="shared" si="447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 t="shared" ref="G3594:G3657" si="448">VLOOKUP(F3594, Customer,2,0)</f>
        <v>Lynn</v>
      </c>
      <c r="H3594" s="6" t="str">
        <f t="shared" ref="H3594:H3657" si="449">VLOOKUP(F3594,Customer,3,0)</f>
        <v>Smith</v>
      </c>
      <c r="I3594" s="6" t="str">
        <f t="shared" ref="I3594:I3657" si="450">VLOOKUP(F3594,Customer,5,0)</f>
        <v>Kanpur</v>
      </c>
      <c r="J3594" s="2" t="s">
        <v>117</v>
      </c>
      <c r="K3594" s="7" t="str">
        <f>INDEX('Product Details'!$A$2:$D$169, MATCH('Sales Order '!J3594,'Product Details'!$B$2:$B$169,0),3)</f>
        <v>Furniture</v>
      </c>
      <c r="L3594" s="7" t="str">
        <f>INDEX('Product Details'!$A$2:$D$169, MATCH('Sales Order '!J3594,'Product Details'!$B$2:$B$169,0),4)</f>
        <v>Tables</v>
      </c>
      <c r="M3594" s="7" t="str">
        <f>INDEX('Product Details'!$A$2:$D$169, MATCH('Sales Order '!J3594,'Product Details'!$B$2:$B$169,0),1)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443"/>
        <v>230</v>
      </c>
      <c r="R3594" s="8">
        <f t="shared" si="444"/>
        <v>246</v>
      </c>
      <c r="S3594" s="2">
        <v>30</v>
      </c>
      <c r="T3594" s="9">
        <f t="shared" si="445"/>
        <v>276</v>
      </c>
      <c r="U3594" s="9">
        <f t="shared" si="446"/>
        <v>46</v>
      </c>
      <c r="V3594" s="2" t="s">
        <v>34</v>
      </c>
      <c r="W3594" s="10">
        <f t="shared" si="447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 t="shared" si="448"/>
        <v>Darrin</v>
      </c>
      <c r="H3595" s="6" t="str">
        <f t="shared" si="449"/>
        <v>Sayre</v>
      </c>
      <c r="I3595" s="6" t="str">
        <f t="shared" si="450"/>
        <v>Duisburg</v>
      </c>
      <c r="J3595" s="2" t="s">
        <v>479</v>
      </c>
      <c r="K3595" s="7" t="str">
        <f>INDEX('Product Details'!$A$2:$D$169, MATCH('Sales Order '!J3595,'Product Details'!$B$2:$B$169,0),3)</f>
        <v>Furniture</v>
      </c>
      <c r="L3595" s="7" t="str">
        <f>INDEX('Product Details'!$A$2:$D$169, MATCH('Sales Order '!J3595,'Product Details'!$B$2:$B$169,0),4)</f>
        <v>Chairs</v>
      </c>
      <c r="M3595" s="7" t="str">
        <f>INDEX('Product Details'!$A$2:$D$169, MATCH('Sales Order '!J3595,'Product Details'!$B$2:$B$169,0),1)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451">O3595*P3595</f>
        <v>672</v>
      </c>
      <c r="R3595" s="8">
        <f t="shared" ref="R3595:R3658" si="452">N3595*P3595</f>
        <v>732</v>
      </c>
      <c r="S3595" s="2">
        <v>30</v>
      </c>
      <c r="T3595" s="9">
        <f t="shared" ref="T3595:T3658" si="453">R3595+S3595</f>
        <v>762</v>
      </c>
      <c r="U3595" s="9">
        <f t="shared" ref="U3595:U3658" si="454">T3595-Q3595</f>
        <v>90</v>
      </c>
      <c r="V3595" s="2" t="s">
        <v>31</v>
      </c>
      <c r="W3595" s="10">
        <f t="shared" ref="W3595:W3658" si="455">VLOOKUP(T3595,$X$1:$Y$7,2,1)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 t="shared" si="448"/>
        <v>Maureen</v>
      </c>
      <c r="H3596" s="6" t="str">
        <f t="shared" si="449"/>
        <v>Fritzler</v>
      </c>
      <c r="I3596" s="6" t="str">
        <f t="shared" si="450"/>
        <v>BadenBaden</v>
      </c>
      <c r="J3596" s="2" t="s">
        <v>573</v>
      </c>
      <c r="K3596" s="7" t="str">
        <f>INDEX('Product Details'!$A$2:$D$169, MATCH('Sales Order '!J3596,'Product Details'!$B$2:$B$169,0),3)</f>
        <v>Technology</v>
      </c>
      <c r="L3596" s="7" t="str">
        <f>INDEX('Product Details'!$A$2:$D$169, MATCH('Sales Order '!J3596,'Product Details'!$B$2:$B$169,0),4)</f>
        <v>Machines</v>
      </c>
      <c r="M3596" s="7" t="str">
        <f>INDEX('Product Details'!$A$2:$D$169, MATCH('Sales Order '!J3596,'Product Details'!$B$2:$B$169,0),1)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451"/>
        <v>35304</v>
      </c>
      <c r="R3596" s="8">
        <f t="shared" si="452"/>
        <v>38886</v>
      </c>
      <c r="S3596" s="2">
        <v>77</v>
      </c>
      <c r="T3596" s="9">
        <f t="shared" si="453"/>
        <v>38963</v>
      </c>
      <c r="U3596" s="9">
        <f t="shared" si="454"/>
        <v>3659</v>
      </c>
      <c r="V3596" s="2" t="s">
        <v>34</v>
      </c>
      <c r="W3596" s="10">
        <f t="shared" si="455"/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 t="shared" si="448"/>
        <v>Stuart</v>
      </c>
      <c r="H3597" s="6" t="str">
        <f t="shared" si="449"/>
        <v>Van</v>
      </c>
      <c r="I3597" s="6" t="str">
        <f t="shared" si="450"/>
        <v>Hobart</v>
      </c>
      <c r="J3597" s="2" t="s">
        <v>405</v>
      </c>
      <c r="K3597" s="7" t="str">
        <f>INDEX('Product Details'!$A$2:$D$169, MATCH('Sales Order '!J3597,'Product Details'!$B$2:$B$169,0),3)</f>
        <v>Furniture</v>
      </c>
      <c r="L3597" s="7" t="str">
        <f>INDEX('Product Details'!$A$2:$D$169, MATCH('Sales Order '!J3597,'Product Details'!$B$2:$B$169,0),4)</f>
        <v>Furnishings</v>
      </c>
      <c r="M3597" s="7" t="str">
        <f>INDEX('Product Details'!$A$2:$D$169, MATCH('Sales Order '!J3597,'Product Details'!$B$2:$B$169,0),1)</f>
        <v>-O Photo Frame, Black</v>
      </c>
      <c r="N3597" s="2">
        <v>1441</v>
      </c>
      <c r="O3597" s="2">
        <v>1360</v>
      </c>
      <c r="P3597" s="2">
        <v>2</v>
      </c>
      <c r="Q3597" s="8">
        <f t="shared" si="451"/>
        <v>2720</v>
      </c>
      <c r="R3597" s="8">
        <f t="shared" si="452"/>
        <v>2882</v>
      </c>
      <c r="S3597" s="2">
        <v>93</v>
      </c>
      <c r="T3597" s="9">
        <f t="shared" si="453"/>
        <v>2975</v>
      </c>
      <c r="U3597" s="9">
        <f t="shared" si="454"/>
        <v>255</v>
      </c>
      <c r="V3597" s="2" t="s">
        <v>64</v>
      </c>
      <c r="W3597" s="10">
        <f t="shared" si="455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 t="shared" si="448"/>
        <v>Evan</v>
      </c>
      <c r="H3598" s="6" t="str">
        <f t="shared" si="449"/>
        <v>Bailliet</v>
      </c>
      <c r="I3598" s="6" t="str">
        <f t="shared" si="450"/>
        <v>Sydney</v>
      </c>
      <c r="J3598" s="2" t="s">
        <v>311</v>
      </c>
      <c r="K3598" s="7" t="str">
        <f>INDEX('Product Details'!$A$2:$D$169, MATCH('Sales Order '!J3598,'Product Details'!$B$2:$B$169,0),3)</f>
        <v>Technology</v>
      </c>
      <c r="L3598" s="7" t="str">
        <f>INDEX('Product Details'!$A$2:$D$169, MATCH('Sales Order '!J3598,'Product Details'!$B$2:$B$169,0),4)</f>
        <v>Copiers</v>
      </c>
      <c r="M3598" s="7" t="str">
        <f>INDEX('Product Details'!$A$2:$D$169, MATCH('Sales Order '!J3598,'Product Details'!$B$2:$B$169,0),1)</f>
        <v>Brother Wireless Fax, Laser</v>
      </c>
      <c r="N3598" s="2">
        <v>393</v>
      </c>
      <c r="O3598" s="2">
        <v>374</v>
      </c>
      <c r="P3598" s="2">
        <v>2</v>
      </c>
      <c r="Q3598" s="8">
        <f t="shared" si="451"/>
        <v>748</v>
      </c>
      <c r="R3598" s="8">
        <f t="shared" si="452"/>
        <v>786</v>
      </c>
      <c r="S3598" s="2">
        <v>78</v>
      </c>
      <c r="T3598" s="9">
        <f t="shared" si="453"/>
        <v>864</v>
      </c>
      <c r="U3598" s="9">
        <f t="shared" si="454"/>
        <v>116</v>
      </c>
      <c r="V3598" s="2" t="s">
        <v>64</v>
      </c>
      <c r="W3598" s="10">
        <f t="shared" si="455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 t="shared" si="448"/>
        <v>Erin</v>
      </c>
      <c r="H3599" s="6" t="str">
        <f t="shared" si="449"/>
        <v>Smith</v>
      </c>
      <c r="I3599" s="6" t="str">
        <f t="shared" si="450"/>
        <v>Yuci</v>
      </c>
      <c r="J3599" s="2" t="s">
        <v>132</v>
      </c>
      <c r="K3599" s="7" t="str">
        <f>INDEX('Product Details'!$A$2:$D$169, MATCH('Sales Order '!J3599,'Product Details'!$B$2:$B$169,0),3)</f>
        <v>Office_Supplies</v>
      </c>
      <c r="L3599" s="7" t="str">
        <f>INDEX('Product Details'!$A$2:$D$169, MATCH('Sales Order '!J3599,'Product Details'!$B$2:$B$169,0),4)</f>
        <v>Labels</v>
      </c>
      <c r="M3599" s="7" t="str">
        <f>INDEX('Product Details'!$A$2:$D$169, MATCH('Sales Order '!J3599,'Product Details'!$B$2:$B$169,0),1)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451"/>
        <v>392</v>
      </c>
      <c r="R3599" s="8">
        <f t="shared" si="452"/>
        <v>404</v>
      </c>
      <c r="S3599" s="2">
        <v>10</v>
      </c>
      <c r="T3599" s="9">
        <f t="shared" si="453"/>
        <v>414</v>
      </c>
      <c r="U3599" s="9">
        <f t="shared" si="454"/>
        <v>22</v>
      </c>
      <c r="V3599" s="2" t="s">
        <v>34</v>
      </c>
      <c r="W3599" s="10">
        <f t="shared" si="455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 t="shared" si="448"/>
        <v>Steve</v>
      </c>
      <c r="H3600" s="6" t="str">
        <f t="shared" si="449"/>
        <v>Carroll</v>
      </c>
      <c r="I3600" s="6" t="str">
        <f t="shared" si="450"/>
        <v>Qingdao</v>
      </c>
      <c r="J3600" s="2" t="s">
        <v>81</v>
      </c>
      <c r="K3600" s="7" t="str">
        <f>INDEX('Product Details'!$A$2:$D$169, MATCH('Sales Order '!J3600,'Product Details'!$B$2:$B$169,0),3)</f>
        <v>Technology</v>
      </c>
      <c r="L3600" s="7" t="str">
        <f>INDEX('Product Details'!$A$2:$D$169, MATCH('Sales Order '!J3600,'Product Details'!$B$2:$B$169,0),4)</f>
        <v>Phones</v>
      </c>
      <c r="M3600" s="7" t="str">
        <f>INDEX('Product Details'!$A$2:$D$169, MATCH('Sales Order '!J3600,'Product Details'!$B$2:$B$169,0),1)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451"/>
        <v>7328</v>
      </c>
      <c r="R3600" s="8">
        <f t="shared" si="452"/>
        <v>7922</v>
      </c>
      <c r="S3600" s="2">
        <v>88</v>
      </c>
      <c r="T3600" s="9">
        <f t="shared" si="453"/>
        <v>8010</v>
      </c>
      <c r="U3600" s="9">
        <f t="shared" si="454"/>
        <v>682</v>
      </c>
      <c r="V3600" s="2" t="s">
        <v>64</v>
      </c>
      <c r="W3600" s="10">
        <f t="shared" si="455"/>
        <v>0.05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 t="shared" si="448"/>
        <v>Sarah</v>
      </c>
      <c r="H3601" s="6" t="str">
        <f t="shared" si="449"/>
        <v>Foster</v>
      </c>
      <c r="I3601" s="6" t="str">
        <f t="shared" si="450"/>
        <v>Xianning</v>
      </c>
      <c r="J3601" s="2" t="s">
        <v>57</v>
      </c>
      <c r="K3601" s="7" t="str">
        <f>INDEX('Product Details'!$A$2:$D$169, MATCH('Sales Order '!J3601,'Product Details'!$B$2:$B$169,0),3)</f>
        <v>Technology</v>
      </c>
      <c r="L3601" s="7" t="str">
        <f>INDEX('Product Details'!$A$2:$D$169, MATCH('Sales Order '!J3601,'Product Details'!$B$2:$B$169,0),4)</f>
        <v>Accessories</v>
      </c>
      <c r="M3601" s="7" t="str">
        <f>INDEX('Product Details'!$A$2:$D$169, MATCH('Sales Order '!J3601,'Product Details'!$B$2:$B$169,0),1)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451"/>
        <v>13083</v>
      </c>
      <c r="R3601" s="8">
        <f t="shared" si="452"/>
        <v>14112</v>
      </c>
      <c r="S3601" s="2">
        <v>63</v>
      </c>
      <c r="T3601" s="9">
        <f t="shared" si="453"/>
        <v>14175</v>
      </c>
      <c r="U3601" s="9">
        <f t="shared" si="454"/>
        <v>1092</v>
      </c>
      <c r="V3601" s="2" t="s">
        <v>34</v>
      </c>
      <c r="W3601" s="10">
        <f t="shared" si="455"/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 t="shared" si="448"/>
        <v>Patrick</v>
      </c>
      <c r="H3602" s="6" t="str">
        <f t="shared" si="449"/>
        <v>O'Donnell</v>
      </c>
      <c r="I3602" s="6" t="str">
        <f t="shared" si="450"/>
        <v>Sydney</v>
      </c>
      <c r="J3602" s="2" t="s">
        <v>161</v>
      </c>
      <c r="K3602" s="7" t="str">
        <f>INDEX('Product Details'!$A$2:$D$169, MATCH('Sales Order '!J3602,'Product Details'!$B$2:$B$169,0),3)</f>
        <v>Office_Supplies</v>
      </c>
      <c r="L3602" s="7" t="str">
        <f>INDEX('Product Details'!$A$2:$D$169, MATCH('Sales Order '!J3602,'Product Details'!$B$2:$B$169,0),4)</f>
        <v>Storage</v>
      </c>
      <c r="M3602" s="7" t="str">
        <f>INDEX('Product Details'!$A$2:$D$169, MATCH('Sales Order '!J3602,'Product Details'!$B$2:$B$169,0),1)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451"/>
        <v>9645</v>
      </c>
      <c r="R3602" s="8">
        <f t="shared" si="452"/>
        <v>10224</v>
      </c>
      <c r="S3602" s="2">
        <v>63</v>
      </c>
      <c r="T3602" s="9">
        <f t="shared" si="453"/>
        <v>10287</v>
      </c>
      <c r="U3602" s="9">
        <f t="shared" si="454"/>
        <v>642</v>
      </c>
      <c r="V3602" s="2" t="s">
        <v>34</v>
      </c>
      <c r="W3602" s="10">
        <f t="shared" si="455"/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 t="shared" si="448"/>
        <v>Deirdre</v>
      </c>
      <c r="H3603" s="6" t="str">
        <f t="shared" si="449"/>
        <v>Greer</v>
      </c>
      <c r="I3603" s="6" t="str">
        <f t="shared" si="450"/>
        <v>Perth</v>
      </c>
      <c r="J3603" s="2" t="s">
        <v>205</v>
      </c>
      <c r="K3603" s="7" t="str">
        <f>INDEX('Product Details'!$A$2:$D$169, MATCH('Sales Order '!J3603,'Product Details'!$B$2:$B$169,0),3)</f>
        <v>Office_Supplies</v>
      </c>
      <c r="L3603" s="7" t="str">
        <f>INDEX('Product Details'!$A$2:$D$169, MATCH('Sales Order '!J3603,'Product Details'!$B$2:$B$169,0),4)</f>
        <v>Labels</v>
      </c>
      <c r="M3603" s="7" t="str">
        <f>INDEX('Product Details'!$A$2:$D$169, MATCH('Sales Order '!J3603,'Product Details'!$B$2:$B$169,0),1)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451"/>
        <v>11571</v>
      </c>
      <c r="R3603" s="8">
        <f t="shared" si="452"/>
        <v>12738</v>
      </c>
      <c r="S3603" s="2">
        <v>82</v>
      </c>
      <c r="T3603" s="9">
        <f t="shared" si="453"/>
        <v>12820</v>
      </c>
      <c r="U3603" s="9">
        <f t="shared" si="454"/>
        <v>1249</v>
      </c>
      <c r="V3603" s="2" t="s">
        <v>64</v>
      </c>
      <c r="W3603" s="10">
        <f t="shared" si="455"/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 t="shared" si="448"/>
        <v>Sheri</v>
      </c>
      <c r="H3604" s="6" t="str">
        <f t="shared" si="449"/>
        <v>Gordon</v>
      </c>
      <c r="I3604" s="6" t="str">
        <f t="shared" si="450"/>
        <v>Bogor</v>
      </c>
      <c r="J3604" s="2" t="s">
        <v>117</v>
      </c>
      <c r="K3604" s="7" t="str">
        <f>INDEX('Product Details'!$A$2:$D$169, MATCH('Sales Order '!J3604,'Product Details'!$B$2:$B$169,0),3)</f>
        <v>Furniture</v>
      </c>
      <c r="L3604" s="7" t="str">
        <f>INDEX('Product Details'!$A$2:$D$169, MATCH('Sales Order '!J3604,'Product Details'!$B$2:$B$169,0),4)</f>
        <v>Tables</v>
      </c>
      <c r="M3604" s="7" t="str">
        <f>INDEX('Product Details'!$A$2:$D$169, MATCH('Sales Order '!J3604,'Product Details'!$B$2:$B$169,0),1)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451"/>
        <v>18616</v>
      </c>
      <c r="R3604" s="8">
        <f t="shared" si="452"/>
        <v>19728</v>
      </c>
      <c r="S3604" s="2">
        <v>25</v>
      </c>
      <c r="T3604" s="9">
        <f t="shared" si="453"/>
        <v>19753</v>
      </c>
      <c r="U3604" s="9">
        <f t="shared" si="454"/>
        <v>1137</v>
      </c>
      <c r="V3604" s="2" t="s">
        <v>34</v>
      </c>
      <c r="W3604" s="10">
        <f t="shared" si="455"/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 t="shared" si="448"/>
        <v>Ralph</v>
      </c>
      <c r="H3605" s="6" t="str">
        <f t="shared" si="449"/>
        <v>Kennedy</v>
      </c>
      <c r="I3605" s="6" t="str">
        <f t="shared" si="450"/>
        <v>Perth</v>
      </c>
      <c r="J3605" s="2" t="s">
        <v>555</v>
      </c>
      <c r="K3605" s="7" t="str">
        <f>INDEX('Product Details'!$A$2:$D$169, MATCH('Sales Order '!J3605,'Product Details'!$B$2:$B$169,0),3)</f>
        <v>Furniture</v>
      </c>
      <c r="L3605" s="7" t="str">
        <f>INDEX('Product Details'!$A$2:$D$169, MATCH('Sales Order '!J3605,'Product Details'!$B$2:$B$169,0),4)</f>
        <v>Furnishings</v>
      </c>
      <c r="M3605" s="7" t="str">
        <f>INDEX('Product Details'!$A$2:$D$169, MATCH('Sales Order '!J3605,'Product Details'!$B$2:$B$169,0),1)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451"/>
        <v>3633</v>
      </c>
      <c r="R3605" s="8">
        <f t="shared" si="452"/>
        <v>3963</v>
      </c>
      <c r="S3605" s="2">
        <v>65</v>
      </c>
      <c r="T3605" s="9">
        <f t="shared" si="453"/>
        <v>4028</v>
      </c>
      <c r="U3605" s="9">
        <f t="shared" si="454"/>
        <v>395</v>
      </c>
      <c r="V3605" s="2" t="s">
        <v>64</v>
      </c>
      <c r="W3605" s="10">
        <f t="shared" si="455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 t="shared" si="448"/>
        <v>Bryan</v>
      </c>
      <c r="H3606" s="6" t="str">
        <f t="shared" si="449"/>
        <v>Spruell</v>
      </c>
      <c r="I3606" s="6" t="str">
        <f t="shared" si="450"/>
        <v>Bekasi</v>
      </c>
      <c r="J3606" s="2" t="s">
        <v>580</v>
      </c>
      <c r="K3606" s="7" t="str">
        <f>INDEX('Product Details'!$A$2:$D$169, MATCH('Sales Order '!J3606,'Product Details'!$B$2:$B$169,0),3)</f>
        <v>Office_Supplies</v>
      </c>
      <c r="L3606" s="7" t="str">
        <f>INDEX('Product Details'!$A$2:$D$169, MATCH('Sales Order '!J3606,'Product Details'!$B$2:$B$169,0),4)</f>
        <v>Storage</v>
      </c>
      <c r="M3606" s="7" t="str">
        <f>INDEX('Product Details'!$A$2:$D$169, MATCH('Sales Order '!J3606,'Product Details'!$B$2:$B$169,0),1)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451"/>
        <v>25152</v>
      </c>
      <c r="R3606" s="8">
        <f t="shared" si="452"/>
        <v>26868</v>
      </c>
      <c r="S3606" s="2">
        <v>75</v>
      </c>
      <c r="T3606" s="9">
        <f t="shared" si="453"/>
        <v>26943</v>
      </c>
      <c r="U3606" s="9">
        <f t="shared" si="454"/>
        <v>1791</v>
      </c>
      <c r="V3606" s="2" t="s">
        <v>64</v>
      </c>
      <c r="W3606" s="10">
        <f t="shared" si="455"/>
        <v>7.0000000000000007E-2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 t="shared" si="448"/>
        <v>Ryan</v>
      </c>
      <c r="H3607" s="6" t="str">
        <f t="shared" si="449"/>
        <v>Crowe</v>
      </c>
      <c r="I3607" s="6" t="str">
        <f t="shared" si="450"/>
        <v>Kanpur</v>
      </c>
      <c r="J3607" s="2" t="s">
        <v>417</v>
      </c>
      <c r="K3607" s="7" t="str">
        <f>INDEX('Product Details'!$A$2:$D$169, MATCH('Sales Order '!J3607,'Product Details'!$B$2:$B$169,0),3)</f>
        <v>Technology</v>
      </c>
      <c r="L3607" s="7" t="str">
        <f>INDEX('Product Details'!$A$2:$D$169, MATCH('Sales Order '!J3607,'Product Details'!$B$2:$B$169,0),4)</f>
        <v>Phones</v>
      </c>
      <c r="M3607" s="7" t="str">
        <f>INDEX('Product Details'!$A$2:$D$169, MATCH('Sales Order '!J3607,'Product Details'!$B$2:$B$169,0),1)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451"/>
        <v>240</v>
      </c>
      <c r="R3607" s="8">
        <f t="shared" si="452"/>
        <v>261</v>
      </c>
      <c r="S3607" s="2">
        <v>10</v>
      </c>
      <c r="T3607" s="9">
        <f t="shared" si="453"/>
        <v>271</v>
      </c>
      <c r="U3607" s="9">
        <f t="shared" si="454"/>
        <v>31</v>
      </c>
      <c r="V3607" s="2" t="s">
        <v>31</v>
      </c>
      <c r="W3607" s="10">
        <f t="shared" si="455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 t="shared" si="448"/>
        <v>Laurel</v>
      </c>
      <c r="H3608" s="6" t="str">
        <f t="shared" si="449"/>
        <v>Workman</v>
      </c>
      <c r="I3608" s="6" t="str">
        <f t="shared" si="450"/>
        <v>Leipzig</v>
      </c>
      <c r="J3608" s="2" t="s">
        <v>84</v>
      </c>
      <c r="K3608" s="7" t="str">
        <f>INDEX('Product Details'!$A$2:$D$169, MATCH('Sales Order '!J3608,'Product Details'!$B$2:$B$169,0),3)</f>
        <v>Furniture</v>
      </c>
      <c r="L3608" s="7" t="str">
        <f>INDEX('Product Details'!$A$2:$D$169, MATCH('Sales Order '!J3608,'Product Details'!$B$2:$B$169,0),4)</f>
        <v>Chairs</v>
      </c>
      <c r="M3608" s="7" t="str">
        <f>INDEX('Product Details'!$A$2:$D$169, MATCH('Sales Order '!J3608,'Product Details'!$B$2:$B$169,0),1)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451"/>
        <v>43530</v>
      </c>
      <c r="R3608" s="8">
        <f t="shared" si="452"/>
        <v>46146</v>
      </c>
      <c r="S3608" s="2">
        <v>50</v>
      </c>
      <c r="T3608" s="9">
        <f t="shared" si="453"/>
        <v>46196</v>
      </c>
      <c r="U3608" s="9">
        <f t="shared" si="454"/>
        <v>2666</v>
      </c>
      <c r="V3608" s="2" t="s">
        <v>34</v>
      </c>
      <c r="W3608" s="10">
        <f t="shared" si="455"/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 t="shared" si="448"/>
        <v>Julia</v>
      </c>
      <c r="H3609" s="6" t="str">
        <f t="shared" si="449"/>
        <v>Dunbar</v>
      </c>
      <c r="I3609" s="6" t="str">
        <f t="shared" si="450"/>
        <v>Melbourne</v>
      </c>
      <c r="J3609" s="2" t="s">
        <v>436</v>
      </c>
      <c r="K3609" s="7" t="str">
        <f>INDEX('Product Details'!$A$2:$D$169, MATCH('Sales Order '!J3609,'Product Details'!$B$2:$B$169,0),3)</f>
        <v>Technology</v>
      </c>
      <c r="L3609" s="7" t="str">
        <f>INDEX('Product Details'!$A$2:$D$169, MATCH('Sales Order '!J3609,'Product Details'!$B$2:$B$169,0),4)</f>
        <v>Accessories</v>
      </c>
      <c r="M3609" s="7" t="str">
        <f>INDEX('Product Details'!$A$2:$D$169, MATCH('Sales Order '!J3609,'Product Details'!$B$2:$B$169,0),1)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451"/>
        <v>3620</v>
      </c>
      <c r="R3609" s="8">
        <f t="shared" si="452"/>
        <v>3802</v>
      </c>
      <c r="S3609" s="2">
        <v>88</v>
      </c>
      <c r="T3609" s="9">
        <f t="shared" si="453"/>
        <v>3890</v>
      </c>
      <c r="U3609" s="9">
        <f t="shared" si="454"/>
        <v>270</v>
      </c>
      <c r="V3609" s="2" t="s">
        <v>34</v>
      </c>
      <c r="W3609" s="10">
        <f t="shared" si="455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 t="shared" si="448"/>
        <v>John</v>
      </c>
      <c r="H3610" s="6" t="str">
        <f t="shared" si="449"/>
        <v>Lucas</v>
      </c>
      <c r="I3610" s="6" t="str">
        <f t="shared" si="450"/>
        <v>Beijing</v>
      </c>
      <c r="J3610" s="2" t="s">
        <v>748</v>
      </c>
      <c r="K3610" s="7" t="str">
        <f>INDEX('Product Details'!$A$2:$D$169, MATCH('Sales Order '!J3610,'Product Details'!$B$2:$B$169,0),3)</f>
        <v>Office_Supplies</v>
      </c>
      <c r="L3610" s="7" t="str">
        <f>INDEX('Product Details'!$A$2:$D$169, MATCH('Sales Order '!J3610,'Product Details'!$B$2:$B$169,0),4)</f>
        <v>Storage</v>
      </c>
      <c r="M3610" s="7" t="str">
        <f>INDEX('Product Details'!$A$2:$D$169, MATCH('Sales Order '!J3610,'Product Details'!$B$2:$B$169,0),1)</f>
        <v>Smead Trays, Wire Frame</v>
      </c>
      <c r="N3610" s="2">
        <v>7361</v>
      </c>
      <c r="O3610" s="2">
        <v>6887</v>
      </c>
      <c r="P3610" s="2">
        <v>3</v>
      </c>
      <c r="Q3610" s="8">
        <f t="shared" si="451"/>
        <v>20661</v>
      </c>
      <c r="R3610" s="8">
        <f t="shared" si="452"/>
        <v>22083</v>
      </c>
      <c r="S3610" s="2">
        <v>89</v>
      </c>
      <c r="T3610" s="9">
        <f t="shared" si="453"/>
        <v>22172</v>
      </c>
      <c r="U3610" s="9">
        <f t="shared" si="454"/>
        <v>1511</v>
      </c>
      <c r="V3610" s="2" t="s">
        <v>64</v>
      </c>
      <c r="W3610" s="10">
        <f t="shared" si="455"/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 t="shared" si="448"/>
        <v>Tracy</v>
      </c>
      <c r="H3611" s="6" t="str">
        <f t="shared" si="449"/>
        <v>Blumstein</v>
      </c>
      <c r="I3611" s="6" t="str">
        <f t="shared" si="450"/>
        <v>Guangzhou</v>
      </c>
      <c r="J3611" s="2" t="s">
        <v>555</v>
      </c>
      <c r="K3611" s="7" t="str">
        <f>INDEX('Product Details'!$A$2:$D$169, MATCH('Sales Order '!J3611,'Product Details'!$B$2:$B$169,0),3)</f>
        <v>Furniture</v>
      </c>
      <c r="L3611" s="7" t="str">
        <f>INDEX('Product Details'!$A$2:$D$169, MATCH('Sales Order '!J3611,'Product Details'!$B$2:$B$169,0),4)</f>
        <v>Furnishings</v>
      </c>
      <c r="M3611" s="7" t="str">
        <f>INDEX('Product Details'!$A$2:$D$169, MATCH('Sales Order '!J3611,'Product Details'!$B$2:$B$169,0),1)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451"/>
        <v>59227</v>
      </c>
      <c r="R3611" s="8">
        <f t="shared" si="452"/>
        <v>65142</v>
      </c>
      <c r="S3611" s="2">
        <v>100</v>
      </c>
      <c r="T3611" s="9">
        <f t="shared" si="453"/>
        <v>65242</v>
      </c>
      <c r="U3611" s="9">
        <f t="shared" si="454"/>
        <v>6015</v>
      </c>
      <c r="V3611" s="2" t="s">
        <v>64</v>
      </c>
      <c r="W3611" s="10">
        <f t="shared" si="455"/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 t="shared" si="448"/>
        <v>John</v>
      </c>
      <c r="H3612" s="6" t="str">
        <f t="shared" si="449"/>
        <v>Castell</v>
      </c>
      <c r="I3612" s="6" t="str">
        <f t="shared" si="450"/>
        <v>Jakarta</v>
      </c>
      <c r="J3612" s="2" t="s">
        <v>39</v>
      </c>
      <c r="K3612" s="7" t="str">
        <f>INDEX('Product Details'!$A$2:$D$169, MATCH('Sales Order '!J3612,'Product Details'!$B$2:$B$169,0),3)</f>
        <v>Office_Supplies</v>
      </c>
      <c r="L3612" s="7" t="str">
        <f>INDEX('Product Details'!$A$2:$D$169, MATCH('Sales Order '!J3612,'Product Details'!$B$2:$B$169,0),4)</f>
        <v>Binders</v>
      </c>
      <c r="M3612" s="7" t="str">
        <f>INDEX('Product Details'!$A$2:$D$169, MATCH('Sales Order '!J3612,'Product Details'!$B$2:$B$169,0),1)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451"/>
        <v>2418</v>
      </c>
      <c r="R3612" s="8">
        <f t="shared" si="452"/>
        <v>2664</v>
      </c>
      <c r="S3612" s="2">
        <v>71</v>
      </c>
      <c r="T3612" s="9">
        <f t="shared" si="453"/>
        <v>2735</v>
      </c>
      <c r="U3612" s="9">
        <f t="shared" si="454"/>
        <v>317</v>
      </c>
      <c r="V3612" s="2" t="s">
        <v>34</v>
      </c>
      <c r="W3612" s="10">
        <f t="shared" si="455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 t="shared" si="448"/>
        <v>Victoria</v>
      </c>
      <c r="H3613" s="6" t="str">
        <f t="shared" si="449"/>
        <v>Brennan</v>
      </c>
      <c r="I3613" s="6" t="str">
        <f t="shared" si="450"/>
        <v>Canberra</v>
      </c>
      <c r="J3613" s="2" t="s">
        <v>33</v>
      </c>
      <c r="K3613" s="7" t="str">
        <f>INDEX('Product Details'!$A$2:$D$169, MATCH('Sales Order '!J3613,'Product Details'!$B$2:$B$169,0),3)</f>
        <v>Technology</v>
      </c>
      <c r="L3613" s="7" t="str">
        <f>INDEX('Product Details'!$A$2:$D$169, MATCH('Sales Order '!J3613,'Product Details'!$B$2:$B$169,0),4)</f>
        <v>Machines</v>
      </c>
      <c r="M3613" s="7" t="str">
        <f>INDEX('Product Details'!$A$2:$D$169, MATCH('Sales Order '!J3613,'Product Details'!$B$2:$B$169,0),1)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451"/>
        <v>3404</v>
      </c>
      <c r="R3613" s="8">
        <f t="shared" si="452"/>
        <v>3468</v>
      </c>
      <c r="S3613" s="2">
        <v>97</v>
      </c>
      <c r="T3613" s="9">
        <f t="shared" si="453"/>
        <v>3565</v>
      </c>
      <c r="U3613" s="9">
        <f t="shared" si="454"/>
        <v>161</v>
      </c>
      <c r="V3613" s="2" t="s">
        <v>31</v>
      </c>
      <c r="W3613" s="10">
        <f t="shared" si="455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 t="shared" si="448"/>
        <v>Dennis</v>
      </c>
      <c r="H3614" s="6" t="str">
        <f t="shared" si="449"/>
        <v>Pardue</v>
      </c>
      <c r="I3614" s="6" t="str">
        <f t="shared" si="450"/>
        <v>Pekalongan</v>
      </c>
      <c r="J3614" s="2" t="s">
        <v>362</v>
      </c>
      <c r="K3614" s="7" t="str">
        <f>INDEX('Product Details'!$A$2:$D$169, MATCH('Sales Order '!J3614,'Product Details'!$B$2:$B$169,0),3)</f>
        <v>Technology</v>
      </c>
      <c r="L3614" s="7" t="str">
        <f>INDEX('Product Details'!$A$2:$D$169, MATCH('Sales Order '!J3614,'Product Details'!$B$2:$B$169,0),4)</f>
        <v>Machines</v>
      </c>
      <c r="M3614" s="7" t="str">
        <f>INDEX('Product Details'!$A$2:$D$169, MATCH('Sales Order '!J3614,'Product Details'!$B$2:$B$169,0),1)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451"/>
        <v>2721</v>
      </c>
      <c r="R3614" s="8">
        <f t="shared" si="452"/>
        <v>3054</v>
      </c>
      <c r="S3614" s="2">
        <v>40</v>
      </c>
      <c r="T3614" s="9">
        <f t="shared" si="453"/>
        <v>3094</v>
      </c>
      <c r="U3614" s="9">
        <f t="shared" si="454"/>
        <v>373</v>
      </c>
      <c r="V3614" s="2" t="s">
        <v>31</v>
      </c>
      <c r="W3614" s="10">
        <f t="shared" si="455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 t="shared" si="448"/>
        <v>Lisa</v>
      </c>
      <c r="H3615" s="6" t="str">
        <f t="shared" si="449"/>
        <v>DeCherney</v>
      </c>
      <c r="I3615" s="6" t="str">
        <f t="shared" si="450"/>
        <v>Ningbo</v>
      </c>
      <c r="J3615" s="2" t="s">
        <v>578</v>
      </c>
      <c r="K3615" s="7" t="str">
        <f>INDEX('Product Details'!$A$2:$D$169, MATCH('Sales Order '!J3615,'Product Details'!$B$2:$B$169,0),3)</f>
        <v>Office_Supplies</v>
      </c>
      <c r="L3615" s="7" t="str">
        <f>INDEX('Product Details'!$A$2:$D$169, MATCH('Sales Order '!J3615,'Product Details'!$B$2:$B$169,0),4)</f>
        <v>Envelopes</v>
      </c>
      <c r="M3615" s="7" t="str">
        <f>INDEX('Product Details'!$A$2:$D$169, MATCH('Sales Order '!J3615,'Product Details'!$B$2:$B$169,0),1)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451"/>
        <v>22686</v>
      </c>
      <c r="R3615" s="8">
        <f t="shared" si="452"/>
        <v>24732</v>
      </c>
      <c r="S3615" s="2">
        <v>34</v>
      </c>
      <c r="T3615" s="9">
        <f t="shared" si="453"/>
        <v>24766</v>
      </c>
      <c r="U3615" s="9">
        <f t="shared" si="454"/>
        <v>2080</v>
      </c>
      <c r="V3615" s="2" t="s">
        <v>64</v>
      </c>
      <c r="W3615" s="10">
        <f t="shared" si="455"/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 t="shared" si="448"/>
        <v>Robert</v>
      </c>
      <c r="H3616" s="6" t="str">
        <f t="shared" si="449"/>
        <v>Dilbeck</v>
      </c>
      <c r="I3616" s="6" t="str">
        <f t="shared" si="450"/>
        <v>Bihar Sharif</v>
      </c>
      <c r="J3616" s="2" t="s">
        <v>144</v>
      </c>
      <c r="K3616" s="7" t="str">
        <f>INDEX('Product Details'!$A$2:$D$169, MATCH('Sales Order '!J3616,'Product Details'!$B$2:$B$169,0),3)</f>
        <v>Office_Supplies</v>
      </c>
      <c r="L3616" s="7" t="str">
        <f>INDEX('Product Details'!$A$2:$D$169, MATCH('Sales Order '!J3616,'Product Details'!$B$2:$B$169,0),4)</f>
        <v>Binders</v>
      </c>
      <c r="M3616" s="7" t="str">
        <f>INDEX('Product Details'!$A$2:$D$169, MATCH('Sales Order '!J3616,'Product Details'!$B$2:$B$169,0),1)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451"/>
        <v>2932</v>
      </c>
      <c r="R3616" s="8">
        <f t="shared" si="452"/>
        <v>3104</v>
      </c>
      <c r="S3616" s="2">
        <v>21</v>
      </c>
      <c r="T3616" s="9">
        <f t="shared" si="453"/>
        <v>3125</v>
      </c>
      <c r="U3616" s="9">
        <f t="shared" si="454"/>
        <v>193</v>
      </c>
      <c r="V3616" s="2" t="s">
        <v>34</v>
      </c>
      <c r="W3616" s="10">
        <f t="shared" si="455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 t="shared" si="448"/>
        <v>Cari</v>
      </c>
      <c r="H3617" s="6" t="str">
        <f t="shared" si="449"/>
        <v>Schnelling</v>
      </c>
      <c r="I3617" s="6" t="str">
        <f t="shared" si="450"/>
        <v>Agra</v>
      </c>
      <c r="J3617" s="2" t="s">
        <v>323</v>
      </c>
      <c r="K3617" s="7" t="str">
        <f>INDEX('Product Details'!$A$2:$D$169, MATCH('Sales Order '!J3617,'Product Details'!$B$2:$B$169,0),3)</f>
        <v>Technology</v>
      </c>
      <c r="L3617" s="7" t="str">
        <f>INDEX('Product Details'!$A$2:$D$169, MATCH('Sales Order '!J3617,'Product Details'!$B$2:$B$169,0),4)</f>
        <v>Accessories</v>
      </c>
      <c r="M3617" s="7" t="str">
        <f>INDEX('Product Details'!$A$2:$D$169, MATCH('Sales Order '!J3617,'Product Details'!$B$2:$B$169,0),1)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451"/>
        <v>17031</v>
      </c>
      <c r="R3617" s="8">
        <f t="shared" si="452"/>
        <v>18036</v>
      </c>
      <c r="S3617" s="2">
        <v>63</v>
      </c>
      <c r="T3617" s="9">
        <f t="shared" si="453"/>
        <v>18099</v>
      </c>
      <c r="U3617" s="9">
        <f t="shared" si="454"/>
        <v>1068</v>
      </c>
      <c r="V3617" s="2" t="s">
        <v>64</v>
      </c>
      <c r="W3617" s="10">
        <f t="shared" si="455"/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 t="shared" si="448"/>
        <v>Kristina</v>
      </c>
      <c r="H3618" s="6" t="str">
        <f t="shared" si="449"/>
        <v>Nunn</v>
      </c>
      <c r="I3618" s="6" t="str">
        <f t="shared" si="450"/>
        <v>Sydney</v>
      </c>
      <c r="J3618" s="2" t="s">
        <v>578</v>
      </c>
      <c r="K3618" s="7" t="str">
        <f>INDEX('Product Details'!$A$2:$D$169, MATCH('Sales Order '!J3618,'Product Details'!$B$2:$B$169,0),3)</f>
        <v>Office_Supplies</v>
      </c>
      <c r="L3618" s="7" t="str">
        <f>INDEX('Product Details'!$A$2:$D$169, MATCH('Sales Order '!J3618,'Product Details'!$B$2:$B$169,0),4)</f>
        <v>Envelopes</v>
      </c>
      <c r="M3618" s="7" t="str">
        <f>INDEX('Product Details'!$A$2:$D$169, MATCH('Sales Order '!J3618,'Product Details'!$B$2:$B$169,0),1)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451"/>
        <v>310</v>
      </c>
      <c r="R3618" s="8">
        <f t="shared" si="452"/>
        <v>334</v>
      </c>
      <c r="S3618" s="2">
        <v>30</v>
      </c>
      <c r="T3618" s="9">
        <f t="shared" si="453"/>
        <v>364</v>
      </c>
      <c r="U3618" s="9">
        <f t="shared" si="454"/>
        <v>54</v>
      </c>
      <c r="V3618" s="2" t="s">
        <v>64</v>
      </c>
      <c r="W3618" s="10">
        <f t="shared" si="455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 t="shared" si="448"/>
        <v>Alex</v>
      </c>
      <c r="H3619" s="6" t="str">
        <f t="shared" si="449"/>
        <v>Avila</v>
      </c>
      <c r="I3619" s="6" t="str">
        <f t="shared" si="450"/>
        <v>Agra</v>
      </c>
      <c r="J3619" s="2" t="s">
        <v>836</v>
      </c>
      <c r="K3619" s="7" t="str">
        <f>INDEX('Product Details'!$A$2:$D$169, MATCH('Sales Order '!J3619,'Product Details'!$B$2:$B$169,0),3)</f>
        <v>Technology</v>
      </c>
      <c r="L3619" s="7" t="str">
        <f>INDEX('Product Details'!$A$2:$D$169, MATCH('Sales Order '!J3619,'Product Details'!$B$2:$B$169,0),4)</f>
        <v>Copiers</v>
      </c>
      <c r="M3619" s="7" t="str">
        <f>INDEX('Product Details'!$A$2:$D$169, MATCH('Sales Order '!J3619,'Product Details'!$B$2:$B$169,0),1)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451"/>
        <v>190</v>
      </c>
      <c r="R3619" s="8">
        <f t="shared" si="452"/>
        <v>200</v>
      </c>
      <c r="S3619" s="2">
        <v>10</v>
      </c>
      <c r="T3619" s="9">
        <f t="shared" si="453"/>
        <v>210</v>
      </c>
      <c r="U3619" s="9">
        <f t="shared" si="454"/>
        <v>20</v>
      </c>
      <c r="V3619" s="2" t="s">
        <v>64</v>
      </c>
      <c r="W3619" s="10">
        <f t="shared" si="455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 t="shared" si="448"/>
        <v>Clay</v>
      </c>
      <c r="H3620" s="6" t="str">
        <f t="shared" si="449"/>
        <v>Cheatham</v>
      </c>
      <c r="I3620" s="6" t="str">
        <f t="shared" si="450"/>
        <v>Freiburg</v>
      </c>
      <c r="J3620" s="2" t="s">
        <v>707</v>
      </c>
      <c r="K3620" s="7" t="str">
        <f>INDEX('Product Details'!$A$2:$D$169, MATCH('Sales Order '!J3620,'Product Details'!$B$2:$B$169,0),3)</f>
        <v>Office_Supplies</v>
      </c>
      <c r="L3620" s="7" t="str">
        <f>INDEX('Product Details'!$A$2:$D$169, MATCH('Sales Order '!J3620,'Product Details'!$B$2:$B$169,0),4)</f>
        <v>Supplies</v>
      </c>
      <c r="M3620" s="7" t="str">
        <f>INDEX('Product Details'!$A$2:$D$169, MATCH('Sales Order '!J3620,'Product Details'!$B$2:$B$169,0),1)</f>
        <v>Stiletto Ruler, High Speed</v>
      </c>
      <c r="N3620" s="2">
        <v>1887</v>
      </c>
      <c r="O3620" s="2">
        <v>1763</v>
      </c>
      <c r="P3620" s="2">
        <v>3</v>
      </c>
      <c r="Q3620" s="8">
        <f t="shared" si="451"/>
        <v>5289</v>
      </c>
      <c r="R3620" s="8">
        <f t="shared" si="452"/>
        <v>5661</v>
      </c>
      <c r="S3620" s="2">
        <v>20</v>
      </c>
      <c r="T3620" s="9">
        <f t="shared" si="453"/>
        <v>5681</v>
      </c>
      <c r="U3620" s="9">
        <f t="shared" si="454"/>
        <v>392</v>
      </c>
      <c r="V3620" s="2" t="s">
        <v>34</v>
      </c>
      <c r="W3620" s="10">
        <f t="shared" si="455"/>
        <v>0.05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 t="shared" si="448"/>
        <v>Sam</v>
      </c>
      <c r="H3621" s="6" t="str">
        <f t="shared" si="449"/>
        <v>Zeldin</v>
      </c>
      <c r="I3621" s="6" t="str">
        <f t="shared" si="450"/>
        <v>Yanji</v>
      </c>
      <c r="J3621" s="2" t="s">
        <v>405</v>
      </c>
      <c r="K3621" s="7" t="str">
        <f>INDEX('Product Details'!$A$2:$D$169, MATCH('Sales Order '!J3621,'Product Details'!$B$2:$B$169,0),3)</f>
        <v>Furniture</v>
      </c>
      <c r="L3621" s="7" t="str">
        <f>INDEX('Product Details'!$A$2:$D$169, MATCH('Sales Order '!J3621,'Product Details'!$B$2:$B$169,0),4)</f>
        <v>Furnishings</v>
      </c>
      <c r="M3621" s="7" t="str">
        <f>INDEX('Product Details'!$A$2:$D$169, MATCH('Sales Order '!J3621,'Product Details'!$B$2:$B$169,0),1)</f>
        <v>-O Photo Frame, Black</v>
      </c>
      <c r="N3621" s="2">
        <v>1071</v>
      </c>
      <c r="O3621" s="2">
        <v>1010</v>
      </c>
      <c r="P3621" s="2">
        <v>1</v>
      </c>
      <c r="Q3621" s="8">
        <f t="shared" si="451"/>
        <v>1010</v>
      </c>
      <c r="R3621" s="8">
        <f t="shared" si="452"/>
        <v>1071</v>
      </c>
      <c r="S3621" s="2">
        <v>99</v>
      </c>
      <c r="T3621" s="9">
        <f t="shared" si="453"/>
        <v>1170</v>
      </c>
      <c r="U3621" s="9">
        <f t="shared" si="454"/>
        <v>160</v>
      </c>
      <c r="V3621" s="2" t="s">
        <v>31</v>
      </c>
      <c r="W3621" s="10">
        <f t="shared" si="455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 t="shared" si="448"/>
        <v>Ann</v>
      </c>
      <c r="H3622" s="6" t="str">
        <f t="shared" si="449"/>
        <v>Chong</v>
      </c>
      <c r="I3622" s="6" t="str">
        <f t="shared" si="450"/>
        <v>Sydney</v>
      </c>
      <c r="J3622" s="2" t="s">
        <v>836</v>
      </c>
      <c r="K3622" s="7" t="str">
        <f>INDEX('Product Details'!$A$2:$D$169, MATCH('Sales Order '!J3622,'Product Details'!$B$2:$B$169,0),3)</f>
        <v>Technology</v>
      </c>
      <c r="L3622" s="7" t="str">
        <f>INDEX('Product Details'!$A$2:$D$169, MATCH('Sales Order '!J3622,'Product Details'!$B$2:$B$169,0),4)</f>
        <v>Copiers</v>
      </c>
      <c r="M3622" s="7" t="str">
        <f>INDEX('Product Details'!$A$2:$D$169, MATCH('Sales Order '!J3622,'Product Details'!$B$2:$B$169,0),1)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451"/>
        <v>18645</v>
      </c>
      <c r="R3622" s="8">
        <f t="shared" si="452"/>
        <v>19011</v>
      </c>
      <c r="S3622" s="2">
        <v>52</v>
      </c>
      <c r="T3622" s="9">
        <f t="shared" si="453"/>
        <v>19063</v>
      </c>
      <c r="U3622" s="9">
        <f t="shared" si="454"/>
        <v>418</v>
      </c>
      <c r="V3622" s="2" t="s">
        <v>64</v>
      </c>
      <c r="W3622" s="10">
        <f t="shared" si="455"/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 t="shared" si="448"/>
        <v>Christy</v>
      </c>
      <c r="H3623" s="6" t="str">
        <f t="shared" si="449"/>
        <v>Brittain</v>
      </c>
      <c r="I3623" s="6" t="str">
        <f t="shared" si="450"/>
        <v>Ajmer</v>
      </c>
      <c r="J3623" s="2" t="s">
        <v>405</v>
      </c>
      <c r="K3623" s="7" t="str">
        <f>INDEX('Product Details'!$A$2:$D$169, MATCH('Sales Order '!J3623,'Product Details'!$B$2:$B$169,0),3)</f>
        <v>Furniture</v>
      </c>
      <c r="L3623" s="7" t="str">
        <f>INDEX('Product Details'!$A$2:$D$169, MATCH('Sales Order '!J3623,'Product Details'!$B$2:$B$169,0),4)</f>
        <v>Furnishings</v>
      </c>
      <c r="M3623" s="7" t="str">
        <f>INDEX('Product Details'!$A$2:$D$169, MATCH('Sales Order '!J3623,'Product Details'!$B$2:$B$169,0),1)</f>
        <v>-O Photo Frame, Black</v>
      </c>
      <c r="N3623" s="2">
        <v>8869</v>
      </c>
      <c r="O3623" s="2">
        <v>7906</v>
      </c>
      <c r="P3623" s="2">
        <v>3</v>
      </c>
      <c r="Q3623" s="8">
        <f t="shared" si="451"/>
        <v>23718</v>
      </c>
      <c r="R3623" s="8">
        <f t="shared" si="452"/>
        <v>26607</v>
      </c>
      <c r="S3623" s="2">
        <v>76</v>
      </c>
      <c r="T3623" s="9">
        <f t="shared" si="453"/>
        <v>26683</v>
      </c>
      <c r="U3623" s="9">
        <f t="shared" si="454"/>
        <v>2965</v>
      </c>
      <c r="V3623" s="2" t="s">
        <v>34</v>
      </c>
      <c r="W3623" s="10">
        <f t="shared" si="455"/>
        <v>7.0000000000000007E-2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 t="shared" si="448"/>
        <v>Thea</v>
      </c>
      <c r="H3624" s="6" t="str">
        <f t="shared" si="449"/>
        <v>Hendricks</v>
      </c>
      <c r="I3624" s="6" t="str">
        <f t="shared" si="450"/>
        <v>Jining</v>
      </c>
      <c r="J3624" s="2" t="s">
        <v>707</v>
      </c>
      <c r="K3624" s="7" t="str">
        <f>INDEX('Product Details'!$A$2:$D$169, MATCH('Sales Order '!J3624,'Product Details'!$B$2:$B$169,0),3)</f>
        <v>Office_Supplies</v>
      </c>
      <c r="L3624" s="7" t="str">
        <f>INDEX('Product Details'!$A$2:$D$169, MATCH('Sales Order '!J3624,'Product Details'!$B$2:$B$169,0),4)</f>
        <v>Supplies</v>
      </c>
      <c r="M3624" s="7" t="str">
        <f>INDEX('Product Details'!$A$2:$D$169, MATCH('Sales Order '!J3624,'Product Details'!$B$2:$B$169,0),1)</f>
        <v>Stiletto Ruler, High Speed</v>
      </c>
      <c r="N3624" s="2">
        <v>1859</v>
      </c>
      <c r="O3624" s="2">
        <v>1755</v>
      </c>
      <c r="P3624" s="2">
        <v>5</v>
      </c>
      <c r="Q3624" s="8">
        <f t="shared" si="451"/>
        <v>8775</v>
      </c>
      <c r="R3624" s="8">
        <f t="shared" si="452"/>
        <v>9295</v>
      </c>
      <c r="S3624" s="2">
        <v>22</v>
      </c>
      <c r="T3624" s="9">
        <f t="shared" si="453"/>
        <v>9317</v>
      </c>
      <c r="U3624" s="9">
        <f t="shared" si="454"/>
        <v>542</v>
      </c>
      <c r="V3624" s="2" t="s">
        <v>34</v>
      </c>
      <c r="W3624" s="10">
        <f t="shared" si="455"/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 t="shared" si="448"/>
        <v>Sarah</v>
      </c>
      <c r="H3625" s="6" t="str">
        <f t="shared" si="449"/>
        <v>Bern</v>
      </c>
      <c r="I3625" s="6" t="str">
        <f t="shared" si="450"/>
        <v>Wollongong</v>
      </c>
      <c r="J3625" s="2" t="s">
        <v>141</v>
      </c>
      <c r="K3625" s="7" t="str">
        <f>INDEX('Product Details'!$A$2:$D$169, MATCH('Sales Order '!J3625,'Product Details'!$B$2:$B$169,0),3)</f>
        <v>Furniture</v>
      </c>
      <c r="L3625" s="7" t="str">
        <f>INDEX('Product Details'!$A$2:$D$169, MATCH('Sales Order '!J3625,'Product Details'!$B$2:$B$169,0),4)</f>
        <v>Chairs</v>
      </c>
      <c r="M3625" s="7" t="str">
        <f>INDEX('Product Details'!$A$2:$D$169, MATCH('Sales Order '!J3625,'Product Details'!$B$2:$B$169,0),1)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451"/>
        <v>10112</v>
      </c>
      <c r="R3625" s="8">
        <f t="shared" si="452"/>
        <v>10508</v>
      </c>
      <c r="S3625" s="2">
        <v>46</v>
      </c>
      <c r="T3625" s="9">
        <f t="shared" si="453"/>
        <v>10554</v>
      </c>
      <c r="U3625" s="9">
        <f t="shared" si="454"/>
        <v>442</v>
      </c>
      <c r="V3625" s="2" t="s">
        <v>34</v>
      </c>
      <c r="W3625" s="10">
        <f t="shared" si="455"/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 t="shared" si="448"/>
        <v>Dave</v>
      </c>
      <c r="H3626" s="6" t="str">
        <f t="shared" si="449"/>
        <v>Poirier</v>
      </c>
      <c r="I3626" s="6" t="str">
        <f t="shared" si="450"/>
        <v>Suizhou</v>
      </c>
      <c r="J3626" s="2" t="s">
        <v>81</v>
      </c>
      <c r="K3626" s="7" t="str">
        <f>INDEX('Product Details'!$A$2:$D$169, MATCH('Sales Order '!J3626,'Product Details'!$B$2:$B$169,0),3)</f>
        <v>Technology</v>
      </c>
      <c r="L3626" s="7" t="str">
        <f>INDEX('Product Details'!$A$2:$D$169, MATCH('Sales Order '!J3626,'Product Details'!$B$2:$B$169,0),4)</f>
        <v>Phones</v>
      </c>
      <c r="M3626" s="7" t="str">
        <f>INDEX('Product Details'!$A$2:$D$169, MATCH('Sales Order '!J3626,'Product Details'!$B$2:$B$169,0),1)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451"/>
        <v>29420</v>
      </c>
      <c r="R3626" s="8">
        <f t="shared" si="452"/>
        <v>32405</v>
      </c>
      <c r="S3626" s="2">
        <v>66</v>
      </c>
      <c r="T3626" s="9">
        <f t="shared" si="453"/>
        <v>32471</v>
      </c>
      <c r="U3626" s="9">
        <f t="shared" si="454"/>
        <v>3051</v>
      </c>
      <c r="V3626" s="2" t="s">
        <v>34</v>
      </c>
      <c r="W3626" s="10">
        <f t="shared" si="455"/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 t="shared" si="448"/>
        <v>William</v>
      </c>
      <c r="H3627" s="6" t="str">
        <f t="shared" si="449"/>
        <v>Brown</v>
      </c>
      <c r="I3627" s="6" t="str">
        <f t="shared" si="450"/>
        <v>Denpasar</v>
      </c>
      <c r="J3627" s="2" t="s">
        <v>109</v>
      </c>
      <c r="K3627" s="7" t="str">
        <f>INDEX('Product Details'!$A$2:$D$169, MATCH('Sales Order '!J3627,'Product Details'!$B$2:$B$169,0),3)</f>
        <v>Furniture</v>
      </c>
      <c r="L3627" s="7" t="str">
        <f>INDEX('Product Details'!$A$2:$D$169, MATCH('Sales Order '!J3627,'Product Details'!$B$2:$B$169,0),4)</f>
        <v>Bookcases</v>
      </c>
      <c r="M3627" s="7" t="str">
        <f>INDEX('Product Details'!$A$2:$D$169, MATCH('Sales Order '!J3627,'Product Details'!$B$2:$B$169,0),1)</f>
        <v>4-Shelf Metal Bookcases</v>
      </c>
      <c r="N3627" s="2">
        <v>8495</v>
      </c>
      <c r="O3627" s="2">
        <v>7647</v>
      </c>
      <c r="P3627" s="2">
        <v>2</v>
      </c>
      <c r="Q3627" s="8">
        <f t="shared" si="451"/>
        <v>15294</v>
      </c>
      <c r="R3627" s="8">
        <f t="shared" si="452"/>
        <v>16990</v>
      </c>
      <c r="S3627" s="2">
        <v>23</v>
      </c>
      <c r="T3627" s="9">
        <f t="shared" si="453"/>
        <v>17013</v>
      </c>
      <c r="U3627" s="9">
        <f t="shared" si="454"/>
        <v>1719</v>
      </c>
      <c r="V3627" s="2" t="s">
        <v>34</v>
      </c>
      <c r="W3627" s="10">
        <f t="shared" si="455"/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 t="shared" si="448"/>
        <v>Jason</v>
      </c>
      <c r="H3628" s="6" t="str">
        <f t="shared" si="449"/>
        <v>Gross</v>
      </c>
      <c r="I3628" s="6" t="str">
        <f t="shared" si="450"/>
        <v>Sydney</v>
      </c>
      <c r="J3628" s="2" t="s">
        <v>97</v>
      </c>
      <c r="K3628" s="7" t="str">
        <f>INDEX('Product Details'!$A$2:$D$169, MATCH('Sales Order '!J3628,'Product Details'!$B$2:$B$169,0),3)</f>
        <v>Technology</v>
      </c>
      <c r="L3628" s="7" t="str">
        <f>INDEX('Product Details'!$A$2:$D$169, MATCH('Sales Order '!J3628,'Product Details'!$B$2:$B$169,0),4)</f>
        <v>Machines</v>
      </c>
      <c r="M3628" s="7" t="str">
        <f>INDEX('Product Details'!$A$2:$D$169, MATCH('Sales Order '!J3628,'Product Details'!$B$2:$B$169,0),1)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451"/>
        <v>28369</v>
      </c>
      <c r="R3628" s="8">
        <f t="shared" si="452"/>
        <v>30063</v>
      </c>
      <c r="S3628" s="2">
        <v>59</v>
      </c>
      <c r="T3628" s="9">
        <f t="shared" si="453"/>
        <v>30122</v>
      </c>
      <c r="U3628" s="9">
        <f t="shared" si="454"/>
        <v>1753</v>
      </c>
      <c r="V3628" s="2" t="s">
        <v>34</v>
      </c>
      <c r="W3628" s="10">
        <f t="shared" si="455"/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 t="shared" si="448"/>
        <v>Laurel</v>
      </c>
      <c r="H3629" s="6" t="str">
        <f t="shared" si="449"/>
        <v>Beltran</v>
      </c>
      <c r="I3629" s="6" t="str">
        <f t="shared" si="450"/>
        <v>Melbourne</v>
      </c>
      <c r="J3629" s="2" t="s">
        <v>408</v>
      </c>
      <c r="K3629" s="7" t="str">
        <f>INDEX('Product Details'!$A$2:$D$169, MATCH('Sales Order '!J3629,'Product Details'!$B$2:$B$169,0),3)</f>
        <v>Furniture</v>
      </c>
      <c r="L3629" s="7" t="str">
        <f>INDEX('Product Details'!$A$2:$D$169, MATCH('Sales Order '!J3629,'Product Details'!$B$2:$B$169,0),4)</f>
        <v>Furnishings</v>
      </c>
      <c r="M3629" s="7" t="str">
        <f>INDEX('Product Details'!$A$2:$D$169, MATCH('Sales Order '!J3629,'Product Details'!$B$2:$B$169,0),1)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451"/>
        <v>5106</v>
      </c>
      <c r="R3629" s="8">
        <f t="shared" si="452"/>
        <v>5412</v>
      </c>
      <c r="S3629" s="2">
        <v>54</v>
      </c>
      <c r="T3629" s="9">
        <f t="shared" si="453"/>
        <v>5466</v>
      </c>
      <c r="U3629" s="9">
        <f t="shared" si="454"/>
        <v>360</v>
      </c>
      <c r="V3629" s="2" t="s">
        <v>64</v>
      </c>
      <c r="W3629" s="10">
        <f t="shared" si="455"/>
        <v>0.05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 t="shared" si="448"/>
        <v>Yana</v>
      </c>
      <c r="H3630" s="6" t="str">
        <f t="shared" si="449"/>
        <v>Sorensen</v>
      </c>
      <c r="I3630" s="6" t="str">
        <f t="shared" si="450"/>
        <v>Bottrop</v>
      </c>
      <c r="J3630" s="2" t="s">
        <v>359</v>
      </c>
      <c r="K3630" s="7" t="str">
        <f>INDEX('Product Details'!$A$2:$D$169, MATCH('Sales Order '!J3630,'Product Details'!$B$2:$B$169,0),3)</f>
        <v>Office_Supplies</v>
      </c>
      <c r="L3630" s="7" t="str">
        <f>INDEX('Product Details'!$A$2:$D$169, MATCH('Sales Order '!J3630,'Product Details'!$B$2:$B$169,0),4)</f>
        <v>Binders</v>
      </c>
      <c r="M3630" s="7" t="str">
        <f>INDEX('Product Details'!$A$2:$D$169, MATCH('Sales Order '!J3630,'Product Details'!$B$2:$B$169,0),1)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451"/>
        <v>396</v>
      </c>
      <c r="R3630" s="8">
        <f t="shared" si="452"/>
        <v>432</v>
      </c>
      <c r="S3630" s="2">
        <v>30</v>
      </c>
      <c r="T3630" s="9">
        <f t="shared" si="453"/>
        <v>462</v>
      </c>
      <c r="U3630" s="9">
        <f t="shared" si="454"/>
        <v>66</v>
      </c>
      <c r="V3630" s="2" t="s">
        <v>64</v>
      </c>
      <c r="W3630" s="10">
        <f t="shared" si="455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 t="shared" si="448"/>
        <v>Eugene</v>
      </c>
      <c r="H3631" s="6" t="str">
        <f t="shared" si="449"/>
        <v>Hildebrand</v>
      </c>
      <c r="I3631" s="6" t="str">
        <f t="shared" si="450"/>
        <v>Liaocheng</v>
      </c>
      <c r="J3631" s="2" t="s">
        <v>1225</v>
      </c>
      <c r="K3631" s="7" t="str">
        <f>INDEX('Product Details'!$A$2:$D$169, MATCH('Sales Order '!J3631,'Product Details'!$B$2:$B$169,0),3)</f>
        <v>Office_Supplies</v>
      </c>
      <c r="L3631" s="7" t="str">
        <f>INDEX('Product Details'!$A$2:$D$169, MATCH('Sales Order '!J3631,'Product Details'!$B$2:$B$169,0),4)</f>
        <v>Labels</v>
      </c>
      <c r="M3631" s="7" t="str">
        <f>INDEX('Product Details'!$A$2:$D$169, MATCH('Sales Order '!J3631,'Product Details'!$B$2:$B$169,0),1)</f>
        <v>Aver 510</v>
      </c>
      <c r="N3631" s="2">
        <v>175</v>
      </c>
      <c r="O3631" s="2">
        <v>158</v>
      </c>
      <c r="P3631" s="2">
        <v>2</v>
      </c>
      <c r="Q3631" s="8">
        <f t="shared" si="451"/>
        <v>316</v>
      </c>
      <c r="R3631" s="8">
        <f t="shared" si="452"/>
        <v>350</v>
      </c>
      <c r="S3631" s="2">
        <v>30</v>
      </c>
      <c r="T3631" s="9">
        <f t="shared" si="453"/>
        <v>380</v>
      </c>
      <c r="U3631" s="9">
        <f t="shared" si="454"/>
        <v>64</v>
      </c>
      <c r="V3631" s="2" t="s">
        <v>64</v>
      </c>
      <c r="W3631" s="10">
        <f t="shared" si="455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 t="shared" si="448"/>
        <v>Corey</v>
      </c>
      <c r="H3632" s="6" t="str">
        <f t="shared" si="449"/>
        <v>Lock</v>
      </c>
      <c r="I3632" s="6" t="str">
        <f t="shared" si="450"/>
        <v>Geelong</v>
      </c>
      <c r="J3632" s="2" t="s">
        <v>57</v>
      </c>
      <c r="K3632" s="7" t="str">
        <f>INDEX('Product Details'!$A$2:$D$169, MATCH('Sales Order '!J3632,'Product Details'!$B$2:$B$169,0),3)</f>
        <v>Technology</v>
      </c>
      <c r="L3632" s="7" t="str">
        <f>INDEX('Product Details'!$A$2:$D$169, MATCH('Sales Order '!J3632,'Product Details'!$B$2:$B$169,0),4)</f>
        <v>Accessories</v>
      </c>
      <c r="M3632" s="7" t="str">
        <f>INDEX('Product Details'!$A$2:$D$169, MATCH('Sales Order '!J3632,'Product Details'!$B$2:$B$169,0),1)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451"/>
        <v>23940</v>
      </c>
      <c r="R3632" s="8">
        <f t="shared" si="452"/>
        <v>26080</v>
      </c>
      <c r="S3632" s="2">
        <v>23</v>
      </c>
      <c r="T3632" s="9">
        <f t="shared" si="453"/>
        <v>26103</v>
      </c>
      <c r="U3632" s="9">
        <f t="shared" si="454"/>
        <v>2163</v>
      </c>
      <c r="V3632" s="2" t="s">
        <v>64</v>
      </c>
      <c r="W3632" s="10">
        <f t="shared" si="455"/>
        <v>7.0000000000000007E-2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 t="shared" si="448"/>
        <v>Michael</v>
      </c>
      <c r="H3633" s="6" t="str">
        <f t="shared" si="449"/>
        <v>Moore</v>
      </c>
      <c r="I3633" s="6" t="str">
        <f t="shared" si="450"/>
        <v>Vadodara</v>
      </c>
      <c r="J3633" s="2" t="s">
        <v>497</v>
      </c>
      <c r="K3633" s="7" t="str">
        <f>INDEX('Product Details'!$A$2:$D$169, MATCH('Sales Order '!J3633,'Product Details'!$B$2:$B$169,0),3)</f>
        <v>Furniture</v>
      </c>
      <c r="L3633" s="7" t="str">
        <f>INDEX('Product Details'!$A$2:$D$169, MATCH('Sales Order '!J3633,'Product Details'!$B$2:$B$169,0),4)</f>
        <v>Tables</v>
      </c>
      <c r="M3633" s="7" t="str">
        <f>INDEX('Product Details'!$A$2:$D$169, MATCH('Sales Order '!J3633,'Product Details'!$B$2:$B$169,0),1)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451"/>
        <v>72009</v>
      </c>
      <c r="R3633" s="8">
        <f t="shared" si="452"/>
        <v>75591</v>
      </c>
      <c r="S3633" s="2">
        <v>54</v>
      </c>
      <c r="T3633" s="9">
        <f t="shared" si="453"/>
        <v>75645</v>
      </c>
      <c r="U3633" s="9">
        <f t="shared" si="454"/>
        <v>3636</v>
      </c>
      <c r="V3633" s="2" t="s">
        <v>34</v>
      </c>
      <c r="W3633" s="10">
        <f t="shared" si="455"/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 t="shared" si="448"/>
        <v>Darren</v>
      </c>
      <c r="H3634" s="6" t="str">
        <f t="shared" si="449"/>
        <v>Budd</v>
      </c>
      <c r="I3634" s="6" t="str">
        <f t="shared" si="450"/>
        <v>Jakarta</v>
      </c>
      <c r="J3634" s="2" t="s">
        <v>515</v>
      </c>
      <c r="K3634" s="7" t="str">
        <f>INDEX('Product Details'!$A$2:$D$169, MATCH('Sales Order '!J3634,'Product Details'!$B$2:$B$169,0),3)</f>
        <v>Technology</v>
      </c>
      <c r="L3634" s="7" t="str">
        <f>INDEX('Product Details'!$A$2:$D$169, MATCH('Sales Order '!J3634,'Product Details'!$B$2:$B$169,0),4)</f>
        <v>Accessories</v>
      </c>
      <c r="M3634" s="7" t="str">
        <f>INDEX('Product Details'!$A$2:$D$169, MATCH('Sales Order '!J3634,'Product Details'!$B$2:$B$169,0),1)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451"/>
        <v>1431</v>
      </c>
      <c r="R3634" s="8">
        <f t="shared" si="452"/>
        <v>1560</v>
      </c>
      <c r="S3634" s="2">
        <v>54</v>
      </c>
      <c r="T3634" s="9">
        <f t="shared" si="453"/>
        <v>1614</v>
      </c>
      <c r="U3634" s="9">
        <f t="shared" si="454"/>
        <v>183</v>
      </c>
      <c r="V3634" s="2" t="s">
        <v>72</v>
      </c>
      <c r="W3634" s="10">
        <f t="shared" si="455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 t="shared" si="448"/>
        <v>Guy</v>
      </c>
      <c r="H3635" s="6" t="str">
        <f t="shared" si="449"/>
        <v>Phonely</v>
      </c>
      <c r="I3635" s="6" t="str">
        <f t="shared" si="450"/>
        <v>Jodhpur</v>
      </c>
      <c r="J3635" s="2" t="s">
        <v>533</v>
      </c>
      <c r="K3635" s="7" t="str">
        <f>INDEX('Product Details'!$A$2:$D$169, MATCH('Sales Order '!J3635,'Product Details'!$B$2:$B$169,0),3)</f>
        <v>Office_Supplies</v>
      </c>
      <c r="L3635" s="7" t="str">
        <f>INDEX('Product Details'!$A$2:$D$169, MATCH('Sales Order '!J3635,'Product Details'!$B$2:$B$169,0),4)</f>
        <v>Supplies</v>
      </c>
      <c r="M3635" s="7" t="str">
        <f>INDEX('Product Details'!$A$2:$D$169, MATCH('Sales Order '!J3635,'Product Details'!$B$2:$B$169,0),1)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451"/>
        <v>174</v>
      </c>
      <c r="R3635" s="8">
        <f t="shared" si="452"/>
        <v>180</v>
      </c>
      <c r="S3635" s="2">
        <v>10</v>
      </c>
      <c r="T3635" s="9">
        <f t="shared" si="453"/>
        <v>190</v>
      </c>
      <c r="U3635" s="9">
        <f t="shared" si="454"/>
        <v>16</v>
      </c>
      <c r="V3635" s="2" t="s">
        <v>34</v>
      </c>
      <c r="W3635" s="10">
        <f t="shared" si="455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 t="shared" si="448"/>
        <v>Ralph</v>
      </c>
      <c r="H3636" s="6" t="str">
        <f t="shared" si="449"/>
        <v>Kennedy</v>
      </c>
      <c r="I3636" s="6" t="str">
        <f t="shared" si="450"/>
        <v>Bundaberg</v>
      </c>
      <c r="J3636" s="2" t="s">
        <v>81</v>
      </c>
      <c r="K3636" s="7" t="str">
        <f>INDEX('Product Details'!$A$2:$D$169, MATCH('Sales Order '!J3636,'Product Details'!$B$2:$B$169,0),3)</f>
        <v>Technology</v>
      </c>
      <c r="L3636" s="7" t="str">
        <f>INDEX('Product Details'!$A$2:$D$169, MATCH('Sales Order '!J3636,'Product Details'!$B$2:$B$169,0),4)</f>
        <v>Phones</v>
      </c>
      <c r="M3636" s="7" t="str">
        <f>INDEX('Product Details'!$A$2:$D$169, MATCH('Sales Order '!J3636,'Product Details'!$B$2:$B$169,0),1)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451"/>
        <v>704</v>
      </c>
      <c r="R3636" s="8">
        <f t="shared" si="452"/>
        <v>796</v>
      </c>
      <c r="S3636" s="2">
        <v>30</v>
      </c>
      <c r="T3636" s="9">
        <f t="shared" si="453"/>
        <v>826</v>
      </c>
      <c r="U3636" s="9">
        <f t="shared" si="454"/>
        <v>122</v>
      </c>
      <c r="V3636" s="2" t="s">
        <v>64</v>
      </c>
      <c r="W3636" s="10">
        <f t="shared" si="455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 t="shared" si="448"/>
        <v>Karen</v>
      </c>
      <c r="H3637" s="6" t="str">
        <f t="shared" si="449"/>
        <v>Daniels</v>
      </c>
      <c r="I3637" s="6" t="str">
        <f t="shared" si="450"/>
        <v>Jiutai</v>
      </c>
      <c r="J3637" s="2" t="s">
        <v>212</v>
      </c>
      <c r="K3637" s="7" t="str">
        <f>INDEX('Product Details'!$A$2:$D$169, MATCH('Sales Order '!J3637,'Product Details'!$B$2:$B$169,0),3)</f>
        <v>Furniture</v>
      </c>
      <c r="L3637" s="7" t="str">
        <f>INDEX('Product Details'!$A$2:$D$169, MATCH('Sales Order '!J3637,'Product Details'!$B$2:$B$169,0),4)</f>
        <v>Bookcases</v>
      </c>
      <c r="M3637" s="7" t="str">
        <f>INDEX('Product Details'!$A$2:$D$169, MATCH('Sales Order '!J3637,'Product Details'!$B$2:$B$169,0),1)</f>
        <v>Library with Doors, Metal</v>
      </c>
      <c r="N3637" s="2">
        <v>8889</v>
      </c>
      <c r="O3637" s="2">
        <v>8469</v>
      </c>
      <c r="P3637" s="2">
        <v>1</v>
      </c>
      <c r="Q3637" s="8">
        <f t="shared" si="451"/>
        <v>8469</v>
      </c>
      <c r="R3637" s="8">
        <f t="shared" si="452"/>
        <v>8889</v>
      </c>
      <c r="S3637" s="2">
        <v>80</v>
      </c>
      <c r="T3637" s="9">
        <f t="shared" si="453"/>
        <v>8969</v>
      </c>
      <c r="U3637" s="9">
        <f t="shared" si="454"/>
        <v>500</v>
      </c>
      <c r="V3637" s="2" t="s">
        <v>34</v>
      </c>
      <c r="W3637" s="10">
        <f t="shared" si="455"/>
        <v>0.05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 t="shared" si="448"/>
        <v>Shahid</v>
      </c>
      <c r="H3638" s="6" t="str">
        <f t="shared" si="449"/>
        <v>Collister</v>
      </c>
      <c r="I3638" s="6" t="str">
        <f t="shared" si="450"/>
        <v>Solapur</v>
      </c>
      <c r="J3638" s="2" t="s">
        <v>187</v>
      </c>
      <c r="K3638" s="7" t="str">
        <f>INDEX('Product Details'!$A$2:$D$169, MATCH('Sales Order '!J3638,'Product Details'!$B$2:$B$169,0),3)</f>
        <v>Technology</v>
      </c>
      <c r="L3638" s="7" t="str">
        <f>INDEX('Product Details'!$A$2:$D$169, MATCH('Sales Order '!J3638,'Product Details'!$B$2:$B$169,0),4)</f>
        <v>Accessories</v>
      </c>
      <c r="M3638" s="7" t="str">
        <f>INDEX('Product Details'!$A$2:$D$169, MATCH('Sales Order '!J3638,'Product Details'!$B$2:$B$169,0),1)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451"/>
        <v>474</v>
      </c>
      <c r="R3638" s="8">
        <f t="shared" si="452"/>
        <v>525</v>
      </c>
      <c r="S3638" s="2">
        <v>30</v>
      </c>
      <c r="T3638" s="9">
        <f t="shared" si="453"/>
        <v>555</v>
      </c>
      <c r="U3638" s="9">
        <f t="shared" si="454"/>
        <v>81</v>
      </c>
      <c r="V3638" s="2" t="s">
        <v>34</v>
      </c>
      <c r="W3638" s="10">
        <f t="shared" si="455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 t="shared" si="448"/>
        <v>Kristen</v>
      </c>
      <c r="H3639" s="6" t="str">
        <f t="shared" si="449"/>
        <v>Hastings</v>
      </c>
      <c r="I3639" s="6" t="str">
        <f t="shared" si="450"/>
        <v>Shihezi</v>
      </c>
      <c r="J3639" s="2" t="s">
        <v>78</v>
      </c>
      <c r="K3639" s="7" t="str">
        <f>INDEX('Product Details'!$A$2:$D$169, MATCH('Sales Order '!J3639,'Product Details'!$B$2:$B$169,0),3)</f>
        <v>Office_Supplies</v>
      </c>
      <c r="L3639" s="7" t="str">
        <f>INDEX('Product Details'!$A$2:$D$169, MATCH('Sales Order '!J3639,'Product Details'!$B$2:$B$169,0),4)</f>
        <v>Supplies</v>
      </c>
      <c r="M3639" s="7" t="str">
        <f>INDEX('Product Details'!$A$2:$D$169, MATCH('Sales Order '!J3639,'Product Details'!$B$2:$B$169,0),1)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451"/>
        <v>7880</v>
      </c>
      <c r="R3639" s="8">
        <f t="shared" si="452"/>
        <v>8352</v>
      </c>
      <c r="S3639" s="2">
        <v>63</v>
      </c>
      <c r="T3639" s="9">
        <f t="shared" si="453"/>
        <v>8415</v>
      </c>
      <c r="U3639" s="9">
        <f t="shared" si="454"/>
        <v>535</v>
      </c>
      <c r="V3639" s="2" t="s">
        <v>64</v>
      </c>
      <c r="W3639" s="10">
        <f t="shared" si="455"/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 t="shared" si="448"/>
        <v>Victoria</v>
      </c>
      <c r="H3640" s="6" t="str">
        <f t="shared" si="449"/>
        <v>Pisteka</v>
      </c>
      <c r="I3640" s="6" t="str">
        <f t="shared" si="450"/>
        <v>Bokaro</v>
      </c>
      <c r="J3640" s="2" t="s">
        <v>515</v>
      </c>
      <c r="K3640" s="7" t="str">
        <f>INDEX('Product Details'!$A$2:$D$169, MATCH('Sales Order '!J3640,'Product Details'!$B$2:$B$169,0),3)</f>
        <v>Technology</v>
      </c>
      <c r="L3640" s="7" t="str">
        <f>INDEX('Product Details'!$A$2:$D$169, MATCH('Sales Order '!J3640,'Product Details'!$B$2:$B$169,0),4)</f>
        <v>Accessories</v>
      </c>
      <c r="M3640" s="7" t="str">
        <f>INDEX('Product Details'!$A$2:$D$169, MATCH('Sales Order '!J3640,'Product Details'!$B$2:$B$169,0),1)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451"/>
        <v>22265</v>
      </c>
      <c r="R3640" s="8">
        <f t="shared" si="452"/>
        <v>24040</v>
      </c>
      <c r="S3640" s="2">
        <v>58</v>
      </c>
      <c r="T3640" s="9">
        <f t="shared" si="453"/>
        <v>24098</v>
      </c>
      <c r="U3640" s="9">
        <f t="shared" si="454"/>
        <v>1833</v>
      </c>
      <c r="V3640" s="2" t="s">
        <v>64</v>
      </c>
      <c r="W3640" s="10">
        <f t="shared" si="455"/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 t="shared" si="448"/>
        <v>Erica</v>
      </c>
      <c r="H3641" s="6" t="str">
        <f t="shared" si="449"/>
        <v>Smith</v>
      </c>
      <c r="I3641" s="6" t="str">
        <f t="shared" si="450"/>
        <v>Halle</v>
      </c>
      <c r="J3641" s="2" t="s">
        <v>1225</v>
      </c>
      <c r="K3641" s="7" t="str">
        <f>INDEX('Product Details'!$A$2:$D$169, MATCH('Sales Order '!J3641,'Product Details'!$B$2:$B$169,0),3)</f>
        <v>Office_Supplies</v>
      </c>
      <c r="L3641" s="7" t="str">
        <f>INDEX('Product Details'!$A$2:$D$169, MATCH('Sales Order '!J3641,'Product Details'!$B$2:$B$169,0),4)</f>
        <v>Labels</v>
      </c>
      <c r="M3641" s="7" t="str">
        <f>INDEX('Product Details'!$A$2:$D$169, MATCH('Sales Order '!J3641,'Product Details'!$B$2:$B$169,0),1)</f>
        <v>Aver 510</v>
      </c>
      <c r="N3641" s="2">
        <v>202</v>
      </c>
      <c r="O3641" s="2">
        <v>187</v>
      </c>
      <c r="P3641" s="2">
        <v>2</v>
      </c>
      <c r="Q3641" s="8">
        <f t="shared" si="451"/>
        <v>374</v>
      </c>
      <c r="R3641" s="8">
        <f t="shared" si="452"/>
        <v>404</v>
      </c>
      <c r="S3641" s="2">
        <v>30</v>
      </c>
      <c r="T3641" s="9">
        <f t="shared" si="453"/>
        <v>434</v>
      </c>
      <c r="U3641" s="9">
        <f t="shared" si="454"/>
        <v>60</v>
      </c>
      <c r="V3641" s="2" t="s">
        <v>34</v>
      </c>
      <c r="W3641" s="10">
        <f t="shared" si="455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 t="shared" si="448"/>
        <v>Anthony</v>
      </c>
      <c r="H3642" s="6" t="str">
        <f t="shared" si="449"/>
        <v>Garverick</v>
      </c>
      <c r="I3642" s="6" t="str">
        <f t="shared" si="450"/>
        <v>Delhi</v>
      </c>
      <c r="J3642" s="2" t="s">
        <v>205</v>
      </c>
      <c r="K3642" s="7" t="str">
        <f>INDEX('Product Details'!$A$2:$D$169, MATCH('Sales Order '!J3642,'Product Details'!$B$2:$B$169,0),3)</f>
        <v>Office_Supplies</v>
      </c>
      <c r="L3642" s="7" t="str">
        <f>INDEX('Product Details'!$A$2:$D$169, MATCH('Sales Order '!J3642,'Product Details'!$B$2:$B$169,0),4)</f>
        <v>Labels</v>
      </c>
      <c r="M3642" s="7" t="str">
        <f>INDEX('Product Details'!$A$2:$D$169, MATCH('Sales Order '!J3642,'Product Details'!$B$2:$B$169,0),1)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451"/>
        <v>37926</v>
      </c>
      <c r="R3642" s="8">
        <f t="shared" si="452"/>
        <v>39810</v>
      </c>
      <c r="S3642" s="2">
        <v>92</v>
      </c>
      <c r="T3642" s="9">
        <f t="shared" si="453"/>
        <v>39902</v>
      </c>
      <c r="U3642" s="9">
        <f t="shared" si="454"/>
        <v>1976</v>
      </c>
      <c r="V3642" s="2" t="s">
        <v>34</v>
      </c>
      <c r="W3642" s="10">
        <f t="shared" si="455"/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 t="shared" si="448"/>
        <v>John</v>
      </c>
      <c r="H3643" s="6" t="str">
        <f t="shared" si="449"/>
        <v>Grady</v>
      </c>
      <c r="I3643" s="6" t="str">
        <f t="shared" si="450"/>
        <v>Mianyang</v>
      </c>
      <c r="J3643" s="2" t="s">
        <v>700</v>
      </c>
      <c r="K3643" s="7" t="str">
        <f>INDEX('Product Details'!$A$2:$D$169, MATCH('Sales Order '!J3643,'Product Details'!$B$2:$B$169,0),3)</f>
        <v>Technology</v>
      </c>
      <c r="L3643" s="7" t="str">
        <f>INDEX('Product Details'!$A$2:$D$169, MATCH('Sales Order '!J3643,'Product Details'!$B$2:$B$169,0),4)</f>
        <v>Accessories</v>
      </c>
      <c r="M3643" s="7" t="str">
        <f>INDEX('Product Details'!$A$2:$D$169, MATCH('Sales Order '!J3643,'Product Details'!$B$2:$B$169,0),1)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451"/>
        <v>1308</v>
      </c>
      <c r="R3643" s="8">
        <f t="shared" si="452"/>
        <v>1372</v>
      </c>
      <c r="S3643" s="2">
        <v>69</v>
      </c>
      <c r="T3643" s="9">
        <f t="shared" si="453"/>
        <v>1441</v>
      </c>
      <c r="U3643" s="9">
        <f t="shared" si="454"/>
        <v>133</v>
      </c>
      <c r="V3643" s="2" t="s">
        <v>64</v>
      </c>
      <c r="W3643" s="10">
        <f t="shared" si="455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 t="shared" si="448"/>
        <v>Nancy</v>
      </c>
      <c r="H3644" s="6" t="str">
        <f t="shared" si="449"/>
        <v>Lomonaco</v>
      </c>
      <c r="I3644" s="6" t="str">
        <f t="shared" si="450"/>
        <v>Tengzhou</v>
      </c>
      <c r="J3644" s="2" t="s">
        <v>793</v>
      </c>
      <c r="K3644" s="7" t="str">
        <f>INDEX('Product Details'!$A$2:$D$169, MATCH('Sales Order '!J3644,'Product Details'!$B$2:$B$169,0),3)</f>
        <v>Office_Supplies</v>
      </c>
      <c r="L3644" s="7" t="str">
        <f>INDEX('Product Details'!$A$2:$D$169, MATCH('Sales Order '!J3644,'Product Details'!$B$2:$B$169,0),4)</f>
        <v>Fasteners</v>
      </c>
      <c r="M3644" s="7" t="str">
        <f>INDEX('Product Details'!$A$2:$D$169, MATCH('Sales Order '!J3644,'Product Details'!$B$2:$B$169,0),1)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451"/>
        <v>11788</v>
      </c>
      <c r="R3644" s="8">
        <f t="shared" si="452"/>
        <v>12736</v>
      </c>
      <c r="S3644" s="2">
        <v>67</v>
      </c>
      <c r="T3644" s="9">
        <f t="shared" si="453"/>
        <v>12803</v>
      </c>
      <c r="U3644" s="9">
        <f t="shared" si="454"/>
        <v>1015</v>
      </c>
      <c r="V3644" s="2" t="s">
        <v>64</v>
      </c>
      <c r="W3644" s="10">
        <f t="shared" si="455"/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 t="shared" si="448"/>
        <v>Darren</v>
      </c>
      <c r="H3645" s="6" t="str">
        <f t="shared" si="449"/>
        <v>Budd</v>
      </c>
      <c r="I3645" s="6" t="str">
        <f t="shared" si="450"/>
        <v>Perth</v>
      </c>
      <c r="J3645" s="2" t="s">
        <v>617</v>
      </c>
      <c r="K3645" s="7" t="str">
        <f>INDEX('Product Details'!$A$2:$D$169, MATCH('Sales Order '!J3645,'Product Details'!$B$2:$B$169,0),3)</f>
        <v>Office_Supplies</v>
      </c>
      <c r="L3645" s="7" t="str">
        <f>INDEX('Product Details'!$A$2:$D$169, MATCH('Sales Order '!J3645,'Product Details'!$B$2:$B$169,0),4)</f>
        <v>Binders</v>
      </c>
      <c r="M3645" s="7" t="str">
        <f>INDEX('Product Details'!$A$2:$D$169, MATCH('Sales Order '!J3645,'Product Details'!$B$2:$B$169,0),1)</f>
        <v>JM Magazine Binder</v>
      </c>
      <c r="N3645" s="2">
        <v>7361</v>
      </c>
      <c r="O3645" s="2">
        <v>6887</v>
      </c>
      <c r="P3645" s="2">
        <v>1</v>
      </c>
      <c r="Q3645" s="8">
        <f t="shared" si="451"/>
        <v>6887</v>
      </c>
      <c r="R3645" s="8">
        <f t="shared" si="452"/>
        <v>7361</v>
      </c>
      <c r="S3645" s="2">
        <v>87</v>
      </c>
      <c r="T3645" s="9">
        <f t="shared" si="453"/>
        <v>7448</v>
      </c>
      <c r="U3645" s="9">
        <f t="shared" si="454"/>
        <v>561</v>
      </c>
      <c r="V3645" s="2" t="s">
        <v>31</v>
      </c>
      <c r="W3645" s="10">
        <f t="shared" si="455"/>
        <v>0.05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 t="shared" si="448"/>
        <v>Michael</v>
      </c>
      <c r="H3646" s="6" t="str">
        <f t="shared" si="449"/>
        <v>Moore</v>
      </c>
      <c r="I3646" s="6" t="str">
        <f t="shared" si="450"/>
        <v>Geelong</v>
      </c>
      <c r="J3646" s="2" t="s">
        <v>230</v>
      </c>
      <c r="K3646" s="7" t="str">
        <f>INDEX('Product Details'!$A$2:$D$169, MATCH('Sales Order '!J3646,'Product Details'!$B$2:$B$169,0),3)</f>
        <v>Office_Supplies</v>
      </c>
      <c r="L3646" s="7" t="str">
        <f>INDEX('Product Details'!$A$2:$D$169, MATCH('Sales Order '!J3646,'Product Details'!$B$2:$B$169,0),4)</f>
        <v>Paper</v>
      </c>
      <c r="M3646" s="7" t="str">
        <f>INDEX('Product Details'!$A$2:$D$169, MATCH('Sales Order '!J3646,'Product Details'!$B$2:$B$169,0),1)</f>
        <v>Xerox 1981</v>
      </c>
      <c r="N3646" s="2">
        <v>3354</v>
      </c>
      <c r="O3646" s="2">
        <v>3102</v>
      </c>
      <c r="P3646" s="2">
        <v>1</v>
      </c>
      <c r="Q3646" s="8">
        <f t="shared" si="451"/>
        <v>3102</v>
      </c>
      <c r="R3646" s="8">
        <f t="shared" si="452"/>
        <v>3354</v>
      </c>
      <c r="S3646" s="2">
        <v>21</v>
      </c>
      <c r="T3646" s="9">
        <f t="shared" si="453"/>
        <v>3375</v>
      </c>
      <c r="U3646" s="9">
        <f t="shared" si="454"/>
        <v>273</v>
      </c>
      <c r="V3646" s="2" t="s">
        <v>34</v>
      </c>
      <c r="W3646" s="10">
        <f t="shared" si="455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 t="shared" si="448"/>
        <v>James</v>
      </c>
      <c r="H3647" s="6" t="str">
        <f t="shared" si="449"/>
        <v>Lanier</v>
      </c>
      <c r="I3647" s="6" t="str">
        <f t="shared" si="450"/>
        <v>Dortmund</v>
      </c>
      <c r="J3647" s="2" t="s">
        <v>1051</v>
      </c>
      <c r="K3647" s="7" t="str">
        <f>INDEX('Product Details'!$A$2:$D$169, MATCH('Sales Order '!J3647,'Product Details'!$B$2:$B$169,0),3)</f>
        <v>Technology</v>
      </c>
      <c r="L3647" s="7" t="str">
        <f>INDEX('Product Details'!$A$2:$D$169, MATCH('Sales Order '!J3647,'Product Details'!$B$2:$B$169,0),4)</f>
        <v>Copiers</v>
      </c>
      <c r="M3647" s="7" t="str">
        <f>INDEX('Product Details'!$A$2:$D$169, MATCH('Sales Order '!J3647,'Product Details'!$B$2:$B$169,0),1)</f>
        <v>Canon Ink, Digital</v>
      </c>
      <c r="N3647" s="2">
        <v>1552</v>
      </c>
      <c r="O3647" s="2">
        <v>1466</v>
      </c>
      <c r="P3647" s="2">
        <v>7</v>
      </c>
      <c r="Q3647" s="8">
        <f t="shared" si="451"/>
        <v>10262</v>
      </c>
      <c r="R3647" s="8">
        <f t="shared" si="452"/>
        <v>10864</v>
      </c>
      <c r="S3647" s="2">
        <v>84</v>
      </c>
      <c r="T3647" s="9">
        <f t="shared" si="453"/>
        <v>10948</v>
      </c>
      <c r="U3647" s="9">
        <f t="shared" si="454"/>
        <v>686</v>
      </c>
      <c r="V3647" s="2" t="s">
        <v>64</v>
      </c>
      <c r="W3647" s="10">
        <f t="shared" si="455"/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 t="shared" si="448"/>
        <v>Darren</v>
      </c>
      <c r="H3648" s="6" t="str">
        <f t="shared" si="449"/>
        <v>Budd</v>
      </c>
      <c r="I3648" s="6" t="str">
        <f t="shared" si="450"/>
        <v>Perth</v>
      </c>
      <c r="J3648" s="2" t="s">
        <v>326</v>
      </c>
      <c r="K3648" s="7" t="str">
        <f>INDEX('Product Details'!$A$2:$D$169, MATCH('Sales Order '!J3648,'Product Details'!$B$2:$B$169,0),3)</f>
        <v>Technology</v>
      </c>
      <c r="L3648" s="7" t="str">
        <f>INDEX('Product Details'!$A$2:$D$169, MATCH('Sales Order '!J3648,'Product Details'!$B$2:$B$169,0),4)</f>
        <v>Copiers</v>
      </c>
      <c r="M3648" s="7" t="str">
        <f>INDEX('Product Details'!$A$2:$D$169, MATCH('Sales Order '!J3648,'Product Details'!$B$2:$B$169,0),1)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451"/>
        <v>246</v>
      </c>
      <c r="R3648" s="8">
        <f t="shared" si="452"/>
        <v>276</v>
      </c>
      <c r="S3648" s="2">
        <v>10</v>
      </c>
      <c r="T3648" s="9">
        <f t="shared" si="453"/>
        <v>286</v>
      </c>
      <c r="U3648" s="9">
        <f t="shared" si="454"/>
        <v>40</v>
      </c>
      <c r="V3648" s="2" t="s">
        <v>34</v>
      </c>
      <c r="W3648" s="10">
        <f t="shared" si="455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 t="shared" si="448"/>
        <v>Jim</v>
      </c>
      <c r="H3649" s="6" t="str">
        <f t="shared" si="449"/>
        <v>Karlsson</v>
      </c>
      <c r="I3649" s="6" t="str">
        <f t="shared" si="450"/>
        <v>Geelong</v>
      </c>
      <c r="J3649" s="2" t="s">
        <v>329</v>
      </c>
      <c r="K3649" s="7" t="str">
        <f>INDEX('Product Details'!$A$2:$D$169, MATCH('Sales Order '!J3649,'Product Details'!$B$2:$B$169,0),3)</f>
        <v>Office_Supplies</v>
      </c>
      <c r="L3649" s="7" t="str">
        <f>INDEX('Product Details'!$A$2:$D$169, MATCH('Sales Order '!J3649,'Product Details'!$B$2:$B$169,0),4)</f>
        <v>Appliances</v>
      </c>
      <c r="M3649" s="7" t="str">
        <f>INDEX('Product Details'!$A$2:$D$169, MATCH('Sales Order '!J3649,'Product Details'!$B$2:$B$169,0),1)</f>
        <v>KitchenAid Toaster, Black</v>
      </c>
      <c r="N3649" s="2">
        <v>1774</v>
      </c>
      <c r="O3649" s="2">
        <v>1642</v>
      </c>
      <c r="P3649" s="2">
        <v>4</v>
      </c>
      <c r="Q3649" s="8">
        <f t="shared" si="451"/>
        <v>6568</v>
      </c>
      <c r="R3649" s="8">
        <f t="shared" si="452"/>
        <v>7096</v>
      </c>
      <c r="S3649" s="2">
        <v>51</v>
      </c>
      <c r="T3649" s="9">
        <f t="shared" si="453"/>
        <v>7147</v>
      </c>
      <c r="U3649" s="9">
        <f t="shared" si="454"/>
        <v>579</v>
      </c>
      <c r="V3649" s="2" t="s">
        <v>64</v>
      </c>
      <c r="W3649" s="10">
        <f t="shared" si="455"/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 t="shared" si="448"/>
        <v>Mike</v>
      </c>
      <c r="H3650" s="6" t="str">
        <f t="shared" si="449"/>
        <v>Vittorini</v>
      </c>
      <c r="I3650" s="6" t="str">
        <f t="shared" si="450"/>
        <v>Naihati</v>
      </c>
      <c r="J3650" s="2" t="s">
        <v>695</v>
      </c>
      <c r="K3650" s="7" t="str">
        <f>INDEX('Product Details'!$A$2:$D$169, MATCH('Sales Order '!J3650,'Product Details'!$B$2:$B$169,0),3)</f>
        <v>Office_Supplies</v>
      </c>
      <c r="L3650" s="7" t="str">
        <f>INDEX('Product Details'!$A$2:$D$169, MATCH('Sales Order '!J3650,'Product Details'!$B$2:$B$169,0),4)</f>
        <v>Binders</v>
      </c>
      <c r="M3650" s="7" t="str">
        <f>INDEX('Product Details'!$A$2:$D$169, MATCH('Sales Order '!J3650,'Product Details'!$B$2:$B$169,0),1)</f>
        <v>Io Binding Machine, Clear</v>
      </c>
      <c r="N3650" s="2">
        <v>914</v>
      </c>
      <c r="O3650" s="2">
        <v>830</v>
      </c>
      <c r="P3650" s="2">
        <v>3</v>
      </c>
      <c r="Q3650" s="8">
        <f t="shared" si="451"/>
        <v>2490</v>
      </c>
      <c r="R3650" s="8">
        <f t="shared" si="452"/>
        <v>2742</v>
      </c>
      <c r="S3650" s="2">
        <v>26</v>
      </c>
      <c r="T3650" s="9">
        <f t="shared" si="453"/>
        <v>2768</v>
      </c>
      <c r="U3650" s="9">
        <f t="shared" si="454"/>
        <v>278</v>
      </c>
      <c r="V3650" s="2" t="s">
        <v>34</v>
      </c>
      <c r="W3650" s="10">
        <f t="shared" si="455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 t="shared" si="448"/>
        <v>Nathan</v>
      </c>
      <c r="H3651" s="6" t="str">
        <f t="shared" si="449"/>
        <v>Gelder</v>
      </c>
      <c r="I3651" s="6" t="str">
        <f t="shared" si="450"/>
        <v>Depok</v>
      </c>
      <c r="J3651" s="2" t="s">
        <v>117</v>
      </c>
      <c r="K3651" s="7" t="str">
        <f>INDEX('Product Details'!$A$2:$D$169, MATCH('Sales Order '!J3651,'Product Details'!$B$2:$B$169,0),3)</f>
        <v>Furniture</v>
      </c>
      <c r="L3651" s="7" t="str">
        <f>INDEX('Product Details'!$A$2:$D$169, MATCH('Sales Order '!J3651,'Product Details'!$B$2:$B$169,0),4)</f>
        <v>Tables</v>
      </c>
      <c r="M3651" s="7" t="str">
        <f>INDEX('Product Details'!$A$2:$D$169, MATCH('Sales Order '!J3651,'Product Details'!$B$2:$B$169,0),1)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451"/>
        <v>6600</v>
      </c>
      <c r="R3651" s="8">
        <f t="shared" si="452"/>
        <v>7192</v>
      </c>
      <c r="S3651" s="2">
        <v>84</v>
      </c>
      <c r="T3651" s="9">
        <f t="shared" si="453"/>
        <v>7276</v>
      </c>
      <c r="U3651" s="9">
        <f t="shared" si="454"/>
        <v>676</v>
      </c>
      <c r="V3651" s="2" t="s">
        <v>34</v>
      </c>
      <c r="W3651" s="10">
        <f t="shared" si="455"/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 t="shared" si="448"/>
        <v>Dean</v>
      </c>
      <c r="H3652" s="6" t="str">
        <f t="shared" si="449"/>
        <v>Katz</v>
      </c>
      <c r="I3652" s="6" t="str">
        <f t="shared" si="450"/>
        <v>Changzhou</v>
      </c>
      <c r="J3652" s="2" t="s">
        <v>215</v>
      </c>
      <c r="K3652" s="7" t="str">
        <f>INDEX('Product Details'!$A$2:$D$169, MATCH('Sales Order '!J3652,'Product Details'!$B$2:$B$169,0),3)</f>
        <v>Technology</v>
      </c>
      <c r="L3652" s="7" t="str">
        <f>INDEX('Product Details'!$A$2:$D$169, MATCH('Sales Order '!J3652,'Product Details'!$B$2:$B$169,0),4)</f>
        <v>Machines</v>
      </c>
      <c r="M3652" s="7" t="str">
        <f>INDEX('Product Details'!$A$2:$D$169, MATCH('Sales Order '!J3652,'Product Details'!$B$2:$B$169,0),1)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451"/>
        <v>10720</v>
      </c>
      <c r="R3652" s="8">
        <f t="shared" si="452"/>
        <v>11355</v>
      </c>
      <c r="S3652" s="2">
        <v>46</v>
      </c>
      <c r="T3652" s="9">
        <f t="shared" si="453"/>
        <v>11401</v>
      </c>
      <c r="U3652" s="9">
        <f t="shared" si="454"/>
        <v>681</v>
      </c>
      <c r="V3652" s="2" t="s">
        <v>34</v>
      </c>
      <c r="W3652" s="10">
        <f t="shared" si="455"/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 t="shared" si="448"/>
        <v>Adam</v>
      </c>
      <c r="H3653" s="6" t="str">
        <f t="shared" si="449"/>
        <v>Bellavance</v>
      </c>
      <c r="I3653" s="6" t="str">
        <f t="shared" si="450"/>
        <v>Medan</v>
      </c>
      <c r="J3653" s="2" t="s">
        <v>173</v>
      </c>
      <c r="K3653" s="7" t="str">
        <f>INDEX('Product Details'!$A$2:$D$169, MATCH('Sales Order '!J3653,'Product Details'!$B$2:$B$169,0),3)</f>
        <v>Office_Supplies</v>
      </c>
      <c r="L3653" s="7" t="str">
        <f>INDEX('Product Details'!$A$2:$D$169, MATCH('Sales Order '!J3653,'Product Details'!$B$2:$B$169,0),4)</f>
        <v>Fasteners</v>
      </c>
      <c r="M3653" s="7" t="str">
        <f>INDEX('Product Details'!$A$2:$D$169, MATCH('Sales Order '!J3653,'Product Details'!$B$2:$B$169,0),1)</f>
        <v>OIC Push Pins, Metal</v>
      </c>
      <c r="N3653" s="2">
        <v>8619</v>
      </c>
      <c r="O3653" s="2">
        <v>7759</v>
      </c>
      <c r="P3653" s="2">
        <v>3</v>
      </c>
      <c r="Q3653" s="8">
        <f t="shared" si="451"/>
        <v>23277</v>
      </c>
      <c r="R3653" s="8">
        <f t="shared" si="452"/>
        <v>25857</v>
      </c>
      <c r="S3653" s="2">
        <v>28</v>
      </c>
      <c r="T3653" s="9">
        <f t="shared" si="453"/>
        <v>25885</v>
      </c>
      <c r="U3653" s="9">
        <f t="shared" si="454"/>
        <v>2608</v>
      </c>
      <c r="V3653" s="2" t="s">
        <v>64</v>
      </c>
      <c r="W3653" s="10">
        <f t="shared" si="455"/>
        <v>7.0000000000000007E-2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 t="shared" si="448"/>
        <v>Rick</v>
      </c>
      <c r="H3654" s="6" t="str">
        <f t="shared" si="449"/>
        <v>Duston</v>
      </c>
      <c r="I3654" s="6" t="str">
        <f t="shared" si="450"/>
        <v>Bhiwandi</v>
      </c>
      <c r="J3654" s="2" t="s">
        <v>796</v>
      </c>
      <c r="K3654" s="7" t="str">
        <f>INDEX('Product Details'!$A$2:$D$169, MATCH('Sales Order '!J3654,'Product Details'!$B$2:$B$169,0),3)</f>
        <v>Office_Supplies</v>
      </c>
      <c r="L3654" s="7" t="str">
        <f>INDEX('Product Details'!$A$2:$D$169, MATCH('Sales Order '!J3654,'Product Details'!$B$2:$B$169,0),4)</f>
        <v>Binders</v>
      </c>
      <c r="M3654" s="7" t="str">
        <f>INDEX('Product Details'!$A$2:$D$169, MATCH('Sales Order '!J3654,'Product Details'!$B$2:$B$169,0),1)</f>
        <v>Heavy-Duty E-Z-D Binders</v>
      </c>
      <c r="N3654" s="2">
        <v>882</v>
      </c>
      <c r="O3654" s="2">
        <v>818</v>
      </c>
      <c r="P3654" s="2">
        <v>3</v>
      </c>
      <c r="Q3654" s="8">
        <f t="shared" si="451"/>
        <v>2454</v>
      </c>
      <c r="R3654" s="8">
        <f t="shared" si="452"/>
        <v>2646</v>
      </c>
      <c r="S3654" s="2">
        <v>87</v>
      </c>
      <c r="T3654" s="9">
        <f t="shared" si="453"/>
        <v>2733</v>
      </c>
      <c r="U3654" s="9">
        <f t="shared" si="454"/>
        <v>279</v>
      </c>
      <c r="V3654" s="2" t="s">
        <v>34</v>
      </c>
      <c r="W3654" s="10">
        <f t="shared" si="455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 t="shared" si="448"/>
        <v>Bobby</v>
      </c>
      <c r="H3655" s="6" t="str">
        <f t="shared" si="449"/>
        <v>Odegard</v>
      </c>
      <c r="I3655" s="6" t="str">
        <f t="shared" si="450"/>
        <v>Adelaide</v>
      </c>
      <c r="J3655" s="2" t="s">
        <v>707</v>
      </c>
      <c r="K3655" s="7" t="str">
        <f>INDEX('Product Details'!$A$2:$D$169, MATCH('Sales Order '!J3655,'Product Details'!$B$2:$B$169,0),3)</f>
        <v>Office_Supplies</v>
      </c>
      <c r="L3655" s="7" t="str">
        <f>INDEX('Product Details'!$A$2:$D$169, MATCH('Sales Order '!J3655,'Product Details'!$B$2:$B$169,0),4)</f>
        <v>Supplies</v>
      </c>
      <c r="M3655" s="7" t="str">
        <f>INDEX('Product Details'!$A$2:$D$169, MATCH('Sales Order '!J3655,'Product Details'!$B$2:$B$169,0),1)</f>
        <v>Stiletto Ruler, High Speed</v>
      </c>
      <c r="N3655" s="2">
        <v>63</v>
      </c>
      <c r="O3655" s="2">
        <v>59</v>
      </c>
      <c r="P3655" s="2">
        <v>1</v>
      </c>
      <c r="Q3655" s="8">
        <f t="shared" si="451"/>
        <v>59</v>
      </c>
      <c r="R3655" s="8">
        <f t="shared" si="452"/>
        <v>63</v>
      </c>
      <c r="S3655" s="2">
        <v>10</v>
      </c>
      <c r="T3655" s="9">
        <f t="shared" si="453"/>
        <v>73</v>
      </c>
      <c r="U3655" s="9">
        <f t="shared" si="454"/>
        <v>14</v>
      </c>
      <c r="V3655" s="2" t="s">
        <v>64</v>
      </c>
      <c r="W3655" s="10">
        <f t="shared" si="455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 t="shared" si="448"/>
        <v>William</v>
      </c>
      <c r="H3656" s="6" t="str">
        <f t="shared" si="449"/>
        <v>Brown</v>
      </c>
      <c r="I3656" s="6" t="str">
        <f t="shared" si="450"/>
        <v>Denpasar</v>
      </c>
      <c r="J3656" s="2" t="s">
        <v>144</v>
      </c>
      <c r="K3656" s="7" t="str">
        <f>INDEX('Product Details'!$A$2:$D$169, MATCH('Sales Order '!J3656,'Product Details'!$B$2:$B$169,0),3)</f>
        <v>Office_Supplies</v>
      </c>
      <c r="L3656" s="7" t="str">
        <f>INDEX('Product Details'!$A$2:$D$169, MATCH('Sales Order '!J3656,'Product Details'!$B$2:$B$169,0),4)</f>
        <v>Binders</v>
      </c>
      <c r="M3656" s="7" t="str">
        <f>INDEX('Product Details'!$A$2:$D$169, MATCH('Sales Order '!J3656,'Product Details'!$B$2:$B$169,0),1)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451"/>
        <v>16606</v>
      </c>
      <c r="R3656" s="8">
        <f t="shared" si="452"/>
        <v>17260</v>
      </c>
      <c r="S3656" s="2">
        <v>50</v>
      </c>
      <c r="T3656" s="9">
        <f t="shared" si="453"/>
        <v>17310</v>
      </c>
      <c r="U3656" s="9">
        <f t="shared" si="454"/>
        <v>704</v>
      </c>
      <c r="V3656" s="2" t="s">
        <v>64</v>
      </c>
      <c r="W3656" s="10">
        <f t="shared" si="455"/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 t="shared" si="448"/>
        <v>Sally</v>
      </c>
      <c r="H3657" s="6" t="str">
        <f t="shared" si="449"/>
        <v>Hughsby</v>
      </c>
      <c r="I3657" s="6" t="str">
        <f t="shared" si="450"/>
        <v>Depok</v>
      </c>
      <c r="J3657" s="2" t="s">
        <v>132</v>
      </c>
      <c r="K3657" s="7" t="str">
        <f>INDEX('Product Details'!$A$2:$D$169, MATCH('Sales Order '!J3657,'Product Details'!$B$2:$B$169,0),3)</f>
        <v>Office_Supplies</v>
      </c>
      <c r="L3657" s="7" t="str">
        <f>INDEX('Product Details'!$A$2:$D$169, MATCH('Sales Order '!J3657,'Product Details'!$B$2:$B$169,0),4)</f>
        <v>Labels</v>
      </c>
      <c r="M3657" s="7" t="str">
        <f>INDEX('Product Details'!$A$2:$D$169, MATCH('Sales Order '!J3657,'Product Details'!$B$2:$B$169,0),1)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451"/>
        <v>3526</v>
      </c>
      <c r="R3657" s="8">
        <f t="shared" si="452"/>
        <v>3774</v>
      </c>
      <c r="S3657" s="2">
        <v>23</v>
      </c>
      <c r="T3657" s="9">
        <f t="shared" si="453"/>
        <v>3797</v>
      </c>
      <c r="U3657" s="9">
        <f t="shared" si="454"/>
        <v>271</v>
      </c>
      <c r="V3657" s="2" t="s">
        <v>64</v>
      </c>
      <c r="W3657" s="10">
        <f t="shared" si="455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 t="shared" ref="G3658:G3721" si="456">VLOOKUP(F3658, Customer,2,0)</f>
        <v>Alan</v>
      </c>
      <c r="H3658" s="6" t="str">
        <f t="shared" ref="H3658:H3721" si="457">VLOOKUP(F3658,Customer,3,0)</f>
        <v>Schoenberger</v>
      </c>
      <c r="I3658" s="6" t="str">
        <f t="shared" ref="I3658:I3721" si="458">VLOOKUP(F3658,Customer,5,0)</f>
        <v>Anshan</v>
      </c>
      <c r="J3658" s="2" t="s">
        <v>551</v>
      </c>
      <c r="K3658" s="7" t="str">
        <f>INDEX('Product Details'!$A$2:$D$169, MATCH('Sales Order '!J3658,'Product Details'!$B$2:$B$169,0),3)</f>
        <v>Office_Supplies</v>
      </c>
      <c r="L3658" s="7" t="str">
        <f>INDEX('Product Details'!$A$2:$D$169, MATCH('Sales Order '!J3658,'Product Details'!$B$2:$B$169,0),4)</f>
        <v>Art</v>
      </c>
      <c r="M3658" s="7" t="str">
        <f>INDEX('Product Details'!$A$2:$D$169, MATCH('Sales Order '!J3658,'Product Details'!$B$2:$B$169,0),1)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451"/>
        <v>18279</v>
      </c>
      <c r="R3658" s="8">
        <f t="shared" si="452"/>
        <v>18822</v>
      </c>
      <c r="S3658" s="2">
        <v>44</v>
      </c>
      <c r="T3658" s="9">
        <f t="shared" si="453"/>
        <v>18866</v>
      </c>
      <c r="U3658" s="9">
        <f t="shared" si="454"/>
        <v>587</v>
      </c>
      <c r="V3658" s="2" t="s">
        <v>64</v>
      </c>
      <c r="W3658" s="10">
        <f t="shared" si="455"/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 t="shared" si="456"/>
        <v>Rick</v>
      </c>
      <c r="H3659" s="6" t="str">
        <f t="shared" si="457"/>
        <v>Reed</v>
      </c>
      <c r="I3659" s="6" t="str">
        <f t="shared" si="458"/>
        <v>Lucknow</v>
      </c>
      <c r="J3659" s="2" t="s">
        <v>860</v>
      </c>
      <c r="K3659" s="7" t="str">
        <f>INDEX('Product Details'!$A$2:$D$169, MATCH('Sales Order '!J3659,'Product Details'!$B$2:$B$169,0),3)</f>
        <v>Furniture</v>
      </c>
      <c r="L3659" s="7" t="str">
        <f>INDEX('Product Details'!$A$2:$D$169, MATCH('Sales Order '!J3659,'Product Details'!$B$2:$B$169,0),4)</f>
        <v>Bookcases</v>
      </c>
      <c r="M3659" s="7" t="str">
        <f>INDEX('Product Details'!$A$2:$D$169, MATCH('Sales Order '!J3659,'Product Details'!$B$2:$B$169,0),1)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459">O3659*P3659</f>
        <v>10914</v>
      </c>
      <c r="R3659" s="8">
        <f t="shared" ref="R3659:R3722" si="460">N3659*P3659</f>
        <v>11672</v>
      </c>
      <c r="S3659" s="2">
        <v>29</v>
      </c>
      <c r="T3659" s="9">
        <f t="shared" ref="T3659:T3722" si="461">R3659+S3659</f>
        <v>11701</v>
      </c>
      <c r="U3659" s="9">
        <f t="shared" ref="U3659:U3722" si="462">T3659-Q3659</f>
        <v>787</v>
      </c>
      <c r="V3659" s="2" t="s">
        <v>64</v>
      </c>
      <c r="W3659" s="10">
        <f t="shared" ref="W3659:W3722" si="463">VLOOKUP(T3659,$X$1:$Y$7,2,1)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 t="shared" si="456"/>
        <v>Darren</v>
      </c>
      <c r="H3660" s="6" t="str">
        <f t="shared" si="457"/>
        <v>Koutras</v>
      </c>
      <c r="I3660" s="6" t="str">
        <f t="shared" si="458"/>
        <v>Pune</v>
      </c>
      <c r="J3660" s="2" t="s">
        <v>112</v>
      </c>
      <c r="K3660" s="7" t="str">
        <f>INDEX('Product Details'!$A$2:$D$169, MATCH('Sales Order '!J3660,'Product Details'!$B$2:$B$169,0),3)</f>
        <v>Office_Supplies</v>
      </c>
      <c r="L3660" s="7" t="str">
        <f>INDEX('Product Details'!$A$2:$D$169, MATCH('Sales Order '!J3660,'Product Details'!$B$2:$B$169,0),4)</f>
        <v>Storage</v>
      </c>
      <c r="M3660" s="7" t="str">
        <f>INDEX('Product Details'!$A$2:$D$169, MATCH('Sales Order '!J3660,'Product Details'!$B$2:$B$169,0),1)</f>
        <v>Pizazz Global Quick File</v>
      </c>
      <c r="N3660" s="2">
        <v>626</v>
      </c>
      <c r="O3660" s="2">
        <v>559</v>
      </c>
      <c r="P3660" s="2">
        <v>2</v>
      </c>
      <c r="Q3660" s="8">
        <f t="shared" si="459"/>
        <v>1118</v>
      </c>
      <c r="R3660" s="8">
        <f t="shared" si="460"/>
        <v>1252</v>
      </c>
      <c r="S3660" s="2">
        <v>95</v>
      </c>
      <c r="T3660" s="9">
        <f t="shared" si="461"/>
        <v>1347</v>
      </c>
      <c r="U3660" s="9">
        <f t="shared" si="462"/>
        <v>229</v>
      </c>
      <c r="V3660" s="2" t="s">
        <v>64</v>
      </c>
      <c r="W3660" s="10">
        <f t="shared" si="463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 t="shared" si="456"/>
        <v>Rick</v>
      </c>
      <c r="H3661" s="6" t="str">
        <f t="shared" si="457"/>
        <v>Reed</v>
      </c>
      <c r="I3661" s="6" t="str">
        <f t="shared" si="458"/>
        <v>Lucknow</v>
      </c>
      <c r="J3661" s="2" t="s">
        <v>230</v>
      </c>
      <c r="K3661" s="7" t="str">
        <f>INDEX('Product Details'!$A$2:$D$169, MATCH('Sales Order '!J3661,'Product Details'!$B$2:$B$169,0),3)</f>
        <v>Office_Supplies</v>
      </c>
      <c r="L3661" s="7" t="str">
        <f>INDEX('Product Details'!$A$2:$D$169, MATCH('Sales Order '!J3661,'Product Details'!$B$2:$B$169,0),4)</f>
        <v>Paper</v>
      </c>
      <c r="M3661" s="7" t="str">
        <f>INDEX('Product Details'!$A$2:$D$169, MATCH('Sales Order '!J3661,'Product Details'!$B$2:$B$169,0),1)</f>
        <v>Xerox 1981</v>
      </c>
      <c r="N3661" s="2">
        <v>8199</v>
      </c>
      <c r="O3661" s="2">
        <v>7523</v>
      </c>
      <c r="P3661" s="2">
        <v>2</v>
      </c>
      <c r="Q3661" s="8">
        <f t="shared" si="459"/>
        <v>15046</v>
      </c>
      <c r="R3661" s="8">
        <f t="shared" si="460"/>
        <v>16398</v>
      </c>
      <c r="S3661" s="2">
        <v>89</v>
      </c>
      <c r="T3661" s="9">
        <f t="shared" si="461"/>
        <v>16487</v>
      </c>
      <c r="U3661" s="9">
        <f t="shared" si="462"/>
        <v>1441</v>
      </c>
      <c r="V3661" s="2" t="s">
        <v>34</v>
      </c>
      <c r="W3661" s="10">
        <f t="shared" si="463"/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 t="shared" si="456"/>
        <v>Brad</v>
      </c>
      <c r="H3662" s="6" t="str">
        <f t="shared" si="457"/>
        <v>Thomas</v>
      </c>
      <c r="I3662" s="6" t="str">
        <f t="shared" si="458"/>
        <v>Udaipur</v>
      </c>
      <c r="J3662" s="2" t="s">
        <v>1174</v>
      </c>
      <c r="K3662" s="7" t="str">
        <f>INDEX('Product Details'!$A$2:$D$169, MATCH('Sales Order '!J3662,'Product Details'!$B$2:$B$169,0),3)</f>
        <v>Office_Supplies</v>
      </c>
      <c r="L3662" s="7" t="str">
        <f>INDEX('Product Details'!$A$2:$D$169, MATCH('Sales Order '!J3662,'Product Details'!$B$2:$B$169,0),4)</f>
        <v>Storage</v>
      </c>
      <c r="M3662" s="7" t="str">
        <f>INDEX('Product Details'!$A$2:$D$169, MATCH('Sales Order '!J3662,'Product Details'!$B$2:$B$169,0),1)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459"/>
        <v>2901</v>
      </c>
      <c r="R3662" s="8">
        <f t="shared" si="460"/>
        <v>3224</v>
      </c>
      <c r="S3662" s="2">
        <v>76</v>
      </c>
      <c r="T3662" s="9">
        <f t="shared" si="461"/>
        <v>3300</v>
      </c>
      <c r="U3662" s="9">
        <f t="shared" si="462"/>
        <v>399</v>
      </c>
      <c r="V3662" s="2" t="s">
        <v>34</v>
      </c>
      <c r="W3662" s="10">
        <f t="shared" si="463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 t="shared" si="456"/>
        <v>Aaron</v>
      </c>
      <c r="H3663" s="6" t="str">
        <f t="shared" si="457"/>
        <v>Smayling</v>
      </c>
      <c r="I3663" s="6" t="str">
        <f t="shared" si="458"/>
        <v>Dresden</v>
      </c>
      <c r="J3663" s="2" t="s">
        <v>345</v>
      </c>
      <c r="K3663" s="7" t="str">
        <f>INDEX('Product Details'!$A$2:$D$169, MATCH('Sales Order '!J3663,'Product Details'!$B$2:$B$169,0),3)</f>
        <v>Furniture</v>
      </c>
      <c r="L3663" s="7" t="str">
        <f>INDEX('Product Details'!$A$2:$D$169, MATCH('Sales Order '!J3663,'Product Details'!$B$2:$B$169,0),4)</f>
        <v>Chairs</v>
      </c>
      <c r="M3663" s="7" t="str">
        <f>INDEX('Product Details'!$A$2:$D$169, MATCH('Sales Order '!J3663,'Product Details'!$B$2:$B$169,0),1)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459"/>
        <v>10180</v>
      </c>
      <c r="R3663" s="8">
        <f t="shared" si="460"/>
        <v>10988</v>
      </c>
      <c r="S3663" s="2">
        <v>56</v>
      </c>
      <c r="T3663" s="9">
        <f t="shared" si="461"/>
        <v>11044</v>
      </c>
      <c r="U3663" s="9">
        <f t="shared" si="462"/>
        <v>864</v>
      </c>
      <c r="V3663" s="2" t="s">
        <v>34</v>
      </c>
      <c r="W3663" s="10">
        <f t="shared" si="463"/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 t="shared" si="456"/>
        <v>Darrin</v>
      </c>
      <c r="H3664" s="6" t="str">
        <f t="shared" si="457"/>
        <v>Sayre</v>
      </c>
      <c r="I3664" s="6" t="str">
        <f t="shared" si="458"/>
        <v>Duisburg</v>
      </c>
      <c r="J3664" s="2" t="s">
        <v>97</v>
      </c>
      <c r="K3664" s="7" t="str">
        <f>INDEX('Product Details'!$A$2:$D$169, MATCH('Sales Order '!J3664,'Product Details'!$B$2:$B$169,0),3)</f>
        <v>Technology</v>
      </c>
      <c r="L3664" s="7" t="str">
        <f>INDEX('Product Details'!$A$2:$D$169, MATCH('Sales Order '!J3664,'Product Details'!$B$2:$B$169,0),4)</f>
        <v>Machines</v>
      </c>
      <c r="M3664" s="7" t="str">
        <f>INDEX('Product Details'!$A$2:$D$169, MATCH('Sales Order '!J3664,'Product Details'!$B$2:$B$169,0),1)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459"/>
        <v>8946</v>
      </c>
      <c r="R3664" s="8">
        <f t="shared" si="460"/>
        <v>9474</v>
      </c>
      <c r="S3664" s="2">
        <v>65</v>
      </c>
      <c r="T3664" s="9">
        <f t="shared" si="461"/>
        <v>9539</v>
      </c>
      <c r="U3664" s="9">
        <f t="shared" si="462"/>
        <v>593</v>
      </c>
      <c r="V3664" s="2" t="s">
        <v>34</v>
      </c>
      <c r="W3664" s="10">
        <f t="shared" si="463"/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 t="shared" si="456"/>
        <v>Rachel</v>
      </c>
      <c r="H3665" s="6" t="str">
        <f t="shared" si="457"/>
        <v>Payne</v>
      </c>
      <c r="I3665" s="6" t="str">
        <f t="shared" si="458"/>
        <v>Caloundra</v>
      </c>
      <c r="J3665" s="2" t="s">
        <v>748</v>
      </c>
      <c r="K3665" s="7" t="str">
        <f>INDEX('Product Details'!$A$2:$D$169, MATCH('Sales Order '!J3665,'Product Details'!$B$2:$B$169,0),3)</f>
        <v>Office_Supplies</v>
      </c>
      <c r="L3665" s="7" t="str">
        <f>INDEX('Product Details'!$A$2:$D$169, MATCH('Sales Order '!J3665,'Product Details'!$B$2:$B$169,0),4)</f>
        <v>Storage</v>
      </c>
      <c r="M3665" s="7" t="str">
        <f>INDEX('Product Details'!$A$2:$D$169, MATCH('Sales Order '!J3665,'Product Details'!$B$2:$B$169,0),1)</f>
        <v>Smead Trays, Wire Frame</v>
      </c>
      <c r="N3665" s="2">
        <v>8878</v>
      </c>
      <c r="O3665" s="2">
        <v>7914</v>
      </c>
      <c r="P3665" s="2">
        <v>2</v>
      </c>
      <c r="Q3665" s="8">
        <f t="shared" si="459"/>
        <v>15828</v>
      </c>
      <c r="R3665" s="8">
        <f t="shared" si="460"/>
        <v>17756</v>
      </c>
      <c r="S3665" s="2">
        <v>90</v>
      </c>
      <c r="T3665" s="9">
        <f t="shared" si="461"/>
        <v>17846</v>
      </c>
      <c r="U3665" s="9">
        <f t="shared" si="462"/>
        <v>2018</v>
      </c>
      <c r="V3665" s="2" t="s">
        <v>72</v>
      </c>
      <c r="W3665" s="10">
        <f t="shared" si="463"/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 t="shared" si="456"/>
        <v>Patrick</v>
      </c>
      <c r="H3666" s="6" t="str">
        <f t="shared" si="457"/>
        <v>Bzostek</v>
      </c>
      <c r="I3666" s="6" t="str">
        <f t="shared" si="458"/>
        <v>Brisbane</v>
      </c>
      <c r="J3666" s="2" t="s">
        <v>415</v>
      </c>
      <c r="K3666" s="7" t="str">
        <f>INDEX('Product Details'!$A$2:$D$169, MATCH('Sales Order '!J3666,'Product Details'!$B$2:$B$169,0),3)</f>
        <v>Furniture</v>
      </c>
      <c r="L3666" s="7" t="str">
        <f>INDEX('Product Details'!$A$2:$D$169, MATCH('Sales Order '!J3666,'Product Details'!$B$2:$B$169,0),4)</f>
        <v>Furnishings</v>
      </c>
      <c r="M3666" s="7" t="str">
        <f>INDEX('Product Details'!$A$2:$D$169, MATCH('Sales Order '!J3666,'Product Details'!$B$2:$B$169,0),1)</f>
        <v>-O Clock, Black</v>
      </c>
      <c r="N3666" s="2">
        <v>1653</v>
      </c>
      <c r="O3666" s="2">
        <v>1560</v>
      </c>
      <c r="P3666" s="2">
        <v>2</v>
      </c>
      <c r="Q3666" s="8">
        <f t="shared" si="459"/>
        <v>3120</v>
      </c>
      <c r="R3666" s="8">
        <f t="shared" si="460"/>
        <v>3306</v>
      </c>
      <c r="S3666" s="2">
        <v>67</v>
      </c>
      <c r="T3666" s="9">
        <f t="shared" si="461"/>
        <v>3373</v>
      </c>
      <c r="U3666" s="9">
        <f t="shared" si="462"/>
        <v>253</v>
      </c>
      <c r="V3666" s="2" t="s">
        <v>34</v>
      </c>
      <c r="W3666" s="10">
        <f t="shared" si="463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 t="shared" si="456"/>
        <v>Shui</v>
      </c>
      <c r="H3667" s="6" t="str">
        <f t="shared" si="457"/>
        <v>Tom</v>
      </c>
      <c r="I3667" s="6" t="str">
        <f t="shared" si="458"/>
        <v>Melbourne</v>
      </c>
      <c r="J3667" s="2" t="s">
        <v>762</v>
      </c>
      <c r="K3667" s="7" t="str">
        <f>INDEX('Product Details'!$A$2:$D$169, MATCH('Sales Order '!J3667,'Product Details'!$B$2:$B$169,0),3)</f>
        <v>Technology</v>
      </c>
      <c r="L3667" s="7" t="str">
        <f>INDEX('Product Details'!$A$2:$D$169, MATCH('Sales Order '!J3667,'Product Details'!$B$2:$B$169,0),4)</f>
        <v>Machines</v>
      </c>
      <c r="M3667" s="7" t="str">
        <f>INDEX('Product Details'!$A$2:$D$169, MATCH('Sales Order '!J3667,'Product Details'!$B$2:$B$169,0),1)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459"/>
        <v>5457</v>
      </c>
      <c r="R3667" s="8">
        <f t="shared" si="460"/>
        <v>5836</v>
      </c>
      <c r="S3667" s="2">
        <v>59</v>
      </c>
      <c r="T3667" s="9">
        <f t="shared" si="461"/>
        <v>5895</v>
      </c>
      <c r="U3667" s="9">
        <f t="shared" si="462"/>
        <v>438</v>
      </c>
      <c r="V3667" s="2" t="s">
        <v>64</v>
      </c>
      <c r="W3667" s="10">
        <f t="shared" si="463"/>
        <v>0.05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 t="shared" si="456"/>
        <v>Bart</v>
      </c>
      <c r="H3668" s="6" t="str">
        <f t="shared" si="457"/>
        <v>Folk</v>
      </c>
      <c r="I3668" s="6" t="str">
        <f t="shared" si="458"/>
        <v>Melbourne</v>
      </c>
      <c r="J3668" s="2" t="s">
        <v>408</v>
      </c>
      <c r="K3668" s="7" t="str">
        <f>INDEX('Product Details'!$A$2:$D$169, MATCH('Sales Order '!J3668,'Product Details'!$B$2:$B$169,0),3)</f>
        <v>Furniture</v>
      </c>
      <c r="L3668" s="7" t="str">
        <f>INDEX('Product Details'!$A$2:$D$169, MATCH('Sales Order '!J3668,'Product Details'!$B$2:$B$169,0),4)</f>
        <v>Furnishings</v>
      </c>
      <c r="M3668" s="7" t="str">
        <f>INDEX('Product Details'!$A$2:$D$169, MATCH('Sales Order '!J3668,'Product Details'!$B$2:$B$169,0),1)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459"/>
        <v>224</v>
      </c>
      <c r="R3668" s="8">
        <f t="shared" si="460"/>
        <v>238</v>
      </c>
      <c r="S3668" s="2">
        <v>30</v>
      </c>
      <c r="T3668" s="9">
        <f t="shared" si="461"/>
        <v>268</v>
      </c>
      <c r="U3668" s="9">
        <f t="shared" si="462"/>
        <v>44</v>
      </c>
      <c r="V3668" s="2" t="s">
        <v>34</v>
      </c>
      <c r="W3668" s="10">
        <f t="shared" si="463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 t="shared" si="456"/>
        <v>Yana</v>
      </c>
      <c r="H3669" s="6" t="str">
        <f t="shared" si="457"/>
        <v>Sorensen</v>
      </c>
      <c r="I3669" s="6" t="str">
        <f t="shared" si="458"/>
        <v>Bottrop</v>
      </c>
      <c r="J3669" s="2" t="s">
        <v>178</v>
      </c>
      <c r="K3669" s="7" t="str">
        <f>INDEX('Product Details'!$A$2:$D$169, MATCH('Sales Order '!J3669,'Product Details'!$B$2:$B$169,0),3)</f>
        <v>Technology</v>
      </c>
      <c r="L3669" s="7" t="str">
        <f>INDEX('Product Details'!$A$2:$D$169, MATCH('Sales Order '!J3669,'Product Details'!$B$2:$B$169,0),4)</f>
        <v>Accessories</v>
      </c>
      <c r="M3669" s="7" t="str">
        <f>INDEX('Product Details'!$A$2:$D$169, MATCH('Sales Order '!J3669,'Product Details'!$B$2:$B$169,0),1)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459"/>
        <v>4656</v>
      </c>
      <c r="R3669" s="8">
        <f t="shared" si="460"/>
        <v>4984</v>
      </c>
      <c r="S3669" s="2">
        <v>76</v>
      </c>
      <c r="T3669" s="9">
        <f t="shared" si="461"/>
        <v>5060</v>
      </c>
      <c r="U3669" s="9">
        <f t="shared" si="462"/>
        <v>404</v>
      </c>
      <c r="V3669" s="2" t="s">
        <v>34</v>
      </c>
      <c r="W3669" s="10">
        <f t="shared" si="463"/>
        <v>0.05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 t="shared" si="456"/>
        <v>Sara</v>
      </c>
      <c r="H3670" s="6" t="str">
        <f t="shared" si="457"/>
        <v>Luxemburg</v>
      </c>
      <c r="I3670" s="6" t="str">
        <f t="shared" si="458"/>
        <v>Luoyang</v>
      </c>
      <c r="J3670" s="2" t="s">
        <v>612</v>
      </c>
      <c r="K3670" s="7" t="str">
        <f>INDEX('Product Details'!$A$2:$D$169, MATCH('Sales Order '!J3670,'Product Details'!$B$2:$B$169,0),3)</f>
        <v>Technology</v>
      </c>
      <c r="L3670" s="7" t="str">
        <f>INDEX('Product Details'!$A$2:$D$169, MATCH('Sales Order '!J3670,'Product Details'!$B$2:$B$169,0),4)</f>
        <v>Phones</v>
      </c>
      <c r="M3670" s="7" t="str">
        <f>INDEX('Product Details'!$A$2:$D$169, MATCH('Sales Order '!J3670,'Product Details'!$B$2:$B$169,0),1)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459"/>
        <v>13912</v>
      </c>
      <c r="R3670" s="8">
        <f t="shared" si="460"/>
        <v>15016</v>
      </c>
      <c r="S3670" s="2">
        <v>48</v>
      </c>
      <c r="T3670" s="9">
        <f t="shared" si="461"/>
        <v>15064</v>
      </c>
      <c r="U3670" s="9">
        <f t="shared" si="462"/>
        <v>1152</v>
      </c>
      <c r="V3670" s="2" t="s">
        <v>34</v>
      </c>
      <c r="W3670" s="10">
        <f t="shared" si="463"/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 t="shared" si="456"/>
        <v>Robert</v>
      </c>
      <c r="H3671" s="6" t="str">
        <f t="shared" si="457"/>
        <v>Dilbeck</v>
      </c>
      <c r="I3671" s="6" t="str">
        <f t="shared" si="458"/>
        <v>Melton</v>
      </c>
      <c r="J3671" s="2" t="s">
        <v>377</v>
      </c>
      <c r="K3671" s="7" t="str">
        <f>INDEX('Product Details'!$A$2:$D$169, MATCH('Sales Order '!J3671,'Product Details'!$B$2:$B$169,0),3)</f>
        <v>Furniture</v>
      </c>
      <c r="L3671" s="7" t="str">
        <f>INDEX('Product Details'!$A$2:$D$169, MATCH('Sales Order '!J3671,'Product Details'!$B$2:$B$169,0),4)</f>
        <v>Tables</v>
      </c>
      <c r="M3671" s="7" t="str">
        <f>INDEX('Product Details'!$A$2:$D$169, MATCH('Sales Order '!J3671,'Product Details'!$B$2:$B$169,0),1)</f>
        <v>BPI Conference Tables</v>
      </c>
      <c r="N3671" s="2">
        <v>918</v>
      </c>
      <c r="O3671" s="2">
        <v>859</v>
      </c>
      <c r="P3671" s="2">
        <v>3</v>
      </c>
      <c r="Q3671" s="8">
        <f t="shared" si="459"/>
        <v>2577</v>
      </c>
      <c r="R3671" s="8">
        <f t="shared" si="460"/>
        <v>2754</v>
      </c>
      <c r="S3671" s="2">
        <v>86</v>
      </c>
      <c r="T3671" s="9">
        <f t="shared" si="461"/>
        <v>2840</v>
      </c>
      <c r="U3671" s="9">
        <f t="shared" si="462"/>
        <v>263</v>
      </c>
      <c r="V3671" s="2" t="s">
        <v>34</v>
      </c>
      <c r="W3671" s="10">
        <f t="shared" si="463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 t="shared" si="456"/>
        <v>Carlos</v>
      </c>
      <c r="H3672" s="6" t="str">
        <f t="shared" si="457"/>
        <v>Soltero</v>
      </c>
      <c r="I3672" s="6" t="str">
        <f t="shared" si="458"/>
        <v>Wodonga</v>
      </c>
      <c r="J3672" s="2" t="s">
        <v>752</v>
      </c>
      <c r="K3672" s="7" t="str">
        <f>INDEX('Product Details'!$A$2:$D$169, MATCH('Sales Order '!J3672,'Product Details'!$B$2:$B$169,0),3)</f>
        <v>Office_Supplies</v>
      </c>
      <c r="L3672" s="7" t="str">
        <f>INDEX('Product Details'!$A$2:$D$169, MATCH('Sales Order '!J3672,'Product Details'!$B$2:$B$169,0),4)</f>
        <v>Envelopes</v>
      </c>
      <c r="M3672" s="7" t="str">
        <f>INDEX('Product Details'!$A$2:$D$169, MATCH('Sales Order '!J3672,'Product Details'!$B$2:$B$169,0),1)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459"/>
        <v>1010</v>
      </c>
      <c r="R3672" s="8">
        <f t="shared" si="460"/>
        <v>1071</v>
      </c>
      <c r="S3672" s="2">
        <v>58</v>
      </c>
      <c r="T3672" s="9">
        <f t="shared" si="461"/>
        <v>1129</v>
      </c>
      <c r="U3672" s="9">
        <f t="shared" si="462"/>
        <v>119</v>
      </c>
      <c r="V3672" s="2" t="s">
        <v>64</v>
      </c>
      <c r="W3672" s="10">
        <f t="shared" si="463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 t="shared" si="456"/>
        <v>Becky</v>
      </c>
      <c r="H3673" s="6" t="str">
        <f t="shared" si="457"/>
        <v>Pak</v>
      </c>
      <c r="I3673" s="6" t="str">
        <f t="shared" si="458"/>
        <v>Geelong</v>
      </c>
      <c r="J3673" s="2" t="s">
        <v>573</v>
      </c>
      <c r="K3673" s="7" t="str">
        <f>INDEX('Product Details'!$A$2:$D$169, MATCH('Sales Order '!J3673,'Product Details'!$B$2:$B$169,0),3)</f>
        <v>Technology</v>
      </c>
      <c r="L3673" s="7" t="str">
        <f>INDEX('Product Details'!$A$2:$D$169, MATCH('Sales Order '!J3673,'Product Details'!$B$2:$B$169,0),4)</f>
        <v>Machines</v>
      </c>
      <c r="M3673" s="7" t="str">
        <f>INDEX('Product Details'!$A$2:$D$169, MATCH('Sales Order '!J3673,'Product Details'!$B$2:$B$169,0),1)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459"/>
        <v>3116</v>
      </c>
      <c r="R3673" s="8">
        <f t="shared" si="460"/>
        <v>3176</v>
      </c>
      <c r="S3673" s="2">
        <v>69</v>
      </c>
      <c r="T3673" s="9">
        <f t="shared" si="461"/>
        <v>3245</v>
      </c>
      <c r="U3673" s="9">
        <f t="shared" si="462"/>
        <v>129</v>
      </c>
      <c r="V3673" s="2" t="s">
        <v>64</v>
      </c>
      <c r="W3673" s="10">
        <f t="shared" si="463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 t="shared" si="456"/>
        <v>Craig</v>
      </c>
      <c r="H3674" s="6" t="str">
        <f t="shared" si="457"/>
        <v>Leslie</v>
      </c>
      <c r="I3674" s="6" t="str">
        <f t="shared" si="458"/>
        <v>Wetzlar</v>
      </c>
      <c r="J3674" s="2" t="s">
        <v>94</v>
      </c>
      <c r="K3674" s="7" t="str">
        <f>INDEX('Product Details'!$A$2:$D$169, MATCH('Sales Order '!J3674,'Product Details'!$B$2:$B$169,0),3)</f>
        <v>Furniture</v>
      </c>
      <c r="L3674" s="7" t="str">
        <f>INDEX('Product Details'!$A$2:$D$169, MATCH('Sales Order '!J3674,'Product Details'!$B$2:$B$169,0),4)</f>
        <v>Bookcases</v>
      </c>
      <c r="M3674" s="7" t="str">
        <f>INDEX('Product Details'!$A$2:$D$169, MATCH('Sales Order '!J3674,'Product Details'!$B$2:$B$169,0),1)</f>
        <v>3-Shelf Cabinet, Mobile</v>
      </c>
      <c r="N3674" s="2">
        <v>3275</v>
      </c>
      <c r="O3674" s="2">
        <v>3090</v>
      </c>
      <c r="P3674" s="2">
        <v>1</v>
      </c>
      <c r="Q3674" s="8">
        <f t="shared" si="459"/>
        <v>3090</v>
      </c>
      <c r="R3674" s="8">
        <f t="shared" si="460"/>
        <v>3275</v>
      </c>
      <c r="S3674" s="2">
        <v>22</v>
      </c>
      <c r="T3674" s="9">
        <f t="shared" si="461"/>
        <v>3297</v>
      </c>
      <c r="U3674" s="9">
        <f t="shared" si="462"/>
        <v>207</v>
      </c>
      <c r="V3674" s="2" t="s">
        <v>34</v>
      </c>
      <c r="W3674" s="10">
        <f t="shared" si="463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 t="shared" si="456"/>
        <v>Resi</v>
      </c>
      <c r="H3675" s="6" t="str">
        <f t="shared" si="457"/>
        <v>Pšlking</v>
      </c>
      <c r="I3675" s="6" t="str">
        <f t="shared" si="458"/>
        <v>Gelsenkirchen</v>
      </c>
      <c r="J3675" s="2" t="s">
        <v>521</v>
      </c>
      <c r="K3675" s="7" t="str">
        <f>INDEX('Product Details'!$A$2:$D$169, MATCH('Sales Order '!J3675,'Product Details'!$B$2:$B$169,0),3)</f>
        <v>Office_Supplies</v>
      </c>
      <c r="L3675" s="7" t="str">
        <f>INDEX('Product Details'!$A$2:$D$169, MATCH('Sales Order '!J3675,'Product Details'!$B$2:$B$169,0),4)</f>
        <v>Fasteners</v>
      </c>
      <c r="M3675" s="7" t="str">
        <f>INDEX('Product Details'!$A$2:$D$169, MATCH('Sales Order '!J3675,'Product Details'!$B$2:$B$169,0),1)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459"/>
        <v>3744</v>
      </c>
      <c r="R3675" s="8">
        <f t="shared" si="460"/>
        <v>4002</v>
      </c>
      <c r="S3675" s="2">
        <v>24</v>
      </c>
      <c r="T3675" s="9">
        <f t="shared" si="461"/>
        <v>4026</v>
      </c>
      <c r="U3675" s="9">
        <f t="shared" si="462"/>
        <v>282</v>
      </c>
      <c r="V3675" s="2" t="s">
        <v>64</v>
      </c>
      <c r="W3675" s="10">
        <f t="shared" si="463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 t="shared" si="456"/>
        <v>Roland</v>
      </c>
      <c r="H3676" s="6" t="str">
        <f t="shared" si="457"/>
        <v>Murray</v>
      </c>
      <c r="I3676" s="6" t="str">
        <f t="shared" si="458"/>
        <v>Frankfurt</v>
      </c>
      <c r="J3676" s="2" t="s">
        <v>317</v>
      </c>
      <c r="K3676" s="7" t="str">
        <f>INDEX('Product Details'!$A$2:$D$169, MATCH('Sales Order '!J3676,'Product Details'!$B$2:$B$169,0),3)</f>
        <v>Technology</v>
      </c>
      <c r="L3676" s="7" t="str">
        <f>INDEX('Product Details'!$A$2:$D$169, MATCH('Sales Order '!J3676,'Product Details'!$B$2:$B$169,0),4)</f>
        <v>Accessories</v>
      </c>
      <c r="M3676" s="7" t="str">
        <f>INDEX('Product Details'!$A$2:$D$169, MATCH('Sales Order '!J3676,'Product Details'!$B$2:$B$169,0),1)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459"/>
        <v>2596</v>
      </c>
      <c r="R3676" s="8">
        <f t="shared" si="460"/>
        <v>2829</v>
      </c>
      <c r="S3676" s="2">
        <v>82</v>
      </c>
      <c r="T3676" s="9">
        <f t="shared" si="461"/>
        <v>2911</v>
      </c>
      <c r="U3676" s="9">
        <f t="shared" si="462"/>
        <v>315</v>
      </c>
      <c r="V3676" s="2" t="s">
        <v>64</v>
      </c>
      <c r="W3676" s="10">
        <f t="shared" si="463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 t="shared" si="456"/>
        <v>Helen</v>
      </c>
      <c r="H3677" s="6" t="str">
        <f t="shared" si="457"/>
        <v>Abelman</v>
      </c>
      <c r="I3677" s="6" t="str">
        <f t="shared" si="458"/>
        <v>Mangalore</v>
      </c>
      <c r="J3677" s="2" t="s">
        <v>100</v>
      </c>
      <c r="K3677" s="7" t="str">
        <f>INDEX('Product Details'!$A$2:$D$169, MATCH('Sales Order '!J3677,'Product Details'!$B$2:$B$169,0),3)</f>
        <v>Office_Supplies</v>
      </c>
      <c r="L3677" s="7" t="str">
        <f>INDEX('Product Details'!$A$2:$D$169, MATCH('Sales Order '!J3677,'Product Details'!$B$2:$B$169,0),4)</f>
        <v>Art</v>
      </c>
      <c r="M3677" s="7" t="str">
        <f>INDEX('Product Details'!$A$2:$D$169, MATCH('Sales Order '!J3677,'Product Details'!$B$2:$B$169,0),1)</f>
        <v>Newell 34</v>
      </c>
      <c r="N3677" s="2">
        <v>2365</v>
      </c>
      <c r="O3677" s="2">
        <v>2232</v>
      </c>
      <c r="P3677" s="2">
        <v>3</v>
      </c>
      <c r="Q3677" s="8">
        <f t="shared" si="459"/>
        <v>6696</v>
      </c>
      <c r="R3677" s="8">
        <f t="shared" si="460"/>
        <v>7095</v>
      </c>
      <c r="S3677" s="2">
        <v>26</v>
      </c>
      <c r="T3677" s="9">
        <f t="shared" si="461"/>
        <v>7121</v>
      </c>
      <c r="U3677" s="9">
        <f t="shared" si="462"/>
        <v>425</v>
      </c>
      <c r="V3677" s="2" t="s">
        <v>34</v>
      </c>
      <c r="W3677" s="10">
        <f t="shared" si="463"/>
        <v>0.05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 t="shared" si="456"/>
        <v>Pamela</v>
      </c>
      <c r="H3678" s="6" t="str">
        <f t="shared" si="457"/>
        <v>Stobb</v>
      </c>
      <c r="I3678" s="6" t="str">
        <f t="shared" si="458"/>
        <v>Bremen</v>
      </c>
      <c r="J3678" s="2" t="s">
        <v>578</v>
      </c>
      <c r="K3678" s="7" t="str">
        <f>INDEX('Product Details'!$A$2:$D$169, MATCH('Sales Order '!J3678,'Product Details'!$B$2:$B$169,0),3)</f>
        <v>Office_Supplies</v>
      </c>
      <c r="L3678" s="7" t="str">
        <f>INDEX('Product Details'!$A$2:$D$169, MATCH('Sales Order '!J3678,'Product Details'!$B$2:$B$169,0),4)</f>
        <v>Envelopes</v>
      </c>
      <c r="M3678" s="7" t="str">
        <f>INDEX('Product Details'!$A$2:$D$169, MATCH('Sales Order '!J3678,'Product Details'!$B$2:$B$169,0),1)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459"/>
        <v>7122</v>
      </c>
      <c r="R3678" s="8">
        <f t="shared" si="460"/>
        <v>7332</v>
      </c>
      <c r="S3678" s="2">
        <v>97</v>
      </c>
      <c r="T3678" s="9">
        <f t="shared" si="461"/>
        <v>7429</v>
      </c>
      <c r="U3678" s="9">
        <f t="shared" si="462"/>
        <v>307</v>
      </c>
      <c r="V3678" s="2" t="s">
        <v>34</v>
      </c>
      <c r="W3678" s="10">
        <f t="shared" si="463"/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 t="shared" si="456"/>
        <v>Dave</v>
      </c>
      <c r="H3679" s="6" t="str">
        <f t="shared" si="457"/>
        <v>Poirier</v>
      </c>
      <c r="I3679" s="6" t="str">
        <f t="shared" si="458"/>
        <v>Changchun</v>
      </c>
      <c r="J3679" s="2" t="s">
        <v>332</v>
      </c>
      <c r="K3679" s="7" t="str">
        <f>INDEX('Product Details'!$A$2:$D$169, MATCH('Sales Order '!J3679,'Product Details'!$B$2:$B$169,0),3)</f>
        <v>Technology</v>
      </c>
      <c r="L3679" s="7" t="str">
        <f>INDEX('Product Details'!$A$2:$D$169, MATCH('Sales Order '!J3679,'Product Details'!$B$2:$B$169,0),4)</f>
        <v>Phones</v>
      </c>
      <c r="M3679" s="7" t="str">
        <f>INDEX('Product Details'!$A$2:$D$169, MATCH('Sales Order '!J3679,'Product Details'!$B$2:$B$169,0),1)</f>
        <v>Digium D40 VoIP phone</v>
      </c>
      <c r="N3679" s="2">
        <v>96</v>
      </c>
      <c r="O3679" s="2">
        <v>87</v>
      </c>
      <c r="P3679" s="2">
        <v>1</v>
      </c>
      <c r="Q3679" s="8">
        <f t="shared" si="459"/>
        <v>87</v>
      </c>
      <c r="R3679" s="8">
        <f t="shared" si="460"/>
        <v>96</v>
      </c>
      <c r="S3679" s="2">
        <v>10</v>
      </c>
      <c r="T3679" s="9">
        <f t="shared" si="461"/>
        <v>106</v>
      </c>
      <c r="U3679" s="9">
        <f t="shared" si="462"/>
        <v>19</v>
      </c>
      <c r="V3679" s="2" t="s">
        <v>34</v>
      </c>
      <c r="W3679" s="10">
        <f t="shared" si="463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 t="shared" si="456"/>
        <v>Christy</v>
      </c>
      <c r="H3680" s="6" t="str">
        <f t="shared" si="457"/>
        <v>Brittain</v>
      </c>
      <c r="I3680" s="6" t="str">
        <f t="shared" si="458"/>
        <v>Ajmer</v>
      </c>
      <c r="J3680" s="2" t="s">
        <v>523</v>
      </c>
      <c r="K3680" s="7" t="str">
        <f>INDEX('Product Details'!$A$2:$D$169, MATCH('Sales Order '!J3680,'Product Details'!$B$2:$B$169,0),3)</f>
        <v>Office_Supplies</v>
      </c>
      <c r="L3680" s="7" t="str">
        <f>INDEX('Product Details'!$A$2:$D$169, MATCH('Sales Order '!J3680,'Product Details'!$B$2:$B$169,0),4)</f>
        <v>Appliances</v>
      </c>
      <c r="M3680" s="7" t="str">
        <f>INDEX('Product Details'!$A$2:$D$169, MATCH('Sales Order '!J3680,'Product Details'!$B$2:$B$169,0),1)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459"/>
        <v>254</v>
      </c>
      <c r="R3680" s="8">
        <f t="shared" si="460"/>
        <v>279</v>
      </c>
      <c r="S3680" s="2">
        <v>64</v>
      </c>
      <c r="T3680" s="9">
        <f t="shared" si="461"/>
        <v>343</v>
      </c>
      <c r="U3680" s="9">
        <f t="shared" si="462"/>
        <v>89</v>
      </c>
      <c r="V3680" s="2" t="s">
        <v>64</v>
      </c>
      <c r="W3680" s="10">
        <f t="shared" si="463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 t="shared" si="456"/>
        <v>Meg</v>
      </c>
      <c r="H3681" s="6" t="str">
        <f t="shared" si="457"/>
        <v>Tillman</v>
      </c>
      <c r="I3681" s="6" t="str">
        <f t="shared" si="458"/>
        <v>Bangalore</v>
      </c>
      <c r="J3681" s="2" t="s">
        <v>132</v>
      </c>
      <c r="K3681" s="7" t="str">
        <f>INDEX('Product Details'!$A$2:$D$169, MATCH('Sales Order '!J3681,'Product Details'!$B$2:$B$169,0),3)</f>
        <v>Office_Supplies</v>
      </c>
      <c r="L3681" s="7" t="str">
        <f>INDEX('Product Details'!$A$2:$D$169, MATCH('Sales Order '!J3681,'Product Details'!$B$2:$B$169,0),4)</f>
        <v>Labels</v>
      </c>
      <c r="M3681" s="7" t="str">
        <f>INDEX('Product Details'!$A$2:$D$169, MATCH('Sales Order '!J3681,'Product Details'!$B$2:$B$169,0),1)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459"/>
        <v>2456</v>
      </c>
      <c r="R3681" s="8">
        <f t="shared" si="460"/>
        <v>2551</v>
      </c>
      <c r="S3681" s="2">
        <v>39</v>
      </c>
      <c r="T3681" s="9">
        <f t="shared" si="461"/>
        <v>2590</v>
      </c>
      <c r="U3681" s="9">
        <f t="shared" si="462"/>
        <v>134</v>
      </c>
      <c r="V3681" s="2" t="s">
        <v>34</v>
      </c>
      <c r="W3681" s="10">
        <f t="shared" si="463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 t="shared" si="456"/>
        <v>Paul</v>
      </c>
      <c r="H3682" s="6" t="str">
        <f t="shared" si="457"/>
        <v>Stevenson</v>
      </c>
      <c r="I3682" s="6" t="str">
        <f t="shared" si="458"/>
        <v>Kwinana</v>
      </c>
      <c r="J3682" s="2" t="s">
        <v>580</v>
      </c>
      <c r="K3682" s="7" t="str">
        <f>INDEX('Product Details'!$A$2:$D$169, MATCH('Sales Order '!J3682,'Product Details'!$B$2:$B$169,0),3)</f>
        <v>Office_Supplies</v>
      </c>
      <c r="L3682" s="7" t="str">
        <f>INDEX('Product Details'!$A$2:$D$169, MATCH('Sales Order '!J3682,'Product Details'!$B$2:$B$169,0),4)</f>
        <v>Storage</v>
      </c>
      <c r="M3682" s="7" t="str">
        <f>INDEX('Product Details'!$A$2:$D$169, MATCH('Sales Order '!J3682,'Product Details'!$B$2:$B$169,0),1)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459"/>
        <v>13344</v>
      </c>
      <c r="R3682" s="8">
        <f t="shared" si="460"/>
        <v>14394</v>
      </c>
      <c r="S3682" s="2">
        <v>56</v>
      </c>
      <c r="T3682" s="9">
        <f t="shared" si="461"/>
        <v>14450</v>
      </c>
      <c r="U3682" s="9">
        <f t="shared" si="462"/>
        <v>1106</v>
      </c>
      <c r="V3682" s="2" t="s">
        <v>34</v>
      </c>
      <c r="W3682" s="10">
        <f t="shared" si="463"/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 t="shared" si="456"/>
        <v>Roger</v>
      </c>
      <c r="H3683" s="6" t="str">
        <f t="shared" si="457"/>
        <v>Barcio</v>
      </c>
      <c r="I3683" s="6" t="str">
        <f t="shared" si="458"/>
        <v>Celle</v>
      </c>
      <c r="J3683" s="2" t="s">
        <v>913</v>
      </c>
      <c r="K3683" s="7" t="str">
        <f>INDEX('Product Details'!$A$2:$D$169, MATCH('Sales Order '!J3683,'Product Details'!$B$2:$B$169,0),3)</f>
        <v>Office_Supplies</v>
      </c>
      <c r="L3683" s="7" t="str">
        <f>INDEX('Product Details'!$A$2:$D$169, MATCH('Sales Order '!J3683,'Product Details'!$B$2:$B$169,0),4)</f>
        <v>Appliances</v>
      </c>
      <c r="M3683" s="7" t="str">
        <f>INDEX('Product Details'!$A$2:$D$169, MATCH('Sales Order '!J3683,'Product Details'!$B$2:$B$169,0),1)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459"/>
        <v>5180</v>
      </c>
      <c r="R3683" s="8">
        <f t="shared" si="460"/>
        <v>5540</v>
      </c>
      <c r="S3683" s="2">
        <v>62</v>
      </c>
      <c r="T3683" s="9">
        <f t="shared" si="461"/>
        <v>5602</v>
      </c>
      <c r="U3683" s="9">
        <f t="shared" si="462"/>
        <v>422</v>
      </c>
      <c r="V3683" s="2" t="s">
        <v>34</v>
      </c>
      <c r="W3683" s="10">
        <f t="shared" si="463"/>
        <v>0.05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 t="shared" si="456"/>
        <v>Harold</v>
      </c>
      <c r="H3684" s="6" t="str">
        <f t="shared" si="457"/>
        <v>Dahlen</v>
      </c>
      <c r="I3684" s="6" t="str">
        <f t="shared" si="458"/>
        <v>Melbourne</v>
      </c>
      <c r="J3684" s="2" t="s">
        <v>752</v>
      </c>
      <c r="K3684" s="7" t="str">
        <f>INDEX('Product Details'!$A$2:$D$169, MATCH('Sales Order '!J3684,'Product Details'!$B$2:$B$169,0),3)</f>
        <v>Office_Supplies</v>
      </c>
      <c r="L3684" s="7" t="str">
        <f>INDEX('Product Details'!$A$2:$D$169, MATCH('Sales Order '!J3684,'Product Details'!$B$2:$B$169,0),4)</f>
        <v>Envelopes</v>
      </c>
      <c r="M3684" s="7" t="str">
        <f>INDEX('Product Details'!$A$2:$D$169, MATCH('Sales Order '!J3684,'Product Details'!$B$2:$B$169,0),1)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459"/>
        <v>37375</v>
      </c>
      <c r="R3684" s="8">
        <f t="shared" si="460"/>
        <v>40800</v>
      </c>
      <c r="S3684" s="2">
        <v>44</v>
      </c>
      <c r="T3684" s="9">
        <f t="shared" si="461"/>
        <v>40844</v>
      </c>
      <c r="U3684" s="9">
        <f t="shared" si="462"/>
        <v>3469</v>
      </c>
      <c r="V3684" s="2" t="s">
        <v>34</v>
      </c>
      <c r="W3684" s="10">
        <f t="shared" si="463"/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 t="shared" si="456"/>
        <v>David</v>
      </c>
      <c r="H3685" s="6" t="str">
        <f t="shared" si="457"/>
        <v>Smith</v>
      </c>
      <c r="I3685" s="6" t="str">
        <f t="shared" si="458"/>
        <v>Surat</v>
      </c>
      <c r="J3685" s="2" t="s">
        <v>161</v>
      </c>
      <c r="K3685" s="7" t="str">
        <f>INDEX('Product Details'!$A$2:$D$169, MATCH('Sales Order '!J3685,'Product Details'!$B$2:$B$169,0),3)</f>
        <v>Office_Supplies</v>
      </c>
      <c r="L3685" s="7" t="str">
        <f>INDEX('Product Details'!$A$2:$D$169, MATCH('Sales Order '!J3685,'Product Details'!$B$2:$B$169,0),4)</f>
        <v>Storage</v>
      </c>
      <c r="M3685" s="7" t="str">
        <f>INDEX('Product Details'!$A$2:$D$169, MATCH('Sales Order '!J3685,'Product Details'!$B$2:$B$169,0),1)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459"/>
        <v>112</v>
      </c>
      <c r="R3685" s="8">
        <f t="shared" si="460"/>
        <v>120</v>
      </c>
      <c r="S3685" s="2">
        <v>10</v>
      </c>
      <c r="T3685" s="9">
        <f t="shared" si="461"/>
        <v>130</v>
      </c>
      <c r="U3685" s="9">
        <f t="shared" si="462"/>
        <v>18</v>
      </c>
      <c r="V3685" s="2" t="s">
        <v>64</v>
      </c>
      <c r="W3685" s="10">
        <f t="shared" si="463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 t="shared" si="456"/>
        <v>Jonathan</v>
      </c>
      <c r="H3686" s="6" t="str">
        <f t="shared" si="457"/>
        <v>Howell</v>
      </c>
      <c r="I3686" s="6" t="str">
        <f t="shared" si="458"/>
        <v>Guangshui</v>
      </c>
      <c r="J3686" s="2" t="s">
        <v>458</v>
      </c>
      <c r="K3686" s="7" t="str">
        <f>INDEX('Product Details'!$A$2:$D$169, MATCH('Sales Order '!J3686,'Product Details'!$B$2:$B$169,0),3)</f>
        <v>Office_Supplies</v>
      </c>
      <c r="L3686" s="7" t="str">
        <f>INDEX('Product Details'!$A$2:$D$169, MATCH('Sales Order '!J3686,'Product Details'!$B$2:$B$169,0),4)</f>
        <v>Fasteners</v>
      </c>
      <c r="M3686" s="7" t="str">
        <f>INDEX('Product Details'!$A$2:$D$169, MATCH('Sales Order '!J3686,'Product Details'!$B$2:$B$169,0),1)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459"/>
        <v>260</v>
      </c>
      <c r="R3686" s="8">
        <f t="shared" si="460"/>
        <v>272</v>
      </c>
      <c r="S3686" s="2">
        <v>30</v>
      </c>
      <c r="T3686" s="9">
        <f t="shared" si="461"/>
        <v>302</v>
      </c>
      <c r="U3686" s="9">
        <f t="shared" si="462"/>
        <v>42</v>
      </c>
      <c r="V3686" s="2" t="s">
        <v>34</v>
      </c>
      <c r="W3686" s="10">
        <f t="shared" si="463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 t="shared" si="456"/>
        <v>Susan</v>
      </c>
      <c r="H3687" s="6" t="str">
        <f t="shared" si="457"/>
        <v>Pistek</v>
      </c>
      <c r="I3687" s="6" t="str">
        <f t="shared" si="458"/>
        <v>Padang</v>
      </c>
      <c r="J3687" s="2" t="s">
        <v>71</v>
      </c>
      <c r="K3687" s="7" t="str">
        <f>INDEX('Product Details'!$A$2:$D$169, MATCH('Sales Order '!J3687,'Product Details'!$B$2:$B$169,0),3)</f>
        <v>Furniture</v>
      </c>
      <c r="L3687" s="7" t="str">
        <f>INDEX('Product Details'!$A$2:$D$169, MATCH('Sales Order '!J3687,'Product Details'!$B$2:$B$169,0),4)</f>
        <v>Furnishings</v>
      </c>
      <c r="M3687" s="7" t="str">
        <f>INDEX('Product Details'!$A$2:$D$169, MATCH('Sales Order '!J3687,'Product Details'!$B$2:$B$169,0),1)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459"/>
        <v>12692</v>
      </c>
      <c r="R3687" s="8">
        <f t="shared" si="460"/>
        <v>13196</v>
      </c>
      <c r="S3687" s="2">
        <v>65</v>
      </c>
      <c r="T3687" s="9">
        <f t="shared" si="461"/>
        <v>13261</v>
      </c>
      <c r="U3687" s="9">
        <f t="shared" si="462"/>
        <v>569</v>
      </c>
      <c r="V3687" s="2" t="s">
        <v>31</v>
      </c>
      <c r="W3687" s="10">
        <f t="shared" si="463"/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 t="shared" si="456"/>
        <v>Annie</v>
      </c>
      <c r="H3688" s="6" t="str">
        <f t="shared" si="457"/>
        <v>Zypern</v>
      </c>
      <c r="I3688" s="6" t="str">
        <f t="shared" si="458"/>
        <v>Brisbane</v>
      </c>
      <c r="J3688" s="2" t="s">
        <v>256</v>
      </c>
      <c r="K3688" s="7" t="str">
        <f>INDEX('Product Details'!$A$2:$D$169, MATCH('Sales Order '!J3688,'Product Details'!$B$2:$B$169,0),3)</f>
        <v>Office_Supplies</v>
      </c>
      <c r="L3688" s="7" t="str">
        <f>INDEX('Product Details'!$A$2:$D$169, MATCH('Sales Order '!J3688,'Product Details'!$B$2:$B$169,0),4)</f>
        <v>Supplies</v>
      </c>
      <c r="M3688" s="7" t="str">
        <f>INDEX('Product Details'!$A$2:$D$169, MATCH('Sales Order '!J3688,'Product Details'!$B$2:$B$169,0),1)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459"/>
        <v>5362</v>
      </c>
      <c r="R3688" s="8">
        <f t="shared" si="460"/>
        <v>5574</v>
      </c>
      <c r="S3688" s="2">
        <v>96</v>
      </c>
      <c r="T3688" s="9">
        <f t="shared" si="461"/>
        <v>5670</v>
      </c>
      <c r="U3688" s="9">
        <f t="shared" si="462"/>
        <v>308</v>
      </c>
      <c r="V3688" s="2" t="s">
        <v>31</v>
      </c>
      <c r="W3688" s="10">
        <f t="shared" si="463"/>
        <v>0.05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 t="shared" si="456"/>
        <v>Benjamin</v>
      </c>
      <c r="H3689" s="6" t="str">
        <f t="shared" si="457"/>
        <v>Patterson</v>
      </c>
      <c r="I3689" s="6" t="str">
        <f t="shared" si="458"/>
        <v>Wollongong</v>
      </c>
      <c r="J3689" s="2" t="s">
        <v>1406</v>
      </c>
      <c r="K3689" s="7" t="str">
        <f>INDEX('Product Details'!$A$2:$D$169, MATCH('Sales Order '!J3689,'Product Details'!$B$2:$B$169,0),3)</f>
        <v>Office_Supplies</v>
      </c>
      <c r="L3689" s="7" t="str">
        <f>INDEX('Product Details'!$A$2:$D$169, MATCH('Sales Order '!J3689,'Product Details'!$B$2:$B$169,0),4)</f>
        <v>Art</v>
      </c>
      <c r="M3689" s="7" t="str">
        <f>INDEX('Product Details'!$A$2:$D$169, MATCH('Sales Order '!J3689,'Product Details'!$B$2:$B$169,0),1)</f>
        <v>Colorific Watercolor Pencils</v>
      </c>
      <c r="N3689" s="2">
        <v>60</v>
      </c>
      <c r="O3689" s="2">
        <v>55</v>
      </c>
      <c r="P3689" s="2">
        <v>6</v>
      </c>
      <c r="Q3689" s="8">
        <f t="shared" si="459"/>
        <v>330</v>
      </c>
      <c r="R3689" s="8">
        <f t="shared" si="460"/>
        <v>360</v>
      </c>
      <c r="S3689" s="2">
        <v>10</v>
      </c>
      <c r="T3689" s="9">
        <f t="shared" si="461"/>
        <v>370</v>
      </c>
      <c r="U3689" s="9">
        <f t="shared" si="462"/>
        <v>40</v>
      </c>
      <c r="V3689" s="2" t="s">
        <v>34</v>
      </c>
      <c r="W3689" s="10">
        <f t="shared" si="463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 t="shared" si="456"/>
        <v>Laurel</v>
      </c>
      <c r="H3690" s="6" t="str">
        <f t="shared" si="457"/>
        <v>Beltran</v>
      </c>
      <c r="I3690" s="6" t="str">
        <f t="shared" si="458"/>
        <v>Bonn</v>
      </c>
      <c r="J3690" s="2" t="s">
        <v>1174</v>
      </c>
      <c r="K3690" s="7" t="str">
        <f>INDEX('Product Details'!$A$2:$D$169, MATCH('Sales Order '!J3690,'Product Details'!$B$2:$B$169,0),3)</f>
        <v>Office_Supplies</v>
      </c>
      <c r="L3690" s="7" t="str">
        <f>INDEX('Product Details'!$A$2:$D$169, MATCH('Sales Order '!J3690,'Product Details'!$B$2:$B$169,0),4)</f>
        <v>Storage</v>
      </c>
      <c r="M3690" s="7" t="str">
        <f>INDEX('Product Details'!$A$2:$D$169, MATCH('Sales Order '!J3690,'Product Details'!$B$2:$B$169,0),1)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459"/>
        <v>5502</v>
      </c>
      <c r="R3690" s="8">
        <f t="shared" si="460"/>
        <v>5775</v>
      </c>
      <c r="S3690" s="2">
        <v>83</v>
      </c>
      <c r="T3690" s="9">
        <f t="shared" si="461"/>
        <v>5858</v>
      </c>
      <c r="U3690" s="9">
        <f t="shared" si="462"/>
        <v>356</v>
      </c>
      <c r="V3690" s="2" t="s">
        <v>31</v>
      </c>
      <c r="W3690" s="10">
        <f t="shared" si="463"/>
        <v>0.05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 t="shared" si="456"/>
        <v>Rachel</v>
      </c>
      <c r="H3691" s="6" t="str">
        <f t="shared" si="457"/>
        <v>Payne</v>
      </c>
      <c r="I3691" s="6" t="str">
        <f t="shared" si="458"/>
        <v>Raipur</v>
      </c>
      <c r="J3691" s="2" t="s">
        <v>90</v>
      </c>
      <c r="K3691" s="7" t="str">
        <f>INDEX('Product Details'!$A$2:$D$169, MATCH('Sales Order '!J3691,'Product Details'!$B$2:$B$169,0),3)</f>
        <v>Office_Supplies</v>
      </c>
      <c r="L3691" s="7" t="str">
        <f>INDEX('Product Details'!$A$2:$D$169, MATCH('Sales Order '!J3691,'Product Details'!$B$2:$B$169,0),4)</f>
        <v>Paper</v>
      </c>
      <c r="M3691" s="7" t="str">
        <f>INDEX('Product Details'!$A$2:$D$169, MATCH('Sales Order '!J3691,'Product Details'!$B$2:$B$169,0),1)</f>
        <v>Xerox 1974</v>
      </c>
      <c r="N3691" s="2">
        <v>2017</v>
      </c>
      <c r="O3691" s="2">
        <v>1834</v>
      </c>
      <c r="P3691" s="2">
        <v>2</v>
      </c>
      <c r="Q3691" s="8">
        <f t="shared" si="459"/>
        <v>3668</v>
      </c>
      <c r="R3691" s="8">
        <f t="shared" si="460"/>
        <v>4034</v>
      </c>
      <c r="S3691" s="2">
        <v>47</v>
      </c>
      <c r="T3691" s="9">
        <f t="shared" si="461"/>
        <v>4081</v>
      </c>
      <c r="U3691" s="9">
        <f t="shared" si="462"/>
        <v>413</v>
      </c>
      <c r="V3691" s="2" t="s">
        <v>34</v>
      </c>
      <c r="W3691" s="10">
        <f t="shared" si="463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 t="shared" si="456"/>
        <v>Jeremy</v>
      </c>
      <c r="H3692" s="6" t="str">
        <f t="shared" si="457"/>
        <v>Ellison</v>
      </c>
      <c r="I3692" s="6" t="str">
        <f t="shared" si="458"/>
        <v>Jammu</v>
      </c>
      <c r="J3692" s="2" t="s">
        <v>243</v>
      </c>
      <c r="K3692" s="7" t="str">
        <f>INDEX('Product Details'!$A$2:$D$169, MATCH('Sales Order '!J3692,'Product Details'!$B$2:$B$169,0),3)</f>
        <v>Office_Supplies</v>
      </c>
      <c r="L3692" s="7" t="str">
        <f>INDEX('Product Details'!$A$2:$D$169, MATCH('Sales Order '!J3692,'Product Details'!$B$2:$B$169,0),4)</f>
        <v>Storage</v>
      </c>
      <c r="M3692" s="7" t="str">
        <f>INDEX('Product Details'!$A$2:$D$169, MATCH('Sales Order '!J3692,'Product Details'!$B$2:$B$169,0),1)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459"/>
        <v>32460</v>
      </c>
      <c r="R3692" s="8">
        <f t="shared" si="460"/>
        <v>35092</v>
      </c>
      <c r="S3692" s="2">
        <v>100</v>
      </c>
      <c r="T3692" s="9">
        <f t="shared" si="461"/>
        <v>35192</v>
      </c>
      <c r="U3692" s="9">
        <f t="shared" si="462"/>
        <v>2732</v>
      </c>
      <c r="V3692" s="2" t="s">
        <v>64</v>
      </c>
      <c r="W3692" s="10">
        <f t="shared" si="463"/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 t="shared" si="456"/>
        <v>Evan</v>
      </c>
      <c r="H3693" s="6" t="str">
        <f t="shared" si="457"/>
        <v>Henry</v>
      </c>
      <c r="I3693" s="6" t="str">
        <f t="shared" si="458"/>
        <v>Zhoukou</v>
      </c>
      <c r="J3693" s="2" t="s">
        <v>362</v>
      </c>
      <c r="K3693" s="7" t="str">
        <f>INDEX('Product Details'!$A$2:$D$169, MATCH('Sales Order '!J3693,'Product Details'!$B$2:$B$169,0),3)</f>
        <v>Technology</v>
      </c>
      <c r="L3693" s="7" t="str">
        <f>INDEX('Product Details'!$A$2:$D$169, MATCH('Sales Order '!J3693,'Product Details'!$B$2:$B$169,0),4)</f>
        <v>Machines</v>
      </c>
      <c r="M3693" s="7" t="str">
        <f>INDEX('Product Details'!$A$2:$D$169, MATCH('Sales Order '!J3693,'Product Details'!$B$2:$B$169,0),1)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459"/>
        <v>15144</v>
      </c>
      <c r="R3693" s="8">
        <f t="shared" si="460"/>
        <v>16052</v>
      </c>
      <c r="S3693" s="2">
        <v>65</v>
      </c>
      <c r="T3693" s="9">
        <f t="shared" si="461"/>
        <v>16117</v>
      </c>
      <c r="U3693" s="9">
        <f t="shared" si="462"/>
        <v>973</v>
      </c>
      <c r="V3693" s="2" t="s">
        <v>64</v>
      </c>
      <c r="W3693" s="10">
        <f t="shared" si="463"/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 t="shared" si="456"/>
        <v>Neil</v>
      </c>
      <c r="H3694" s="6" t="str">
        <f t="shared" si="457"/>
        <v>Knudson</v>
      </c>
      <c r="I3694" s="6" t="str">
        <f t="shared" si="458"/>
        <v>Malang</v>
      </c>
      <c r="J3694" s="2" t="s">
        <v>230</v>
      </c>
      <c r="K3694" s="7" t="str">
        <f>INDEX('Product Details'!$A$2:$D$169, MATCH('Sales Order '!J3694,'Product Details'!$B$2:$B$169,0),3)</f>
        <v>Office_Supplies</v>
      </c>
      <c r="L3694" s="7" t="str">
        <f>INDEX('Product Details'!$A$2:$D$169, MATCH('Sales Order '!J3694,'Product Details'!$B$2:$B$169,0),4)</f>
        <v>Paper</v>
      </c>
      <c r="M3694" s="7" t="str">
        <f>INDEX('Product Details'!$A$2:$D$169, MATCH('Sales Order '!J3694,'Product Details'!$B$2:$B$169,0),1)</f>
        <v>Xerox 1981</v>
      </c>
      <c r="N3694" s="2">
        <v>3256</v>
      </c>
      <c r="O3694" s="2">
        <v>2959</v>
      </c>
      <c r="P3694" s="2">
        <v>4</v>
      </c>
      <c r="Q3694" s="8">
        <f t="shared" si="459"/>
        <v>11836</v>
      </c>
      <c r="R3694" s="8">
        <f t="shared" si="460"/>
        <v>13024</v>
      </c>
      <c r="S3694" s="2">
        <v>70</v>
      </c>
      <c r="T3694" s="9">
        <f t="shared" si="461"/>
        <v>13094</v>
      </c>
      <c r="U3694" s="9">
        <f t="shared" si="462"/>
        <v>1258</v>
      </c>
      <c r="V3694" s="2" t="s">
        <v>34</v>
      </c>
      <c r="W3694" s="10">
        <f t="shared" si="463"/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 t="shared" si="456"/>
        <v>Robert</v>
      </c>
      <c r="H3695" s="6" t="str">
        <f t="shared" si="457"/>
        <v>Waldorf</v>
      </c>
      <c r="I3695" s="6" t="str">
        <f t="shared" si="458"/>
        <v>Emden</v>
      </c>
      <c r="J3695" s="2" t="s">
        <v>515</v>
      </c>
      <c r="K3695" s="7" t="str">
        <f>INDEX('Product Details'!$A$2:$D$169, MATCH('Sales Order '!J3695,'Product Details'!$B$2:$B$169,0),3)</f>
        <v>Technology</v>
      </c>
      <c r="L3695" s="7" t="str">
        <f>INDEX('Product Details'!$A$2:$D$169, MATCH('Sales Order '!J3695,'Product Details'!$B$2:$B$169,0),4)</f>
        <v>Accessories</v>
      </c>
      <c r="M3695" s="7" t="str">
        <f>INDEX('Product Details'!$A$2:$D$169, MATCH('Sales Order '!J3695,'Product Details'!$B$2:$B$169,0),1)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459"/>
        <v>798</v>
      </c>
      <c r="R3695" s="8">
        <f t="shared" si="460"/>
        <v>834</v>
      </c>
      <c r="S3695" s="2">
        <v>30</v>
      </c>
      <c r="T3695" s="9">
        <f t="shared" si="461"/>
        <v>864</v>
      </c>
      <c r="U3695" s="9">
        <f t="shared" si="462"/>
        <v>66</v>
      </c>
      <c r="V3695" s="2" t="s">
        <v>34</v>
      </c>
      <c r="W3695" s="10">
        <f t="shared" si="463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 t="shared" si="456"/>
        <v>Catherine</v>
      </c>
      <c r="H3696" s="6" t="str">
        <f t="shared" si="457"/>
        <v>Glotzbach</v>
      </c>
      <c r="I3696" s="6" t="str">
        <f t="shared" si="458"/>
        <v>Bochum</v>
      </c>
      <c r="J3696" s="2" t="s">
        <v>817</v>
      </c>
      <c r="K3696" s="7" t="str">
        <f>INDEX('Product Details'!$A$2:$D$169, MATCH('Sales Order '!J3696,'Product Details'!$B$2:$B$169,0),3)</f>
        <v>Office_Supplies</v>
      </c>
      <c r="L3696" s="7" t="str">
        <f>INDEX('Product Details'!$A$2:$D$169, MATCH('Sales Order '!J3696,'Product Details'!$B$2:$B$169,0),4)</f>
        <v>Labels</v>
      </c>
      <c r="M3696" s="7" t="str">
        <f>INDEX('Product Details'!$A$2:$D$169, MATCH('Sales Order '!J3696,'Product Details'!$B$2:$B$169,0),1)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459"/>
        <v>382</v>
      </c>
      <c r="R3696" s="8">
        <f t="shared" si="460"/>
        <v>420</v>
      </c>
      <c r="S3696" s="2">
        <v>79</v>
      </c>
      <c r="T3696" s="9">
        <f t="shared" si="461"/>
        <v>499</v>
      </c>
      <c r="U3696" s="9">
        <f t="shared" si="462"/>
        <v>117</v>
      </c>
      <c r="V3696" s="2" t="s">
        <v>64</v>
      </c>
      <c r="W3696" s="10">
        <f t="shared" si="463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 t="shared" si="456"/>
        <v>Adam</v>
      </c>
      <c r="H3697" s="6" t="str">
        <f t="shared" si="457"/>
        <v>Bellavance</v>
      </c>
      <c r="I3697" s="6" t="str">
        <f t="shared" si="458"/>
        <v>Medan</v>
      </c>
      <c r="J3697" s="2" t="s">
        <v>523</v>
      </c>
      <c r="K3697" s="7" t="str">
        <f>INDEX('Product Details'!$A$2:$D$169, MATCH('Sales Order '!J3697,'Product Details'!$B$2:$B$169,0),3)</f>
        <v>Office_Supplies</v>
      </c>
      <c r="L3697" s="7" t="str">
        <f>INDEX('Product Details'!$A$2:$D$169, MATCH('Sales Order '!J3697,'Product Details'!$B$2:$B$169,0),4)</f>
        <v>Appliances</v>
      </c>
      <c r="M3697" s="7" t="str">
        <f>INDEX('Product Details'!$A$2:$D$169, MATCH('Sales Order '!J3697,'Product Details'!$B$2:$B$169,0),1)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459"/>
        <v>979</v>
      </c>
      <c r="R3697" s="8">
        <f t="shared" si="460"/>
        <v>1048</v>
      </c>
      <c r="S3697" s="2">
        <v>49</v>
      </c>
      <c r="T3697" s="9">
        <f t="shared" si="461"/>
        <v>1097</v>
      </c>
      <c r="U3697" s="9">
        <f t="shared" si="462"/>
        <v>118</v>
      </c>
      <c r="V3697" s="2" t="s">
        <v>31</v>
      </c>
      <c r="W3697" s="10">
        <f t="shared" si="463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 t="shared" si="456"/>
        <v>William</v>
      </c>
      <c r="H3698" s="6" t="str">
        <f t="shared" si="457"/>
        <v>Brown</v>
      </c>
      <c r="I3698" s="6" t="str">
        <f t="shared" si="458"/>
        <v>Denpasar</v>
      </c>
      <c r="J3698" s="2" t="s">
        <v>564</v>
      </c>
      <c r="K3698" s="7" t="str">
        <f>INDEX('Product Details'!$A$2:$D$169, MATCH('Sales Order '!J3698,'Product Details'!$B$2:$B$169,0),3)</f>
        <v>Technology</v>
      </c>
      <c r="L3698" s="7" t="str">
        <f>INDEX('Product Details'!$A$2:$D$169, MATCH('Sales Order '!J3698,'Product Details'!$B$2:$B$169,0),4)</f>
        <v>Machines</v>
      </c>
      <c r="M3698" s="7" t="str">
        <f>INDEX('Product Details'!$A$2:$D$169, MATCH('Sales Order '!J3698,'Product Details'!$B$2:$B$169,0),1)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459"/>
        <v>216</v>
      </c>
      <c r="R3698" s="8">
        <f t="shared" si="460"/>
        <v>224</v>
      </c>
      <c r="S3698" s="2">
        <v>10</v>
      </c>
      <c r="T3698" s="9">
        <f t="shared" si="461"/>
        <v>234</v>
      </c>
      <c r="U3698" s="9">
        <f t="shared" si="462"/>
        <v>18</v>
      </c>
      <c r="V3698" s="2" t="s">
        <v>34</v>
      </c>
      <c r="W3698" s="10">
        <f t="shared" si="463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 t="shared" si="456"/>
        <v>Anemone</v>
      </c>
      <c r="H3699" s="6" t="str">
        <f t="shared" si="457"/>
        <v>Ratner</v>
      </c>
      <c r="I3699" s="6" t="str">
        <f t="shared" si="458"/>
        <v>Pune</v>
      </c>
      <c r="J3699" s="2" t="s">
        <v>523</v>
      </c>
      <c r="K3699" s="7" t="str">
        <f>INDEX('Product Details'!$A$2:$D$169, MATCH('Sales Order '!J3699,'Product Details'!$B$2:$B$169,0),3)</f>
        <v>Office_Supplies</v>
      </c>
      <c r="L3699" s="7" t="str">
        <f>INDEX('Product Details'!$A$2:$D$169, MATCH('Sales Order '!J3699,'Product Details'!$B$2:$B$169,0),4)</f>
        <v>Appliances</v>
      </c>
      <c r="M3699" s="7" t="str">
        <f>INDEX('Product Details'!$A$2:$D$169, MATCH('Sales Order '!J3699,'Product Details'!$B$2:$B$169,0),1)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459"/>
        <v>7635</v>
      </c>
      <c r="R3699" s="8">
        <f t="shared" si="460"/>
        <v>8241</v>
      </c>
      <c r="S3699" s="2">
        <v>81</v>
      </c>
      <c r="T3699" s="9">
        <f t="shared" si="461"/>
        <v>8322</v>
      </c>
      <c r="U3699" s="9">
        <f t="shared" si="462"/>
        <v>687</v>
      </c>
      <c r="V3699" s="2" t="s">
        <v>31</v>
      </c>
      <c r="W3699" s="10">
        <f t="shared" si="463"/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 t="shared" si="456"/>
        <v>Dan</v>
      </c>
      <c r="H3700" s="6" t="str">
        <f t="shared" si="457"/>
        <v>Campbell</v>
      </c>
      <c r="I3700" s="6" t="str">
        <f t="shared" si="458"/>
        <v>Perth</v>
      </c>
      <c r="J3700" s="2" t="s">
        <v>405</v>
      </c>
      <c r="K3700" s="7" t="str">
        <f>INDEX('Product Details'!$A$2:$D$169, MATCH('Sales Order '!J3700,'Product Details'!$B$2:$B$169,0),3)</f>
        <v>Furniture</v>
      </c>
      <c r="L3700" s="7" t="str">
        <f>INDEX('Product Details'!$A$2:$D$169, MATCH('Sales Order '!J3700,'Product Details'!$B$2:$B$169,0),4)</f>
        <v>Furnishings</v>
      </c>
      <c r="M3700" s="7" t="str">
        <f>INDEX('Product Details'!$A$2:$D$169, MATCH('Sales Order '!J3700,'Product Details'!$B$2:$B$169,0),1)</f>
        <v>-O Photo Frame, Black</v>
      </c>
      <c r="N3700" s="2">
        <v>4784</v>
      </c>
      <c r="O3700" s="2">
        <v>4518</v>
      </c>
      <c r="P3700" s="2">
        <v>4</v>
      </c>
      <c r="Q3700" s="8">
        <f t="shared" si="459"/>
        <v>18072</v>
      </c>
      <c r="R3700" s="8">
        <f t="shared" si="460"/>
        <v>19136</v>
      </c>
      <c r="S3700" s="2">
        <v>85</v>
      </c>
      <c r="T3700" s="9">
        <f t="shared" si="461"/>
        <v>19221</v>
      </c>
      <c r="U3700" s="9">
        <f t="shared" si="462"/>
        <v>1149</v>
      </c>
      <c r="V3700" s="2" t="s">
        <v>34</v>
      </c>
      <c r="W3700" s="10">
        <f t="shared" si="463"/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 t="shared" si="456"/>
        <v>Julia</v>
      </c>
      <c r="H3701" s="6" t="str">
        <f t="shared" si="457"/>
        <v>Barnett</v>
      </c>
      <c r="I3701" s="6" t="str">
        <f t="shared" si="458"/>
        <v>Zhuhai</v>
      </c>
      <c r="J3701" s="2" t="s">
        <v>227</v>
      </c>
      <c r="K3701" s="7" t="str">
        <f>INDEX('Product Details'!$A$2:$D$169, MATCH('Sales Order '!J3701,'Product Details'!$B$2:$B$169,0),3)</f>
        <v>Furniture</v>
      </c>
      <c r="L3701" s="7" t="str">
        <f>INDEX('Product Details'!$A$2:$D$169, MATCH('Sales Order '!J3701,'Product Details'!$B$2:$B$169,0),4)</f>
        <v>Bookcases</v>
      </c>
      <c r="M3701" s="7" t="str">
        <f>INDEX('Product Details'!$A$2:$D$169, MATCH('Sales Order '!J3701,'Product Details'!$B$2:$B$169,0),1)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459"/>
        <v>15124</v>
      </c>
      <c r="R3701" s="8">
        <f t="shared" si="460"/>
        <v>16488</v>
      </c>
      <c r="S3701" s="2">
        <v>23</v>
      </c>
      <c r="T3701" s="9">
        <f t="shared" si="461"/>
        <v>16511</v>
      </c>
      <c r="U3701" s="9">
        <f t="shared" si="462"/>
        <v>1387</v>
      </c>
      <c r="V3701" s="2" t="s">
        <v>64</v>
      </c>
      <c r="W3701" s="10">
        <f t="shared" si="463"/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 t="shared" si="456"/>
        <v>Joy</v>
      </c>
      <c r="H3702" s="6" t="str">
        <f t="shared" si="457"/>
        <v>Bell</v>
      </c>
      <c r="I3702" s="6" t="str">
        <f t="shared" si="458"/>
        <v>Tongchuan</v>
      </c>
      <c r="J3702" s="2" t="s">
        <v>67</v>
      </c>
      <c r="K3702" s="7" t="str">
        <f>INDEX('Product Details'!$A$2:$D$169, MATCH('Sales Order '!J3702,'Product Details'!$B$2:$B$169,0),3)</f>
        <v>Furniture</v>
      </c>
      <c r="L3702" s="7" t="str">
        <f>INDEX('Product Details'!$A$2:$D$169, MATCH('Sales Order '!J3702,'Product Details'!$B$2:$B$169,0),4)</f>
        <v>Bookcases</v>
      </c>
      <c r="M3702" s="7" t="str">
        <f>INDEX('Product Details'!$A$2:$D$169, MATCH('Sales Order '!J3702,'Product Details'!$B$2:$B$169,0),1)</f>
        <v>Corner Shelving, Traditional</v>
      </c>
      <c r="N3702" s="2">
        <v>101</v>
      </c>
      <c r="O3702" s="2">
        <v>98</v>
      </c>
      <c r="P3702" s="2">
        <v>2</v>
      </c>
      <c r="Q3702" s="8">
        <f t="shared" si="459"/>
        <v>196</v>
      </c>
      <c r="R3702" s="8">
        <f t="shared" si="460"/>
        <v>202</v>
      </c>
      <c r="S3702" s="2">
        <v>10</v>
      </c>
      <c r="T3702" s="9">
        <f t="shared" si="461"/>
        <v>212</v>
      </c>
      <c r="U3702" s="9">
        <f t="shared" si="462"/>
        <v>16</v>
      </c>
      <c r="V3702" s="2" t="s">
        <v>64</v>
      </c>
      <c r="W3702" s="10">
        <f t="shared" si="463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 t="shared" si="456"/>
        <v>Justin</v>
      </c>
      <c r="H3703" s="6" t="str">
        <f t="shared" si="457"/>
        <v>Hirsh</v>
      </c>
      <c r="I3703" s="6" t="str">
        <f t="shared" si="458"/>
        <v>Shangzhi</v>
      </c>
      <c r="J3703" s="2" t="s">
        <v>81</v>
      </c>
      <c r="K3703" s="7" t="str">
        <f>INDEX('Product Details'!$A$2:$D$169, MATCH('Sales Order '!J3703,'Product Details'!$B$2:$B$169,0),3)</f>
        <v>Technology</v>
      </c>
      <c r="L3703" s="7" t="str">
        <f>INDEX('Product Details'!$A$2:$D$169, MATCH('Sales Order '!J3703,'Product Details'!$B$2:$B$169,0),4)</f>
        <v>Phones</v>
      </c>
      <c r="M3703" s="7" t="str">
        <f>INDEX('Product Details'!$A$2:$D$169, MATCH('Sales Order '!J3703,'Product Details'!$B$2:$B$169,0),1)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459"/>
        <v>5106</v>
      </c>
      <c r="R3703" s="8">
        <f t="shared" si="460"/>
        <v>5202</v>
      </c>
      <c r="S3703" s="2">
        <v>39</v>
      </c>
      <c r="T3703" s="9">
        <f t="shared" si="461"/>
        <v>5241</v>
      </c>
      <c r="U3703" s="9">
        <f t="shared" si="462"/>
        <v>135</v>
      </c>
      <c r="V3703" s="2" t="s">
        <v>34</v>
      </c>
      <c r="W3703" s="10">
        <f t="shared" si="463"/>
        <v>0.05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 t="shared" si="456"/>
        <v>Sung</v>
      </c>
      <c r="H3704" s="6" t="str">
        <f t="shared" si="457"/>
        <v>Shariari</v>
      </c>
      <c r="I3704" s="6" t="str">
        <f t="shared" si="458"/>
        <v>Solapur</v>
      </c>
      <c r="J3704" s="2" t="s">
        <v>51</v>
      </c>
      <c r="K3704" s="7" t="str">
        <f>INDEX('Product Details'!$A$2:$D$169, MATCH('Sales Order '!J3704,'Product Details'!$B$2:$B$169,0),3)</f>
        <v>Technology</v>
      </c>
      <c r="L3704" s="7" t="str">
        <f>INDEX('Product Details'!$A$2:$D$169, MATCH('Sales Order '!J3704,'Product Details'!$B$2:$B$169,0),4)</f>
        <v>Machines</v>
      </c>
      <c r="M3704" s="7" t="str">
        <f>INDEX('Product Details'!$A$2:$D$169, MATCH('Sales Order '!J3704,'Product Details'!$B$2:$B$169,0),1)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459"/>
        <v>399</v>
      </c>
      <c r="R3704" s="8">
        <f t="shared" si="460"/>
        <v>417</v>
      </c>
      <c r="S3704" s="2">
        <v>30</v>
      </c>
      <c r="T3704" s="9">
        <f t="shared" si="461"/>
        <v>447</v>
      </c>
      <c r="U3704" s="9">
        <f t="shared" si="462"/>
        <v>48</v>
      </c>
      <c r="V3704" s="2" t="s">
        <v>34</v>
      </c>
      <c r="W3704" s="10">
        <f t="shared" si="463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 t="shared" si="456"/>
        <v>Nicole</v>
      </c>
      <c r="H3705" s="6" t="str">
        <f t="shared" si="457"/>
        <v>Fjeld</v>
      </c>
      <c r="I3705" s="6" t="str">
        <f t="shared" si="458"/>
        <v>Berlin</v>
      </c>
      <c r="J3705" s="2" t="s">
        <v>564</v>
      </c>
      <c r="K3705" s="7" t="str">
        <f>INDEX('Product Details'!$A$2:$D$169, MATCH('Sales Order '!J3705,'Product Details'!$B$2:$B$169,0),3)</f>
        <v>Technology</v>
      </c>
      <c r="L3705" s="7" t="str">
        <f>INDEX('Product Details'!$A$2:$D$169, MATCH('Sales Order '!J3705,'Product Details'!$B$2:$B$169,0),4)</f>
        <v>Machines</v>
      </c>
      <c r="M3705" s="7" t="str">
        <f>INDEX('Product Details'!$A$2:$D$169, MATCH('Sales Order '!J3705,'Product Details'!$B$2:$B$169,0),1)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459"/>
        <v>399</v>
      </c>
      <c r="R3705" s="8">
        <f t="shared" si="460"/>
        <v>417</v>
      </c>
      <c r="S3705" s="2">
        <v>30</v>
      </c>
      <c r="T3705" s="9">
        <f t="shared" si="461"/>
        <v>447</v>
      </c>
      <c r="U3705" s="9">
        <f t="shared" si="462"/>
        <v>48</v>
      </c>
      <c r="V3705" s="2" t="s">
        <v>34</v>
      </c>
      <c r="W3705" s="10">
        <f t="shared" si="463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 t="shared" si="456"/>
        <v>Nancy</v>
      </c>
      <c r="H3706" s="6" t="str">
        <f t="shared" si="457"/>
        <v>Lomonaco</v>
      </c>
      <c r="I3706" s="6" t="str">
        <f t="shared" si="458"/>
        <v>Tengzhou</v>
      </c>
      <c r="J3706" s="2" t="s">
        <v>860</v>
      </c>
      <c r="K3706" s="7" t="str">
        <f>INDEX('Product Details'!$A$2:$D$169, MATCH('Sales Order '!J3706,'Product Details'!$B$2:$B$169,0),3)</f>
        <v>Furniture</v>
      </c>
      <c r="L3706" s="7" t="str">
        <f>INDEX('Product Details'!$A$2:$D$169, MATCH('Sales Order '!J3706,'Product Details'!$B$2:$B$169,0),4)</f>
        <v>Bookcases</v>
      </c>
      <c r="M3706" s="7" t="str">
        <f>INDEX('Product Details'!$A$2:$D$169, MATCH('Sales Order '!J3706,'Product Details'!$B$2:$B$169,0),1)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459"/>
        <v>12164</v>
      </c>
      <c r="R3706" s="8">
        <f t="shared" si="460"/>
        <v>13152</v>
      </c>
      <c r="S3706" s="2">
        <v>51</v>
      </c>
      <c r="T3706" s="9">
        <f t="shared" si="461"/>
        <v>13203</v>
      </c>
      <c r="U3706" s="9">
        <f t="shared" si="462"/>
        <v>1039</v>
      </c>
      <c r="V3706" s="2" t="s">
        <v>64</v>
      </c>
      <c r="W3706" s="10">
        <f t="shared" si="463"/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 t="shared" si="456"/>
        <v>Victoria</v>
      </c>
      <c r="H3707" s="6" t="str">
        <f t="shared" si="457"/>
        <v>Brennan</v>
      </c>
      <c r="I3707" s="6" t="str">
        <f t="shared" si="458"/>
        <v>Canberra</v>
      </c>
      <c r="J3707" s="2" t="s">
        <v>860</v>
      </c>
      <c r="K3707" s="7" t="str">
        <f>INDEX('Product Details'!$A$2:$D$169, MATCH('Sales Order '!J3707,'Product Details'!$B$2:$B$169,0),3)</f>
        <v>Furniture</v>
      </c>
      <c r="L3707" s="7" t="str">
        <f>INDEX('Product Details'!$A$2:$D$169, MATCH('Sales Order '!J3707,'Product Details'!$B$2:$B$169,0),4)</f>
        <v>Bookcases</v>
      </c>
      <c r="M3707" s="7" t="str">
        <f>INDEX('Product Details'!$A$2:$D$169, MATCH('Sales Order '!J3707,'Product Details'!$B$2:$B$169,0),1)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459"/>
        <v>1577</v>
      </c>
      <c r="R3707" s="8">
        <f t="shared" si="460"/>
        <v>1654</v>
      </c>
      <c r="S3707" s="2">
        <v>21</v>
      </c>
      <c r="T3707" s="9">
        <f t="shared" si="461"/>
        <v>1675</v>
      </c>
      <c r="U3707" s="9">
        <f t="shared" si="462"/>
        <v>98</v>
      </c>
      <c r="V3707" s="2" t="s">
        <v>64</v>
      </c>
      <c r="W3707" s="10">
        <f t="shared" si="463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 t="shared" si="456"/>
        <v>Ted</v>
      </c>
      <c r="H3708" s="6" t="str">
        <f t="shared" si="457"/>
        <v>Trevino</v>
      </c>
      <c r="I3708" s="6" t="str">
        <f t="shared" si="458"/>
        <v>Gold Coast</v>
      </c>
      <c r="J3708" s="2" t="s">
        <v>302</v>
      </c>
      <c r="K3708" s="7" t="str">
        <f>INDEX('Product Details'!$A$2:$D$169, MATCH('Sales Order '!J3708,'Product Details'!$B$2:$B$169,0),3)</f>
        <v>Technology</v>
      </c>
      <c r="L3708" s="7" t="str">
        <f>INDEX('Product Details'!$A$2:$D$169, MATCH('Sales Order '!J3708,'Product Details'!$B$2:$B$169,0),4)</f>
        <v>Machines</v>
      </c>
      <c r="M3708" s="7" t="str">
        <f>INDEX('Product Details'!$A$2:$D$169, MATCH('Sales Order '!J3708,'Product Details'!$B$2:$B$169,0),1)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459"/>
        <v>7671</v>
      </c>
      <c r="R3708" s="8">
        <f t="shared" si="460"/>
        <v>8370</v>
      </c>
      <c r="S3708" s="2">
        <v>94</v>
      </c>
      <c r="T3708" s="9">
        <f t="shared" si="461"/>
        <v>8464</v>
      </c>
      <c r="U3708" s="9">
        <f t="shared" si="462"/>
        <v>793</v>
      </c>
      <c r="V3708" s="2" t="s">
        <v>34</v>
      </c>
      <c r="W3708" s="10">
        <f t="shared" si="463"/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 t="shared" si="456"/>
        <v>Stuart</v>
      </c>
      <c r="H3709" s="6" t="str">
        <f t="shared" si="457"/>
        <v>Calhoun</v>
      </c>
      <c r="I3709" s="6" t="str">
        <f t="shared" si="458"/>
        <v>Raipur</v>
      </c>
      <c r="J3709" s="2" t="s">
        <v>205</v>
      </c>
      <c r="K3709" s="7" t="str">
        <f>INDEX('Product Details'!$A$2:$D$169, MATCH('Sales Order '!J3709,'Product Details'!$B$2:$B$169,0),3)</f>
        <v>Office_Supplies</v>
      </c>
      <c r="L3709" s="7" t="str">
        <f>INDEX('Product Details'!$A$2:$D$169, MATCH('Sales Order '!J3709,'Product Details'!$B$2:$B$169,0),4)</f>
        <v>Labels</v>
      </c>
      <c r="M3709" s="7" t="str">
        <f>INDEX('Product Details'!$A$2:$D$169, MATCH('Sales Order '!J3709,'Product Details'!$B$2:$B$169,0),1)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459"/>
        <v>7008</v>
      </c>
      <c r="R3709" s="8">
        <f t="shared" si="460"/>
        <v>7359</v>
      </c>
      <c r="S3709" s="2">
        <v>47</v>
      </c>
      <c r="T3709" s="9">
        <f t="shared" si="461"/>
        <v>7406</v>
      </c>
      <c r="U3709" s="9">
        <f t="shared" si="462"/>
        <v>398</v>
      </c>
      <c r="V3709" s="2" t="s">
        <v>34</v>
      </c>
      <c r="W3709" s="10">
        <f t="shared" si="463"/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 t="shared" si="456"/>
        <v>Quincy</v>
      </c>
      <c r="H3710" s="6" t="str">
        <f t="shared" si="457"/>
        <v>Jones</v>
      </c>
      <c r="I3710" s="6" t="str">
        <f t="shared" si="458"/>
        <v>Gold Coast</v>
      </c>
      <c r="J3710" s="2" t="s">
        <v>75</v>
      </c>
      <c r="K3710" s="7" t="str">
        <f>INDEX('Product Details'!$A$2:$D$169, MATCH('Sales Order '!J3710,'Product Details'!$B$2:$B$169,0),3)</f>
        <v>Office_Supplies</v>
      </c>
      <c r="L3710" s="7" t="str">
        <f>INDEX('Product Details'!$A$2:$D$169, MATCH('Sales Order '!J3710,'Product Details'!$B$2:$B$169,0),4)</f>
        <v>Fasteners</v>
      </c>
      <c r="M3710" s="7" t="str">
        <f>INDEX('Product Details'!$A$2:$D$169, MATCH('Sales Order '!J3710,'Product Details'!$B$2:$B$169,0),1)</f>
        <v>Accos Rubber Bands, 12 Pack</v>
      </c>
      <c r="N3710" s="2">
        <v>695</v>
      </c>
      <c r="O3710" s="2">
        <v>661</v>
      </c>
      <c r="P3710" s="2">
        <v>6</v>
      </c>
      <c r="Q3710" s="8">
        <f t="shared" si="459"/>
        <v>3966</v>
      </c>
      <c r="R3710" s="8">
        <f t="shared" si="460"/>
        <v>4170</v>
      </c>
      <c r="S3710" s="2">
        <v>50</v>
      </c>
      <c r="T3710" s="9">
        <f t="shared" si="461"/>
        <v>4220</v>
      </c>
      <c r="U3710" s="9">
        <f t="shared" si="462"/>
        <v>254</v>
      </c>
      <c r="V3710" s="2" t="s">
        <v>34</v>
      </c>
      <c r="W3710" s="10">
        <f t="shared" si="463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 t="shared" si="456"/>
        <v>Rob</v>
      </c>
      <c r="H3711" s="6" t="str">
        <f t="shared" si="457"/>
        <v>Haberlin</v>
      </c>
      <c r="I3711" s="6" t="str">
        <f t="shared" si="458"/>
        <v>Harbin</v>
      </c>
      <c r="J3711" s="2" t="s">
        <v>580</v>
      </c>
      <c r="K3711" s="7" t="str">
        <f>INDEX('Product Details'!$A$2:$D$169, MATCH('Sales Order '!J3711,'Product Details'!$B$2:$B$169,0),3)</f>
        <v>Office_Supplies</v>
      </c>
      <c r="L3711" s="7" t="str">
        <f>INDEX('Product Details'!$A$2:$D$169, MATCH('Sales Order '!J3711,'Product Details'!$B$2:$B$169,0),4)</f>
        <v>Storage</v>
      </c>
      <c r="M3711" s="7" t="str">
        <f>INDEX('Product Details'!$A$2:$D$169, MATCH('Sales Order '!J3711,'Product Details'!$B$2:$B$169,0),1)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459"/>
        <v>5874</v>
      </c>
      <c r="R3711" s="8">
        <f t="shared" si="460"/>
        <v>6106</v>
      </c>
      <c r="S3711" s="2">
        <v>29</v>
      </c>
      <c r="T3711" s="9">
        <f t="shared" si="461"/>
        <v>6135</v>
      </c>
      <c r="U3711" s="9">
        <f t="shared" si="462"/>
        <v>261</v>
      </c>
      <c r="V3711" s="2" t="s">
        <v>34</v>
      </c>
      <c r="W3711" s="10">
        <f t="shared" si="463"/>
        <v>0.05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 t="shared" si="456"/>
        <v>Jill</v>
      </c>
      <c r="H3712" s="6" t="str">
        <f t="shared" si="457"/>
        <v>Stevenson</v>
      </c>
      <c r="I3712" s="6" t="str">
        <f t="shared" si="458"/>
        <v>Bengbu</v>
      </c>
      <c r="J3712" s="2" t="s">
        <v>332</v>
      </c>
      <c r="K3712" s="7" t="str">
        <f>INDEX('Product Details'!$A$2:$D$169, MATCH('Sales Order '!J3712,'Product Details'!$B$2:$B$169,0),3)</f>
        <v>Technology</v>
      </c>
      <c r="L3712" s="7" t="str">
        <f>INDEX('Product Details'!$A$2:$D$169, MATCH('Sales Order '!J3712,'Product Details'!$B$2:$B$169,0),4)</f>
        <v>Phones</v>
      </c>
      <c r="M3712" s="7" t="str">
        <f>INDEX('Product Details'!$A$2:$D$169, MATCH('Sales Order '!J3712,'Product Details'!$B$2:$B$169,0),1)</f>
        <v>Digium D40 VoIP phone</v>
      </c>
      <c r="N3712" s="2">
        <v>191</v>
      </c>
      <c r="O3712" s="2">
        <v>170</v>
      </c>
      <c r="P3712" s="2">
        <v>2</v>
      </c>
      <c r="Q3712" s="8">
        <f t="shared" si="459"/>
        <v>340</v>
      </c>
      <c r="R3712" s="8">
        <f t="shared" si="460"/>
        <v>382</v>
      </c>
      <c r="S3712" s="2">
        <v>30</v>
      </c>
      <c r="T3712" s="9">
        <f t="shared" si="461"/>
        <v>412</v>
      </c>
      <c r="U3712" s="9">
        <f t="shared" si="462"/>
        <v>72</v>
      </c>
      <c r="V3712" s="2" t="s">
        <v>64</v>
      </c>
      <c r="W3712" s="10">
        <f t="shared" si="463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 t="shared" si="456"/>
        <v>Olvera</v>
      </c>
      <c r="H3713" s="6" t="str">
        <f t="shared" si="457"/>
        <v>Toch</v>
      </c>
      <c r="I3713" s="6" t="str">
        <f t="shared" si="458"/>
        <v>Wollongong</v>
      </c>
      <c r="J3713" s="2" t="s">
        <v>178</v>
      </c>
      <c r="K3713" s="7" t="str">
        <f>INDEX('Product Details'!$A$2:$D$169, MATCH('Sales Order '!J3713,'Product Details'!$B$2:$B$169,0),3)</f>
        <v>Technology</v>
      </c>
      <c r="L3713" s="7" t="str">
        <f>INDEX('Product Details'!$A$2:$D$169, MATCH('Sales Order '!J3713,'Product Details'!$B$2:$B$169,0),4)</f>
        <v>Accessories</v>
      </c>
      <c r="M3713" s="7" t="str">
        <f>INDEX('Product Details'!$A$2:$D$169, MATCH('Sales Order '!J3713,'Product Details'!$B$2:$B$169,0),1)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459"/>
        <v>12366</v>
      </c>
      <c r="R3713" s="8">
        <f t="shared" si="460"/>
        <v>13230</v>
      </c>
      <c r="S3713" s="2">
        <v>33</v>
      </c>
      <c r="T3713" s="9">
        <f t="shared" si="461"/>
        <v>13263</v>
      </c>
      <c r="U3713" s="9">
        <f t="shared" si="462"/>
        <v>897</v>
      </c>
      <c r="V3713" s="2" t="s">
        <v>64</v>
      </c>
      <c r="W3713" s="10">
        <f t="shared" si="463"/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 t="shared" si="456"/>
        <v>Alice</v>
      </c>
      <c r="H3714" s="6" t="str">
        <f t="shared" si="457"/>
        <v>McCarthy</v>
      </c>
      <c r="I3714" s="6" t="str">
        <f t="shared" si="458"/>
        <v>Berlin</v>
      </c>
      <c r="J3714" s="2" t="s">
        <v>286</v>
      </c>
      <c r="K3714" s="7" t="str">
        <f>INDEX('Product Details'!$A$2:$D$169, MATCH('Sales Order '!J3714,'Product Details'!$B$2:$B$169,0),3)</f>
        <v>Technology</v>
      </c>
      <c r="L3714" s="7" t="str">
        <f>INDEX('Product Details'!$A$2:$D$169, MATCH('Sales Order '!J3714,'Product Details'!$B$2:$B$169,0),4)</f>
        <v>Phones</v>
      </c>
      <c r="M3714" s="7" t="str">
        <f>INDEX('Product Details'!$A$2:$D$169, MATCH('Sales Order '!J3714,'Product Details'!$B$2:$B$169,0),1)</f>
        <v>Phone 5C</v>
      </c>
      <c r="N3714" s="2">
        <v>1770</v>
      </c>
      <c r="O3714" s="2">
        <v>1592</v>
      </c>
      <c r="P3714" s="2">
        <v>6</v>
      </c>
      <c r="Q3714" s="8">
        <f t="shared" si="459"/>
        <v>9552</v>
      </c>
      <c r="R3714" s="8">
        <f t="shared" si="460"/>
        <v>10620</v>
      </c>
      <c r="S3714" s="2">
        <v>68</v>
      </c>
      <c r="T3714" s="9">
        <f t="shared" si="461"/>
        <v>10688</v>
      </c>
      <c r="U3714" s="9">
        <f t="shared" si="462"/>
        <v>1136</v>
      </c>
      <c r="V3714" s="2" t="s">
        <v>34</v>
      </c>
      <c r="W3714" s="10">
        <f t="shared" si="463"/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 t="shared" si="456"/>
        <v>Patrick</v>
      </c>
      <c r="H3715" s="6" t="str">
        <f t="shared" si="457"/>
        <v>Bzostek</v>
      </c>
      <c r="I3715" s="6" t="str">
        <f t="shared" si="458"/>
        <v>Krefeld</v>
      </c>
      <c r="J3715" s="2" t="s">
        <v>1013</v>
      </c>
      <c r="K3715" s="7" t="str">
        <f>INDEX('Product Details'!$A$2:$D$169, MATCH('Sales Order '!J3715,'Product Details'!$B$2:$B$169,0),3)</f>
        <v>Office_Supplies</v>
      </c>
      <c r="L3715" s="7" t="str">
        <f>INDEX('Product Details'!$A$2:$D$169, MATCH('Sales Order '!J3715,'Product Details'!$B$2:$B$169,0),4)</f>
        <v>Envelopes</v>
      </c>
      <c r="M3715" s="7" t="str">
        <f>INDEX('Product Details'!$A$2:$D$169, MATCH('Sales Order '!J3715,'Product Details'!$B$2:$B$169,0),1)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459"/>
        <v>5864</v>
      </c>
      <c r="R3715" s="8">
        <f t="shared" si="460"/>
        <v>6276</v>
      </c>
      <c r="S3715" s="2">
        <v>96</v>
      </c>
      <c r="T3715" s="9">
        <f t="shared" si="461"/>
        <v>6372</v>
      </c>
      <c r="U3715" s="9">
        <f t="shared" si="462"/>
        <v>508</v>
      </c>
      <c r="V3715" s="2" t="s">
        <v>31</v>
      </c>
      <c r="W3715" s="10">
        <f t="shared" si="463"/>
        <v>0.05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 t="shared" si="456"/>
        <v>Meg</v>
      </c>
      <c r="H3716" s="6" t="str">
        <f t="shared" si="457"/>
        <v>Tillman</v>
      </c>
      <c r="I3716" s="6" t="str">
        <f t="shared" si="458"/>
        <v>Bangalore</v>
      </c>
      <c r="J3716" s="2" t="s">
        <v>71</v>
      </c>
      <c r="K3716" s="7" t="str">
        <f>INDEX('Product Details'!$A$2:$D$169, MATCH('Sales Order '!J3716,'Product Details'!$B$2:$B$169,0),3)</f>
        <v>Furniture</v>
      </c>
      <c r="L3716" s="7" t="str">
        <f>INDEX('Product Details'!$A$2:$D$169, MATCH('Sales Order '!J3716,'Product Details'!$B$2:$B$169,0),4)</f>
        <v>Furnishings</v>
      </c>
      <c r="M3716" s="7" t="str">
        <f>INDEX('Product Details'!$A$2:$D$169, MATCH('Sales Order '!J3716,'Product Details'!$B$2:$B$169,0),1)</f>
        <v>-O Stacking Tray, Erganomic</v>
      </c>
      <c r="N3716" s="2">
        <v>214</v>
      </c>
      <c r="O3716" s="2">
        <v>200</v>
      </c>
      <c r="P3716" s="2">
        <v>2</v>
      </c>
      <c r="Q3716" s="8">
        <f t="shared" si="459"/>
        <v>400</v>
      </c>
      <c r="R3716" s="8">
        <f t="shared" si="460"/>
        <v>428</v>
      </c>
      <c r="S3716" s="2">
        <v>89</v>
      </c>
      <c r="T3716" s="9">
        <f t="shared" si="461"/>
        <v>517</v>
      </c>
      <c r="U3716" s="9">
        <f t="shared" si="462"/>
        <v>117</v>
      </c>
      <c r="V3716" s="2" t="s">
        <v>34</v>
      </c>
      <c r="W3716" s="10">
        <f t="shared" si="463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 t="shared" si="456"/>
        <v>Duane</v>
      </c>
      <c r="H3717" s="6" t="str">
        <f t="shared" si="457"/>
        <v>Huffman</v>
      </c>
      <c r="I3717" s="6" t="str">
        <f t="shared" si="458"/>
        <v>Jakarta</v>
      </c>
      <c r="J3717" s="2" t="s">
        <v>402</v>
      </c>
      <c r="K3717" s="7" t="str">
        <f>INDEX('Product Details'!$A$2:$D$169, MATCH('Sales Order '!J3717,'Product Details'!$B$2:$B$169,0),3)</f>
        <v>Furniture</v>
      </c>
      <c r="L3717" s="7" t="str">
        <f>INDEX('Product Details'!$A$2:$D$169, MATCH('Sales Order '!J3717,'Product Details'!$B$2:$B$169,0),4)</f>
        <v>Bookcases</v>
      </c>
      <c r="M3717" s="7" t="str">
        <f>INDEX('Product Details'!$A$2:$D$169, MATCH('Sales Order '!J3717,'Product Details'!$B$2:$B$169,0),1)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459"/>
        <v>22852</v>
      </c>
      <c r="R3717" s="8">
        <f t="shared" si="460"/>
        <v>23528</v>
      </c>
      <c r="S3717" s="2">
        <v>66</v>
      </c>
      <c r="T3717" s="9">
        <f t="shared" si="461"/>
        <v>23594</v>
      </c>
      <c r="U3717" s="9">
        <f t="shared" si="462"/>
        <v>742</v>
      </c>
      <c r="V3717" s="2" t="s">
        <v>34</v>
      </c>
      <c r="W3717" s="10">
        <f t="shared" si="463"/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 t="shared" si="456"/>
        <v>Dianna</v>
      </c>
      <c r="H3718" s="6" t="str">
        <f t="shared" si="457"/>
        <v>Vittorini</v>
      </c>
      <c r="I3718" s="6" t="str">
        <f t="shared" si="458"/>
        <v>Cottbus</v>
      </c>
      <c r="J3718" s="2" t="s">
        <v>1013</v>
      </c>
      <c r="K3718" s="7" t="str">
        <f>INDEX('Product Details'!$A$2:$D$169, MATCH('Sales Order '!J3718,'Product Details'!$B$2:$B$169,0),3)</f>
        <v>Office_Supplies</v>
      </c>
      <c r="L3718" s="7" t="str">
        <f>INDEX('Product Details'!$A$2:$D$169, MATCH('Sales Order '!J3718,'Product Details'!$B$2:$B$169,0),4)</f>
        <v>Envelopes</v>
      </c>
      <c r="M3718" s="7" t="str">
        <f>INDEX('Product Details'!$A$2:$D$169, MATCH('Sales Order '!J3718,'Product Details'!$B$2:$B$169,0),1)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459"/>
        <v>153</v>
      </c>
      <c r="R3718" s="8">
        <f t="shared" si="460"/>
        <v>170</v>
      </c>
      <c r="S3718" s="2">
        <v>30</v>
      </c>
      <c r="T3718" s="9">
        <f t="shared" si="461"/>
        <v>200</v>
      </c>
      <c r="U3718" s="9">
        <f t="shared" si="462"/>
        <v>47</v>
      </c>
      <c r="V3718" s="2" t="s">
        <v>64</v>
      </c>
      <c r="W3718" s="10">
        <f t="shared" si="463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 t="shared" si="456"/>
        <v>Stuart</v>
      </c>
      <c r="H3719" s="6" t="str">
        <f t="shared" si="457"/>
        <v>Calhoun</v>
      </c>
      <c r="I3719" s="6" t="str">
        <f t="shared" si="458"/>
        <v>Nowra</v>
      </c>
      <c r="J3719" s="2" t="s">
        <v>311</v>
      </c>
      <c r="K3719" s="7" t="str">
        <f>INDEX('Product Details'!$A$2:$D$169, MATCH('Sales Order '!J3719,'Product Details'!$B$2:$B$169,0),3)</f>
        <v>Technology</v>
      </c>
      <c r="L3719" s="7" t="str">
        <f>INDEX('Product Details'!$A$2:$D$169, MATCH('Sales Order '!J3719,'Product Details'!$B$2:$B$169,0),4)</f>
        <v>Copiers</v>
      </c>
      <c r="M3719" s="7" t="str">
        <f>INDEX('Product Details'!$A$2:$D$169, MATCH('Sales Order '!J3719,'Product Details'!$B$2:$B$169,0),1)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459"/>
        <v>5854</v>
      </c>
      <c r="R3719" s="8">
        <f t="shared" si="460"/>
        <v>6082</v>
      </c>
      <c r="S3719" s="2">
        <v>37</v>
      </c>
      <c r="T3719" s="9">
        <f t="shared" si="461"/>
        <v>6119</v>
      </c>
      <c r="U3719" s="9">
        <f t="shared" si="462"/>
        <v>265</v>
      </c>
      <c r="V3719" s="2" t="s">
        <v>64</v>
      </c>
      <c r="W3719" s="10">
        <f t="shared" si="463"/>
        <v>0.05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 t="shared" si="456"/>
        <v>Victoria</v>
      </c>
      <c r="H3720" s="6" t="str">
        <f t="shared" si="457"/>
        <v>Wilson</v>
      </c>
      <c r="I3720" s="6" t="str">
        <f t="shared" si="458"/>
        <v>Berlin</v>
      </c>
      <c r="J3720" s="2" t="s">
        <v>436</v>
      </c>
      <c r="K3720" s="7" t="str">
        <f>INDEX('Product Details'!$A$2:$D$169, MATCH('Sales Order '!J3720,'Product Details'!$B$2:$B$169,0),3)</f>
        <v>Technology</v>
      </c>
      <c r="L3720" s="7" t="str">
        <f>INDEX('Product Details'!$A$2:$D$169, MATCH('Sales Order '!J3720,'Product Details'!$B$2:$B$169,0),4)</f>
        <v>Accessories</v>
      </c>
      <c r="M3720" s="7" t="str">
        <f>INDEX('Product Details'!$A$2:$D$169, MATCH('Sales Order '!J3720,'Product Details'!$B$2:$B$169,0),1)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459"/>
        <v>18645</v>
      </c>
      <c r="R3720" s="8">
        <f t="shared" si="460"/>
        <v>19011</v>
      </c>
      <c r="S3720" s="2">
        <v>66</v>
      </c>
      <c r="T3720" s="9">
        <f t="shared" si="461"/>
        <v>19077</v>
      </c>
      <c r="U3720" s="9">
        <f t="shared" si="462"/>
        <v>432</v>
      </c>
      <c r="V3720" s="2" t="s">
        <v>34</v>
      </c>
      <c r="W3720" s="10">
        <f t="shared" si="463"/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 t="shared" si="456"/>
        <v>Rachel</v>
      </c>
      <c r="H3721" s="6" t="str">
        <f t="shared" si="457"/>
        <v>Payne</v>
      </c>
      <c r="I3721" s="6" t="str">
        <f t="shared" si="458"/>
        <v>Mianyang</v>
      </c>
      <c r="J3721" s="2" t="s">
        <v>117</v>
      </c>
      <c r="K3721" s="7" t="str">
        <f>INDEX('Product Details'!$A$2:$D$169, MATCH('Sales Order '!J3721,'Product Details'!$B$2:$B$169,0),3)</f>
        <v>Furniture</v>
      </c>
      <c r="L3721" s="7" t="str">
        <f>INDEX('Product Details'!$A$2:$D$169, MATCH('Sales Order '!J3721,'Product Details'!$B$2:$B$169,0),4)</f>
        <v>Tables</v>
      </c>
      <c r="M3721" s="7" t="str">
        <f>INDEX('Product Details'!$A$2:$D$169, MATCH('Sales Order '!J3721,'Product Details'!$B$2:$B$169,0),1)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459"/>
        <v>612</v>
      </c>
      <c r="R3721" s="8">
        <f t="shared" si="460"/>
        <v>666</v>
      </c>
      <c r="S3721" s="2">
        <v>78</v>
      </c>
      <c r="T3721" s="9">
        <f t="shared" si="461"/>
        <v>744</v>
      </c>
      <c r="U3721" s="9">
        <f t="shared" si="462"/>
        <v>132</v>
      </c>
      <c r="V3721" s="2" t="s">
        <v>64</v>
      </c>
      <c r="W3721" s="10">
        <f t="shared" si="463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 t="shared" ref="G3722:G3785" si="464">VLOOKUP(F3722, Customer,2,0)</f>
        <v>Denny</v>
      </c>
      <c r="H3722" s="6" t="str">
        <f t="shared" ref="H3722:H3785" si="465">VLOOKUP(F3722,Customer,3,0)</f>
        <v>Ordway</v>
      </c>
      <c r="I3722" s="6" t="str">
        <f t="shared" ref="I3722:I3785" si="466">VLOOKUP(F3722,Customer,5,0)</f>
        <v>Berlin</v>
      </c>
      <c r="J3722" s="2" t="s">
        <v>1185</v>
      </c>
      <c r="K3722" s="7" t="str">
        <f>INDEX('Product Details'!$A$2:$D$169, MATCH('Sales Order '!J3722,'Product Details'!$B$2:$B$169,0),3)</f>
        <v>Office_Supplies</v>
      </c>
      <c r="L3722" s="7" t="str">
        <f>INDEX('Product Details'!$A$2:$D$169, MATCH('Sales Order '!J3722,'Product Details'!$B$2:$B$169,0),4)</f>
        <v>Envelopes</v>
      </c>
      <c r="M3722" s="7" t="str">
        <f>INDEX('Product Details'!$A$2:$D$169, MATCH('Sales Order '!J3722,'Product Details'!$B$2:$B$169,0),1)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459"/>
        <v>510</v>
      </c>
      <c r="R3722" s="8">
        <f t="shared" si="460"/>
        <v>552</v>
      </c>
      <c r="S3722" s="2">
        <v>10</v>
      </c>
      <c r="T3722" s="9">
        <f t="shared" si="461"/>
        <v>562</v>
      </c>
      <c r="U3722" s="9">
        <f t="shared" si="462"/>
        <v>52</v>
      </c>
      <c r="V3722" s="2" t="s">
        <v>34</v>
      </c>
      <c r="W3722" s="10">
        <f t="shared" si="463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 t="shared" si="464"/>
        <v>Robert</v>
      </c>
      <c r="H3723" s="6" t="str">
        <f t="shared" si="465"/>
        <v>Dilbeck</v>
      </c>
      <c r="I3723" s="6" t="str">
        <f t="shared" si="466"/>
        <v>Sydney</v>
      </c>
      <c r="J3723" s="2" t="s">
        <v>263</v>
      </c>
      <c r="K3723" s="7" t="str">
        <f>INDEX('Product Details'!$A$2:$D$169, MATCH('Sales Order '!J3723,'Product Details'!$B$2:$B$169,0),3)</f>
        <v>Furniture</v>
      </c>
      <c r="L3723" s="7" t="str">
        <f>INDEX('Product Details'!$A$2:$D$169, MATCH('Sales Order '!J3723,'Product Details'!$B$2:$B$169,0),4)</f>
        <v>Chairs</v>
      </c>
      <c r="M3723" s="7" t="str">
        <f>INDEX('Product Details'!$A$2:$D$169, MATCH('Sales Order '!J3723,'Product Details'!$B$2:$B$169,0),1)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467">O3723*P3723</f>
        <v>152</v>
      </c>
      <c r="R3723" s="8">
        <f t="shared" ref="R3723:R3786" si="468">N3723*P3723</f>
        <v>167</v>
      </c>
      <c r="S3723" s="2">
        <v>30</v>
      </c>
      <c r="T3723" s="9">
        <f t="shared" ref="T3723:T3786" si="469">R3723+S3723</f>
        <v>197</v>
      </c>
      <c r="U3723" s="9">
        <f t="shared" ref="U3723:U3786" si="470">T3723-Q3723</f>
        <v>45</v>
      </c>
      <c r="V3723" s="2" t="s">
        <v>34</v>
      </c>
      <c r="W3723" s="10">
        <f t="shared" ref="W3723:W3786" si="471">VLOOKUP(T3723,$X$1:$Y$7,2,1)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 t="shared" si="464"/>
        <v>John</v>
      </c>
      <c r="H3724" s="6" t="str">
        <f t="shared" si="465"/>
        <v>Grady</v>
      </c>
      <c r="I3724" s="6" t="str">
        <f t="shared" si="466"/>
        <v>Queanbeyan</v>
      </c>
      <c r="J3724" s="2" t="s">
        <v>523</v>
      </c>
      <c r="K3724" s="7" t="str">
        <f>INDEX('Product Details'!$A$2:$D$169, MATCH('Sales Order '!J3724,'Product Details'!$B$2:$B$169,0),3)</f>
        <v>Office_Supplies</v>
      </c>
      <c r="L3724" s="7" t="str">
        <f>INDEX('Product Details'!$A$2:$D$169, MATCH('Sales Order '!J3724,'Product Details'!$B$2:$B$169,0),4)</f>
        <v>Appliances</v>
      </c>
      <c r="M3724" s="7" t="str">
        <f>INDEX('Product Details'!$A$2:$D$169, MATCH('Sales Order '!J3724,'Product Details'!$B$2:$B$169,0),1)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467"/>
        <v>137</v>
      </c>
      <c r="R3724" s="8">
        <f t="shared" si="468"/>
        <v>140</v>
      </c>
      <c r="S3724" s="2">
        <v>30</v>
      </c>
      <c r="T3724" s="9">
        <f t="shared" si="469"/>
        <v>170</v>
      </c>
      <c r="U3724" s="9">
        <f t="shared" si="470"/>
        <v>33</v>
      </c>
      <c r="V3724" s="2" t="s">
        <v>34</v>
      </c>
      <c r="W3724" s="10">
        <f t="shared" si="471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 t="shared" si="464"/>
        <v>Larry</v>
      </c>
      <c r="H3725" s="6" t="str">
        <f t="shared" si="465"/>
        <v>Blacks</v>
      </c>
      <c r="I3725" s="6" t="str">
        <f t="shared" si="466"/>
        <v>Shangyu</v>
      </c>
      <c r="J3725" s="2" t="s">
        <v>1225</v>
      </c>
      <c r="K3725" s="7" t="str">
        <f>INDEX('Product Details'!$A$2:$D$169, MATCH('Sales Order '!J3725,'Product Details'!$B$2:$B$169,0),3)</f>
        <v>Office_Supplies</v>
      </c>
      <c r="L3725" s="7" t="str">
        <f>INDEX('Product Details'!$A$2:$D$169, MATCH('Sales Order '!J3725,'Product Details'!$B$2:$B$169,0),4)</f>
        <v>Labels</v>
      </c>
      <c r="M3725" s="7" t="str">
        <f>INDEX('Product Details'!$A$2:$D$169, MATCH('Sales Order '!J3725,'Product Details'!$B$2:$B$169,0),1)</f>
        <v>Aver 510</v>
      </c>
      <c r="N3725" s="2">
        <v>1623</v>
      </c>
      <c r="O3725" s="2">
        <v>1546</v>
      </c>
      <c r="P3725" s="2">
        <v>6</v>
      </c>
      <c r="Q3725" s="8">
        <f t="shared" si="467"/>
        <v>9276</v>
      </c>
      <c r="R3725" s="8">
        <f t="shared" si="468"/>
        <v>9738</v>
      </c>
      <c r="S3725" s="2">
        <v>59</v>
      </c>
      <c r="T3725" s="9">
        <f t="shared" si="469"/>
        <v>9797</v>
      </c>
      <c r="U3725" s="9">
        <f t="shared" si="470"/>
        <v>521</v>
      </c>
      <c r="V3725" s="2" t="s">
        <v>72</v>
      </c>
      <c r="W3725" s="10">
        <f t="shared" si="471"/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 t="shared" si="464"/>
        <v>Claudia</v>
      </c>
      <c r="H3726" s="6" t="str">
        <f t="shared" si="465"/>
        <v>Bergmann</v>
      </c>
      <c r="I3726" s="6" t="str">
        <f t="shared" si="466"/>
        <v>Aschaffenburg</v>
      </c>
      <c r="J3726" s="2" t="s">
        <v>329</v>
      </c>
      <c r="K3726" s="7" t="str">
        <f>INDEX('Product Details'!$A$2:$D$169, MATCH('Sales Order '!J3726,'Product Details'!$B$2:$B$169,0),3)</f>
        <v>Office_Supplies</v>
      </c>
      <c r="L3726" s="7" t="str">
        <f>INDEX('Product Details'!$A$2:$D$169, MATCH('Sales Order '!J3726,'Product Details'!$B$2:$B$169,0),4)</f>
        <v>Appliances</v>
      </c>
      <c r="M3726" s="7" t="str">
        <f>INDEX('Product Details'!$A$2:$D$169, MATCH('Sales Order '!J3726,'Product Details'!$B$2:$B$169,0),1)</f>
        <v>KitchenAid Toaster, Black</v>
      </c>
      <c r="N3726" s="2">
        <v>151</v>
      </c>
      <c r="O3726" s="2">
        <v>139</v>
      </c>
      <c r="P3726" s="2">
        <v>5</v>
      </c>
      <c r="Q3726" s="8">
        <f t="shared" si="467"/>
        <v>695</v>
      </c>
      <c r="R3726" s="8">
        <f t="shared" si="468"/>
        <v>755</v>
      </c>
      <c r="S3726" s="2">
        <v>30</v>
      </c>
      <c r="T3726" s="9">
        <f t="shared" si="469"/>
        <v>785</v>
      </c>
      <c r="U3726" s="9">
        <f t="shared" si="470"/>
        <v>90</v>
      </c>
      <c r="V3726" s="2" t="s">
        <v>64</v>
      </c>
      <c r="W3726" s="10">
        <f t="shared" si="471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 t="shared" si="464"/>
        <v>Victoria</v>
      </c>
      <c r="H3727" s="6" t="str">
        <f t="shared" si="465"/>
        <v>Brennan</v>
      </c>
      <c r="I3727" s="6" t="str">
        <f t="shared" si="466"/>
        <v>Adelaide</v>
      </c>
      <c r="J3727" s="2" t="s">
        <v>294</v>
      </c>
      <c r="K3727" s="7" t="str">
        <f>INDEX('Product Details'!$A$2:$D$169, MATCH('Sales Order '!J3727,'Product Details'!$B$2:$B$169,0),3)</f>
        <v>Furniture</v>
      </c>
      <c r="L3727" s="7" t="str">
        <f>INDEX('Product Details'!$A$2:$D$169, MATCH('Sales Order '!J3727,'Product Details'!$B$2:$B$169,0),4)</f>
        <v>Bookcases</v>
      </c>
      <c r="M3727" s="7" t="str">
        <f>INDEX('Product Details'!$A$2:$D$169, MATCH('Sales Order '!J3727,'Product Details'!$B$2:$B$169,0),1)</f>
        <v>Floating Shelf Set, Mobile</v>
      </c>
      <c r="N3727" s="2">
        <v>129</v>
      </c>
      <c r="O3727" s="2">
        <v>118</v>
      </c>
      <c r="P3727" s="2">
        <v>5</v>
      </c>
      <c r="Q3727" s="8">
        <f t="shared" si="467"/>
        <v>590</v>
      </c>
      <c r="R3727" s="8">
        <f t="shared" si="468"/>
        <v>645</v>
      </c>
      <c r="S3727" s="2">
        <v>30</v>
      </c>
      <c r="T3727" s="9">
        <f t="shared" si="469"/>
        <v>675</v>
      </c>
      <c r="U3727" s="9">
        <f t="shared" si="470"/>
        <v>85</v>
      </c>
      <c r="V3727" s="2" t="s">
        <v>64</v>
      </c>
      <c r="W3727" s="10">
        <f t="shared" si="471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 t="shared" si="464"/>
        <v>Carl</v>
      </c>
      <c r="H3728" s="6" t="str">
        <f t="shared" si="465"/>
        <v>Weiss</v>
      </c>
      <c r="I3728" s="6" t="str">
        <f t="shared" si="466"/>
        <v>Delhi</v>
      </c>
      <c r="J3728" s="2" t="s">
        <v>246</v>
      </c>
      <c r="K3728" s="7" t="str">
        <f>INDEX('Product Details'!$A$2:$D$169, MATCH('Sales Order '!J3728,'Product Details'!$B$2:$B$169,0),3)</f>
        <v>Office_Supplies</v>
      </c>
      <c r="L3728" s="7" t="str">
        <f>INDEX('Product Details'!$A$2:$D$169, MATCH('Sales Order '!J3728,'Product Details'!$B$2:$B$169,0),4)</f>
        <v>Envelopes</v>
      </c>
      <c r="M3728" s="7" t="str">
        <f>INDEX('Product Details'!$A$2:$D$169, MATCH('Sales Order '!J3728,'Product Details'!$B$2:$B$169,0),1)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467"/>
        <v>342</v>
      </c>
      <c r="R3728" s="8">
        <f t="shared" si="468"/>
        <v>370</v>
      </c>
      <c r="S3728" s="2">
        <v>30</v>
      </c>
      <c r="T3728" s="9">
        <f t="shared" si="469"/>
        <v>400</v>
      </c>
      <c r="U3728" s="9">
        <f t="shared" si="470"/>
        <v>58</v>
      </c>
      <c r="V3728" s="2" t="s">
        <v>64</v>
      </c>
      <c r="W3728" s="10">
        <f t="shared" si="471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 t="shared" si="464"/>
        <v>Mike</v>
      </c>
      <c r="H3729" s="6" t="str">
        <f t="shared" si="465"/>
        <v>Gockenbach</v>
      </c>
      <c r="I3729" s="6" t="str">
        <f t="shared" si="466"/>
        <v>Caloundra</v>
      </c>
      <c r="J3729" s="2" t="s">
        <v>218</v>
      </c>
      <c r="K3729" s="7" t="str">
        <f>INDEX('Product Details'!$A$2:$D$169, MATCH('Sales Order '!J3729,'Product Details'!$B$2:$B$169,0),3)</f>
        <v>Office_Supplies</v>
      </c>
      <c r="L3729" s="7" t="str">
        <f>INDEX('Product Details'!$A$2:$D$169, MATCH('Sales Order '!J3729,'Product Details'!$B$2:$B$169,0),4)</f>
        <v>Labels</v>
      </c>
      <c r="M3729" s="7" t="str">
        <f>INDEX('Product Details'!$A$2:$D$169, MATCH('Sales Order '!J3729,'Product Details'!$B$2:$B$169,0),1)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467"/>
        <v>4448</v>
      </c>
      <c r="R3729" s="8">
        <f t="shared" si="468"/>
        <v>4798</v>
      </c>
      <c r="S3729" s="2">
        <v>90</v>
      </c>
      <c r="T3729" s="9">
        <f t="shared" si="469"/>
        <v>4888</v>
      </c>
      <c r="U3729" s="9">
        <f t="shared" si="470"/>
        <v>440</v>
      </c>
      <c r="V3729" s="2" t="s">
        <v>64</v>
      </c>
      <c r="W3729" s="10">
        <f t="shared" si="471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 t="shared" si="464"/>
        <v>Muhammed</v>
      </c>
      <c r="H3730" s="6" t="str">
        <f t="shared" si="465"/>
        <v>Lee</v>
      </c>
      <c r="I3730" s="6" t="str">
        <f t="shared" si="466"/>
        <v>Nellore</v>
      </c>
      <c r="J3730" s="2" t="s">
        <v>1406</v>
      </c>
      <c r="K3730" s="7" t="str">
        <f>INDEX('Product Details'!$A$2:$D$169, MATCH('Sales Order '!J3730,'Product Details'!$B$2:$B$169,0),3)</f>
        <v>Office_Supplies</v>
      </c>
      <c r="L3730" s="7" t="str">
        <f>INDEX('Product Details'!$A$2:$D$169, MATCH('Sales Order '!J3730,'Product Details'!$B$2:$B$169,0),4)</f>
        <v>Art</v>
      </c>
      <c r="M3730" s="7" t="str">
        <f>INDEX('Product Details'!$A$2:$D$169, MATCH('Sales Order '!J3730,'Product Details'!$B$2:$B$169,0),1)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467"/>
        <v>14735</v>
      </c>
      <c r="R3730" s="8">
        <f t="shared" si="468"/>
        <v>15920</v>
      </c>
      <c r="S3730" s="2">
        <v>87</v>
      </c>
      <c r="T3730" s="9">
        <f t="shared" si="469"/>
        <v>16007</v>
      </c>
      <c r="U3730" s="9">
        <f t="shared" si="470"/>
        <v>1272</v>
      </c>
      <c r="V3730" s="2" t="s">
        <v>64</v>
      </c>
      <c r="W3730" s="10">
        <f t="shared" si="471"/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 t="shared" si="464"/>
        <v>MaryBeth</v>
      </c>
      <c r="H3731" s="6" t="str">
        <f t="shared" si="465"/>
        <v>Skach</v>
      </c>
      <c r="I3731" s="6" t="str">
        <f t="shared" si="466"/>
        <v>Licheng</v>
      </c>
      <c r="J3731" s="2" t="s">
        <v>455</v>
      </c>
      <c r="K3731" s="7" t="str">
        <f>INDEX('Product Details'!$A$2:$D$169, MATCH('Sales Order '!J3731,'Product Details'!$B$2:$B$169,0),3)</f>
        <v>Office_Supplies</v>
      </c>
      <c r="L3731" s="7" t="str">
        <f>INDEX('Product Details'!$A$2:$D$169, MATCH('Sales Order '!J3731,'Product Details'!$B$2:$B$169,0),4)</f>
        <v>Paper</v>
      </c>
      <c r="M3731" s="7" t="str">
        <f>INDEX('Product Details'!$A$2:$D$169, MATCH('Sales Order '!J3731,'Product Details'!$B$2:$B$169,0),1)</f>
        <v>Xerox 1910</v>
      </c>
      <c r="N3731" s="2">
        <v>60</v>
      </c>
      <c r="O3731" s="2">
        <v>58</v>
      </c>
      <c r="P3731" s="2">
        <v>7</v>
      </c>
      <c r="Q3731" s="8">
        <f t="shared" si="467"/>
        <v>406</v>
      </c>
      <c r="R3731" s="8">
        <f t="shared" si="468"/>
        <v>420</v>
      </c>
      <c r="S3731" s="2">
        <v>10</v>
      </c>
      <c r="T3731" s="9">
        <f t="shared" si="469"/>
        <v>430</v>
      </c>
      <c r="U3731" s="9">
        <f t="shared" si="470"/>
        <v>24</v>
      </c>
      <c r="V3731" s="2" t="s">
        <v>31</v>
      </c>
      <c r="W3731" s="10">
        <f t="shared" si="471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 t="shared" si="464"/>
        <v>Roy</v>
      </c>
      <c r="H3732" s="6" t="str">
        <f t="shared" si="465"/>
        <v>Skaria</v>
      </c>
      <c r="I3732" s="6" t="str">
        <f t="shared" si="466"/>
        <v>Bogor</v>
      </c>
      <c r="J3732" s="2" t="s">
        <v>297</v>
      </c>
      <c r="K3732" s="7" t="str">
        <f>INDEX('Product Details'!$A$2:$D$169, MATCH('Sales Order '!J3732,'Product Details'!$B$2:$B$169,0),3)</f>
        <v>Office_Supplies</v>
      </c>
      <c r="L3732" s="7" t="str">
        <f>INDEX('Product Details'!$A$2:$D$169, MATCH('Sales Order '!J3732,'Product Details'!$B$2:$B$169,0),4)</f>
        <v>Binders</v>
      </c>
      <c r="M3732" s="7" t="str">
        <f>INDEX('Product Details'!$A$2:$D$169, MATCH('Sales Order '!J3732,'Product Details'!$B$2:$B$169,0),1)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467"/>
        <v>24885</v>
      </c>
      <c r="R3732" s="8">
        <f t="shared" si="468"/>
        <v>27642</v>
      </c>
      <c r="S3732" s="2">
        <v>57</v>
      </c>
      <c r="T3732" s="9">
        <f t="shared" si="469"/>
        <v>27699</v>
      </c>
      <c r="U3732" s="9">
        <f t="shared" si="470"/>
        <v>2814</v>
      </c>
      <c r="V3732" s="2" t="s">
        <v>34</v>
      </c>
      <c r="W3732" s="10">
        <f t="shared" si="471"/>
        <v>7.0000000000000007E-2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 t="shared" si="464"/>
        <v>Sam</v>
      </c>
      <c r="H3733" s="6" t="str">
        <f t="shared" si="465"/>
        <v>Zeldin</v>
      </c>
      <c r="I3733" s="6" t="str">
        <f t="shared" si="466"/>
        <v>Yanji</v>
      </c>
      <c r="J3733" s="2" t="s">
        <v>836</v>
      </c>
      <c r="K3733" s="7" t="str">
        <f>INDEX('Product Details'!$A$2:$D$169, MATCH('Sales Order '!J3733,'Product Details'!$B$2:$B$169,0),3)</f>
        <v>Technology</v>
      </c>
      <c r="L3733" s="7" t="str">
        <f>INDEX('Product Details'!$A$2:$D$169, MATCH('Sales Order '!J3733,'Product Details'!$B$2:$B$169,0),4)</f>
        <v>Copiers</v>
      </c>
      <c r="M3733" s="7" t="str">
        <f>INDEX('Product Details'!$A$2:$D$169, MATCH('Sales Order '!J3733,'Product Details'!$B$2:$B$169,0),1)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467"/>
        <v>1072</v>
      </c>
      <c r="R3733" s="8">
        <f t="shared" si="468"/>
        <v>1169</v>
      </c>
      <c r="S3733" s="2">
        <v>97</v>
      </c>
      <c r="T3733" s="9">
        <f t="shared" si="469"/>
        <v>1266</v>
      </c>
      <c r="U3733" s="9">
        <f t="shared" si="470"/>
        <v>194</v>
      </c>
      <c r="V3733" s="2" t="s">
        <v>72</v>
      </c>
      <c r="W3733" s="10">
        <f t="shared" si="471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 t="shared" si="464"/>
        <v>Candace</v>
      </c>
      <c r="H3734" s="6" t="str">
        <f t="shared" si="465"/>
        <v>McMahon</v>
      </c>
      <c r="I3734" s="6" t="str">
        <f t="shared" si="466"/>
        <v>Canberra</v>
      </c>
      <c r="J3734" s="2" t="s">
        <v>335</v>
      </c>
      <c r="K3734" s="7" t="str">
        <f>INDEX('Product Details'!$A$2:$D$169, MATCH('Sales Order '!J3734,'Product Details'!$B$2:$B$169,0),3)</f>
        <v>Office_Supplies</v>
      </c>
      <c r="L3734" s="7" t="str">
        <f>INDEX('Product Details'!$A$2:$D$169, MATCH('Sales Order '!J3734,'Product Details'!$B$2:$B$169,0),4)</f>
        <v>Paper</v>
      </c>
      <c r="M3734" s="7" t="str">
        <f>INDEX('Product Details'!$A$2:$D$169, MATCH('Sales Order '!J3734,'Product Details'!$B$2:$B$169,0),1)</f>
        <v>Xerox 22</v>
      </c>
      <c r="N3734" s="2">
        <v>7609</v>
      </c>
      <c r="O3734" s="2">
        <v>7248</v>
      </c>
      <c r="P3734" s="2">
        <v>2</v>
      </c>
      <c r="Q3734" s="8">
        <f t="shared" si="467"/>
        <v>14496</v>
      </c>
      <c r="R3734" s="8">
        <f t="shared" si="468"/>
        <v>15218</v>
      </c>
      <c r="S3734" s="2">
        <v>84</v>
      </c>
      <c r="T3734" s="9">
        <f t="shared" si="469"/>
        <v>15302</v>
      </c>
      <c r="U3734" s="9">
        <f t="shared" si="470"/>
        <v>806</v>
      </c>
      <c r="V3734" s="2" t="s">
        <v>34</v>
      </c>
      <c r="W3734" s="10">
        <f t="shared" si="471"/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 t="shared" si="464"/>
        <v>Daniel</v>
      </c>
      <c r="H3735" s="6" t="str">
        <f t="shared" si="465"/>
        <v>Raglin</v>
      </c>
      <c r="I3735" s="6" t="str">
        <f t="shared" si="466"/>
        <v>Gold Coast</v>
      </c>
      <c r="J3735" s="2" t="s">
        <v>765</v>
      </c>
      <c r="K3735" s="7" t="str">
        <f>INDEX('Product Details'!$A$2:$D$169, MATCH('Sales Order '!J3735,'Product Details'!$B$2:$B$169,0),3)</f>
        <v>Furniture</v>
      </c>
      <c r="L3735" s="7" t="str">
        <f>INDEX('Product Details'!$A$2:$D$169, MATCH('Sales Order '!J3735,'Product Details'!$B$2:$B$169,0),4)</f>
        <v>Tables</v>
      </c>
      <c r="M3735" s="7" t="str">
        <f>INDEX('Product Details'!$A$2:$D$169, MATCH('Sales Order '!J3735,'Product Details'!$B$2:$B$169,0),1)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467"/>
        <v>6180</v>
      </c>
      <c r="R3735" s="8">
        <f t="shared" si="468"/>
        <v>6872</v>
      </c>
      <c r="S3735" s="2">
        <v>46</v>
      </c>
      <c r="T3735" s="9">
        <f t="shared" si="469"/>
        <v>6918</v>
      </c>
      <c r="U3735" s="9">
        <f t="shared" si="470"/>
        <v>738</v>
      </c>
      <c r="V3735" s="2" t="s">
        <v>31</v>
      </c>
      <c r="W3735" s="10">
        <f t="shared" si="471"/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 t="shared" si="464"/>
        <v>Toby</v>
      </c>
      <c r="H3736" s="6" t="str">
        <f t="shared" si="465"/>
        <v>Braunhardt</v>
      </c>
      <c r="I3736" s="6" t="str">
        <f t="shared" si="466"/>
        <v>Jiangyan</v>
      </c>
      <c r="J3736" s="2" t="s">
        <v>841</v>
      </c>
      <c r="K3736" s="7" t="str">
        <f>INDEX('Product Details'!$A$2:$D$169, MATCH('Sales Order '!J3736,'Product Details'!$B$2:$B$169,0),3)</f>
        <v>Office_Supplies</v>
      </c>
      <c r="L3736" s="7" t="str">
        <f>INDEX('Product Details'!$A$2:$D$169, MATCH('Sales Order '!J3736,'Product Details'!$B$2:$B$169,0),4)</f>
        <v>Envelopes</v>
      </c>
      <c r="M3736" s="7" t="str">
        <f>INDEX('Product Details'!$A$2:$D$169, MATCH('Sales Order '!J3736,'Product Details'!$B$2:$B$169,0),1)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467"/>
        <v>4773</v>
      </c>
      <c r="R3736" s="8">
        <f t="shared" si="468"/>
        <v>5058</v>
      </c>
      <c r="S3736" s="2">
        <v>70</v>
      </c>
      <c r="T3736" s="9">
        <f t="shared" si="469"/>
        <v>5128</v>
      </c>
      <c r="U3736" s="9">
        <f t="shared" si="470"/>
        <v>355</v>
      </c>
      <c r="V3736" s="2" t="s">
        <v>34</v>
      </c>
      <c r="W3736" s="10">
        <f t="shared" si="471"/>
        <v>0.05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 t="shared" si="464"/>
        <v>Victoria</v>
      </c>
      <c r="H3737" s="6" t="str">
        <f t="shared" si="465"/>
        <v>Wilson</v>
      </c>
      <c r="I3737" s="6" t="str">
        <f t="shared" si="466"/>
        <v>Berlin</v>
      </c>
      <c r="J3737" s="2" t="s">
        <v>187</v>
      </c>
      <c r="K3737" s="7" t="str">
        <f>INDEX('Product Details'!$A$2:$D$169, MATCH('Sales Order '!J3737,'Product Details'!$B$2:$B$169,0),3)</f>
        <v>Technology</v>
      </c>
      <c r="L3737" s="7" t="str">
        <f>INDEX('Product Details'!$A$2:$D$169, MATCH('Sales Order '!J3737,'Product Details'!$B$2:$B$169,0),4)</f>
        <v>Accessories</v>
      </c>
      <c r="M3737" s="7" t="str">
        <f>INDEX('Product Details'!$A$2:$D$169, MATCH('Sales Order '!J3737,'Product Details'!$B$2:$B$169,0),1)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467"/>
        <v>5935</v>
      </c>
      <c r="R3737" s="8">
        <f t="shared" si="468"/>
        <v>6110</v>
      </c>
      <c r="S3737" s="2">
        <v>47</v>
      </c>
      <c r="T3737" s="9">
        <f t="shared" si="469"/>
        <v>6157</v>
      </c>
      <c r="U3737" s="9">
        <f t="shared" si="470"/>
        <v>222</v>
      </c>
      <c r="V3737" s="2" t="s">
        <v>64</v>
      </c>
      <c r="W3737" s="10">
        <f t="shared" si="471"/>
        <v>0.05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 t="shared" si="464"/>
        <v>Valerie</v>
      </c>
      <c r="H3738" s="6" t="str">
        <f t="shared" si="465"/>
        <v>Mitchum</v>
      </c>
      <c r="I3738" s="6" t="str">
        <f t="shared" si="466"/>
        <v>Chengdu</v>
      </c>
      <c r="J3738" s="2" t="s">
        <v>246</v>
      </c>
      <c r="K3738" s="7" t="str">
        <f>INDEX('Product Details'!$A$2:$D$169, MATCH('Sales Order '!J3738,'Product Details'!$B$2:$B$169,0),3)</f>
        <v>Office_Supplies</v>
      </c>
      <c r="L3738" s="7" t="str">
        <f>INDEX('Product Details'!$A$2:$D$169, MATCH('Sales Order '!J3738,'Product Details'!$B$2:$B$169,0),4)</f>
        <v>Envelopes</v>
      </c>
      <c r="M3738" s="7" t="str">
        <f>INDEX('Product Details'!$A$2:$D$169, MATCH('Sales Order '!J3738,'Product Details'!$B$2:$B$169,0),1)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467"/>
        <v>9588</v>
      </c>
      <c r="R3738" s="8">
        <f t="shared" si="468"/>
        <v>10160</v>
      </c>
      <c r="S3738" s="2">
        <v>57</v>
      </c>
      <c r="T3738" s="9">
        <f t="shared" si="469"/>
        <v>10217</v>
      </c>
      <c r="U3738" s="9">
        <f t="shared" si="470"/>
        <v>629</v>
      </c>
      <c r="V3738" s="2" t="s">
        <v>34</v>
      </c>
      <c r="W3738" s="10">
        <f t="shared" si="471"/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 t="shared" si="464"/>
        <v>Ted</v>
      </c>
      <c r="H3739" s="6" t="str">
        <f t="shared" si="465"/>
        <v>Trevino</v>
      </c>
      <c r="I3739" s="6" t="str">
        <f t="shared" si="466"/>
        <v>Bendigo</v>
      </c>
      <c r="J3739" s="2" t="s">
        <v>135</v>
      </c>
      <c r="K3739" s="7" t="e">
        <f>INDEX('Product Details'!$A$2:$D$169, MATCH('Sales Order '!J3739,'Product Details'!$B$2:$B$169,0),3)</f>
        <v>#N/A</v>
      </c>
      <c r="L3739" s="7" t="e">
        <f>INDEX('Product Details'!$A$2:$D$169, MATCH('Sales Order '!J3739,'Product Details'!$B$2:$B$169,0),4)</f>
        <v>#N/A</v>
      </c>
      <c r="M3739" s="7" t="e">
        <f>INDEX('Product Details'!$A$2:$D$169, MATCH('Sales Order '!J3739,'Product Details'!$B$2:$B$169,0),1)</f>
        <v>#N/A</v>
      </c>
      <c r="N3739" s="2">
        <v>151</v>
      </c>
      <c r="O3739" s="2">
        <v>139</v>
      </c>
      <c r="P3739" s="2">
        <v>4</v>
      </c>
      <c r="Q3739" s="8">
        <f t="shared" si="467"/>
        <v>556</v>
      </c>
      <c r="R3739" s="8">
        <f t="shared" si="468"/>
        <v>604</v>
      </c>
      <c r="S3739" s="2">
        <v>30</v>
      </c>
      <c r="T3739" s="9">
        <f t="shared" si="469"/>
        <v>634</v>
      </c>
      <c r="U3739" s="9">
        <f t="shared" si="470"/>
        <v>78</v>
      </c>
      <c r="V3739" s="2" t="s">
        <v>34</v>
      </c>
      <c r="W3739" s="10">
        <f t="shared" si="471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 t="shared" si="464"/>
        <v>Jim</v>
      </c>
      <c r="H3740" s="6" t="str">
        <f t="shared" si="465"/>
        <v>Epp</v>
      </c>
      <c r="I3740" s="6" t="str">
        <f t="shared" si="466"/>
        <v>Jingmen</v>
      </c>
      <c r="J3740" s="2" t="s">
        <v>332</v>
      </c>
      <c r="K3740" s="7" t="str">
        <f>INDEX('Product Details'!$A$2:$D$169, MATCH('Sales Order '!J3740,'Product Details'!$B$2:$B$169,0),3)</f>
        <v>Technology</v>
      </c>
      <c r="L3740" s="7" t="str">
        <f>INDEX('Product Details'!$A$2:$D$169, MATCH('Sales Order '!J3740,'Product Details'!$B$2:$B$169,0),4)</f>
        <v>Phones</v>
      </c>
      <c r="M3740" s="7" t="str">
        <f>INDEX('Product Details'!$A$2:$D$169, MATCH('Sales Order '!J3740,'Product Details'!$B$2:$B$169,0),1)</f>
        <v>Digium D40 VoIP phone</v>
      </c>
      <c r="N3740" s="2">
        <v>6400</v>
      </c>
      <c r="O3740" s="2">
        <v>6401</v>
      </c>
      <c r="P3740" s="2">
        <v>2</v>
      </c>
      <c r="Q3740" s="8">
        <f t="shared" si="467"/>
        <v>12802</v>
      </c>
      <c r="R3740" s="8">
        <f t="shared" si="468"/>
        <v>12800</v>
      </c>
      <c r="S3740" s="2">
        <v>25</v>
      </c>
      <c r="T3740" s="9">
        <f t="shared" si="469"/>
        <v>12825</v>
      </c>
      <c r="U3740" s="9">
        <f t="shared" si="470"/>
        <v>23</v>
      </c>
      <c r="V3740" s="2" t="s">
        <v>34</v>
      </c>
      <c r="W3740" s="10">
        <f t="shared" si="471"/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 t="shared" si="464"/>
        <v>Aaron</v>
      </c>
      <c r="H3741" s="6" t="str">
        <f t="shared" si="465"/>
        <v>Hawkins</v>
      </c>
      <c r="I3741" s="6" t="str">
        <f t="shared" si="466"/>
        <v>Minden</v>
      </c>
      <c r="J3741" s="2" t="s">
        <v>420</v>
      </c>
      <c r="K3741" s="7" t="str">
        <f>INDEX('Product Details'!$A$2:$D$169, MATCH('Sales Order '!J3741,'Product Details'!$B$2:$B$169,0),3)</f>
        <v>Office_Supplies</v>
      </c>
      <c r="L3741" s="7" t="str">
        <f>INDEX('Product Details'!$A$2:$D$169, MATCH('Sales Order '!J3741,'Product Details'!$B$2:$B$169,0),4)</f>
        <v>Labels</v>
      </c>
      <c r="M3741" s="7" t="str">
        <f>INDEX('Product Details'!$A$2:$D$169, MATCH('Sales Order '!J3741,'Product Details'!$B$2:$B$169,0),1)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467"/>
        <v>126</v>
      </c>
      <c r="R3741" s="8">
        <f t="shared" si="468"/>
        <v>136</v>
      </c>
      <c r="S3741" s="2">
        <v>10</v>
      </c>
      <c r="T3741" s="9">
        <f t="shared" si="469"/>
        <v>146</v>
      </c>
      <c r="U3741" s="9">
        <f t="shared" si="470"/>
        <v>20</v>
      </c>
      <c r="V3741" s="2" t="s">
        <v>64</v>
      </c>
      <c r="W3741" s="10">
        <f t="shared" si="471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 t="shared" si="464"/>
        <v>Marc</v>
      </c>
      <c r="H3742" s="6" t="str">
        <f t="shared" si="465"/>
        <v>Harrigan</v>
      </c>
      <c r="I3742" s="6" t="str">
        <f t="shared" si="466"/>
        <v>Bogor</v>
      </c>
      <c r="J3742" s="2" t="s">
        <v>138</v>
      </c>
      <c r="K3742" s="7" t="str">
        <f>INDEX('Product Details'!$A$2:$D$169, MATCH('Sales Order '!J3742,'Product Details'!$B$2:$B$169,0),3)</f>
        <v>Office_Supplies</v>
      </c>
      <c r="L3742" s="7" t="str">
        <f>INDEX('Product Details'!$A$2:$D$169, MATCH('Sales Order '!J3742,'Product Details'!$B$2:$B$169,0),4)</f>
        <v>Supplies</v>
      </c>
      <c r="M3742" s="7" t="str">
        <f>INDEX('Product Details'!$A$2:$D$169, MATCH('Sales Order '!J3742,'Product Details'!$B$2:$B$169,0),1)</f>
        <v>Stiletto Box Cutter, Steel</v>
      </c>
      <c r="N3742" s="2">
        <v>140</v>
      </c>
      <c r="O3742" s="2">
        <v>137</v>
      </c>
      <c r="P3742" s="2">
        <v>4</v>
      </c>
      <c r="Q3742" s="8">
        <f t="shared" si="467"/>
        <v>548</v>
      </c>
      <c r="R3742" s="8">
        <f t="shared" si="468"/>
        <v>560</v>
      </c>
      <c r="S3742" s="2">
        <v>30</v>
      </c>
      <c r="T3742" s="9">
        <f t="shared" si="469"/>
        <v>590</v>
      </c>
      <c r="U3742" s="9">
        <f t="shared" si="470"/>
        <v>42</v>
      </c>
      <c r="V3742" s="2" t="s">
        <v>34</v>
      </c>
      <c r="W3742" s="10">
        <f t="shared" si="471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 t="shared" si="464"/>
        <v>Emily</v>
      </c>
      <c r="H3743" s="6" t="str">
        <f t="shared" si="465"/>
        <v>Burns</v>
      </c>
      <c r="I3743" s="6" t="str">
        <f t="shared" si="466"/>
        <v>Nasik</v>
      </c>
      <c r="J3743" s="2" t="s">
        <v>97</v>
      </c>
      <c r="K3743" s="7" t="str">
        <f>INDEX('Product Details'!$A$2:$D$169, MATCH('Sales Order '!J3743,'Product Details'!$B$2:$B$169,0),3)</f>
        <v>Technology</v>
      </c>
      <c r="L3743" s="7" t="str">
        <f>INDEX('Product Details'!$A$2:$D$169, MATCH('Sales Order '!J3743,'Product Details'!$B$2:$B$169,0),4)</f>
        <v>Machines</v>
      </c>
      <c r="M3743" s="7" t="str">
        <f>INDEX('Product Details'!$A$2:$D$169, MATCH('Sales Order '!J3743,'Product Details'!$B$2:$B$169,0),1)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467"/>
        <v>4280</v>
      </c>
      <c r="R3743" s="8">
        <f t="shared" si="468"/>
        <v>4577</v>
      </c>
      <c r="S3743" s="2">
        <v>64</v>
      </c>
      <c r="T3743" s="9">
        <f t="shared" si="469"/>
        <v>4641</v>
      </c>
      <c r="U3743" s="9">
        <f t="shared" si="470"/>
        <v>361</v>
      </c>
      <c r="V3743" s="2" t="s">
        <v>64</v>
      </c>
      <c r="W3743" s="10">
        <f t="shared" si="471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 t="shared" si="464"/>
        <v>Joy</v>
      </c>
      <c r="H3744" s="6" t="str">
        <f t="shared" si="465"/>
        <v>Bell</v>
      </c>
      <c r="I3744" s="6" t="str">
        <f t="shared" si="466"/>
        <v>Vijayawada</v>
      </c>
      <c r="J3744" s="2" t="s">
        <v>374</v>
      </c>
      <c r="K3744" s="7" t="str">
        <f>INDEX('Product Details'!$A$2:$D$169, MATCH('Sales Order '!J3744,'Product Details'!$B$2:$B$169,0),3)</f>
        <v>Furniture</v>
      </c>
      <c r="L3744" s="7" t="str">
        <f>INDEX('Product Details'!$A$2:$D$169, MATCH('Sales Order '!J3744,'Product Details'!$B$2:$B$169,0),4)</f>
        <v>Chairs</v>
      </c>
      <c r="M3744" s="7" t="str">
        <f>INDEX('Product Details'!$A$2:$D$169, MATCH('Sales Order '!J3744,'Product Details'!$B$2:$B$169,0),1)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467"/>
        <v>189</v>
      </c>
      <c r="R3744" s="8">
        <f t="shared" si="468"/>
        <v>207</v>
      </c>
      <c r="S3744" s="2">
        <v>10</v>
      </c>
      <c r="T3744" s="9">
        <f t="shared" si="469"/>
        <v>217</v>
      </c>
      <c r="U3744" s="9">
        <f t="shared" si="470"/>
        <v>28</v>
      </c>
      <c r="V3744" s="2" t="s">
        <v>64</v>
      </c>
      <c r="W3744" s="10">
        <f t="shared" si="471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 t="shared" si="464"/>
        <v>Nick</v>
      </c>
      <c r="H3745" s="6" t="str">
        <f t="shared" si="465"/>
        <v>Radford</v>
      </c>
      <c r="I3745" s="6" t="str">
        <f t="shared" si="466"/>
        <v>Lucknow</v>
      </c>
      <c r="J3745" s="2" t="s">
        <v>132</v>
      </c>
      <c r="K3745" s="7" t="str">
        <f>INDEX('Product Details'!$A$2:$D$169, MATCH('Sales Order '!J3745,'Product Details'!$B$2:$B$169,0),3)</f>
        <v>Office_Supplies</v>
      </c>
      <c r="L3745" s="7" t="str">
        <f>INDEX('Product Details'!$A$2:$D$169, MATCH('Sales Order '!J3745,'Product Details'!$B$2:$B$169,0),4)</f>
        <v>Labels</v>
      </c>
      <c r="M3745" s="7" t="str">
        <f>INDEX('Product Details'!$A$2:$D$169, MATCH('Sales Order '!J3745,'Product Details'!$B$2:$B$169,0),1)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467"/>
        <v>12420</v>
      </c>
      <c r="R3745" s="8">
        <f t="shared" si="468"/>
        <v>13156</v>
      </c>
      <c r="S3745" s="2">
        <v>37</v>
      </c>
      <c r="T3745" s="9">
        <f t="shared" si="469"/>
        <v>13193</v>
      </c>
      <c r="U3745" s="9">
        <f t="shared" si="470"/>
        <v>773</v>
      </c>
      <c r="V3745" s="2" t="s">
        <v>34</v>
      </c>
      <c r="W3745" s="10">
        <f t="shared" si="471"/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 t="shared" si="464"/>
        <v>Becky</v>
      </c>
      <c r="H3746" s="6" t="str">
        <f t="shared" si="465"/>
        <v>Pak</v>
      </c>
      <c r="I3746" s="6" t="str">
        <f t="shared" si="466"/>
        <v>Mandurah</v>
      </c>
      <c r="J3746" s="2" t="s">
        <v>1143</v>
      </c>
      <c r="K3746" s="7" t="str">
        <f>INDEX('Product Details'!$A$2:$D$169, MATCH('Sales Order '!J3746,'Product Details'!$B$2:$B$169,0),3)</f>
        <v>Furniture</v>
      </c>
      <c r="L3746" s="7" t="str">
        <f>INDEX('Product Details'!$A$2:$D$169, MATCH('Sales Order '!J3746,'Product Details'!$B$2:$B$169,0),4)</f>
        <v>Bookcases</v>
      </c>
      <c r="M3746" s="7" t="str">
        <f>INDEX('Product Details'!$A$2:$D$169, MATCH('Sales Order '!J3746,'Product Details'!$B$2:$B$169,0),1)</f>
        <v>Metal Bookcases, Putty</v>
      </c>
      <c r="N3746" s="2">
        <v>2747</v>
      </c>
      <c r="O3746" s="2">
        <v>2545</v>
      </c>
      <c r="P3746" s="2">
        <v>2</v>
      </c>
      <c r="Q3746" s="8">
        <f t="shared" si="467"/>
        <v>5090</v>
      </c>
      <c r="R3746" s="8">
        <f t="shared" si="468"/>
        <v>5494</v>
      </c>
      <c r="S3746" s="2">
        <v>86</v>
      </c>
      <c r="T3746" s="9">
        <f t="shared" si="469"/>
        <v>5580</v>
      </c>
      <c r="U3746" s="9">
        <f t="shared" si="470"/>
        <v>490</v>
      </c>
      <c r="V3746" s="2" t="s">
        <v>34</v>
      </c>
      <c r="W3746" s="10">
        <f t="shared" si="471"/>
        <v>0.05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 t="shared" si="464"/>
        <v>Claire</v>
      </c>
      <c r="H3747" s="6" t="str">
        <f t="shared" si="465"/>
        <v>Gute</v>
      </c>
      <c r="I3747" s="6" t="str">
        <f t="shared" si="466"/>
        <v>Shenzhen</v>
      </c>
      <c r="J3747" s="2" t="s">
        <v>212</v>
      </c>
      <c r="K3747" s="7" t="str">
        <f>INDEX('Product Details'!$A$2:$D$169, MATCH('Sales Order '!J3747,'Product Details'!$B$2:$B$169,0),3)</f>
        <v>Furniture</v>
      </c>
      <c r="L3747" s="7" t="str">
        <f>INDEX('Product Details'!$A$2:$D$169, MATCH('Sales Order '!J3747,'Product Details'!$B$2:$B$169,0),4)</f>
        <v>Bookcases</v>
      </c>
      <c r="M3747" s="7" t="str">
        <f>INDEX('Product Details'!$A$2:$D$169, MATCH('Sales Order '!J3747,'Product Details'!$B$2:$B$169,0),1)</f>
        <v>Library with Doors, Metal</v>
      </c>
      <c r="N3747" s="2">
        <v>1399</v>
      </c>
      <c r="O3747" s="2">
        <v>1333</v>
      </c>
      <c r="P3747" s="2">
        <v>6</v>
      </c>
      <c r="Q3747" s="8">
        <f t="shared" si="467"/>
        <v>7998</v>
      </c>
      <c r="R3747" s="8">
        <f t="shared" si="468"/>
        <v>8394</v>
      </c>
      <c r="S3747" s="2">
        <v>21</v>
      </c>
      <c r="T3747" s="9">
        <f t="shared" si="469"/>
        <v>8415</v>
      </c>
      <c r="U3747" s="9">
        <f t="shared" si="470"/>
        <v>417</v>
      </c>
      <c r="V3747" s="2" t="s">
        <v>34</v>
      </c>
      <c r="W3747" s="10">
        <f t="shared" si="471"/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 t="shared" si="464"/>
        <v>Adrian</v>
      </c>
      <c r="H3748" s="6" t="str">
        <f t="shared" si="465"/>
        <v>Barton</v>
      </c>
      <c r="I3748" s="6" t="str">
        <f t="shared" si="466"/>
        <v>Zigong</v>
      </c>
      <c r="J3748" s="2" t="s">
        <v>493</v>
      </c>
      <c r="K3748" s="7" t="str">
        <f>INDEX('Product Details'!$A$2:$D$169, MATCH('Sales Order '!J3748,'Product Details'!$B$2:$B$169,0),3)</f>
        <v>Office_Supplies</v>
      </c>
      <c r="L3748" s="7" t="str">
        <f>INDEX('Product Details'!$A$2:$D$169, MATCH('Sales Order '!J3748,'Product Details'!$B$2:$B$169,0),4)</f>
        <v>Binders</v>
      </c>
      <c r="M3748" s="7" t="str">
        <f>INDEX('Product Details'!$A$2:$D$169, MATCH('Sales Order '!J3748,'Product Details'!$B$2:$B$169,0),1)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467"/>
        <v>158</v>
      </c>
      <c r="R3748" s="8">
        <f t="shared" si="468"/>
        <v>175</v>
      </c>
      <c r="S3748" s="2">
        <v>30</v>
      </c>
      <c r="T3748" s="9">
        <f t="shared" si="469"/>
        <v>205</v>
      </c>
      <c r="U3748" s="9">
        <f t="shared" si="470"/>
        <v>47</v>
      </c>
      <c r="V3748" s="2" t="s">
        <v>34</v>
      </c>
      <c r="W3748" s="10">
        <f t="shared" si="471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 t="shared" si="464"/>
        <v>Adam</v>
      </c>
      <c r="H3749" s="6" t="str">
        <f t="shared" si="465"/>
        <v>Bellavance</v>
      </c>
      <c r="I3749" s="6" t="str">
        <f t="shared" si="466"/>
        <v>Kaiyuan</v>
      </c>
      <c r="J3749" s="2" t="s">
        <v>458</v>
      </c>
      <c r="K3749" s="7" t="str">
        <f>INDEX('Product Details'!$A$2:$D$169, MATCH('Sales Order '!J3749,'Product Details'!$B$2:$B$169,0),3)</f>
        <v>Office_Supplies</v>
      </c>
      <c r="L3749" s="7" t="str">
        <f>INDEX('Product Details'!$A$2:$D$169, MATCH('Sales Order '!J3749,'Product Details'!$B$2:$B$169,0),4)</f>
        <v>Fasteners</v>
      </c>
      <c r="M3749" s="7" t="str">
        <f>INDEX('Product Details'!$A$2:$D$169, MATCH('Sales Order '!J3749,'Product Details'!$B$2:$B$169,0),1)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467"/>
        <v>8984</v>
      </c>
      <c r="R3749" s="8">
        <f t="shared" si="468"/>
        <v>9692</v>
      </c>
      <c r="S3749" s="2">
        <v>41</v>
      </c>
      <c r="T3749" s="9">
        <f t="shared" si="469"/>
        <v>9733</v>
      </c>
      <c r="U3749" s="9">
        <f t="shared" si="470"/>
        <v>749</v>
      </c>
      <c r="V3749" s="2" t="s">
        <v>34</v>
      </c>
      <c r="W3749" s="10">
        <f t="shared" si="471"/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 t="shared" si="464"/>
        <v>Laurel</v>
      </c>
      <c r="H3750" s="6" t="str">
        <f t="shared" si="465"/>
        <v>Beltran</v>
      </c>
      <c r="I3750" s="6" t="str">
        <f t="shared" si="466"/>
        <v>Melbourne</v>
      </c>
      <c r="J3750" s="2" t="s">
        <v>335</v>
      </c>
      <c r="K3750" s="7" t="str">
        <f>INDEX('Product Details'!$A$2:$D$169, MATCH('Sales Order '!J3750,'Product Details'!$B$2:$B$169,0),3)</f>
        <v>Office_Supplies</v>
      </c>
      <c r="L3750" s="7" t="str">
        <f>INDEX('Product Details'!$A$2:$D$169, MATCH('Sales Order '!J3750,'Product Details'!$B$2:$B$169,0),4)</f>
        <v>Paper</v>
      </c>
      <c r="M3750" s="7" t="str">
        <f>INDEX('Product Details'!$A$2:$D$169, MATCH('Sales Order '!J3750,'Product Details'!$B$2:$B$169,0),1)</f>
        <v>Xerox 22</v>
      </c>
      <c r="N3750" s="2">
        <v>6768</v>
      </c>
      <c r="O3750" s="2">
        <v>6512</v>
      </c>
      <c r="P3750" s="2">
        <v>2</v>
      </c>
      <c r="Q3750" s="8">
        <f t="shared" si="467"/>
        <v>13024</v>
      </c>
      <c r="R3750" s="8">
        <f t="shared" si="468"/>
        <v>13536</v>
      </c>
      <c r="S3750" s="2">
        <v>28</v>
      </c>
      <c r="T3750" s="9">
        <f t="shared" si="469"/>
        <v>13564</v>
      </c>
      <c r="U3750" s="9">
        <f t="shared" si="470"/>
        <v>540</v>
      </c>
      <c r="V3750" s="2" t="s">
        <v>34</v>
      </c>
      <c r="W3750" s="10">
        <f t="shared" si="471"/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 t="shared" si="464"/>
        <v>Debra</v>
      </c>
      <c r="H3751" s="6" t="str">
        <f t="shared" si="465"/>
        <v>Catini</v>
      </c>
      <c r="I3751" s="6" t="str">
        <f t="shared" si="466"/>
        <v>Brisbane</v>
      </c>
      <c r="J3751" s="2" t="s">
        <v>1185</v>
      </c>
      <c r="K3751" s="7" t="str">
        <f>INDEX('Product Details'!$A$2:$D$169, MATCH('Sales Order '!J3751,'Product Details'!$B$2:$B$169,0),3)</f>
        <v>Office_Supplies</v>
      </c>
      <c r="L3751" s="7" t="str">
        <f>INDEX('Product Details'!$A$2:$D$169, MATCH('Sales Order '!J3751,'Product Details'!$B$2:$B$169,0),4)</f>
        <v>Envelopes</v>
      </c>
      <c r="M3751" s="7" t="str">
        <f>INDEX('Product Details'!$A$2:$D$169, MATCH('Sales Order '!J3751,'Product Details'!$B$2:$B$169,0),1)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467"/>
        <v>5220</v>
      </c>
      <c r="R3751" s="8">
        <f t="shared" si="468"/>
        <v>5424</v>
      </c>
      <c r="S3751" s="2">
        <v>42</v>
      </c>
      <c r="T3751" s="9">
        <f t="shared" si="469"/>
        <v>5466</v>
      </c>
      <c r="U3751" s="9">
        <f t="shared" si="470"/>
        <v>246</v>
      </c>
      <c r="V3751" s="2" t="s">
        <v>64</v>
      </c>
      <c r="W3751" s="10">
        <f t="shared" si="471"/>
        <v>0.05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 t="shared" si="464"/>
        <v>Toby</v>
      </c>
      <c r="H3752" s="6" t="str">
        <f t="shared" si="465"/>
        <v>Braunhardt</v>
      </c>
      <c r="I3752" s="6" t="str">
        <f t="shared" si="466"/>
        <v>Jiangyan</v>
      </c>
      <c r="J3752" s="2" t="s">
        <v>796</v>
      </c>
      <c r="K3752" s="7" t="str">
        <f>INDEX('Product Details'!$A$2:$D$169, MATCH('Sales Order '!J3752,'Product Details'!$B$2:$B$169,0),3)</f>
        <v>Office_Supplies</v>
      </c>
      <c r="L3752" s="7" t="str">
        <f>INDEX('Product Details'!$A$2:$D$169, MATCH('Sales Order '!J3752,'Product Details'!$B$2:$B$169,0),4)</f>
        <v>Binders</v>
      </c>
      <c r="M3752" s="7" t="str">
        <f>INDEX('Product Details'!$A$2:$D$169, MATCH('Sales Order '!J3752,'Product Details'!$B$2:$B$169,0),1)</f>
        <v>Heavy-Duty E-Z-D Binders</v>
      </c>
      <c r="N3752" s="2">
        <v>145</v>
      </c>
      <c r="O3752" s="2">
        <v>130</v>
      </c>
      <c r="P3752" s="2">
        <v>2</v>
      </c>
      <c r="Q3752" s="8">
        <f t="shared" si="467"/>
        <v>260</v>
      </c>
      <c r="R3752" s="8">
        <f t="shared" si="468"/>
        <v>290</v>
      </c>
      <c r="S3752" s="2">
        <v>30</v>
      </c>
      <c r="T3752" s="9">
        <f t="shared" si="469"/>
        <v>320</v>
      </c>
      <c r="U3752" s="9">
        <f t="shared" si="470"/>
        <v>60</v>
      </c>
      <c r="V3752" s="2" t="s">
        <v>34</v>
      </c>
      <c r="W3752" s="10">
        <f t="shared" si="471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 t="shared" si="464"/>
        <v>Jeremy</v>
      </c>
      <c r="H3753" s="6" t="str">
        <f t="shared" si="465"/>
        <v>Ellison</v>
      </c>
      <c r="I3753" s="6" t="str">
        <f t="shared" si="466"/>
        <v>Faridabad</v>
      </c>
      <c r="J3753" s="2" t="s">
        <v>860</v>
      </c>
      <c r="K3753" s="7" t="str">
        <f>INDEX('Product Details'!$A$2:$D$169, MATCH('Sales Order '!J3753,'Product Details'!$B$2:$B$169,0),3)</f>
        <v>Furniture</v>
      </c>
      <c r="L3753" s="7" t="str">
        <f>INDEX('Product Details'!$A$2:$D$169, MATCH('Sales Order '!J3753,'Product Details'!$B$2:$B$169,0),4)</f>
        <v>Bookcases</v>
      </c>
      <c r="M3753" s="7" t="str">
        <f>INDEX('Product Details'!$A$2:$D$169, MATCH('Sales Order '!J3753,'Product Details'!$B$2:$B$169,0),1)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467"/>
        <v>5884</v>
      </c>
      <c r="R3753" s="8">
        <f t="shared" si="468"/>
        <v>6481</v>
      </c>
      <c r="S3753" s="2">
        <v>38</v>
      </c>
      <c r="T3753" s="9">
        <f t="shared" si="469"/>
        <v>6519</v>
      </c>
      <c r="U3753" s="9">
        <f t="shared" si="470"/>
        <v>635</v>
      </c>
      <c r="V3753" s="2" t="s">
        <v>34</v>
      </c>
      <c r="W3753" s="10">
        <f t="shared" si="471"/>
        <v>0.05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 t="shared" si="464"/>
        <v>Philisse</v>
      </c>
      <c r="H3754" s="6" t="str">
        <f t="shared" si="465"/>
        <v>Overcash</v>
      </c>
      <c r="I3754" s="6" t="str">
        <f t="shared" si="466"/>
        <v>Potsdam</v>
      </c>
      <c r="J3754" s="2" t="s">
        <v>212</v>
      </c>
      <c r="K3754" s="7" t="str">
        <f>INDEX('Product Details'!$A$2:$D$169, MATCH('Sales Order '!J3754,'Product Details'!$B$2:$B$169,0),3)</f>
        <v>Furniture</v>
      </c>
      <c r="L3754" s="7" t="str">
        <f>INDEX('Product Details'!$A$2:$D$169, MATCH('Sales Order '!J3754,'Product Details'!$B$2:$B$169,0),4)</f>
        <v>Bookcases</v>
      </c>
      <c r="M3754" s="7" t="str">
        <f>INDEX('Product Details'!$A$2:$D$169, MATCH('Sales Order '!J3754,'Product Details'!$B$2:$B$169,0),1)</f>
        <v>Library with Doors, Metal</v>
      </c>
      <c r="N3754" s="2">
        <v>829</v>
      </c>
      <c r="O3754" s="2">
        <v>761</v>
      </c>
      <c r="P3754" s="2">
        <v>1</v>
      </c>
      <c r="Q3754" s="8">
        <f t="shared" si="467"/>
        <v>761</v>
      </c>
      <c r="R3754" s="8">
        <f t="shared" si="468"/>
        <v>829</v>
      </c>
      <c r="S3754" s="2">
        <v>87</v>
      </c>
      <c r="T3754" s="9">
        <f t="shared" si="469"/>
        <v>916</v>
      </c>
      <c r="U3754" s="9">
        <f t="shared" si="470"/>
        <v>155</v>
      </c>
      <c r="V3754" s="2" t="s">
        <v>34</v>
      </c>
      <c r="W3754" s="10">
        <f t="shared" si="471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 t="shared" si="464"/>
        <v>Scott</v>
      </c>
      <c r="H3755" s="6" t="str">
        <f t="shared" si="465"/>
        <v>Williamson</v>
      </c>
      <c r="I3755" s="6" t="str">
        <f t="shared" si="466"/>
        <v>Launceston</v>
      </c>
      <c r="J3755" s="2" t="s">
        <v>81</v>
      </c>
      <c r="K3755" s="7" t="str">
        <f>INDEX('Product Details'!$A$2:$D$169, MATCH('Sales Order '!J3755,'Product Details'!$B$2:$B$169,0),3)</f>
        <v>Technology</v>
      </c>
      <c r="L3755" s="7" t="str">
        <f>INDEX('Product Details'!$A$2:$D$169, MATCH('Sales Order '!J3755,'Product Details'!$B$2:$B$169,0),4)</f>
        <v>Phones</v>
      </c>
      <c r="M3755" s="7" t="str">
        <f>INDEX('Product Details'!$A$2:$D$169, MATCH('Sales Order '!J3755,'Product Details'!$B$2:$B$169,0),1)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467"/>
        <v>4305</v>
      </c>
      <c r="R3755" s="8">
        <f t="shared" si="468"/>
        <v>4606</v>
      </c>
      <c r="S3755" s="2">
        <v>36</v>
      </c>
      <c r="T3755" s="9">
        <f t="shared" si="469"/>
        <v>4642</v>
      </c>
      <c r="U3755" s="9">
        <f t="shared" si="470"/>
        <v>337</v>
      </c>
      <c r="V3755" s="2" t="s">
        <v>34</v>
      </c>
      <c r="W3755" s="10">
        <f t="shared" si="471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 t="shared" si="464"/>
        <v>Annie</v>
      </c>
      <c r="H3756" s="6" t="str">
        <f t="shared" si="465"/>
        <v>Thurman</v>
      </c>
      <c r="I3756" s="6" t="str">
        <f t="shared" si="466"/>
        <v>Sydney</v>
      </c>
      <c r="J3756" s="2" t="s">
        <v>546</v>
      </c>
      <c r="K3756" s="7" t="str">
        <f>INDEX('Product Details'!$A$2:$D$169, MATCH('Sales Order '!J3756,'Product Details'!$B$2:$B$169,0),3)</f>
        <v>Technology</v>
      </c>
      <c r="L3756" s="7" t="str">
        <f>INDEX('Product Details'!$A$2:$D$169, MATCH('Sales Order '!J3756,'Product Details'!$B$2:$B$169,0),4)</f>
        <v>Copiers</v>
      </c>
      <c r="M3756" s="7" t="str">
        <f>INDEX('Product Details'!$A$2:$D$169, MATCH('Sales Order '!J3756,'Product Details'!$B$2:$B$169,0),1)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467"/>
        <v>2596</v>
      </c>
      <c r="R3756" s="8">
        <f t="shared" si="468"/>
        <v>2829</v>
      </c>
      <c r="S3756" s="2">
        <v>76</v>
      </c>
      <c r="T3756" s="9">
        <f t="shared" si="469"/>
        <v>2905</v>
      </c>
      <c r="U3756" s="9">
        <f t="shared" si="470"/>
        <v>309</v>
      </c>
      <c r="V3756" s="2" t="s">
        <v>34</v>
      </c>
      <c r="W3756" s="10">
        <f t="shared" si="471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 t="shared" si="464"/>
        <v>Craig</v>
      </c>
      <c r="H3757" s="6" t="str">
        <f t="shared" si="465"/>
        <v>Yedwab</v>
      </c>
      <c r="I3757" s="6" t="str">
        <f t="shared" si="466"/>
        <v>Aligarh</v>
      </c>
      <c r="J3757" s="2" t="s">
        <v>284</v>
      </c>
      <c r="K3757" s="7" t="str">
        <f>INDEX('Product Details'!$A$2:$D$169, MATCH('Sales Order '!J3757,'Product Details'!$B$2:$B$169,0),3)</f>
        <v>Furniture</v>
      </c>
      <c r="L3757" s="7" t="str">
        <f>INDEX('Product Details'!$A$2:$D$169, MATCH('Sales Order '!J3757,'Product Details'!$B$2:$B$169,0),4)</f>
        <v>Chairs</v>
      </c>
      <c r="M3757" s="7" t="str">
        <f>INDEX('Product Details'!$A$2:$D$169, MATCH('Sales Order '!J3757,'Product Details'!$B$2:$B$169,0),1)</f>
        <v>Chairmat, Black</v>
      </c>
      <c r="N3757" s="2">
        <v>6520</v>
      </c>
      <c r="O3757" s="2">
        <v>5985</v>
      </c>
      <c r="P3757" s="2">
        <v>3</v>
      </c>
      <c r="Q3757" s="8">
        <f t="shared" si="467"/>
        <v>17955</v>
      </c>
      <c r="R3757" s="8">
        <f t="shared" si="468"/>
        <v>19560</v>
      </c>
      <c r="S3757" s="2">
        <v>62</v>
      </c>
      <c r="T3757" s="9">
        <f t="shared" si="469"/>
        <v>19622</v>
      </c>
      <c r="U3757" s="9">
        <f t="shared" si="470"/>
        <v>1667</v>
      </c>
      <c r="V3757" s="2" t="s">
        <v>64</v>
      </c>
      <c r="W3757" s="10">
        <f t="shared" si="471"/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 t="shared" si="464"/>
        <v>Steven</v>
      </c>
      <c r="H3758" s="6" t="str">
        <f t="shared" si="465"/>
        <v>Cartwright</v>
      </c>
      <c r="I3758" s="6" t="str">
        <f t="shared" si="466"/>
        <v>Newcastle</v>
      </c>
      <c r="J3758" s="2" t="s">
        <v>294</v>
      </c>
      <c r="K3758" s="7" t="str">
        <f>INDEX('Product Details'!$A$2:$D$169, MATCH('Sales Order '!J3758,'Product Details'!$B$2:$B$169,0),3)</f>
        <v>Furniture</v>
      </c>
      <c r="L3758" s="7" t="str">
        <f>INDEX('Product Details'!$A$2:$D$169, MATCH('Sales Order '!J3758,'Product Details'!$B$2:$B$169,0),4)</f>
        <v>Bookcases</v>
      </c>
      <c r="M3758" s="7" t="str">
        <f>INDEX('Product Details'!$A$2:$D$169, MATCH('Sales Order '!J3758,'Product Details'!$B$2:$B$169,0),1)</f>
        <v>Floating Shelf Set, Mobile</v>
      </c>
      <c r="N3758" s="2">
        <v>2706</v>
      </c>
      <c r="O3758" s="2">
        <v>2553</v>
      </c>
      <c r="P3758" s="2">
        <v>4</v>
      </c>
      <c r="Q3758" s="8">
        <f t="shared" si="467"/>
        <v>10212</v>
      </c>
      <c r="R3758" s="8">
        <f t="shared" si="468"/>
        <v>10824</v>
      </c>
      <c r="S3758" s="2">
        <v>30</v>
      </c>
      <c r="T3758" s="9">
        <f t="shared" si="469"/>
        <v>10854</v>
      </c>
      <c r="U3758" s="9">
        <f t="shared" si="470"/>
        <v>642</v>
      </c>
      <c r="V3758" s="2" t="s">
        <v>34</v>
      </c>
      <c r="W3758" s="10">
        <f t="shared" si="471"/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 t="shared" si="464"/>
        <v>Pamela</v>
      </c>
      <c r="H3759" s="6" t="str">
        <f t="shared" si="465"/>
        <v>Coakley</v>
      </c>
      <c r="I3759" s="6" t="str">
        <f t="shared" si="466"/>
        <v>Jakarta</v>
      </c>
      <c r="J3759" s="2" t="s">
        <v>184</v>
      </c>
      <c r="K3759" s="7" t="str">
        <f>INDEX('Product Details'!$A$2:$D$169, MATCH('Sales Order '!J3759,'Product Details'!$B$2:$B$169,0),3)</f>
        <v>Furniture</v>
      </c>
      <c r="L3759" s="7" t="str">
        <f>INDEX('Product Details'!$A$2:$D$169, MATCH('Sales Order '!J3759,'Product Details'!$B$2:$B$169,0),4)</f>
        <v>Tables</v>
      </c>
      <c r="M3759" s="7" t="str">
        <f>INDEX('Product Details'!$A$2:$D$169, MATCH('Sales Order '!J3759,'Product Details'!$B$2:$B$169,0),1)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467"/>
        <v>2670</v>
      </c>
      <c r="R3759" s="8">
        <f t="shared" si="468"/>
        <v>2996</v>
      </c>
      <c r="S3759" s="2">
        <v>29</v>
      </c>
      <c r="T3759" s="9">
        <f t="shared" si="469"/>
        <v>3025</v>
      </c>
      <c r="U3759" s="9">
        <f t="shared" si="470"/>
        <v>355</v>
      </c>
      <c r="V3759" s="2" t="s">
        <v>34</v>
      </c>
      <c r="W3759" s="10">
        <f t="shared" si="471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 t="shared" si="464"/>
        <v>Stuart</v>
      </c>
      <c r="H3760" s="6" t="str">
        <f t="shared" si="465"/>
        <v>Calhoun</v>
      </c>
      <c r="I3760" s="6" t="str">
        <f t="shared" si="466"/>
        <v>Nowra</v>
      </c>
      <c r="J3760" s="2" t="s">
        <v>235</v>
      </c>
      <c r="K3760" s="7" t="str">
        <f>INDEX('Product Details'!$A$2:$D$169, MATCH('Sales Order '!J3760,'Product Details'!$B$2:$B$169,0),3)</f>
        <v>Furniture</v>
      </c>
      <c r="L3760" s="7" t="str">
        <f>INDEX('Product Details'!$A$2:$D$169, MATCH('Sales Order '!J3760,'Product Details'!$B$2:$B$169,0),4)</f>
        <v>Chairs</v>
      </c>
      <c r="M3760" s="7" t="str">
        <f>INDEX('Product Details'!$A$2:$D$169, MATCH('Sales Order '!J3760,'Product Details'!$B$2:$B$169,0),1)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467"/>
        <v>913</v>
      </c>
      <c r="R3760" s="8">
        <f t="shared" si="468"/>
        <v>968</v>
      </c>
      <c r="S3760" s="2">
        <v>67</v>
      </c>
      <c r="T3760" s="9">
        <f t="shared" si="469"/>
        <v>1035</v>
      </c>
      <c r="U3760" s="9">
        <f t="shared" si="470"/>
        <v>122</v>
      </c>
      <c r="V3760" s="2" t="s">
        <v>64</v>
      </c>
      <c r="W3760" s="10">
        <f t="shared" si="471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 t="shared" si="464"/>
        <v>Darren</v>
      </c>
      <c r="H3761" s="6" t="str">
        <f t="shared" si="465"/>
        <v>Budd</v>
      </c>
      <c r="I3761" s="6" t="str">
        <f t="shared" si="466"/>
        <v>Perth</v>
      </c>
      <c r="J3761" s="2" t="s">
        <v>326</v>
      </c>
      <c r="K3761" s="7" t="str">
        <f>INDEX('Product Details'!$A$2:$D$169, MATCH('Sales Order '!J3761,'Product Details'!$B$2:$B$169,0),3)</f>
        <v>Technology</v>
      </c>
      <c r="L3761" s="7" t="str">
        <f>INDEX('Product Details'!$A$2:$D$169, MATCH('Sales Order '!J3761,'Product Details'!$B$2:$B$169,0),4)</f>
        <v>Copiers</v>
      </c>
      <c r="M3761" s="7" t="str">
        <f>INDEX('Product Details'!$A$2:$D$169, MATCH('Sales Order '!J3761,'Product Details'!$B$2:$B$169,0),1)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467"/>
        <v>1978</v>
      </c>
      <c r="R3761" s="8">
        <f t="shared" si="468"/>
        <v>2116</v>
      </c>
      <c r="S3761" s="2">
        <v>94</v>
      </c>
      <c r="T3761" s="9">
        <f t="shared" si="469"/>
        <v>2210</v>
      </c>
      <c r="U3761" s="9">
        <f t="shared" si="470"/>
        <v>232</v>
      </c>
      <c r="V3761" s="2" t="s">
        <v>31</v>
      </c>
      <c r="W3761" s="10">
        <f t="shared" si="471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 t="shared" si="464"/>
        <v>Nicole</v>
      </c>
      <c r="H3762" s="6" t="str">
        <f t="shared" si="465"/>
        <v>Fjeld</v>
      </c>
      <c r="I3762" s="6" t="str">
        <f t="shared" si="466"/>
        <v>Berlin</v>
      </c>
      <c r="J3762" s="2" t="s">
        <v>184</v>
      </c>
      <c r="K3762" s="7" t="str">
        <f>INDEX('Product Details'!$A$2:$D$169, MATCH('Sales Order '!J3762,'Product Details'!$B$2:$B$169,0),3)</f>
        <v>Furniture</v>
      </c>
      <c r="L3762" s="7" t="str">
        <f>INDEX('Product Details'!$A$2:$D$169, MATCH('Sales Order '!J3762,'Product Details'!$B$2:$B$169,0),4)</f>
        <v>Tables</v>
      </c>
      <c r="M3762" s="7" t="str">
        <f>INDEX('Product Details'!$A$2:$D$169, MATCH('Sales Order '!J3762,'Product Details'!$B$2:$B$169,0),1)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467"/>
        <v>2667</v>
      </c>
      <c r="R3762" s="8">
        <f t="shared" si="468"/>
        <v>2907</v>
      </c>
      <c r="S3762" s="2">
        <v>61</v>
      </c>
      <c r="T3762" s="9">
        <f t="shared" si="469"/>
        <v>2968</v>
      </c>
      <c r="U3762" s="9">
        <f t="shared" si="470"/>
        <v>301</v>
      </c>
      <c r="V3762" s="2" t="s">
        <v>34</v>
      </c>
      <c r="W3762" s="10">
        <f t="shared" si="471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 t="shared" si="464"/>
        <v>Lindsay</v>
      </c>
      <c r="H3763" s="6" t="str">
        <f t="shared" si="465"/>
        <v>Castell</v>
      </c>
      <c r="I3763" s="6" t="str">
        <f t="shared" si="466"/>
        <v>Depok</v>
      </c>
      <c r="J3763" s="2" t="s">
        <v>467</v>
      </c>
      <c r="K3763" s="7" t="str">
        <f>INDEX('Product Details'!$A$2:$D$169, MATCH('Sales Order '!J3763,'Product Details'!$B$2:$B$169,0),3)</f>
        <v>Technology</v>
      </c>
      <c r="L3763" s="7" t="str">
        <f>INDEX('Product Details'!$A$2:$D$169, MATCH('Sales Order '!J3763,'Product Details'!$B$2:$B$169,0),4)</f>
        <v>Phones</v>
      </c>
      <c r="M3763" s="7" t="str">
        <f>INDEX('Product Details'!$A$2:$D$169, MATCH('Sales Order '!J3763,'Product Details'!$B$2:$B$169,0),1)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467"/>
        <v>8576</v>
      </c>
      <c r="R3763" s="8">
        <f t="shared" si="468"/>
        <v>9084</v>
      </c>
      <c r="S3763" s="2">
        <v>26</v>
      </c>
      <c r="T3763" s="9">
        <f t="shared" si="469"/>
        <v>9110</v>
      </c>
      <c r="U3763" s="9">
        <f t="shared" si="470"/>
        <v>534</v>
      </c>
      <c r="V3763" s="2" t="s">
        <v>64</v>
      </c>
      <c r="W3763" s="10">
        <f t="shared" si="471"/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 t="shared" si="464"/>
        <v>Harold</v>
      </c>
      <c r="H3764" s="6" t="str">
        <f t="shared" si="465"/>
        <v>Dahlen</v>
      </c>
      <c r="I3764" s="6" t="str">
        <f t="shared" si="466"/>
        <v>Jakarta</v>
      </c>
      <c r="J3764" s="2" t="s">
        <v>546</v>
      </c>
      <c r="K3764" s="7" t="str">
        <f>INDEX('Product Details'!$A$2:$D$169, MATCH('Sales Order '!J3764,'Product Details'!$B$2:$B$169,0),3)</f>
        <v>Technology</v>
      </c>
      <c r="L3764" s="7" t="str">
        <f>INDEX('Product Details'!$A$2:$D$169, MATCH('Sales Order '!J3764,'Product Details'!$B$2:$B$169,0),4)</f>
        <v>Copiers</v>
      </c>
      <c r="M3764" s="7" t="str">
        <f>INDEX('Product Details'!$A$2:$D$169, MATCH('Sales Order '!J3764,'Product Details'!$B$2:$B$169,0),1)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467"/>
        <v>528</v>
      </c>
      <c r="R3764" s="8">
        <f t="shared" si="468"/>
        <v>561</v>
      </c>
      <c r="S3764" s="2">
        <v>30</v>
      </c>
      <c r="T3764" s="9">
        <f t="shared" si="469"/>
        <v>591</v>
      </c>
      <c r="U3764" s="9">
        <f t="shared" si="470"/>
        <v>63</v>
      </c>
      <c r="V3764" s="2" t="s">
        <v>64</v>
      </c>
      <c r="W3764" s="10">
        <f t="shared" si="471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 t="shared" si="464"/>
        <v>Alex</v>
      </c>
      <c r="H3765" s="6" t="str">
        <f t="shared" si="465"/>
        <v>Grayson</v>
      </c>
      <c r="I3765" s="6" t="str">
        <f t="shared" si="466"/>
        <v>Anyang</v>
      </c>
      <c r="J3765" s="2" t="s">
        <v>221</v>
      </c>
      <c r="K3765" s="7" t="str">
        <f>INDEX('Product Details'!$A$2:$D$169, MATCH('Sales Order '!J3765,'Product Details'!$B$2:$B$169,0),3)</f>
        <v>Office_Supplies</v>
      </c>
      <c r="L3765" s="7" t="str">
        <f>INDEX('Product Details'!$A$2:$D$169, MATCH('Sales Order '!J3765,'Product Details'!$B$2:$B$169,0),4)</f>
        <v>Storage</v>
      </c>
      <c r="M3765" s="7" t="str">
        <f>INDEX('Product Details'!$A$2:$D$169, MATCH('Sales Order '!J3765,'Product Details'!$B$2:$B$169,0),1)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467"/>
        <v>3924</v>
      </c>
      <c r="R3765" s="8">
        <f t="shared" si="468"/>
        <v>4116</v>
      </c>
      <c r="S3765" s="2">
        <v>59</v>
      </c>
      <c r="T3765" s="9">
        <f t="shared" si="469"/>
        <v>4175</v>
      </c>
      <c r="U3765" s="9">
        <f t="shared" si="470"/>
        <v>251</v>
      </c>
      <c r="V3765" s="2" t="s">
        <v>72</v>
      </c>
      <c r="W3765" s="10">
        <f t="shared" si="471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 t="shared" si="464"/>
        <v>Annie</v>
      </c>
      <c r="H3766" s="6" t="str">
        <f t="shared" si="465"/>
        <v>Zypern</v>
      </c>
      <c r="I3766" s="6" t="str">
        <f t="shared" si="466"/>
        <v>Brisbane</v>
      </c>
      <c r="J3766" s="2" t="s">
        <v>224</v>
      </c>
      <c r="K3766" s="7" t="str">
        <f>INDEX('Product Details'!$A$2:$D$169, MATCH('Sales Order '!J3766,'Product Details'!$B$2:$B$169,0),3)</f>
        <v>Office_Supplies</v>
      </c>
      <c r="L3766" s="7" t="str">
        <f>INDEX('Product Details'!$A$2:$D$169, MATCH('Sales Order '!J3766,'Product Details'!$B$2:$B$169,0),4)</f>
        <v>Supplies</v>
      </c>
      <c r="M3766" s="7" t="str">
        <f>INDEX('Product Details'!$A$2:$D$169, MATCH('Sales Order '!J3766,'Product Details'!$B$2:$B$169,0),1)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467"/>
        <v>6243</v>
      </c>
      <c r="R3766" s="8">
        <f t="shared" si="468"/>
        <v>6666</v>
      </c>
      <c r="S3766" s="2">
        <v>51</v>
      </c>
      <c r="T3766" s="9">
        <f t="shared" si="469"/>
        <v>6717</v>
      </c>
      <c r="U3766" s="9">
        <f t="shared" si="470"/>
        <v>474</v>
      </c>
      <c r="V3766" s="2" t="s">
        <v>31</v>
      </c>
      <c r="W3766" s="10">
        <f t="shared" si="471"/>
        <v>0.05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 t="shared" si="464"/>
        <v>Peter</v>
      </c>
      <c r="H3767" s="6" t="str">
        <f t="shared" si="465"/>
        <v>McVee</v>
      </c>
      <c r="I3767" s="6" t="str">
        <f t="shared" si="466"/>
        <v>Hamburg</v>
      </c>
      <c r="J3767" s="2" t="s">
        <v>33</v>
      </c>
      <c r="K3767" s="7" t="str">
        <f>INDEX('Product Details'!$A$2:$D$169, MATCH('Sales Order '!J3767,'Product Details'!$B$2:$B$169,0),3)</f>
        <v>Technology</v>
      </c>
      <c r="L3767" s="7" t="str">
        <f>INDEX('Product Details'!$A$2:$D$169, MATCH('Sales Order '!J3767,'Product Details'!$B$2:$B$169,0),4)</f>
        <v>Machines</v>
      </c>
      <c r="M3767" s="7" t="str">
        <f>INDEX('Product Details'!$A$2:$D$169, MATCH('Sales Order '!J3767,'Product Details'!$B$2:$B$169,0),1)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467"/>
        <v>952</v>
      </c>
      <c r="R3767" s="8">
        <f t="shared" si="468"/>
        <v>1036</v>
      </c>
      <c r="S3767" s="2">
        <v>30</v>
      </c>
      <c r="T3767" s="9">
        <f t="shared" si="469"/>
        <v>1066</v>
      </c>
      <c r="U3767" s="9">
        <f t="shared" si="470"/>
        <v>114</v>
      </c>
      <c r="V3767" s="2" t="s">
        <v>64</v>
      </c>
      <c r="W3767" s="10">
        <f t="shared" si="471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 t="shared" si="464"/>
        <v>Nick</v>
      </c>
      <c r="H3768" s="6" t="str">
        <f t="shared" si="465"/>
        <v>Radford</v>
      </c>
      <c r="I3768" s="6" t="str">
        <f t="shared" si="466"/>
        <v>Lucknow</v>
      </c>
      <c r="J3768" s="2" t="s">
        <v>523</v>
      </c>
      <c r="K3768" s="7" t="str">
        <f>INDEX('Product Details'!$A$2:$D$169, MATCH('Sales Order '!J3768,'Product Details'!$B$2:$B$169,0),3)</f>
        <v>Office_Supplies</v>
      </c>
      <c r="L3768" s="7" t="str">
        <f>INDEX('Product Details'!$A$2:$D$169, MATCH('Sales Order '!J3768,'Product Details'!$B$2:$B$169,0),4)</f>
        <v>Appliances</v>
      </c>
      <c r="M3768" s="7" t="str">
        <f>INDEX('Product Details'!$A$2:$D$169, MATCH('Sales Order '!J3768,'Product Details'!$B$2:$B$169,0),1)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467"/>
        <v>4122</v>
      </c>
      <c r="R3768" s="8">
        <f t="shared" si="468"/>
        <v>4410</v>
      </c>
      <c r="S3768" s="2">
        <v>34</v>
      </c>
      <c r="T3768" s="9">
        <f t="shared" si="469"/>
        <v>4444</v>
      </c>
      <c r="U3768" s="9">
        <f t="shared" si="470"/>
        <v>322</v>
      </c>
      <c r="V3768" s="2" t="s">
        <v>34</v>
      </c>
      <c r="W3768" s="10">
        <f t="shared" si="471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 t="shared" si="464"/>
        <v>Caroline</v>
      </c>
      <c r="H3769" s="6" t="str">
        <f t="shared" si="465"/>
        <v>Jumper</v>
      </c>
      <c r="I3769" s="6" t="str">
        <f t="shared" si="466"/>
        <v>Xuzhou</v>
      </c>
      <c r="J3769" s="2" t="s">
        <v>894</v>
      </c>
      <c r="K3769" s="7" t="str">
        <f>INDEX('Product Details'!$A$2:$D$169, MATCH('Sales Order '!J3769,'Product Details'!$B$2:$B$169,0),3)</f>
        <v>Technology</v>
      </c>
      <c r="L3769" s="7" t="str">
        <f>INDEX('Product Details'!$A$2:$D$169, MATCH('Sales Order '!J3769,'Product Details'!$B$2:$B$169,0),4)</f>
        <v>Machines</v>
      </c>
      <c r="M3769" s="7" t="str">
        <f>INDEX('Product Details'!$A$2:$D$169, MATCH('Sales Order '!J3769,'Product Details'!$B$2:$B$169,0),1)</f>
        <v>Card Printer, Red</v>
      </c>
      <c r="N3769" s="2">
        <v>1060</v>
      </c>
      <c r="O3769" s="2">
        <v>964</v>
      </c>
      <c r="P3769" s="2">
        <v>1</v>
      </c>
      <c r="Q3769" s="8">
        <f t="shared" si="467"/>
        <v>964</v>
      </c>
      <c r="R3769" s="8">
        <f t="shared" si="468"/>
        <v>1060</v>
      </c>
      <c r="S3769" s="2">
        <v>83</v>
      </c>
      <c r="T3769" s="9">
        <f t="shared" si="469"/>
        <v>1143</v>
      </c>
      <c r="U3769" s="9">
        <f t="shared" si="470"/>
        <v>179</v>
      </c>
      <c r="V3769" s="2" t="s">
        <v>34</v>
      </c>
      <c r="W3769" s="10">
        <f t="shared" si="471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 t="shared" si="464"/>
        <v>Dan</v>
      </c>
      <c r="H3770" s="6" t="str">
        <f t="shared" si="465"/>
        <v>Campbell</v>
      </c>
      <c r="I3770" s="6" t="str">
        <f t="shared" si="466"/>
        <v>Perth</v>
      </c>
      <c r="J3770" s="2" t="s">
        <v>762</v>
      </c>
      <c r="K3770" s="7" t="str">
        <f>INDEX('Product Details'!$A$2:$D$169, MATCH('Sales Order '!J3770,'Product Details'!$B$2:$B$169,0),3)</f>
        <v>Technology</v>
      </c>
      <c r="L3770" s="7" t="str">
        <f>INDEX('Product Details'!$A$2:$D$169, MATCH('Sales Order '!J3770,'Product Details'!$B$2:$B$169,0),4)</f>
        <v>Machines</v>
      </c>
      <c r="M3770" s="7" t="str">
        <f>INDEX('Product Details'!$A$2:$D$169, MATCH('Sales Order '!J3770,'Product Details'!$B$2:$B$169,0),1)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467"/>
        <v>58</v>
      </c>
      <c r="R3770" s="8">
        <f t="shared" si="468"/>
        <v>63</v>
      </c>
      <c r="S3770" s="2">
        <v>10</v>
      </c>
      <c r="T3770" s="9">
        <f t="shared" si="469"/>
        <v>73</v>
      </c>
      <c r="U3770" s="9">
        <f t="shared" si="470"/>
        <v>15</v>
      </c>
      <c r="V3770" s="2" t="s">
        <v>31</v>
      </c>
      <c r="W3770" s="10">
        <f t="shared" si="471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 t="shared" si="464"/>
        <v>Steven</v>
      </c>
      <c r="H3771" s="6" t="str">
        <f t="shared" si="465"/>
        <v>Roelle</v>
      </c>
      <c r="I3771" s="6" t="str">
        <f t="shared" si="466"/>
        <v>Bonn</v>
      </c>
      <c r="J3771" s="2" t="s">
        <v>1225</v>
      </c>
      <c r="K3771" s="7" t="str">
        <f>INDEX('Product Details'!$A$2:$D$169, MATCH('Sales Order '!J3771,'Product Details'!$B$2:$B$169,0),3)</f>
        <v>Office_Supplies</v>
      </c>
      <c r="L3771" s="7" t="str">
        <f>INDEX('Product Details'!$A$2:$D$169, MATCH('Sales Order '!J3771,'Product Details'!$B$2:$B$169,0),4)</f>
        <v>Labels</v>
      </c>
      <c r="M3771" s="7" t="str">
        <f>INDEX('Product Details'!$A$2:$D$169, MATCH('Sales Order '!J3771,'Product Details'!$B$2:$B$169,0),1)</f>
        <v>Aver 510</v>
      </c>
      <c r="N3771" s="2">
        <v>1845</v>
      </c>
      <c r="O3771" s="2">
        <v>1742</v>
      </c>
      <c r="P3771" s="2">
        <v>1</v>
      </c>
      <c r="Q3771" s="8">
        <f t="shared" si="467"/>
        <v>1742</v>
      </c>
      <c r="R3771" s="8">
        <f t="shared" si="468"/>
        <v>1845</v>
      </c>
      <c r="S3771" s="2">
        <v>60</v>
      </c>
      <c r="T3771" s="9">
        <f t="shared" si="469"/>
        <v>1905</v>
      </c>
      <c r="U3771" s="9">
        <f t="shared" si="470"/>
        <v>163</v>
      </c>
      <c r="V3771" s="2" t="s">
        <v>31</v>
      </c>
      <c r="W3771" s="10">
        <f t="shared" si="471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 t="shared" si="464"/>
        <v>Hallie</v>
      </c>
      <c r="H3772" s="6" t="str">
        <f t="shared" si="465"/>
        <v>Redmond</v>
      </c>
      <c r="I3772" s="6" t="str">
        <f t="shared" si="466"/>
        <v>Caloundra</v>
      </c>
      <c r="J3772" s="2" t="s">
        <v>144</v>
      </c>
      <c r="K3772" s="7" t="str">
        <f>INDEX('Product Details'!$A$2:$D$169, MATCH('Sales Order '!J3772,'Product Details'!$B$2:$B$169,0),3)</f>
        <v>Office_Supplies</v>
      </c>
      <c r="L3772" s="7" t="str">
        <f>INDEX('Product Details'!$A$2:$D$169, MATCH('Sales Order '!J3772,'Product Details'!$B$2:$B$169,0),4)</f>
        <v>Binders</v>
      </c>
      <c r="M3772" s="7" t="str">
        <f>INDEX('Product Details'!$A$2:$D$169, MATCH('Sales Order '!J3772,'Product Details'!$B$2:$B$169,0),1)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467"/>
        <v>2418</v>
      </c>
      <c r="R3772" s="8">
        <f t="shared" si="468"/>
        <v>2636</v>
      </c>
      <c r="S3772" s="2">
        <v>88</v>
      </c>
      <c r="T3772" s="9">
        <f t="shared" si="469"/>
        <v>2724</v>
      </c>
      <c r="U3772" s="9">
        <f t="shared" si="470"/>
        <v>306</v>
      </c>
      <c r="V3772" s="2" t="s">
        <v>34</v>
      </c>
      <c r="W3772" s="10">
        <f t="shared" si="471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 t="shared" si="464"/>
        <v>Eugene</v>
      </c>
      <c r="H3773" s="6" t="str">
        <f t="shared" si="465"/>
        <v>Hildebrand</v>
      </c>
      <c r="I3773" s="6" t="str">
        <f t="shared" si="466"/>
        <v>Sindelfingen</v>
      </c>
      <c r="J3773" s="2" t="s">
        <v>707</v>
      </c>
      <c r="K3773" s="7" t="str">
        <f>INDEX('Product Details'!$A$2:$D$169, MATCH('Sales Order '!J3773,'Product Details'!$B$2:$B$169,0),3)</f>
        <v>Office_Supplies</v>
      </c>
      <c r="L3773" s="7" t="str">
        <f>INDEX('Product Details'!$A$2:$D$169, MATCH('Sales Order '!J3773,'Product Details'!$B$2:$B$169,0),4)</f>
        <v>Supplies</v>
      </c>
      <c r="M3773" s="7" t="str">
        <f>INDEX('Product Details'!$A$2:$D$169, MATCH('Sales Order '!J3773,'Product Details'!$B$2:$B$169,0),1)</f>
        <v>Stiletto Ruler, High Speed</v>
      </c>
      <c r="N3773" s="2">
        <v>60</v>
      </c>
      <c r="O3773" s="2">
        <v>56</v>
      </c>
      <c r="P3773" s="2">
        <v>5</v>
      </c>
      <c r="Q3773" s="8">
        <f t="shared" si="467"/>
        <v>280</v>
      </c>
      <c r="R3773" s="8">
        <f t="shared" si="468"/>
        <v>300</v>
      </c>
      <c r="S3773" s="2">
        <v>10</v>
      </c>
      <c r="T3773" s="9">
        <f t="shared" si="469"/>
        <v>310</v>
      </c>
      <c r="U3773" s="9">
        <f t="shared" si="470"/>
        <v>30</v>
      </c>
      <c r="V3773" s="2" t="s">
        <v>64</v>
      </c>
      <c r="W3773" s="10">
        <f t="shared" si="471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 t="shared" si="464"/>
        <v>Magdelene</v>
      </c>
      <c r="H3774" s="6" t="str">
        <f t="shared" si="465"/>
        <v>Morse</v>
      </c>
      <c r="I3774" s="6" t="str">
        <f t="shared" si="466"/>
        <v>Berlin</v>
      </c>
      <c r="J3774" s="2" t="s">
        <v>323</v>
      </c>
      <c r="K3774" s="7" t="str">
        <f>INDEX('Product Details'!$A$2:$D$169, MATCH('Sales Order '!J3774,'Product Details'!$B$2:$B$169,0),3)</f>
        <v>Technology</v>
      </c>
      <c r="L3774" s="7" t="str">
        <f>INDEX('Product Details'!$A$2:$D$169, MATCH('Sales Order '!J3774,'Product Details'!$B$2:$B$169,0),4)</f>
        <v>Accessories</v>
      </c>
      <c r="M3774" s="7" t="str">
        <f>INDEX('Product Details'!$A$2:$D$169, MATCH('Sales Order '!J3774,'Product Details'!$B$2:$B$169,0),1)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467"/>
        <v>7550</v>
      </c>
      <c r="R3774" s="8">
        <f t="shared" si="468"/>
        <v>7930</v>
      </c>
      <c r="S3774" s="2">
        <v>47</v>
      </c>
      <c r="T3774" s="9">
        <f t="shared" si="469"/>
        <v>7977</v>
      </c>
      <c r="U3774" s="9">
        <f t="shared" si="470"/>
        <v>427</v>
      </c>
      <c r="V3774" s="2" t="s">
        <v>31</v>
      </c>
      <c r="W3774" s="10">
        <f t="shared" si="471"/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 t="shared" si="464"/>
        <v>Maureen</v>
      </c>
      <c r="H3775" s="6" t="str">
        <f t="shared" si="465"/>
        <v>Fritzler</v>
      </c>
      <c r="I3775" s="6" t="str">
        <f t="shared" si="466"/>
        <v>BadenBaden</v>
      </c>
      <c r="J3775" s="2" t="s">
        <v>913</v>
      </c>
      <c r="K3775" s="7" t="str">
        <f>INDEX('Product Details'!$A$2:$D$169, MATCH('Sales Order '!J3775,'Product Details'!$B$2:$B$169,0),3)</f>
        <v>Office_Supplies</v>
      </c>
      <c r="L3775" s="7" t="str">
        <f>INDEX('Product Details'!$A$2:$D$169, MATCH('Sales Order '!J3775,'Product Details'!$B$2:$B$169,0),4)</f>
        <v>Appliances</v>
      </c>
      <c r="M3775" s="7" t="str">
        <f>INDEX('Product Details'!$A$2:$D$169, MATCH('Sales Order '!J3775,'Product Details'!$B$2:$B$169,0),1)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467"/>
        <v>134560</v>
      </c>
      <c r="R3775" s="8">
        <f t="shared" si="468"/>
        <v>146890</v>
      </c>
      <c r="S3775" s="2">
        <v>34</v>
      </c>
      <c r="T3775" s="9">
        <f t="shared" si="469"/>
        <v>146924</v>
      </c>
      <c r="U3775" s="9">
        <f t="shared" si="470"/>
        <v>12364</v>
      </c>
      <c r="V3775" s="2" t="s">
        <v>34</v>
      </c>
      <c r="W3775" s="10">
        <f t="shared" si="471"/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 t="shared" si="464"/>
        <v>Russell</v>
      </c>
      <c r="H3776" s="6" t="str">
        <f t="shared" si="465"/>
        <v>Applegate</v>
      </c>
      <c r="I3776" s="6" t="str">
        <f t="shared" si="466"/>
        <v>Gorakhpur</v>
      </c>
      <c r="J3776" s="2" t="s">
        <v>380</v>
      </c>
      <c r="K3776" s="7" t="str">
        <f>INDEX('Product Details'!$A$2:$D$169, MATCH('Sales Order '!J3776,'Product Details'!$B$2:$B$169,0),3)</f>
        <v>Office_Supplies</v>
      </c>
      <c r="L3776" s="7" t="str">
        <f>INDEX('Product Details'!$A$2:$D$169, MATCH('Sales Order '!J3776,'Product Details'!$B$2:$B$169,0),4)</f>
        <v>Fasteners</v>
      </c>
      <c r="M3776" s="7" t="str">
        <f>INDEX('Product Details'!$A$2:$D$169, MATCH('Sales Order '!J3776,'Product Details'!$B$2:$B$169,0),1)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467"/>
        <v>1136</v>
      </c>
      <c r="R3776" s="8">
        <f t="shared" si="468"/>
        <v>1181</v>
      </c>
      <c r="S3776" s="2">
        <v>26</v>
      </c>
      <c r="T3776" s="9">
        <f t="shared" si="469"/>
        <v>1207</v>
      </c>
      <c r="U3776" s="9">
        <f t="shared" si="470"/>
        <v>71</v>
      </c>
      <c r="V3776" s="2" t="s">
        <v>64</v>
      </c>
      <c r="W3776" s="10">
        <f t="shared" si="471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 t="shared" si="464"/>
        <v>Kean</v>
      </c>
      <c r="H3777" s="6" t="str">
        <f t="shared" si="465"/>
        <v>Thornton</v>
      </c>
      <c r="I3777" s="6" t="str">
        <f t="shared" si="466"/>
        <v>Brisbane</v>
      </c>
      <c r="J3777" s="2" t="s">
        <v>796</v>
      </c>
      <c r="K3777" s="7" t="str">
        <f>INDEX('Product Details'!$A$2:$D$169, MATCH('Sales Order '!J3777,'Product Details'!$B$2:$B$169,0),3)</f>
        <v>Office_Supplies</v>
      </c>
      <c r="L3777" s="7" t="str">
        <f>INDEX('Product Details'!$A$2:$D$169, MATCH('Sales Order '!J3777,'Product Details'!$B$2:$B$169,0),4)</f>
        <v>Binders</v>
      </c>
      <c r="M3777" s="7" t="str">
        <f>INDEX('Product Details'!$A$2:$D$169, MATCH('Sales Order '!J3777,'Product Details'!$B$2:$B$169,0),1)</f>
        <v>Heavy-Duty E-Z-D Binders</v>
      </c>
      <c r="N3777" s="2">
        <v>1186</v>
      </c>
      <c r="O3777" s="2">
        <v>1141</v>
      </c>
      <c r="P3777" s="2">
        <v>1</v>
      </c>
      <c r="Q3777" s="8">
        <f t="shared" si="467"/>
        <v>1141</v>
      </c>
      <c r="R3777" s="8">
        <f t="shared" si="468"/>
        <v>1186</v>
      </c>
      <c r="S3777" s="2">
        <v>87</v>
      </c>
      <c r="T3777" s="9">
        <f t="shared" si="469"/>
        <v>1273</v>
      </c>
      <c r="U3777" s="9">
        <f t="shared" si="470"/>
        <v>132</v>
      </c>
      <c r="V3777" s="2" t="s">
        <v>34</v>
      </c>
      <c r="W3777" s="10">
        <f t="shared" si="471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 t="shared" si="464"/>
        <v>Rachel</v>
      </c>
      <c r="H3778" s="6" t="str">
        <f t="shared" si="465"/>
        <v>Payne</v>
      </c>
      <c r="I3778" s="6" t="str">
        <f t="shared" si="466"/>
        <v>Caloundra</v>
      </c>
      <c r="J3778" s="2" t="s">
        <v>60</v>
      </c>
      <c r="K3778" s="7" t="str">
        <f>INDEX('Product Details'!$A$2:$D$169, MATCH('Sales Order '!J3778,'Product Details'!$B$2:$B$169,0),3)</f>
        <v>Technology</v>
      </c>
      <c r="L3778" s="7" t="str">
        <f>INDEX('Product Details'!$A$2:$D$169, MATCH('Sales Order '!J3778,'Product Details'!$B$2:$B$169,0),4)</f>
        <v>Accessories</v>
      </c>
      <c r="M3778" s="7" t="str">
        <f>INDEX('Product Details'!$A$2:$D$169, MATCH('Sales Order '!J3778,'Product Details'!$B$2:$B$169,0),1)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467"/>
        <v>477</v>
      </c>
      <c r="R3778" s="8">
        <f t="shared" si="468"/>
        <v>511</v>
      </c>
      <c r="S3778" s="2">
        <v>22</v>
      </c>
      <c r="T3778" s="9">
        <f t="shared" si="469"/>
        <v>533</v>
      </c>
      <c r="U3778" s="9">
        <f t="shared" si="470"/>
        <v>56</v>
      </c>
      <c r="V3778" s="2" t="s">
        <v>34</v>
      </c>
      <c r="W3778" s="10">
        <f t="shared" si="471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 t="shared" si="464"/>
        <v>Christine</v>
      </c>
      <c r="H3779" s="6" t="str">
        <f t="shared" si="465"/>
        <v>Abelman</v>
      </c>
      <c r="I3779" s="6" t="str">
        <f t="shared" si="466"/>
        <v>Nasik</v>
      </c>
      <c r="J3779" s="2" t="s">
        <v>5</v>
      </c>
      <c r="K3779" s="7" t="str">
        <f>INDEX('Product Details'!$A$2:$D$169, MATCH('Sales Order '!J3779,'Product Details'!$B$2:$B$169,0),3)</f>
        <v>Furniture</v>
      </c>
      <c r="L3779" s="7" t="str">
        <f>INDEX('Product Details'!$A$2:$D$169, MATCH('Sales Order '!J3779,'Product Details'!$B$2:$B$169,0),4)</f>
        <v>Furnishings</v>
      </c>
      <c r="M3779" s="7" t="str">
        <f>INDEX('Product Details'!$A$2:$D$169, MATCH('Sales Order '!J3779,'Product Details'!$B$2:$B$169,0),1)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467"/>
        <v>7050</v>
      </c>
      <c r="R3779" s="8">
        <f t="shared" si="468"/>
        <v>7398</v>
      </c>
      <c r="S3779" s="2">
        <v>53</v>
      </c>
      <c r="T3779" s="9">
        <f t="shared" si="469"/>
        <v>7451</v>
      </c>
      <c r="U3779" s="9">
        <f t="shared" si="470"/>
        <v>401</v>
      </c>
      <c r="V3779" s="2" t="s">
        <v>34</v>
      </c>
      <c r="W3779" s="10">
        <f t="shared" si="471"/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 t="shared" si="464"/>
        <v>Delfina</v>
      </c>
      <c r="H3780" s="6" t="str">
        <f t="shared" si="465"/>
        <v>Latchford</v>
      </c>
      <c r="I3780" s="6" t="str">
        <f t="shared" si="466"/>
        <v>Yogyakarta</v>
      </c>
      <c r="J3780" s="2" t="s">
        <v>297</v>
      </c>
      <c r="K3780" s="7" t="str">
        <f>INDEX('Product Details'!$A$2:$D$169, MATCH('Sales Order '!J3780,'Product Details'!$B$2:$B$169,0),3)</f>
        <v>Office_Supplies</v>
      </c>
      <c r="L3780" s="7" t="str">
        <f>INDEX('Product Details'!$A$2:$D$169, MATCH('Sales Order '!J3780,'Product Details'!$B$2:$B$169,0),4)</f>
        <v>Binders</v>
      </c>
      <c r="M3780" s="7" t="str">
        <f>INDEX('Product Details'!$A$2:$D$169, MATCH('Sales Order '!J3780,'Product Details'!$B$2:$B$169,0),1)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467"/>
        <v>2374</v>
      </c>
      <c r="R3780" s="8">
        <f t="shared" si="468"/>
        <v>2566</v>
      </c>
      <c r="S3780" s="2">
        <v>43</v>
      </c>
      <c r="T3780" s="9">
        <f t="shared" si="469"/>
        <v>2609</v>
      </c>
      <c r="U3780" s="9">
        <f t="shared" si="470"/>
        <v>235</v>
      </c>
      <c r="V3780" s="2" t="s">
        <v>31</v>
      </c>
      <c r="W3780" s="10">
        <f t="shared" si="471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 t="shared" si="464"/>
        <v>Darren</v>
      </c>
      <c r="H3781" s="6" t="str">
        <f t="shared" si="465"/>
        <v>Budd</v>
      </c>
      <c r="I3781" s="6" t="str">
        <f t="shared" si="466"/>
        <v>Perth</v>
      </c>
      <c r="J3781" s="2" t="s">
        <v>387</v>
      </c>
      <c r="K3781" s="7" t="str">
        <f>INDEX('Product Details'!$A$2:$D$169, MATCH('Sales Order '!J3781,'Product Details'!$B$2:$B$169,0),3)</f>
        <v>Office_Supplies</v>
      </c>
      <c r="L3781" s="7" t="str">
        <f>INDEX('Product Details'!$A$2:$D$169, MATCH('Sales Order '!J3781,'Product Details'!$B$2:$B$169,0),4)</f>
        <v>Fasteners</v>
      </c>
      <c r="M3781" s="7" t="str">
        <f>INDEX('Product Details'!$A$2:$D$169, MATCH('Sales Order '!J3781,'Product Details'!$B$2:$B$169,0),1)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467"/>
        <v>528</v>
      </c>
      <c r="R3781" s="8">
        <f t="shared" si="468"/>
        <v>597</v>
      </c>
      <c r="S3781" s="2">
        <v>30</v>
      </c>
      <c r="T3781" s="9">
        <f t="shared" si="469"/>
        <v>627</v>
      </c>
      <c r="U3781" s="9">
        <f t="shared" si="470"/>
        <v>99</v>
      </c>
      <c r="V3781" s="2" t="s">
        <v>34</v>
      </c>
      <c r="W3781" s="10">
        <f t="shared" si="471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 t="shared" si="464"/>
        <v>Rob</v>
      </c>
      <c r="H3782" s="6" t="str">
        <f t="shared" si="465"/>
        <v>Williams</v>
      </c>
      <c r="I3782" s="6" t="str">
        <f t="shared" si="466"/>
        <v>Wodonga</v>
      </c>
      <c r="J3782" s="2" t="s">
        <v>425</v>
      </c>
      <c r="K3782" s="7" t="str">
        <f>INDEX('Product Details'!$A$2:$D$169, MATCH('Sales Order '!J3782,'Product Details'!$B$2:$B$169,0),3)</f>
        <v>Office_Supplies</v>
      </c>
      <c r="L3782" s="7" t="str">
        <f>INDEX('Product Details'!$A$2:$D$169, MATCH('Sales Order '!J3782,'Product Details'!$B$2:$B$169,0),4)</f>
        <v>Supplies</v>
      </c>
      <c r="M3782" s="7" t="str">
        <f>INDEX('Product Details'!$A$2:$D$169, MATCH('Sales Order '!J3782,'Product Details'!$B$2:$B$169,0),1)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467"/>
        <v>31596</v>
      </c>
      <c r="R3782" s="8">
        <f t="shared" si="468"/>
        <v>35436</v>
      </c>
      <c r="S3782" s="2">
        <v>22</v>
      </c>
      <c r="T3782" s="9">
        <f t="shared" si="469"/>
        <v>35458</v>
      </c>
      <c r="U3782" s="9">
        <f t="shared" si="470"/>
        <v>3862</v>
      </c>
      <c r="V3782" s="2" t="s">
        <v>34</v>
      </c>
      <c r="W3782" s="10">
        <f t="shared" si="471"/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 t="shared" si="464"/>
        <v>Deirdre</v>
      </c>
      <c r="H3783" s="6" t="str">
        <f t="shared" si="465"/>
        <v>Greer</v>
      </c>
      <c r="I3783" s="6" t="str">
        <f t="shared" si="466"/>
        <v>Bandung</v>
      </c>
      <c r="J3783" s="2" t="s">
        <v>383</v>
      </c>
      <c r="K3783" s="7" t="str">
        <f>INDEX('Product Details'!$A$2:$D$169, MATCH('Sales Order '!J3783,'Product Details'!$B$2:$B$169,0),3)</f>
        <v>Office_Supplies</v>
      </c>
      <c r="L3783" s="7" t="str">
        <f>INDEX('Product Details'!$A$2:$D$169, MATCH('Sales Order '!J3783,'Product Details'!$B$2:$B$169,0),4)</f>
        <v>Storage</v>
      </c>
      <c r="M3783" s="7" t="str">
        <f>INDEX('Product Details'!$A$2:$D$169, MATCH('Sales Order '!J3783,'Product Details'!$B$2:$B$169,0),1)</f>
        <v>RogeFolders, Single Width</v>
      </c>
      <c r="N3783" s="2">
        <v>1453</v>
      </c>
      <c r="O3783" s="2">
        <v>1411</v>
      </c>
      <c r="P3783" s="2">
        <v>1</v>
      </c>
      <c r="Q3783" s="8">
        <f t="shared" si="467"/>
        <v>1411</v>
      </c>
      <c r="R3783" s="8">
        <f t="shared" si="468"/>
        <v>1453</v>
      </c>
      <c r="S3783" s="2">
        <v>76</v>
      </c>
      <c r="T3783" s="9">
        <f t="shared" si="469"/>
        <v>1529</v>
      </c>
      <c r="U3783" s="9">
        <f t="shared" si="470"/>
        <v>118</v>
      </c>
      <c r="V3783" s="2" t="s">
        <v>64</v>
      </c>
      <c r="W3783" s="10">
        <f t="shared" si="471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 t="shared" si="464"/>
        <v>Brian</v>
      </c>
      <c r="H3784" s="6" t="str">
        <f t="shared" si="465"/>
        <v>Dahlen</v>
      </c>
      <c r="I3784" s="6" t="str">
        <f t="shared" si="466"/>
        <v>Shantou</v>
      </c>
      <c r="J3784" s="2" t="s">
        <v>342</v>
      </c>
      <c r="K3784" s="7" t="str">
        <f>INDEX('Product Details'!$A$2:$D$169, MATCH('Sales Order '!J3784,'Product Details'!$B$2:$B$169,0),3)</f>
        <v>Technology</v>
      </c>
      <c r="L3784" s="7" t="str">
        <f>INDEX('Product Details'!$A$2:$D$169, MATCH('Sales Order '!J3784,'Product Details'!$B$2:$B$169,0),4)</f>
        <v>Copiers</v>
      </c>
      <c r="M3784" s="7" t="str">
        <f>INDEX('Product Details'!$A$2:$D$169, MATCH('Sales Order '!J3784,'Product Details'!$B$2:$B$169,0),1)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467"/>
        <v>16286</v>
      </c>
      <c r="R3784" s="8">
        <f t="shared" si="468"/>
        <v>18270</v>
      </c>
      <c r="S3784" s="2">
        <v>94</v>
      </c>
      <c r="T3784" s="9">
        <f t="shared" si="469"/>
        <v>18364</v>
      </c>
      <c r="U3784" s="9">
        <f t="shared" si="470"/>
        <v>2078</v>
      </c>
      <c r="V3784" s="2" t="s">
        <v>31</v>
      </c>
      <c r="W3784" s="10">
        <f t="shared" si="471"/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 t="shared" si="464"/>
        <v>John</v>
      </c>
      <c r="H3785" s="6" t="str">
        <f t="shared" si="465"/>
        <v>Huston</v>
      </c>
      <c r="I3785" s="6" t="str">
        <f t="shared" si="466"/>
        <v>Jena</v>
      </c>
      <c r="J3785" s="2" t="s">
        <v>371</v>
      </c>
      <c r="K3785" s="7" t="str">
        <f>INDEX('Product Details'!$A$2:$D$169, MATCH('Sales Order '!J3785,'Product Details'!$B$2:$B$169,0),3)</f>
        <v>Furniture</v>
      </c>
      <c r="L3785" s="7" t="str">
        <f>INDEX('Product Details'!$A$2:$D$169, MATCH('Sales Order '!J3785,'Product Details'!$B$2:$B$169,0),4)</f>
        <v>Bookcases</v>
      </c>
      <c r="M3785" s="7" t="str">
        <f>INDEX('Product Details'!$A$2:$D$169, MATCH('Sales Order '!J3785,'Product Details'!$B$2:$B$169,0),1)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467"/>
        <v>25383</v>
      </c>
      <c r="R3785" s="8">
        <f t="shared" si="468"/>
        <v>27918</v>
      </c>
      <c r="S3785" s="2">
        <v>51</v>
      </c>
      <c r="T3785" s="9">
        <f t="shared" si="469"/>
        <v>27969</v>
      </c>
      <c r="U3785" s="9">
        <f t="shared" si="470"/>
        <v>2586</v>
      </c>
      <c r="V3785" s="2" t="s">
        <v>34</v>
      </c>
      <c r="W3785" s="10">
        <f t="shared" si="471"/>
        <v>7.0000000000000007E-2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 t="shared" ref="G3786:G3849" si="472">VLOOKUP(F3786, Customer,2,0)</f>
        <v>Brooke</v>
      </c>
      <c r="H3786" s="6" t="str">
        <f t="shared" ref="H3786:H3849" si="473">VLOOKUP(F3786,Customer,3,0)</f>
        <v>Gillingham</v>
      </c>
      <c r="I3786" s="6" t="str">
        <f t="shared" ref="I3786:I3849" si="474">VLOOKUP(F3786,Customer,5,0)</f>
        <v>Sunbury</v>
      </c>
      <c r="J3786" s="2" t="s">
        <v>1168</v>
      </c>
      <c r="K3786" s="7" t="str">
        <f>INDEX('Product Details'!$A$2:$D$169, MATCH('Sales Order '!J3786,'Product Details'!$B$2:$B$169,0),3)</f>
        <v>Office_Supplies</v>
      </c>
      <c r="L3786" s="7" t="str">
        <f>INDEX('Product Details'!$A$2:$D$169, MATCH('Sales Order '!J3786,'Product Details'!$B$2:$B$169,0),4)</f>
        <v>Supplies</v>
      </c>
      <c r="M3786" s="7" t="str">
        <f>INDEX('Product Details'!$A$2:$D$169, MATCH('Sales Order '!J3786,'Product Details'!$B$2:$B$169,0),1)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467"/>
        <v>3584</v>
      </c>
      <c r="R3786" s="8">
        <f t="shared" si="468"/>
        <v>3764</v>
      </c>
      <c r="S3786" s="2">
        <v>78</v>
      </c>
      <c r="T3786" s="9">
        <f t="shared" si="469"/>
        <v>3842</v>
      </c>
      <c r="U3786" s="9">
        <f t="shared" si="470"/>
        <v>258</v>
      </c>
      <c r="V3786" s="2" t="s">
        <v>64</v>
      </c>
      <c r="W3786" s="10">
        <f t="shared" si="471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 t="shared" si="472"/>
        <v>Xylona</v>
      </c>
      <c r="H3787" s="6" t="str">
        <f t="shared" si="473"/>
        <v>Preis</v>
      </c>
      <c r="I3787" s="6" t="str">
        <f t="shared" si="474"/>
        <v>Qidong</v>
      </c>
      <c r="J3787" s="2" t="s">
        <v>54</v>
      </c>
      <c r="K3787" s="7" t="str">
        <f>INDEX('Product Details'!$A$2:$D$169, MATCH('Sales Order '!J3787,'Product Details'!$B$2:$B$169,0),3)</f>
        <v>Furniture</v>
      </c>
      <c r="L3787" s="7" t="str">
        <f>INDEX('Product Details'!$A$2:$D$169, MATCH('Sales Order '!J3787,'Product Details'!$B$2:$B$169,0),4)</f>
        <v>Tables</v>
      </c>
      <c r="M3787" s="7" t="str">
        <f>INDEX('Product Details'!$A$2:$D$169, MATCH('Sales Order '!J3787,'Product Details'!$B$2:$B$169,0),1)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475">O3787*P3787</f>
        <v>5486</v>
      </c>
      <c r="R3787" s="8">
        <f t="shared" ref="R3787:R3850" si="476">N3787*P3787</f>
        <v>5916</v>
      </c>
      <c r="S3787" s="2">
        <v>47</v>
      </c>
      <c r="T3787" s="9">
        <f t="shared" ref="T3787:T3850" si="477">R3787+S3787</f>
        <v>5963</v>
      </c>
      <c r="U3787" s="9">
        <f t="shared" ref="U3787:U3850" si="478">T3787-Q3787</f>
        <v>477</v>
      </c>
      <c r="V3787" s="2" t="s">
        <v>64</v>
      </c>
      <c r="W3787" s="10">
        <f t="shared" ref="W3787:W3850" si="479">VLOOKUP(T3787,$X$1:$Y$7,2,1)</f>
        <v>0.05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 t="shared" si="472"/>
        <v>Shirley</v>
      </c>
      <c r="H3788" s="6" t="str">
        <f t="shared" si="473"/>
        <v>Schmidt</v>
      </c>
      <c r="I3788" s="6" t="str">
        <f t="shared" si="474"/>
        <v>Bijapur</v>
      </c>
      <c r="J3788" s="2" t="s">
        <v>284</v>
      </c>
      <c r="K3788" s="7" t="str">
        <f>INDEX('Product Details'!$A$2:$D$169, MATCH('Sales Order '!J3788,'Product Details'!$B$2:$B$169,0),3)</f>
        <v>Furniture</v>
      </c>
      <c r="L3788" s="7" t="str">
        <f>INDEX('Product Details'!$A$2:$D$169, MATCH('Sales Order '!J3788,'Product Details'!$B$2:$B$169,0),4)</f>
        <v>Chairs</v>
      </c>
      <c r="M3788" s="7" t="str">
        <f>INDEX('Product Details'!$A$2:$D$169, MATCH('Sales Order '!J3788,'Product Details'!$B$2:$B$169,0),1)</f>
        <v>Chairmat, Black</v>
      </c>
      <c r="N3788" s="2">
        <v>8889</v>
      </c>
      <c r="O3788" s="2">
        <v>8469</v>
      </c>
      <c r="P3788" s="2">
        <v>4</v>
      </c>
      <c r="Q3788" s="8">
        <f t="shared" si="475"/>
        <v>33876</v>
      </c>
      <c r="R3788" s="8">
        <f t="shared" si="476"/>
        <v>35556</v>
      </c>
      <c r="S3788" s="2">
        <v>93</v>
      </c>
      <c r="T3788" s="9">
        <f t="shared" si="477"/>
        <v>35649</v>
      </c>
      <c r="U3788" s="9">
        <f t="shared" si="478"/>
        <v>1773</v>
      </c>
      <c r="V3788" s="2" t="s">
        <v>34</v>
      </c>
      <c r="W3788" s="10">
        <f t="shared" si="479"/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 t="shared" si="472"/>
        <v>Kelly</v>
      </c>
      <c r="H3789" s="6" t="str">
        <f t="shared" si="473"/>
        <v>Collister</v>
      </c>
      <c r="I3789" s="6" t="str">
        <f t="shared" si="474"/>
        <v>Tangshan</v>
      </c>
      <c r="J3789" s="2" t="s">
        <v>349</v>
      </c>
      <c r="K3789" s="7" t="str">
        <f>INDEX('Product Details'!$A$2:$D$169, MATCH('Sales Order '!J3789,'Product Details'!$B$2:$B$169,0),3)</f>
        <v>Furniture</v>
      </c>
      <c r="L3789" s="7" t="str">
        <f>INDEX('Product Details'!$A$2:$D$169, MATCH('Sales Order '!J3789,'Product Details'!$B$2:$B$169,0),4)</f>
        <v>Furnishings</v>
      </c>
      <c r="M3789" s="7" t="str">
        <f>INDEX('Product Details'!$A$2:$D$169, MATCH('Sales Order '!J3789,'Product Details'!$B$2:$B$169,0),1)</f>
        <v>Tenex Door Stop, Durable</v>
      </c>
      <c r="N3789" s="2">
        <v>1576</v>
      </c>
      <c r="O3789" s="2">
        <v>1531</v>
      </c>
      <c r="P3789" s="2">
        <v>2</v>
      </c>
      <c r="Q3789" s="8">
        <f t="shared" si="475"/>
        <v>3062</v>
      </c>
      <c r="R3789" s="8">
        <f t="shared" si="476"/>
        <v>3152</v>
      </c>
      <c r="S3789" s="2">
        <v>22</v>
      </c>
      <c r="T3789" s="9">
        <f t="shared" si="477"/>
        <v>3174</v>
      </c>
      <c r="U3789" s="9">
        <f t="shared" si="478"/>
        <v>112</v>
      </c>
      <c r="V3789" s="2" t="s">
        <v>34</v>
      </c>
      <c r="W3789" s="10">
        <f t="shared" si="47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 t="shared" si="472"/>
        <v>Resi</v>
      </c>
      <c r="H3790" s="6" t="str">
        <f t="shared" si="473"/>
        <v>Pšlking</v>
      </c>
      <c r="I3790" s="6" t="str">
        <f t="shared" si="474"/>
        <v>Gelsenkirchen</v>
      </c>
      <c r="J3790" s="2" t="s">
        <v>302</v>
      </c>
      <c r="K3790" s="7" t="str">
        <f>INDEX('Product Details'!$A$2:$D$169, MATCH('Sales Order '!J3790,'Product Details'!$B$2:$B$169,0),3)</f>
        <v>Technology</v>
      </c>
      <c r="L3790" s="7" t="str">
        <f>INDEX('Product Details'!$A$2:$D$169, MATCH('Sales Order '!J3790,'Product Details'!$B$2:$B$169,0),4)</f>
        <v>Machines</v>
      </c>
      <c r="M3790" s="7" t="str">
        <f>INDEX('Product Details'!$A$2:$D$169, MATCH('Sales Order '!J3790,'Product Details'!$B$2:$B$169,0),1)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475"/>
        <v>308</v>
      </c>
      <c r="R3790" s="8">
        <f t="shared" si="476"/>
        <v>338</v>
      </c>
      <c r="S3790" s="2">
        <v>30</v>
      </c>
      <c r="T3790" s="9">
        <f t="shared" si="477"/>
        <v>368</v>
      </c>
      <c r="U3790" s="9">
        <f t="shared" si="478"/>
        <v>60</v>
      </c>
      <c r="V3790" s="2" t="s">
        <v>34</v>
      </c>
      <c r="W3790" s="10">
        <f t="shared" si="47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 t="shared" si="472"/>
        <v>Emily</v>
      </c>
      <c r="H3791" s="6" t="str">
        <f t="shared" si="473"/>
        <v>Grady</v>
      </c>
      <c r="I3791" s="6" t="str">
        <f t="shared" si="474"/>
        <v>Pimpri</v>
      </c>
      <c r="J3791" s="2" t="s">
        <v>230</v>
      </c>
      <c r="K3791" s="7" t="str">
        <f>INDEX('Product Details'!$A$2:$D$169, MATCH('Sales Order '!J3791,'Product Details'!$B$2:$B$169,0),3)</f>
        <v>Office_Supplies</v>
      </c>
      <c r="L3791" s="7" t="str">
        <f>INDEX('Product Details'!$A$2:$D$169, MATCH('Sales Order '!J3791,'Product Details'!$B$2:$B$169,0),4)</f>
        <v>Paper</v>
      </c>
      <c r="M3791" s="7" t="str">
        <f>INDEX('Product Details'!$A$2:$D$169, MATCH('Sales Order '!J3791,'Product Details'!$B$2:$B$169,0),1)</f>
        <v>Xerox 1981</v>
      </c>
      <c r="N3791" s="2">
        <v>127</v>
      </c>
      <c r="O3791" s="2">
        <v>116</v>
      </c>
      <c r="P3791" s="2">
        <v>3</v>
      </c>
      <c r="Q3791" s="8">
        <f t="shared" si="475"/>
        <v>348</v>
      </c>
      <c r="R3791" s="8">
        <f t="shared" si="476"/>
        <v>381</v>
      </c>
      <c r="S3791" s="2">
        <v>30</v>
      </c>
      <c r="T3791" s="9">
        <f t="shared" si="477"/>
        <v>411</v>
      </c>
      <c r="U3791" s="9">
        <f t="shared" si="478"/>
        <v>63</v>
      </c>
      <c r="V3791" s="2" t="s">
        <v>34</v>
      </c>
      <c r="W3791" s="10">
        <f t="shared" si="47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 t="shared" si="472"/>
        <v>Sally</v>
      </c>
      <c r="H3792" s="6" t="str">
        <f t="shared" si="473"/>
        <v>Knutson</v>
      </c>
      <c r="I3792" s="6" t="str">
        <f t="shared" si="474"/>
        <v>CastropRauxel</v>
      </c>
      <c r="J3792" s="2" t="s">
        <v>335</v>
      </c>
      <c r="K3792" s="7" t="str">
        <f>INDEX('Product Details'!$A$2:$D$169, MATCH('Sales Order '!J3792,'Product Details'!$B$2:$B$169,0),3)</f>
        <v>Office_Supplies</v>
      </c>
      <c r="L3792" s="7" t="str">
        <f>INDEX('Product Details'!$A$2:$D$169, MATCH('Sales Order '!J3792,'Product Details'!$B$2:$B$169,0),4)</f>
        <v>Paper</v>
      </c>
      <c r="M3792" s="7" t="str">
        <f>INDEX('Product Details'!$A$2:$D$169, MATCH('Sales Order '!J3792,'Product Details'!$B$2:$B$169,0),1)</f>
        <v>Xerox 22</v>
      </c>
      <c r="N3792" s="2">
        <v>3184</v>
      </c>
      <c r="O3792" s="2">
        <v>2947</v>
      </c>
      <c r="P3792" s="2">
        <v>4</v>
      </c>
      <c r="Q3792" s="8">
        <f t="shared" si="475"/>
        <v>11788</v>
      </c>
      <c r="R3792" s="8">
        <f t="shared" si="476"/>
        <v>12736</v>
      </c>
      <c r="S3792" s="2">
        <v>63</v>
      </c>
      <c r="T3792" s="9">
        <f t="shared" si="477"/>
        <v>12799</v>
      </c>
      <c r="U3792" s="9">
        <f t="shared" si="478"/>
        <v>1011</v>
      </c>
      <c r="V3792" s="2" t="s">
        <v>72</v>
      </c>
      <c r="W3792" s="10">
        <f t="shared" si="479"/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 t="shared" si="472"/>
        <v>Harold</v>
      </c>
      <c r="H3793" s="6" t="str">
        <f t="shared" si="473"/>
        <v>Dahlen</v>
      </c>
      <c r="I3793" s="6" t="str">
        <f t="shared" si="474"/>
        <v>Melbourne</v>
      </c>
      <c r="J3793" s="2" t="s">
        <v>78</v>
      </c>
      <c r="K3793" s="7" t="str">
        <f>INDEX('Product Details'!$A$2:$D$169, MATCH('Sales Order '!J3793,'Product Details'!$B$2:$B$169,0),3)</f>
        <v>Office_Supplies</v>
      </c>
      <c r="L3793" s="7" t="str">
        <f>INDEX('Product Details'!$A$2:$D$169, MATCH('Sales Order '!J3793,'Product Details'!$B$2:$B$169,0),4)</f>
        <v>Supplies</v>
      </c>
      <c r="M3793" s="7" t="str">
        <f>INDEX('Product Details'!$A$2:$D$169, MATCH('Sales Order '!J3793,'Product Details'!$B$2:$B$169,0),1)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475"/>
        <v>399</v>
      </c>
      <c r="R3793" s="8">
        <f t="shared" si="476"/>
        <v>417</v>
      </c>
      <c r="S3793" s="2">
        <v>30</v>
      </c>
      <c r="T3793" s="9">
        <f t="shared" si="477"/>
        <v>447</v>
      </c>
      <c r="U3793" s="9">
        <f t="shared" si="478"/>
        <v>48</v>
      </c>
      <c r="V3793" s="2" t="s">
        <v>34</v>
      </c>
      <c r="W3793" s="10">
        <f t="shared" si="47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 t="shared" si="472"/>
        <v>Philisse</v>
      </c>
      <c r="H3794" s="6" t="str">
        <f t="shared" si="473"/>
        <v>Overcash</v>
      </c>
      <c r="I3794" s="6" t="str">
        <f t="shared" si="474"/>
        <v>Devonport</v>
      </c>
      <c r="J3794" s="2" t="s">
        <v>100</v>
      </c>
      <c r="K3794" s="7" t="str">
        <f>INDEX('Product Details'!$A$2:$D$169, MATCH('Sales Order '!J3794,'Product Details'!$B$2:$B$169,0),3)</f>
        <v>Office_Supplies</v>
      </c>
      <c r="L3794" s="7" t="str">
        <f>INDEX('Product Details'!$A$2:$D$169, MATCH('Sales Order '!J3794,'Product Details'!$B$2:$B$169,0),4)</f>
        <v>Art</v>
      </c>
      <c r="M3794" s="7" t="str">
        <f>INDEX('Product Details'!$A$2:$D$169, MATCH('Sales Order '!J3794,'Product Details'!$B$2:$B$169,0),1)</f>
        <v>Newell 34</v>
      </c>
      <c r="N3794" s="2">
        <v>39095</v>
      </c>
      <c r="O3794" s="2">
        <v>35516</v>
      </c>
      <c r="P3794" s="2">
        <v>4</v>
      </c>
      <c r="Q3794" s="8">
        <f t="shared" si="475"/>
        <v>142064</v>
      </c>
      <c r="R3794" s="8">
        <f t="shared" si="476"/>
        <v>156380</v>
      </c>
      <c r="S3794" s="2">
        <v>98</v>
      </c>
      <c r="T3794" s="9">
        <f t="shared" si="477"/>
        <v>156478</v>
      </c>
      <c r="U3794" s="9">
        <f t="shared" si="478"/>
        <v>14414</v>
      </c>
      <c r="V3794" s="2" t="s">
        <v>34</v>
      </c>
      <c r="W3794" s="10">
        <f t="shared" si="479"/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 t="shared" si="472"/>
        <v>Brooke</v>
      </c>
      <c r="H3795" s="6" t="str">
        <f t="shared" si="473"/>
        <v>Gillingham</v>
      </c>
      <c r="I3795" s="6" t="str">
        <f t="shared" si="474"/>
        <v>Weimar</v>
      </c>
      <c r="J3795" s="2" t="s">
        <v>119</v>
      </c>
      <c r="K3795" s="7" t="str">
        <f>INDEX('Product Details'!$A$2:$D$169, MATCH('Sales Order '!J3795,'Product Details'!$B$2:$B$169,0),3)</f>
        <v>Furniture</v>
      </c>
      <c r="L3795" s="7" t="str">
        <f>INDEX('Product Details'!$A$2:$D$169, MATCH('Sales Order '!J3795,'Product Details'!$B$2:$B$169,0),4)</f>
        <v>Furnishings</v>
      </c>
      <c r="M3795" s="7" t="str">
        <f>INDEX('Product Details'!$A$2:$D$169, MATCH('Sales Order '!J3795,'Product Details'!$B$2:$B$169,0),1)</f>
        <v>Advantus Door Stop, Black</v>
      </c>
      <c r="N3795" s="2">
        <v>8889</v>
      </c>
      <c r="O3795" s="2">
        <v>8469</v>
      </c>
      <c r="P3795" s="2">
        <v>2</v>
      </c>
      <c r="Q3795" s="8">
        <f t="shared" si="475"/>
        <v>16938</v>
      </c>
      <c r="R3795" s="8">
        <f t="shared" si="476"/>
        <v>17778</v>
      </c>
      <c r="S3795" s="2">
        <v>95</v>
      </c>
      <c r="T3795" s="9">
        <f t="shared" si="477"/>
        <v>17873</v>
      </c>
      <c r="U3795" s="9">
        <f t="shared" si="478"/>
        <v>935</v>
      </c>
      <c r="V3795" s="2" t="s">
        <v>34</v>
      </c>
      <c r="W3795" s="10">
        <f t="shared" si="479"/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 t="shared" si="472"/>
        <v>Sarah</v>
      </c>
      <c r="H3796" s="6" t="str">
        <f t="shared" si="473"/>
        <v>Foster</v>
      </c>
      <c r="I3796" s="6" t="str">
        <f t="shared" si="474"/>
        <v>Harbin</v>
      </c>
      <c r="J3796" s="2" t="s">
        <v>235</v>
      </c>
      <c r="K3796" s="7" t="str">
        <f>INDEX('Product Details'!$A$2:$D$169, MATCH('Sales Order '!J3796,'Product Details'!$B$2:$B$169,0),3)</f>
        <v>Furniture</v>
      </c>
      <c r="L3796" s="7" t="str">
        <f>INDEX('Product Details'!$A$2:$D$169, MATCH('Sales Order '!J3796,'Product Details'!$B$2:$B$169,0),4)</f>
        <v>Chairs</v>
      </c>
      <c r="M3796" s="7" t="str">
        <f>INDEX('Product Details'!$A$2:$D$169, MATCH('Sales Order '!J3796,'Product Details'!$B$2:$B$169,0),1)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475"/>
        <v>6960</v>
      </c>
      <c r="R3796" s="8">
        <f t="shared" si="476"/>
        <v>7590</v>
      </c>
      <c r="S3796" s="2">
        <v>97</v>
      </c>
      <c r="T3796" s="9">
        <f t="shared" si="477"/>
        <v>7687</v>
      </c>
      <c r="U3796" s="9">
        <f t="shared" si="478"/>
        <v>727</v>
      </c>
      <c r="V3796" s="2" t="s">
        <v>34</v>
      </c>
      <c r="W3796" s="10">
        <f t="shared" si="479"/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 t="shared" si="472"/>
        <v>Tracy</v>
      </c>
      <c r="H3797" s="6" t="str">
        <f t="shared" si="473"/>
        <v>Blumstein</v>
      </c>
      <c r="I3797" s="6" t="str">
        <f t="shared" si="474"/>
        <v>Guangzhou</v>
      </c>
      <c r="J3797" s="2" t="s">
        <v>274</v>
      </c>
      <c r="K3797" s="7" t="str">
        <f>INDEX('Product Details'!$A$2:$D$169, MATCH('Sales Order '!J3797,'Product Details'!$B$2:$B$169,0),3)</f>
        <v>Furniture</v>
      </c>
      <c r="L3797" s="7" t="str">
        <f>INDEX('Product Details'!$A$2:$D$169, MATCH('Sales Order '!J3797,'Product Details'!$B$2:$B$169,0),4)</f>
        <v>Tables</v>
      </c>
      <c r="M3797" s="7" t="str">
        <f>INDEX('Product Details'!$A$2:$D$169, MATCH('Sales Order '!J3797,'Product Details'!$B$2:$B$169,0),1)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475"/>
        <v>385</v>
      </c>
      <c r="R3797" s="8">
        <f t="shared" si="476"/>
        <v>405</v>
      </c>
      <c r="S3797" s="2">
        <v>10</v>
      </c>
      <c r="T3797" s="9">
        <f t="shared" si="477"/>
        <v>415</v>
      </c>
      <c r="U3797" s="9">
        <f t="shared" si="478"/>
        <v>30</v>
      </c>
      <c r="V3797" s="2" t="s">
        <v>34</v>
      </c>
      <c r="W3797" s="10">
        <f t="shared" si="47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 t="shared" si="472"/>
        <v>Ralph</v>
      </c>
      <c r="H3798" s="6" t="str">
        <f t="shared" si="473"/>
        <v>Arnett</v>
      </c>
      <c r="I3798" s="6" t="str">
        <f t="shared" si="474"/>
        <v>Jhansi</v>
      </c>
      <c r="J3798" s="2" t="s">
        <v>698</v>
      </c>
      <c r="K3798" s="7" t="str">
        <f>INDEX('Product Details'!$A$2:$D$169, MATCH('Sales Order '!J3798,'Product Details'!$B$2:$B$169,0),3)</f>
        <v>Furniture</v>
      </c>
      <c r="L3798" s="7" t="str">
        <f>INDEX('Product Details'!$A$2:$D$169, MATCH('Sales Order '!J3798,'Product Details'!$B$2:$B$169,0),4)</f>
        <v>Chairs</v>
      </c>
      <c r="M3798" s="7" t="str">
        <f>INDEX('Product Details'!$A$2:$D$169, MATCH('Sales Order '!J3798,'Product Details'!$B$2:$B$169,0),1)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475"/>
        <v>13334</v>
      </c>
      <c r="R3798" s="8">
        <f t="shared" si="476"/>
        <v>13728</v>
      </c>
      <c r="S3798" s="2">
        <v>95</v>
      </c>
      <c r="T3798" s="9">
        <f t="shared" si="477"/>
        <v>13823</v>
      </c>
      <c r="U3798" s="9">
        <f t="shared" si="478"/>
        <v>489</v>
      </c>
      <c r="V3798" s="2" t="s">
        <v>34</v>
      </c>
      <c r="W3798" s="10">
        <f t="shared" si="479"/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 t="shared" si="472"/>
        <v>Claire</v>
      </c>
      <c r="H3799" s="6" t="str">
        <f t="shared" si="473"/>
        <v>Gute</v>
      </c>
      <c r="I3799" s="6" t="str">
        <f t="shared" si="474"/>
        <v>Worms</v>
      </c>
      <c r="J3799" s="2" t="s">
        <v>274</v>
      </c>
      <c r="K3799" s="7" t="str">
        <f>INDEX('Product Details'!$A$2:$D$169, MATCH('Sales Order '!J3799,'Product Details'!$B$2:$B$169,0),3)</f>
        <v>Furniture</v>
      </c>
      <c r="L3799" s="7" t="str">
        <f>INDEX('Product Details'!$A$2:$D$169, MATCH('Sales Order '!J3799,'Product Details'!$B$2:$B$169,0),4)</f>
        <v>Tables</v>
      </c>
      <c r="M3799" s="7" t="str">
        <f>INDEX('Product Details'!$A$2:$D$169, MATCH('Sales Order '!J3799,'Product Details'!$B$2:$B$169,0),1)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475"/>
        <v>6045</v>
      </c>
      <c r="R3799" s="8">
        <f t="shared" si="476"/>
        <v>6660</v>
      </c>
      <c r="S3799" s="2">
        <v>83</v>
      </c>
      <c r="T3799" s="9">
        <f t="shared" si="477"/>
        <v>6743</v>
      </c>
      <c r="U3799" s="9">
        <f t="shared" si="478"/>
        <v>698</v>
      </c>
      <c r="V3799" s="2" t="s">
        <v>31</v>
      </c>
      <c r="W3799" s="10">
        <f t="shared" si="479"/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 t="shared" si="472"/>
        <v>Rick</v>
      </c>
      <c r="H3800" s="6" t="str">
        <f t="shared" si="473"/>
        <v>Reed</v>
      </c>
      <c r="I3800" s="6" t="str">
        <f t="shared" si="474"/>
        <v>Lucknow</v>
      </c>
      <c r="J3800" s="2" t="s">
        <v>263</v>
      </c>
      <c r="K3800" s="7" t="str">
        <f>INDEX('Product Details'!$A$2:$D$169, MATCH('Sales Order '!J3800,'Product Details'!$B$2:$B$169,0),3)</f>
        <v>Furniture</v>
      </c>
      <c r="L3800" s="7" t="str">
        <f>INDEX('Product Details'!$A$2:$D$169, MATCH('Sales Order '!J3800,'Product Details'!$B$2:$B$169,0),4)</f>
        <v>Chairs</v>
      </c>
      <c r="M3800" s="7" t="str">
        <f>INDEX('Product Details'!$A$2:$D$169, MATCH('Sales Order '!J3800,'Product Details'!$B$2:$B$169,0),1)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475"/>
        <v>1900</v>
      </c>
      <c r="R3800" s="8">
        <f t="shared" si="476"/>
        <v>2034</v>
      </c>
      <c r="S3800" s="2">
        <v>72</v>
      </c>
      <c r="T3800" s="9">
        <f t="shared" si="477"/>
        <v>2106</v>
      </c>
      <c r="U3800" s="9">
        <f t="shared" si="478"/>
        <v>206</v>
      </c>
      <c r="V3800" s="2" t="s">
        <v>34</v>
      </c>
      <c r="W3800" s="10">
        <f t="shared" si="47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 t="shared" si="472"/>
        <v>Darren</v>
      </c>
      <c r="H3801" s="6" t="str">
        <f t="shared" si="473"/>
        <v>Koutras</v>
      </c>
      <c r="I3801" s="6" t="str">
        <f t="shared" si="474"/>
        <v>Pune</v>
      </c>
      <c r="J3801" s="2" t="s">
        <v>326</v>
      </c>
      <c r="K3801" s="7" t="str">
        <f>INDEX('Product Details'!$A$2:$D$169, MATCH('Sales Order '!J3801,'Product Details'!$B$2:$B$169,0),3)</f>
        <v>Technology</v>
      </c>
      <c r="L3801" s="7" t="str">
        <f>INDEX('Product Details'!$A$2:$D$169, MATCH('Sales Order '!J3801,'Product Details'!$B$2:$B$169,0),4)</f>
        <v>Copiers</v>
      </c>
      <c r="M3801" s="7" t="str">
        <f>INDEX('Product Details'!$A$2:$D$169, MATCH('Sales Order '!J3801,'Product Details'!$B$2:$B$169,0),1)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475"/>
        <v>1431</v>
      </c>
      <c r="R3801" s="8">
        <f t="shared" si="476"/>
        <v>1533</v>
      </c>
      <c r="S3801" s="2">
        <v>77</v>
      </c>
      <c r="T3801" s="9">
        <f t="shared" si="477"/>
        <v>1610</v>
      </c>
      <c r="U3801" s="9">
        <f t="shared" si="478"/>
        <v>179</v>
      </c>
      <c r="V3801" s="2" t="s">
        <v>34</v>
      </c>
      <c r="W3801" s="10">
        <f t="shared" si="47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 t="shared" si="472"/>
        <v>Rick</v>
      </c>
      <c r="H3802" s="6" t="str">
        <f t="shared" si="473"/>
        <v>Reed</v>
      </c>
      <c r="I3802" s="6" t="str">
        <f t="shared" si="474"/>
        <v>Lucknow</v>
      </c>
      <c r="J3802" s="2" t="s">
        <v>87</v>
      </c>
      <c r="K3802" s="7" t="str">
        <f>INDEX('Product Details'!$A$2:$D$169, MATCH('Sales Order '!J3802,'Product Details'!$B$2:$B$169,0),3)</f>
        <v>Office_Supplies</v>
      </c>
      <c r="L3802" s="7" t="str">
        <f>INDEX('Product Details'!$A$2:$D$169, MATCH('Sales Order '!J3802,'Product Details'!$B$2:$B$169,0),4)</f>
        <v>Storage</v>
      </c>
      <c r="M3802" s="7" t="str">
        <f>INDEX('Product Details'!$A$2:$D$169, MATCH('Sales Order '!J3802,'Product Details'!$B$2:$B$169,0),1)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475"/>
        <v>462</v>
      </c>
      <c r="R3802" s="8">
        <f t="shared" si="476"/>
        <v>507</v>
      </c>
      <c r="S3802" s="2">
        <v>30</v>
      </c>
      <c r="T3802" s="9">
        <f t="shared" si="477"/>
        <v>537</v>
      </c>
      <c r="U3802" s="9">
        <f t="shared" si="478"/>
        <v>75</v>
      </c>
      <c r="V3802" s="2" t="s">
        <v>34</v>
      </c>
      <c r="W3802" s="10">
        <f t="shared" si="47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 t="shared" si="472"/>
        <v>Brad</v>
      </c>
      <c r="H3803" s="6" t="str">
        <f t="shared" si="473"/>
        <v>Thomas</v>
      </c>
      <c r="I3803" s="6" t="str">
        <f t="shared" si="474"/>
        <v>Udaipur</v>
      </c>
      <c r="J3803" s="2" t="s">
        <v>479</v>
      </c>
      <c r="K3803" s="7" t="str">
        <f>INDEX('Product Details'!$A$2:$D$169, MATCH('Sales Order '!J3803,'Product Details'!$B$2:$B$169,0),3)</f>
        <v>Furniture</v>
      </c>
      <c r="L3803" s="7" t="str">
        <f>INDEX('Product Details'!$A$2:$D$169, MATCH('Sales Order '!J3803,'Product Details'!$B$2:$B$169,0),4)</f>
        <v>Chairs</v>
      </c>
      <c r="M3803" s="7" t="str">
        <f>INDEX('Product Details'!$A$2:$D$169, MATCH('Sales Order '!J3803,'Product Details'!$B$2:$B$169,0),1)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475"/>
        <v>2075</v>
      </c>
      <c r="R3803" s="8">
        <f t="shared" si="476"/>
        <v>2225</v>
      </c>
      <c r="S3803" s="2">
        <v>20</v>
      </c>
      <c r="T3803" s="9">
        <f t="shared" si="477"/>
        <v>2245</v>
      </c>
      <c r="U3803" s="9">
        <f t="shared" si="478"/>
        <v>170</v>
      </c>
      <c r="V3803" s="2" t="s">
        <v>64</v>
      </c>
      <c r="W3803" s="10">
        <f t="shared" si="47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 t="shared" si="472"/>
        <v>Logan</v>
      </c>
      <c r="H3804" s="6" t="str">
        <f t="shared" si="473"/>
        <v>Currie</v>
      </c>
      <c r="I3804" s="6" t="str">
        <f t="shared" si="474"/>
        <v>Amravati</v>
      </c>
      <c r="J3804" s="2" t="s">
        <v>238</v>
      </c>
      <c r="K3804" s="7" t="str">
        <f>INDEX('Product Details'!$A$2:$D$169, MATCH('Sales Order '!J3804,'Product Details'!$B$2:$B$169,0),3)</f>
        <v>Furniture</v>
      </c>
      <c r="L3804" s="7" t="str">
        <f>INDEX('Product Details'!$A$2:$D$169, MATCH('Sales Order '!J3804,'Product Details'!$B$2:$B$169,0),4)</f>
        <v>Furnishings</v>
      </c>
      <c r="M3804" s="7" t="str">
        <f>INDEX('Product Details'!$A$2:$D$169, MATCH('Sales Order '!J3804,'Product Details'!$B$2:$B$169,0),1)</f>
        <v>DAX Solid Wood Frames</v>
      </c>
      <c r="N3804" s="2">
        <v>185</v>
      </c>
      <c r="O3804" s="2">
        <v>171</v>
      </c>
      <c r="P3804" s="2">
        <v>2</v>
      </c>
      <c r="Q3804" s="8">
        <f t="shared" si="475"/>
        <v>342</v>
      </c>
      <c r="R3804" s="8">
        <f t="shared" si="476"/>
        <v>370</v>
      </c>
      <c r="S3804" s="2">
        <v>30</v>
      </c>
      <c r="T3804" s="9">
        <f t="shared" si="477"/>
        <v>400</v>
      </c>
      <c r="U3804" s="9">
        <f t="shared" si="478"/>
        <v>58</v>
      </c>
      <c r="V3804" s="2" t="s">
        <v>64</v>
      </c>
      <c r="W3804" s="10">
        <f t="shared" si="47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 t="shared" si="472"/>
        <v>Helen</v>
      </c>
      <c r="H3805" s="6" t="str">
        <f t="shared" si="473"/>
        <v>Abelman</v>
      </c>
      <c r="I3805" s="6" t="str">
        <f t="shared" si="474"/>
        <v>Munich</v>
      </c>
      <c r="J3805" s="2" t="s">
        <v>335</v>
      </c>
      <c r="K3805" s="7" t="str">
        <f>INDEX('Product Details'!$A$2:$D$169, MATCH('Sales Order '!J3805,'Product Details'!$B$2:$B$169,0),3)</f>
        <v>Office_Supplies</v>
      </c>
      <c r="L3805" s="7" t="str">
        <f>INDEX('Product Details'!$A$2:$D$169, MATCH('Sales Order '!J3805,'Product Details'!$B$2:$B$169,0),4)</f>
        <v>Paper</v>
      </c>
      <c r="M3805" s="7" t="str">
        <f>INDEX('Product Details'!$A$2:$D$169, MATCH('Sales Order '!J3805,'Product Details'!$B$2:$B$169,0),1)</f>
        <v>Xerox 22</v>
      </c>
      <c r="N3805" s="2">
        <v>809</v>
      </c>
      <c r="O3805" s="2">
        <v>770</v>
      </c>
      <c r="P3805" s="2">
        <v>4</v>
      </c>
      <c r="Q3805" s="8">
        <f t="shared" si="475"/>
        <v>3080</v>
      </c>
      <c r="R3805" s="8">
        <f t="shared" si="476"/>
        <v>3236</v>
      </c>
      <c r="S3805" s="2">
        <v>93</v>
      </c>
      <c r="T3805" s="9">
        <f t="shared" si="477"/>
        <v>3329</v>
      </c>
      <c r="U3805" s="9">
        <f t="shared" si="478"/>
        <v>249</v>
      </c>
      <c r="V3805" s="2" t="s">
        <v>34</v>
      </c>
      <c r="W3805" s="10">
        <f t="shared" si="47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 t="shared" si="472"/>
        <v>Brendan</v>
      </c>
      <c r="H3806" s="6" t="str">
        <f t="shared" si="473"/>
        <v>Dodson</v>
      </c>
      <c r="I3806" s="6" t="str">
        <f t="shared" si="474"/>
        <v>Adelaide</v>
      </c>
      <c r="J3806" s="2" t="s">
        <v>320</v>
      </c>
      <c r="K3806" s="7" t="str">
        <f>INDEX('Product Details'!$A$2:$D$169, MATCH('Sales Order '!J3806,'Product Details'!$B$2:$B$169,0),3)</f>
        <v>Technology</v>
      </c>
      <c r="L3806" s="7" t="str">
        <f>INDEX('Product Details'!$A$2:$D$169, MATCH('Sales Order '!J3806,'Product Details'!$B$2:$B$169,0),4)</f>
        <v>Accessories</v>
      </c>
      <c r="M3806" s="7" t="str">
        <f>INDEX('Product Details'!$A$2:$D$169, MATCH('Sales Order '!J3806,'Product Details'!$B$2:$B$169,0),1)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475"/>
        <v>4414</v>
      </c>
      <c r="R3806" s="8">
        <f t="shared" si="476"/>
        <v>4500</v>
      </c>
      <c r="S3806" s="2">
        <v>88</v>
      </c>
      <c r="T3806" s="9">
        <f t="shared" si="477"/>
        <v>4588</v>
      </c>
      <c r="U3806" s="9">
        <f t="shared" si="478"/>
        <v>174</v>
      </c>
      <c r="V3806" s="2" t="s">
        <v>34</v>
      </c>
      <c r="W3806" s="10">
        <f t="shared" si="47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 t="shared" si="472"/>
        <v>Ivan</v>
      </c>
      <c r="H3807" s="6" t="str">
        <f t="shared" si="473"/>
        <v>Gibson</v>
      </c>
      <c r="I3807" s="6" t="str">
        <f t="shared" si="474"/>
        <v>Perth</v>
      </c>
      <c r="J3807" s="2" t="s">
        <v>399</v>
      </c>
      <c r="K3807" s="7" t="str">
        <f>INDEX('Product Details'!$A$2:$D$169, MATCH('Sales Order '!J3807,'Product Details'!$B$2:$B$169,0),3)</f>
        <v>Office_Supplies</v>
      </c>
      <c r="L3807" s="7" t="str">
        <f>INDEX('Product Details'!$A$2:$D$169, MATCH('Sales Order '!J3807,'Product Details'!$B$2:$B$169,0),4)</f>
        <v>Art</v>
      </c>
      <c r="M3807" s="7" t="str">
        <f>INDEX('Product Details'!$A$2:$D$169, MATCH('Sales Order '!J3807,'Product Details'!$B$2:$B$169,0),1)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475"/>
        <v>1676</v>
      </c>
      <c r="R3807" s="8">
        <f t="shared" si="476"/>
        <v>1864</v>
      </c>
      <c r="S3807" s="2">
        <v>74</v>
      </c>
      <c r="T3807" s="9">
        <f t="shared" si="477"/>
        <v>1938</v>
      </c>
      <c r="U3807" s="9">
        <f t="shared" si="478"/>
        <v>262</v>
      </c>
      <c r="V3807" s="2" t="s">
        <v>34</v>
      </c>
      <c r="W3807" s="10">
        <f t="shared" si="47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 t="shared" si="472"/>
        <v>Darren</v>
      </c>
      <c r="H3808" s="6" t="str">
        <f t="shared" si="473"/>
        <v>Budd</v>
      </c>
      <c r="I3808" s="6" t="str">
        <f t="shared" si="474"/>
        <v>Jakarta</v>
      </c>
      <c r="J3808" s="2" t="s">
        <v>351</v>
      </c>
      <c r="K3808" s="7" t="str">
        <f>INDEX('Product Details'!$A$2:$D$169, MATCH('Sales Order '!J3808,'Product Details'!$B$2:$B$169,0),3)</f>
        <v>Furniture</v>
      </c>
      <c r="L3808" s="7" t="str">
        <f>INDEX('Product Details'!$A$2:$D$169, MATCH('Sales Order '!J3808,'Product Details'!$B$2:$B$169,0),4)</f>
        <v>Tables</v>
      </c>
      <c r="M3808" s="7" t="str">
        <f>INDEX('Product Details'!$A$2:$D$169, MATCH('Sales Order '!J3808,'Product Details'!$B$2:$B$169,0),1)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475"/>
        <v>6105</v>
      </c>
      <c r="R3808" s="8">
        <f t="shared" si="476"/>
        <v>6585</v>
      </c>
      <c r="S3808" s="2">
        <v>40</v>
      </c>
      <c r="T3808" s="9">
        <f t="shared" si="477"/>
        <v>6625</v>
      </c>
      <c r="U3808" s="9">
        <f t="shared" si="478"/>
        <v>520</v>
      </c>
      <c r="V3808" s="2" t="s">
        <v>34</v>
      </c>
      <c r="W3808" s="10">
        <f t="shared" si="479"/>
        <v>0.05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 t="shared" si="472"/>
        <v>Melanie</v>
      </c>
      <c r="H3809" s="6" t="str">
        <f t="shared" si="473"/>
        <v>Seite</v>
      </c>
      <c r="I3809" s="6" t="str">
        <f t="shared" si="474"/>
        <v>Xining</v>
      </c>
      <c r="J3809" s="2" t="s">
        <v>415</v>
      </c>
      <c r="K3809" s="7" t="str">
        <f>INDEX('Product Details'!$A$2:$D$169, MATCH('Sales Order '!J3809,'Product Details'!$B$2:$B$169,0),3)</f>
        <v>Furniture</v>
      </c>
      <c r="L3809" s="7" t="str">
        <f>INDEX('Product Details'!$A$2:$D$169, MATCH('Sales Order '!J3809,'Product Details'!$B$2:$B$169,0),4)</f>
        <v>Furnishings</v>
      </c>
      <c r="M3809" s="7" t="str">
        <f>INDEX('Product Details'!$A$2:$D$169, MATCH('Sales Order '!J3809,'Product Details'!$B$2:$B$169,0),1)</f>
        <v>-O Clock, Black</v>
      </c>
      <c r="N3809" s="2">
        <v>1752</v>
      </c>
      <c r="O3809" s="2">
        <v>1576</v>
      </c>
      <c r="P3809" s="2">
        <v>1</v>
      </c>
      <c r="Q3809" s="8">
        <f t="shared" si="475"/>
        <v>1576</v>
      </c>
      <c r="R3809" s="8">
        <f t="shared" si="476"/>
        <v>1752</v>
      </c>
      <c r="S3809" s="2">
        <v>71</v>
      </c>
      <c r="T3809" s="9">
        <f t="shared" si="477"/>
        <v>1823</v>
      </c>
      <c r="U3809" s="9">
        <f t="shared" si="478"/>
        <v>247</v>
      </c>
      <c r="V3809" s="2" t="s">
        <v>34</v>
      </c>
      <c r="W3809" s="10">
        <f t="shared" si="47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 t="shared" si="472"/>
        <v>Mike</v>
      </c>
      <c r="H3810" s="6" t="str">
        <f t="shared" si="473"/>
        <v>Pelletier</v>
      </c>
      <c r="I3810" s="6" t="str">
        <f t="shared" si="474"/>
        <v>Gorakhpur</v>
      </c>
      <c r="J3810" s="2" t="s">
        <v>314</v>
      </c>
      <c r="K3810" s="7" t="str">
        <f>INDEX('Product Details'!$A$2:$D$169, MATCH('Sales Order '!J3810,'Product Details'!$B$2:$B$169,0),3)</f>
        <v>Technology</v>
      </c>
      <c r="L3810" s="7" t="str">
        <f>INDEX('Product Details'!$A$2:$D$169, MATCH('Sales Order '!J3810,'Product Details'!$B$2:$B$169,0),4)</f>
        <v>Copiers</v>
      </c>
      <c r="M3810" s="7" t="str">
        <f>INDEX('Product Details'!$A$2:$D$169, MATCH('Sales Order '!J3810,'Product Details'!$B$2:$B$169,0),1)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475"/>
        <v>320</v>
      </c>
      <c r="R3810" s="8">
        <f t="shared" si="476"/>
        <v>338</v>
      </c>
      <c r="S3810" s="2">
        <v>30</v>
      </c>
      <c r="T3810" s="9">
        <f t="shared" si="477"/>
        <v>368</v>
      </c>
      <c r="U3810" s="9">
        <f t="shared" si="478"/>
        <v>48</v>
      </c>
      <c r="V3810" s="2" t="s">
        <v>34</v>
      </c>
      <c r="W3810" s="10">
        <f t="shared" si="47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 t="shared" si="472"/>
        <v>Pamela</v>
      </c>
      <c r="H3811" s="6" t="str">
        <f t="shared" si="473"/>
        <v>Stobb</v>
      </c>
      <c r="I3811" s="6" t="str">
        <f t="shared" si="474"/>
        <v>Bremen</v>
      </c>
      <c r="J3811" s="2" t="s">
        <v>551</v>
      </c>
      <c r="K3811" s="7" t="str">
        <f>INDEX('Product Details'!$A$2:$D$169, MATCH('Sales Order '!J3811,'Product Details'!$B$2:$B$169,0),3)</f>
        <v>Office_Supplies</v>
      </c>
      <c r="L3811" s="7" t="str">
        <f>INDEX('Product Details'!$A$2:$D$169, MATCH('Sales Order '!J3811,'Product Details'!$B$2:$B$169,0),4)</f>
        <v>Art</v>
      </c>
      <c r="M3811" s="7" t="str">
        <f>INDEX('Product Details'!$A$2:$D$169, MATCH('Sales Order '!J3811,'Product Details'!$B$2:$B$169,0),1)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475"/>
        <v>43470</v>
      </c>
      <c r="R3811" s="8">
        <f t="shared" si="476"/>
        <v>46046</v>
      </c>
      <c r="S3811" s="2">
        <v>65</v>
      </c>
      <c r="T3811" s="9">
        <f t="shared" si="477"/>
        <v>46111</v>
      </c>
      <c r="U3811" s="9">
        <f t="shared" si="478"/>
        <v>2641</v>
      </c>
      <c r="V3811" s="2" t="s">
        <v>34</v>
      </c>
      <c r="W3811" s="10">
        <f t="shared" si="479"/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 t="shared" si="472"/>
        <v>Valerie</v>
      </c>
      <c r="H3812" s="6" t="str">
        <f t="shared" si="473"/>
        <v>Mitchum</v>
      </c>
      <c r="I3812" s="6" t="str">
        <f t="shared" si="474"/>
        <v>Chengdu</v>
      </c>
      <c r="J3812" s="2" t="s">
        <v>555</v>
      </c>
      <c r="K3812" s="7" t="str">
        <f>INDEX('Product Details'!$A$2:$D$169, MATCH('Sales Order '!J3812,'Product Details'!$B$2:$B$169,0),3)</f>
        <v>Furniture</v>
      </c>
      <c r="L3812" s="7" t="str">
        <f>INDEX('Product Details'!$A$2:$D$169, MATCH('Sales Order '!J3812,'Product Details'!$B$2:$B$169,0),4)</f>
        <v>Furnishings</v>
      </c>
      <c r="M3812" s="7" t="str">
        <f>INDEX('Product Details'!$A$2:$D$169, MATCH('Sales Order '!J3812,'Product Details'!$B$2:$B$169,0),1)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475"/>
        <v>23170</v>
      </c>
      <c r="R3812" s="8">
        <f t="shared" si="476"/>
        <v>25255</v>
      </c>
      <c r="S3812" s="2">
        <v>45</v>
      </c>
      <c r="T3812" s="9">
        <f t="shared" si="477"/>
        <v>25300</v>
      </c>
      <c r="U3812" s="9">
        <f t="shared" si="478"/>
        <v>2130</v>
      </c>
      <c r="V3812" s="2" t="s">
        <v>72</v>
      </c>
      <c r="W3812" s="10">
        <f t="shared" si="479"/>
        <v>7.0000000000000007E-2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 t="shared" si="472"/>
        <v>Darren</v>
      </c>
      <c r="H3813" s="6" t="str">
        <f t="shared" si="473"/>
        <v>Budd</v>
      </c>
      <c r="I3813" s="6" t="str">
        <f t="shared" si="474"/>
        <v>Perth</v>
      </c>
      <c r="J3813" s="2" t="s">
        <v>762</v>
      </c>
      <c r="K3813" s="7" t="str">
        <f>INDEX('Product Details'!$A$2:$D$169, MATCH('Sales Order '!J3813,'Product Details'!$B$2:$B$169,0),3)</f>
        <v>Technology</v>
      </c>
      <c r="L3813" s="7" t="str">
        <f>INDEX('Product Details'!$A$2:$D$169, MATCH('Sales Order '!J3813,'Product Details'!$B$2:$B$169,0),4)</f>
        <v>Machines</v>
      </c>
      <c r="M3813" s="7" t="str">
        <f>INDEX('Product Details'!$A$2:$D$169, MATCH('Sales Order '!J3813,'Product Details'!$B$2:$B$169,0),1)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475"/>
        <v>855</v>
      </c>
      <c r="R3813" s="8">
        <f t="shared" si="476"/>
        <v>925</v>
      </c>
      <c r="S3813" s="2">
        <v>30</v>
      </c>
      <c r="T3813" s="9">
        <f t="shared" si="477"/>
        <v>955</v>
      </c>
      <c r="U3813" s="9">
        <f t="shared" si="478"/>
        <v>100</v>
      </c>
      <c r="V3813" s="2" t="s">
        <v>64</v>
      </c>
      <c r="W3813" s="10">
        <f t="shared" si="47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 t="shared" si="472"/>
        <v>Cari</v>
      </c>
      <c r="H3814" s="6" t="str">
        <f t="shared" si="473"/>
        <v>Schnelling</v>
      </c>
      <c r="I3814" s="6" t="str">
        <f t="shared" si="474"/>
        <v>Agra</v>
      </c>
      <c r="J3814" s="2" t="s">
        <v>230</v>
      </c>
      <c r="K3814" s="7" t="str">
        <f>INDEX('Product Details'!$A$2:$D$169, MATCH('Sales Order '!J3814,'Product Details'!$B$2:$B$169,0),3)</f>
        <v>Office_Supplies</v>
      </c>
      <c r="L3814" s="7" t="str">
        <f>INDEX('Product Details'!$A$2:$D$169, MATCH('Sales Order '!J3814,'Product Details'!$B$2:$B$169,0),4)</f>
        <v>Paper</v>
      </c>
      <c r="M3814" s="7" t="str">
        <f>INDEX('Product Details'!$A$2:$D$169, MATCH('Sales Order '!J3814,'Product Details'!$B$2:$B$169,0),1)</f>
        <v>Xerox 1981</v>
      </c>
      <c r="N3814" s="2">
        <v>2250</v>
      </c>
      <c r="O3814" s="2">
        <v>2207</v>
      </c>
      <c r="P3814" s="2">
        <v>9</v>
      </c>
      <c r="Q3814" s="8">
        <f t="shared" si="475"/>
        <v>19863</v>
      </c>
      <c r="R3814" s="8">
        <f t="shared" si="476"/>
        <v>20250</v>
      </c>
      <c r="S3814" s="2">
        <v>77</v>
      </c>
      <c r="T3814" s="9">
        <f t="shared" si="477"/>
        <v>20327</v>
      </c>
      <c r="U3814" s="9">
        <f t="shared" si="478"/>
        <v>464</v>
      </c>
      <c r="V3814" s="2" t="s">
        <v>34</v>
      </c>
      <c r="W3814" s="10">
        <f t="shared" si="479"/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 t="shared" si="472"/>
        <v>Stefanie</v>
      </c>
      <c r="H3815" s="6" t="str">
        <f t="shared" si="473"/>
        <v>Holloman</v>
      </c>
      <c r="I3815" s="6" t="str">
        <f t="shared" si="474"/>
        <v>Durgapur</v>
      </c>
      <c r="J3815" s="2" t="s">
        <v>383</v>
      </c>
      <c r="K3815" s="7" t="str">
        <f>INDEX('Product Details'!$A$2:$D$169, MATCH('Sales Order '!J3815,'Product Details'!$B$2:$B$169,0),3)</f>
        <v>Office_Supplies</v>
      </c>
      <c r="L3815" s="7" t="str">
        <f>INDEX('Product Details'!$A$2:$D$169, MATCH('Sales Order '!J3815,'Product Details'!$B$2:$B$169,0),4)</f>
        <v>Storage</v>
      </c>
      <c r="M3815" s="7" t="str">
        <f>INDEX('Product Details'!$A$2:$D$169, MATCH('Sales Order '!J3815,'Product Details'!$B$2:$B$169,0),1)</f>
        <v>RogeFolders, Single Width</v>
      </c>
      <c r="N3815" s="2">
        <v>1447</v>
      </c>
      <c r="O3815" s="2">
        <v>1326</v>
      </c>
      <c r="P3815" s="2">
        <v>1</v>
      </c>
      <c r="Q3815" s="8">
        <f t="shared" si="475"/>
        <v>1326</v>
      </c>
      <c r="R3815" s="8">
        <f t="shared" si="476"/>
        <v>1447</v>
      </c>
      <c r="S3815" s="2">
        <v>87</v>
      </c>
      <c r="T3815" s="9">
        <f t="shared" si="477"/>
        <v>1534</v>
      </c>
      <c r="U3815" s="9">
        <f t="shared" si="478"/>
        <v>208</v>
      </c>
      <c r="V3815" s="2" t="s">
        <v>64</v>
      </c>
      <c r="W3815" s="10">
        <f t="shared" si="47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 t="shared" si="472"/>
        <v>Michelle</v>
      </c>
      <c r="H3816" s="6" t="str">
        <f t="shared" si="473"/>
        <v>Tran</v>
      </c>
      <c r="I3816" s="6" t="str">
        <f t="shared" si="474"/>
        <v>Mount Gambier</v>
      </c>
      <c r="J3816" s="2" t="s">
        <v>417</v>
      </c>
      <c r="K3816" s="7" t="str">
        <f>INDEX('Product Details'!$A$2:$D$169, MATCH('Sales Order '!J3816,'Product Details'!$B$2:$B$169,0),3)</f>
        <v>Technology</v>
      </c>
      <c r="L3816" s="7" t="str">
        <f>INDEX('Product Details'!$A$2:$D$169, MATCH('Sales Order '!J3816,'Product Details'!$B$2:$B$169,0),4)</f>
        <v>Phones</v>
      </c>
      <c r="M3816" s="7" t="str">
        <f>INDEX('Product Details'!$A$2:$D$169, MATCH('Sales Order '!J3816,'Product Details'!$B$2:$B$169,0),1)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475"/>
        <v>1274</v>
      </c>
      <c r="R3816" s="8">
        <f t="shared" si="476"/>
        <v>1364</v>
      </c>
      <c r="S3816" s="2">
        <v>75</v>
      </c>
      <c r="T3816" s="9">
        <f t="shared" si="477"/>
        <v>1439</v>
      </c>
      <c r="U3816" s="9">
        <f t="shared" si="478"/>
        <v>165</v>
      </c>
      <c r="V3816" s="2" t="s">
        <v>34</v>
      </c>
      <c r="W3816" s="10">
        <f t="shared" si="47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 t="shared" si="472"/>
        <v>Muhammed</v>
      </c>
      <c r="H3817" s="6" t="str">
        <f t="shared" si="473"/>
        <v>Lee</v>
      </c>
      <c r="I3817" s="6" t="str">
        <f t="shared" si="474"/>
        <v>Nellore</v>
      </c>
      <c r="J3817" s="2" t="s">
        <v>612</v>
      </c>
      <c r="K3817" s="7" t="str">
        <f>INDEX('Product Details'!$A$2:$D$169, MATCH('Sales Order '!J3817,'Product Details'!$B$2:$B$169,0),3)</f>
        <v>Technology</v>
      </c>
      <c r="L3817" s="7" t="str">
        <f>INDEX('Product Details'!$A$2:$D$169, MATCH('Sales Order '!J3817,'Product Details'!$B$2:$B$169,0),4)</f>
        <v>Phones</v>
      </c>
      <c r="M3817" s="7" t="str">
        <f>INDEX('Product Details'!$A$2:$D$169, MATCH('Sales Order '!J3817,'Product Details'!$B$2:$B$169,0),1)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475"/>
        <v>6204</v>
      </c>
      <c r="R3817" s="8">
        <f t="shared" si="476"/>
        <v>6708</v>
      </c>
      <c r="S3817" s="2">
        <v>29</v>
      </c>
      <c r="T3817" s="9">
        <f t="shared" si="477"/>
        <v>6737</v>
      </c>
      <c r="U3817" s="9">
        <f t="shared" si="478"/>
        <v>533</v>
      </c>
      <c r="V3817" s="2" t="s">
        <v>64</v>
      </c>
      <c r="W3817" s="10">
        <f t="shared" si="479"/>
        <v>0.05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 t="shared" si="472"/>
        <v>Harold</v>
      </c>
      <c r="H3818" s="6" t="str">
        <f t="shared" si="473"/>
        <v>Pawlan</v>
      </c>
      <c r="I3818" s="6" t="str">
        <f t="shared" si="474"/>
        <v>Banda Aceh</v>
      </c>
      <c r="J3818" s="2" t="s">
        <v>695</v>
      </c>
      <c r="K3818" s="7" t="str">
        <f>INDEX('Product Details'!$A$2:$D$169, MATCH('Sales Order '!J3818,'Product Details'!$B$2:$B$169,0),3)</f>
        <v>Office_Supplies</v>
      </c>
      <c r="L3818" s="7" t="str">
        <f>INDEX('Product Details'!$A$2:$D$169, MATCH('Sales Order '!J3818,'Product Details'!$B$2:$B$169,0),4)</f>
        <v>Binders</v>
      </c>
      <c r="M3818" s="7" t="str">
        <f>INDEX('Product Details'!$A$2:$D$169, MATCH('Sales Order '!J3818,'Product Details'!$B$2:$B$169,0),1)</f>
        <v>Io Binding Machine, Clear</v>
      </c>
      <c r="N3818" s="2">
        <v>751</v>
      </c>
      <c r="O3818" s="2">
        <v>696</v>
      </c>
      <c r="P3818" s="2">
        <v>3</v>
      </c>
      <c r="Q3818" s="8">
        <f t="shared" si="475"/>
        <v>2088</v>
      </c>
      <c r="R3818" s="8">
        <f t="shared" si="476"/>
        <v>2253</v>
      </c>
      <c r="S3818" s="2">
        <v>72</v>
      </c>
      <c r="T3818" s="9">
        <f t="shared" si="477"/>
        <v>2325</v>
      </c>
      <c r="U3818" s="9">
        <f t="shared" si="478"/>
        <v>237</v>
      </c>
      <c r="V3818" s="2" t="s">
        <v>64</v>
      </c>
      <c r="W3818" s="10">
        <f t="shared" si="47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 t="shared" si="472"/>
        <v>Philip</v>
      </c>
      <c r="H3819" s="6" t="str">
        <f t="shared" si="473"/>
        <v>Fox</v>
      </c>
      <c r="I3819" s="6" t="str">
        <f t="shared" si="474"/>
        <v>Remscheid</v>
      </c>
      <c r="J3819" s="2" t="s">
        <v>555</v>
      </c>
      <c r="K3819" s="7" t="str">
        <f>INDEX('Product Details'!$A$2:$D$169, MATCH('Sales Order '!J3819,'Product Details'!$B$2:$B$169,0),3)</f>
        <v>Furniture</v>
      </c>
      <c r="L3819" s="7" t="str">
        <f>INDEX('Product Details'!$A$2:$D$169, MATCH('Sales Order '!J3819,'Product Details'!$B$2:$B$169,0),4)</f>
        <v>Furnishings</v>
      </c>
      <c r="M3819" s="7" t="str">
        <f>INDEX('Product Details'!$A$2:$D$169, MATCH('Sales Order '!J3819,'Product Details'!$B$2:$B$169,0),1)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475"/>
        <v>1656</v>
      </c>
      <c r="R3819" s="8">
        <f t="shared" si="476"/>
        <v>1772</v>
      </c>
      <c r="S3819" s="2">
        <v>38</v>
      </c>
      <c r="T3819" s="9">
        <f t="shared" si="477"/>
        <v>1810</v>
      </c>
      <c r="U3819" s="9">
        <f t="shared" si="478"/>
        <v>154</v>
      </c>
      <c r="V3819" s="2" t="s">
        <v>64</v>
      </c>
      <c r="W3819" s="10">
        <f t="shared" si="47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 t="shared" si="472"/>
        <v>Brooke</v>
      </c>
      <c r="H3820" s="6" t="str">
        <f t="shared" si="473"/>
        <v>Gillingham</v>
      </c>
      <c r="I3820" s="6" t="str">
        <f t="shared" si="474"/>
        <v>Mysore</v>
      </c>
      <c r="J3820" s="2" t="s">
        <v>75</v>
      </c>
      <c r="K3820" s="7" t="str">
        <f>INDEX('Product Details'!$A$2:$D$169, MATCH('Sales Order '!J3820,'Product Details'!$B$2:$B$169,0),3)</f>
        <v>Office_Supplies</v>
      </c>
      <c r="L3820" s="7" t="str">
        <f>INDEX('Product Details'!$A$2:$D$169, MATCH('Sales Order '!J3820,'Product Details'!$B$2:$B$169,0),4)</f>
        <v>Fasteners</v>
      </c>
      <c r="M3820" s="7" t="str">
        <f>INDEX('Product Details'!$A$2:$D$169, MATCH('Sales Order '!J3820,'Product Details'!$B$2:$B$169,0),1)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475"/>
        <v>15602</v>
      </c>
      <c r="R3820" s="8">
        <f t="shared" si="476"/>
        <v>16866</v>
      </c>
      <c r="S3820" s="2">
        <v>81</v>
      </c>
      <c r="T3820" s="9">
        <f t="shared" si="477"/>
        <v>16947</v>
      </c>
      <c r="U3820" s="9">
        <f t="shared" si="478"/>
        <v>1345</v>
      </c>
      <c r="V3820" s="2" t="s">
        <v>34</v>
      </c>
      <c r="W3820" s="10">
        <f t="shared" si="479"/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 t="shared" si="472"/>
        <v>Brenda</v>
      </c>
      <c r="H3821" s="6" t="str">
        <f t="shared" si="473"/>
        <v>Bowman</v>
      </c>
      <c r="I3821" s="6" t="str">
        <f t="shared" si="474"/>
        <v>Perth</v>
      </c>
      <c r="J3821" s="2" t="s">
        <v>841</v>
      </c>
      <c r="K3821" s="7" t="str">
        <f>INDEX('Product Details'!$A$2:$D$169, MATCH('Sales Order '!J3821,'Product Details'!$B$2:$B$169,0),3)</f>
        <v>Office_Supplies</v>
      </c>
      <c r="L3821" s="7" t="str">
        <f>INDEX('Product Details'!$A$2:$D$169, MATCH('Sales Order '!J3821,'Product Details'!$B$2:$B$169,0),4)</f>
        <v>Envelopes</v>
      </c>
      <c r="M3821" s="7" t="str">
        <f>INDEX('Product Details'!$A$2:$D$169, MATCH('Sales Order '!J3821,'Product Details'!$B$2:$B$169,0),1)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475"/>
        <v>115</v>
      </c>
      <c r="R3821" s="8">
        <f t="shared" si="476"/>
        <v>123</v>
      </c>
      <c r="S3821" s="2">
        <v>30</v>
      </c>
      <c r="T3821" s="9">
        <f t="shared" si="477"/>
        <v>153</v>
      </c>
      <c r="U3821" s="9">
        <f t="shared" si="478"/>
        <v>38</v>
      </c>
      <c r="V3821" s="2" t="s">
        <v>64</v>
      </c>
      <c r="W3821" s="10">
        <f t="shared" si="47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 t="shared" si="472"/>
        <v>Ritsa</v>
      </c>
      <c r="H3822" s="6" t="str">
        <f t="shared" si="473"/>
        <v>Hightower</v>
      </c>
      <c r="I3822" s="6" t="str">
        <f t="shared" si="474"/>
        <v>Datong</v>
      </c>
      <c r="J3822" s="2" t="s">
        <v>54</v>
      </c>
      <c r="K3822" s="7" t="str">
        <f>INDEX('Product Details'!$A$2:$D$169, MATCH('Sales Order '!J3822,'Product Details'!$B$2:$B$169,0),3)</f>
        <v>Furniture</v>
      </c>
      <c r="L3822" s="7" t="str">
        <f>INDEX('Product Details'!$A$2:$D$169, MATCH('Sales Order '!J3822,'Product Details'!$B$2:$B$169,0),4)</f>
        <v>Tables</v>
      </c>
      <c r="M3822" s="7" t="str">
        <f>INDEX('Product Details'!$A$2:$D$169, MATCH('Sales Order '!J3822,'Product Details'!$B$2:$B$169,0),1)</f>
        <v>Wood Table, Rectangular</v>
      </c>
      <c r="N3822" s="2">
        <v>8399</v>
      </c>
      <c r="O3822" s="2">
        <v>8001</v>
      </c>
      <c r="P3822" s="2">
        <v>1</v>
      </c>
      <c r="Q3822" s="8">
        <f t="shared" si="475"/>
        <v>8001</v>
      </c>
      <c r="R3822" s="8">
        <f t="shared" si="476"/>
        <v>8399</v>
      </c>
      <c r="S3822" s="2">
        <v>32</v>
      </c>
      <c r="T3822" s="9">
        <f t="shared" si="477"/>
        <v>8431</v>
      </c>
      <c r="U3822" s="9">
        <f t="shared" si="478"/>
        <v>430</v>
      </c>
      <c r="V3822" s="2" t="s">
        <v>34</v>
      </c>
      <c r="W3822" s="10">
        <f t="shared" si="479"/>
        <v>0.05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 t="shared" si="472"/>
        <v>Mitch</v>
      </c>
      <c r="H3823" s="6" t="str">
        <f t="shared" si="473"/>
        <v>Willingham</v>
      </c>
      <c r="I3823" s="6" t="str">
        <f t="shared" si="474"/>
        <v>Berlin</v>
      </c>
      <c r="J3823" s="2" t="s">
        <v>436</v>
      </c>
      <c r="K3823" s="7" t="str">
        <f>INDEX('Product Details'!$A$2:$D$169, MATCH('Sales Order '!J3823,'Product Details'!$B$2:$B$169,0),3)</f>
        <v>Technology</v>
      </c>
      <c r="L3823" s="7" t="str">
        <f>INDEX('Product Details'!$A$2:$D$169, MATCH('Sales Order '!J3823,'Product Details'!$B$2:$B$169,0),4)</f>
        <v>Accessories</v>
      </c>
      <c r="M3823" s="7" t="str">
        <f>INDEX('Product Details'!$A$2:$D$169, MATCH('Sales Order '!J3823,'Product Details'!$B$2:$B$169,0),1)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475"/>
        <v>36640</v>
      </c>
      <c r="R3823" s="8">
        <f t="shared" si="476"/>
        <v>39610</v>
      </c>
      <c r="S3823" s="2">
        <v>98</v>
      </c>
      <c r="T3823" s="9">
        <f t="shared" si="477"/>
        <v>39708</v>
      </c>
      <c r="U3823" s="9">
        <f t="shared" si="478"/>
        <v>3068</v>
      </c>
      <c r="V3823" s="2" t="s">
        <v>34</v>
      </c>
      <c r="W3823" s="10">
        <f t="shared" si="479"/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 t="shared" si="472"/>
        <v>Deirdre</v>
      </c>
      <c r="H3824" s="6" t="str">
        <f t="shared" si="473"/>
        <v>Greer</v>
      </c>
      <c r="I3824" s="6" t="str">
        <f t="shared" si="474"/>
        <v>Bandung</v>
      </c>
      <c r="J3824" s="2" t="s">
        <v>274</v>
      </c>
      <c r="K3824" s="7" t="str">
        <f>INDEX('Product Details'!$A$2:$D$169, MATCH('Sales Order '!J3824,'Product Details'!$B$2:$B$169,0),3)</f>
        <v>Furniture</v>
      </c>
      <c r="L3824" s="7" t="str">
        <f>INDEX('Product Details'!$A$2:$D$169, MATCH('Sales Order '!J3824,'Product Details'!$B$2:$B$169,0),4)</f>
        <v>Tables</v>
      </c>
      <c r="M3824" s="7" t="str">
        <f>INDEX('Product Details'!$A$2:$D$169, MATCH('Sales Order '!J3824,'Product Details'!$B$2:$B$169,0),1)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475"/>
        <v>17472</v>
      </c>
      <c r="R3824" s="8">
        <f t="shared" si="476"/>
        <v>19044</v>
      </c>
      <c r="S3824" s="2">
        <v>81</v>
      </c>
      <c r="T3824" s="9">
        <f t="shared" si="477"/>
        <v>19125</v>
      </c>
      <c r="U3824" s="9">
        <f t="shared" si="478"/>
        <v>1653</v>
      </c>
      <c r="V3824" s="2" t="s">
        <v>34</v>
      </c>
      <c r="W3824" s="10">
        <f t="shared" si="479"/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 t="shared" si="472"/>
        <v>Julie</v>
      </c>
      <c r="H3825" s="6" t="str">
        <f t="shared" si="473"/>
        <v>Creighton</v>
      </c>
      <c r="I3825" s="6" t="str">
        <f t="shared" si="474"/>
        <v>Bandung</v>
      </c>
      <c r="J3825" s="2" t="s">
        <v>1185</v>
      </c>
      <c r="K3825" s="7" t="str">
        <f>INDEX('Product Details'!$A$2:$D$169, MATCH('Sales Order '!J3825,'Product Details'!$B$2:$B$169,0),3)</f>
        <v>Office_Supplies</v>
      </c>
      <c r="L3825" s="7" t="str">
        <f>INDEX('Product Details'!$A$2:$D$169, MATCH('Sales Order '!J3825,'Product Details'!$B$2:$B$169,0),4)</f>
        <v>Envelopes</v>
      </c>
      <c r="M3825" s="7" t="str">
        <f>INDEX('Product Details'!$A$2:$D$169, MATCH('Sales Order '!J3825,'Product Details'!$B$2:$B$169,0),1)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475"/>
        <v>50785</v>
      </c>
      <c r="R3825" s="8">
        <f t="shared" si="476"/>
        <v>53837</v>
      </c>
      <c r="S3825" s="2">
        <v>21</v>
      </c>
      <c r="T3825" s="9">
        <f t="shared" si="477"/>
        <v>53858</v>
      </c>
      <c r="U3825" s="9">
        <f t="shared" si="478"/>
        <v>3073</v>
      </c>
      <c r="V3825" s="2" t="s">
        <v>31</v>
      </c>
      <c r="W3825" s="10">
        <f t="shared" si="479"/>
        <v>0.09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 t="shared" si="472"/>
        <v>Shirley</v>
      </c>
      <c r="H3826" s="6" t="str">
        <f t="shared" si="473"/>
        <v>Schmidt</v>
      </c>
      <c r="I3826" s="6" t="str">
        <f t="shared" si="474"/>
        <v>Bijapur</v>
      </c>
      <c r="J3826" s="2" t="s">
        <v>497</v>
      </c>
      <c r="K3826" s="7" t="str">
        <f>INDEX('Product Details'!$A$2:$D$169, MATCH('Sales Order '!J3826,'Product Details'!$B$2:$B$169,0),3)</f>
        <v>Furniture</v>
      </c>
      <c r="L3826" s="7" t="str">
        <f>INDEX('Product Details'!$A$2:$D$169, MATCH('Sales Order '!J3826,'Product Details'!$B$2:$B$169,0),4)</f>
        <v>Tables</v>
      </c>
      <c r="M3826" s="7" t="str">
        <f>INDEX('Product Details'!$A$2:$D$169, MATCH('Sales Order '!J3826,'Product Details'!$B$2:$B$169,0),1)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475"/>
        <v>266</v>
      </c>
      <c r="R3826" s="8">
        <f t="shared" si="476"/>
        <v>278</v>
      </c>
      <c r="S3826" s="2">
        <v>30</v>
      </c>
      <c r="T3826" s="9">
        <f t="shared" si="477"/>
        <v>308</v>
      </c>
      <c r="U3826" s="9">
        <f t="shared" si="478"/>
        <v>42</v>
      </c>
      <c r="V3826" s="2" t="s">
        <v>72</v>
      </c>
      <c r="W3826" s="10">
        <f t="shared" si="47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 t="shared" si="472"/>
        <v>Lynn</v>
      </c>
      <c r="H3827" s="6" t="str">
        <f t="shared" si="473"/>
        <v>Smith</v>
      </c>
      <c r="I3827" s="6" t="str">
        <f t="shared" si="474"/>
        <v>Guiping</v>
      </c>
      <c r="J3827" s="2" t="s">
        <v>1174</v>
      </c>
      <c r="K3827" s="7" t="str">
        <f>INDEX('Product Details'!$A$2:$D$169, MATCH('Sales Order '!J3827,'Product Details'!$B$2:$B$169,0),3)</f>
        <v>Office_Supplies</v>
      </c>
      <c r="L3827" s="7" t="str">
        <f>INDEX('Product Details'!$A$2:$D$169, MATCH('Sales Order '!J3827,'Product Details'!$B$2:$B$169,0),4)</f>
        <v>Storage</v>
      </c>
      <c r="M3827" s="7" t="str">
        <f>INDEX('Product Details'!$A$2:$D$169, MATCH('Sales Order '!J3827,'Product Details'!$B$2:$B$169,0),1)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475"/>
        <v>22425</v>
      </c>
      <c r="R3827" s="8">
        <f t="shared" si="476"/>
        <v>24480</v>
      </c>
      <c r="S3827" s="2">
        <v>55</v>
      </c>
      <c r="T3827" s="9">
        <f t="shared" si="477"/>
        <v>24535</v>
      </c>
      <c r="U3827" s="9">
        <f t="shared" si="478"/>
        <v>2110</v>
      </c>
      <c r="V3827" s="2" t="s">
        <v>31</v>
      </c>
      <c r="W3827" s="10">
        <f t="shared" si="479"/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 t="shared" si="472"/>
        <v>Bryan</v>
      </c>
      <c r="H3828" s="6" t="str">
        <f t="shared" si="473"/>
        <v>Spruell</v>
      </c>
      <c r="I3828" s="6" t="str">
        <f t="shared" si="474"/>
        <v>Bekasi</v>
      </c>
      <c r="J3828" s="2" t="s">
        <v>1185</v>
      </c>
      <c r="K3828" s="7" t="str">
        <f>INDEX('Product Details'!$A$2:$D$169, MATCH('Sales Order '!J3828,'Product Details'!$B$2:$B$169,0),3)</f>
        <v>Office_Supplies</v>
      </c>
      <c r="L3828" s="7" t="str">
        <f>INDEX('Product Details'!$A$2:$D$169, MATCH('Sales Order '!J3828,'Product Details'!$B$2:$B$169,0),4)</f>
        <v>Envelopes</v>
      </c>
      <c r="M3828" s="7" t="str">
        <f>INDEX('Product Details'!$A$2:$D$169, MATCH('Sales Order '!J3828,'Product Details'!$B$2:$B$169,0),1)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475"/>
        <v>40002</v>
      </c>
      <c r="R3828" s="8">
        <f t="shared" si="476"/>
        <v>41184</v>
      </c>
      <c r="S3828" s="2">
        <v>67</v>
      </c>
      <c r="T3828" s="9">
        <f t="shared" si="477"/>
        <v>41251</v>
      </c>
      <c r="U3828" s="9">
        <f t="shared" si="478"/>
        <v>1249</v>
      </c>
      <c r="V3828" s="2" t="s">
        <v>34</v>
      </c>
      <c r="W3828" s="10">
        <f t="shared" si="479"/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 t="shared" si="472"/>
        <v>Alex</v>
      </c>
      <c r="H3829" s="6" t="str">
        <f t="shared" si="473"/>
        <v>Avila</v>
      </c>
      <c r="I3829" s="6" t="str">
        <f t="shared" si="474"/>
        <v>Berlin</v>
      </c>
      <c r="J3829" s="2" t="s">
        <v>263</v>
      </c>
      <c r="K3829" s="7" t="str">
        <f>INDEX('Product Details'!$A$2:$D$169, MATCH('Sales Order '!J3829,'Product Details'!$B$2:$B$169,0),3)</f>
        <v>Furniture</v>
      </c>
      <c r="L3829" s="7" t="str">
        <f>INDEX('Product Details'!$A$2:$D$169, MATCH('Sales Order '!J3829,'Product Details'!$B$2:$B$169,0),4)</f>
        <v>Chairs</v>
      </c>
      <c r="M3829" s="7" t="str">
        <f>INDEX('Product Details'!$A$2:$D$169, MATCH('Sales Order '!J3829,'Product Details'!$B$2:$B$169,0),1)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475"/>
        <v>187</v>
      </c>
      <c r="R3829" s="8">
        <f t="shared" si="476"/>
        <v>202</v>
      </c>
      <c r="S3829" s="2">
        <v>30</v>
      </c>
      <c r="T3829" s="9">
        <f t="shared" si="477"/>
        <v>232</v>
      </c>
      <c r="U3829" s="9">
        <f t="shared" si="478"/>
        <v>45</v>
      </c>
      <c r="V3829" s="2" t="s">
        <v>64</v>
      </c>
      <c r="W3829" s="10">
        <f t="shared" si="47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 t="shared" si="472"/>
        <v>Magdelene</v>
      </c>
      <c r="H3830" s="6" t="str">
        <f t="shared" si="473"/>
        <v>Morse</v>
      </c>
      <c r="I3830" s="6" t="str">
        <f t="shared" si="474"/>
        <v>Berlin</v>
      </c>
      <c r="J3830" s="2" t="s">
        <v>184</v>
      </c>
      <c r="K3830" s="7" t="str">
        <f>INDEX('Product Details'!$A$2:$D$169, MATCH('Sales Order '!J3830,'Product Details'!$B$2:$B$169,0),3)</f>
        <v>Furniture</v>
      </c>
      <c r="L3830" s="7" t="str">
        <f>INDEX('Product Details'!$A$2:$D$169, MATCH('Sales Order '!J3830,'Product Details'!$B$2:$B$169,0),4)</f>
        <v>Tables</v>
      </c>
      <c r="M3830" s="7" t="str">
        <f>INDEX('Product Details'!$A$2:$D$169, MATCH('Sales Order '!J3830,'Product Details'!$B$2:$B$169,0),1)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475"/>
        <v>3280</v>
      </c>
      <c r="R3830" s="8">
        <f t="shared" si="476"/>
        <v>3442</v>
      </c>
      <c r="S3830" s="2">
        <v>28</v>
      </c>
      <c r="T3830" s="9">
        <f t="shared" si="477"/>
        <v>3470</v>
      </c>
      <c r="U3830" s="9">
        <f t="shared" si="478"/>
        <v>190</v>
      </c>
      <c r="V3830" s="2" t="s">
        <v>34</v>
      </c>
      <c r="W3830" s="10">
        <f t="shared" si="47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 t="shared" si="472"/>
        <v>Darren</v>
      </c>
      <c r="H3831" s="6" t="str">
        <f t="shared" si="473"/>
        <v>Budd</v>
      </c>
      <c r="I3831" s="6" t="str">
        <f t="shared" si="474"/>
        <v>Jakarta</v>
      </c>
      <c r="J3831" s="2" t="s">
        <v>106</v>
      </c>
      <c r="K3831" s="7" t="str">
        <f>INDEX('Product Details'!$A$2:$D$169, MATCH('Sales Order '!J3831,'Product Details'!$B$2:$B$169,0),3)</f>
        <v>Office_Supplies</v>
      </c>
      <c r="L3831" s="7" t="str">
        <f>INDEX('Product Details'!$A$2:$D$169, MATCH('Sales Order '!J3831,'Product Details'!$B$2:$B$169,0),4)</f>
        <v>Appliances</v>
      </c>
      <c r="M3831" s="7" t="str">
        <f>INDEX('Product Details'!$A$2:$D$169, MATCH('Sales Order '!J3831,'Product Details'!$B$2:$B$169,0),1)</f>
        <v>Hoover Microwave, Silver</v>
      </c>
      <c r="N3831" s="2">
        <v>279</v>
      </c>
      <c r="O3831" s="2">
        <v>254</v>
      </c>
      <c r="P3831" s="2">
        <v>3</v>
      </c>
      <c r="Q3831" s="8">
        <f t="shared" si="475"/>
        <v>762</v>
      </c>
      <c r="R3831" s="8">
        <f t="shared" si="476"/>
        <v>837</v>
      </c>
      <c r="S3831" s="2">
        <v>25</v>
      </c>
      <c r="T3831" s="9">
        <f t="shared" si="477"/>
        <v>862</v>
      </c>
      <c r="U3831" s="9">
        <f t="shared" si="478"/>
        <v>100</v>
      </c>
      <c r="V3831" s="2" t="s">
        <v>64</v>
      </c>
      <c r="W3831" s="10">
        <f t="shared" si="47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 t="shared" si="472"/>
        <v>Brooke</v>
      </c>
      <c r="H3832" s="6" t="str">
        <f t="shared" si="473"/>
        <v>Gillingham</v>
      </c>
      <c r="I3832" s="6" t="str">
        <f t="shared" si="474"/>
        <v>Geraldton</v>
      </c>
      <c r="J3832" s="2" t="s">
        <v>1174</v>
      </c>
      <c r="K3832" s="7" t="str">
        <f>INDEX('Product Details'!$A$2:$D$169, MATCH('Sales Order '!J3832,'Product Details'!$B$2:$B$169,0),3)</f>
        <v>Office_Supplies</v>
      </c>
      <c r="L3832" s="7" t="str">
        <f>INDEX('Product Details'!$A$2:$D$169, MATCH('Sales Order '!J3832,'Product Details'!$B$2:$B$169,0),4)</f>
        <v>Storage</v>
      </c>
      <c r="M3832" s="7" t="str">
        <f>INDEX('Product Details'!$A$2:$D$169, MATCH('Sales Order '!J3832,'Product Details'!$B$2:$B$169,0),1)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475"/>
        <v>2784</v>
      </c>
      <c r="R3832" s="8">
        <f t="shared" si="476"/>
        <v>2976</v>
      </c>
      <c r="S3832" s="2">
        <v>28</v>
      </c>
      <c r="T3832" s="9">
        <f t="shared" si="477"/>
        <v>3004</v>
      </c>
      <c r="U3832" s="9">
        <f t="shared" si="478"/>
        <v>220</v>
      </c>
      <c r="V3832" s="2" t="s">
        <v>64</v>
      </c>
      <c r="W3832" s="10">
        <f t="shared" si="47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 t="shared" si="472"/>
        <v>Beth</v>
      </c>
      <c r="H3833" s="6" t="str">
        <f t="shared" si="473"/>
        <v>Thompson</v>
      </c>
      <c r="I3833" s="6" t="str">
        <f t="shared" si="474"/>
        <v>Lohne</v>
      </c>
      <c r="J3833" s="2" t="s">
        <v>235</v>
      </c>
      <c r="K3833" s="7" t="str">
        <f>INDEX('Product Details'!$A$2:$D$169, MATCH('Sales Order '!J3833,'Product Details'!$B$2:$B$169,0),3)</f>
        <v>Furniture</v>
      </c>
      <c r="L3833" s="7" t="str">
        <f>INDEX('Product Details'!$A$2:$D$169, MATCH('Sales Order '!J3833,'Product Details'!$B$2:$B$169,0),4)</f>
        <v>Chairs</v>
      </c>
      <c r="M3833" s="7" t="str">
        <f>INDEX('Product Details'!$A$2:$D$169, MATCH('Sales Order '!J3833,'Product Details'!$B$2:$B$169,0),1)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475"/>
        <v>22032</v>
      </c>
      <c r="R3833" s="8">
        <f t="shared" si="476"/>
        <v>22912</v>
      </c>
      <c r="S3833" s="2">
        <v>47</v>
      </c>
      <c r="T3833" s="9">
        <f t="shared" si="477"/>
        <v>22959</v>
      </c>
      <c r="U3833" s="9">
        <f t="shared" si="478"/>
        <v>927</v>
      </c>
      <c r="V3833" s="2" t="s">
        <v>34</v>
      </c>
      <c r="W3833" s="10">
        <f t="shared" si="479"/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 t="shared" si="472"/>
        <v>Don</v>
      </c>
      <c r="H3834" s="6" t="str">
        <f t="shared" si="473"/>
        <v>Weiss</v>
      </c>
      <c r="I3834" s="6" t="str">
        <f t="shared" si="474"/>
        <v>Sydney</v>
      </c>
      <c r="J3834" s="2" t="s">
        <v>405</v>
      </c>
      <c r="K3834" s="7" t="str">
        <f>INDEX('Product Details'!$A$2:$D$169, MATCH('Sales Order '!J3834,'Product Details'!$B$2:$B$169,0),3)</f>
        <v>Furniture</v>
      </c>
      <c r="L3834" s="7" t="str">
        <f>INDEX('Product Details'!$A$2:$D$169, MATCH('Sales Order '!J3834,'Product Details'!$B$2:$B$169,0),4)</f>
        <v>Furnishings</v>
      </c>
      <c r="M3834" s="7" t="str">
        <f>INDEX('Product Details'!$A$2:$D$169, MATCH('Sales Order '!J3834,'Product Details'!$B$2:$B$169,0),1)</f>
        <v>-O Photo Frame, Black</v>
      </c>
      <c r="N3834" s="2">
        <v>2333</v>
      </c>
      <c r="O3834" s="2">
        <v>2060</v>
      </c>
      <c r="P3834" s="2">
        <v>4</v>
      </c>
      <c r="Q3834" s="8">
        <f t="shared" si="475"/>
        <v>8240</v>
      </c>
      <c r="R3834" s="8">
        <f t="shared" si="476"/>
        <v>9332</v>
      </c>
      <c r="S3834" s="2">
        <v>30</v>
      </c>
      <c r="T3834" s="9">
        <f t="shared" si="477"/>
        <v>9362</v>
      </c>
      <c r="U3834" s="9">
        <f t="shared" si="478"/>
        <v>1122</v>
      </c>
      <c r="V3834" s="2" t="s">
        <v>31</v>
      </c>
      <c r="W3834" s="10">
        <f t="shared" si="479"/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 t="shared" si="472"/>
        <v>Kelly</v>
      </c>
      <c r="H3835" s="6" t="str">
        <f t="shared" si="473"/>
        <v>Collister</v>
      </c>
      <c r="I3835" s="6" t="str">
        <f t="shared" si="474"/>
        <v>Sydney</v>
      </c>
      <c r="J3835" s="2" t="s">
        <v>173</v>
      </c>
      <c r="K3835" s="7" t="str">
        <f>INDEX('Product Details'!$A$2:$D$169, MATCH('Sales Order '!J3835,'Product Details'!$B$2:$B$169,0),3)</f>
        <v>Office_Supplies</v>
      </c>
      <c r="L3835" s="7" t="str">
        <f>INDEX('Product Details'!$A$2:$D$169, MATCH('Sales Order '!J3835,'Product Details'!$B$2:$B$169,0),4)</f>
        <v>Fasteners</v>
      </c>
      <c r="M3835" s="7" t="str">
        <f>INDEX('Product Details'!$A$2:$D$169, MATCH('Sales Order '!J3835,'Product Details'!$B$2:$B$169,0),1)</f>
        <v>OIC Push Pins, Metal</v>
      </c>
      <c r="N3835" s="2">
        <v>1169</v>
      </c>
      <c r="O3835" s="2">
        <v>1103</v>
      </c>
      <c r="P3835" s="2">
        <v>4</v>
      </c>
      <c r="Q3835" s="8">
        <f t="shared" si="475"/>
        <v>4412</v>
      </c>
      <c r="R3835" s="8">
        <f t="shared" si="476"/>
        <v>4676</v>
      </c>
      <c r="S3835" s="2">
        <v>71</v>
      </c>
      <c r="T3835" s="9">
        <f t="shared" si="477"/>
        <v>4747</v>
      </c>
      <c r="U3835" s="9">
        <f t="shared" si="478"/>
        <v>335</v>
      </c>
      <c r="V3835" s="2" t="s">
        <v>34</v>
      </c>
      <c r="W3835" s="10">
        <f t="shared" si="47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 t="shared" si="472"/>
        <v>Valerie</v>
      </c>
      <c r="H3836" s="6" t="str">
        <f t="shared" si="473"/>
        <v>Mitchum</v>
      </c>
      <c r="I3836" s="6" t="str">
        <f t="shared" si="474"/>
        <v>Chengdu</v>
      </c>
      <c r="J3836" s="2" t="s">
        <v>623</v>
      </c>
      <c r="K3836" s="7" t="str">
        <f>INDEX('Product Details'!$A$2:$D$169, MATCH('Sales Order '!J3836,'Product Details'!$B$2:$B$169,0),3)</f>
        <v>Office_Supplies</v>
      </c>
      <c r="L3836" s="7" t="str">
        <f>INDEX('Product Details'!$A$2:$D$169, MATCH('Sales Order '!J3836,'Product Details'!$B$2:$B$169,0),4)</f>
        <v>Storage</v>
      </c>
      <c r="M3836" s="7" t="str">
        <f>INDEX('Product Details'!$A$2:$D$169, MATCH('Sales Order '!J3836,'Product Details'!$B$2:$B$169,0),1)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475"/>
        <v>39312</v>
      </c>
      <c r="R3836" s="8">
        <f t="shared" si="476"/>
        <v>42849</v>
      </c>
      <c r="S3836" s="2">
        <v>25</v>
      </c>
      <c r="T3836" s="9">
        <f t="shared" si="477"/>
        <v>42874</v>
      </c>
      <c r="U3836" s="9">
        <f t="shared" si="478"/>
        <v>3562</v>
      </c>
      <c r="V3836" s="2" t="s">
        <v>34</v>
      </c>
      <c r="W3836" s="10">
        <f t="shared" si="479"/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 t="shared" si="472"/>
        <v>Jason</v>
      </c>
      <c r="H3837" s="6" t="str">
        <f t="shared" si="473"/>
        <v>Gross</v>
      </c>
      <c r="I3837" s="6" t="str">
        <f t="shared" si="474"/>
        <v>Sydney</v>
      </c>
      <c r="J3837" s="2" t="s">
        <v>87</v>
      </c>
      <c r="K3837" s="7" t="str">
        <f>INDEX('Product Details'!$A$2:$D$169, MATCH('Sales Order '!J3837,'Product Details'!$B$2:$B$169,0),3)</f>
        <v>Office_Supplies</v>
      </c>
      <c r="L3837" s="7" t="str">
        <f>INDEX('Product Details'!$A$2:$D$169, MATCH('Sales Order '!J3837,'Product Details'!$B$2:$B$169,0),4)</f>
        <v>Storage</v>
      </c>
      <c r="M3837" s="7" t="str">
        <f>INDEX('Product Details'!$A$2:$D$169, MATCH('Sales Order '!J3837,'Product Details'!$B$2:$B$169,0),1)</f>
        <v>Fellowes Shelving, Wire Frame</v>
      </c>
      <c r="N3837" s="2">
        <v>63</v>
      </c>
      <c r="O3837" s="2">
        <v>59</v>
      </c>
      <c r="P3837" s="2">
        <v>1</v>
      </c>
      <c r="Q3837" s="8">
        <f t="shared" si="475"/>
        <v>59</v>
      </c>
      <c r="R3837" s="8">
        <f t="shared" si="476"/>
        <v>63</v>
      </c>
      <c r="S3837" s="2">
        <v>10</v>
      </c>
      <c r="T3837" s="9">
        <f t="shared" si="477"/>
        <v>73</v>
      </c>
      <c r="U3837" s="9">
        <f t="shared" si="478"/>
        <v>14</v>
      </c>
      <c r="V3837" s="2" t="s">
        <v>34</v>
      </c>
      <c r="W3837" s="10">
        <f t="shared" si="47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 t="shared" si="472"/>
        <v>Stefanie</v>
      </c>
      <c r="H3838" s="6" t="str">
        <f t="shared" si="473"/>
        <v>Holloman</v>
      </c>
      <c r="I3838" s="6" t="str">
        <f t="shared" si="474"/>
        <v>Durgapur</v>
      </c>
      <c r="J3838" s="2" t="s">
        <v>345</v>
      </c>
      <c r="K3838" s="7" t="str">
        <f>INDEX('Product Details'!$A$2:$D$169, MATCH('Sales Order '!J3838,'Product Details'!$B$2:$B$169,0),3)</f>
        <v>Furniture</v>
      </c>
      <c r="L3838" s="7" t="str">
        <f>INDEX('Product Details'!$A$2:$D$169, MATCH('Sales Order '!J3838,'Product Details'!$B$2:$B$169,0),4)</f>
        <v>Chairs</v>
      </c>
      <c r="M3838" s="7" t="str">
        <f>INDEX('Product Details'!$A$2:$D$169, MATCH('Sales Order '!J3838,'Product Details'!$B$2:$B$169,0),1)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475"/>
        <v>430</v>
      </c>
      <c r="R3838" s="8">
        <f t="shared" si="476"/>
        <v>456</v>
      </c>
      <c r="S3838" s="2">
        <v>29</v>
      </c>
      <c r="T3838" s="9">
        <f t="shared" si="477"/>
        <v>485</v>
      </c>
      <c r="U3838" s="9">
        <f t="shared" si="478"/>
        <v>55</v>
      </c>
      <c r="V3838" s="2" t="s">
        <v>34</v>
      </c>
      <c r="W3838" s="10">
        <f t="shared" si="47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 t="shared" si="472"/>
        <v>Ted</v>
      </c>
      <c r="H3839" s="6" t="str">
        <f t="shared" si="473"/>
        <v>Trevino</v>
      </c>
      <c r="I3839" s="6" t="str">
        <f t="shared" si="474"/>
        <v>Bendigo</v>
      </c>
      <c r="J3839" s="2" t="s">
        <v>521</v>
      </c>
      <c r="K3839" s="7" t="str">
        <f>INDEX('Product Details'!$A$2:$D$169, MATCH('Sales Order '!J3839,'Product Details'!$B$2:$B$169,0),3)</f>
        <v>Office_Supplies</v>
      </c>
      <c r="L3839" s="7" t="str">
        <f>INDEX('Product Details'!$A$2:$D$169, MATCH('Sales Order '!J3839,'Product Details'!$B$2:$B$169,0),4)</f>
        <v>Fasteners</v>
      </c>
      <c r="M3839" s="7" t="str">
        <f>INDEX('Product Details'!$A$2:$D$169, MATCH('Sales Order '!J3839,'Product Details'!$B$2:$B$169,0),1)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475"/>
        <v>644</v>
      </c>
      <c r="R3839" s="8">
        <f t="shared" si="476"/>
        <v>679</v>
      </c>
      <c r="S3839" s="2">
        <v>10</v>
      </c>
      <c r="T3839" s="9">
        <f t="shared" si="477"/>
        <v>689</v>
      </c>
      <c r="U3839" s="9">
        <f t="shared" si="478"/>
        <v>45</v>
      </c>
      <c r="V3839" s="2" t="s">
        <v>34</v>
      </c>
      <c r="W3839" s="10">
        <f t="shared" si="47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 t="shared" si="472"/>
        <v>John</v>
      </c>
      <c r="H3840" s="6" t="str">
        <f t="shared" si="473"/>
        <v>Grady</v>
      </c>
      <c r="I3840" s="6" t="str">
        <f t="shared" si="474"/>
        <v>Queanbeyan</v>
      </c>
      <c r="J3840" s="2" t="s">
        <v>623</v>
      </c>
      <c r="K3840" s="7" t="str">
        <f>INDEX('Product Details'!$A$2:$D$169, MATCH('Sales Order '!J3840,'Product Details'!$B$2:$B$169,0),3)</f>
        <v>Office_Supplies</v>
      </c>
      <c r="L3840" s="7" t="str">
        <f>INDEX('Product Details'!$A$2:$D$169, MATCH('Sales Order '!J3840,'Product Details'!$B$2:$B$169,0),4)</f>
        <v>Storage</v>
      </c>
      <c r="M3840" s="7" t="str">
        <f>INDEX('Product Details'!$A$2:$D$169, MATCH('Sales Order '!J3840,'Product Details'!$B$2:$B$169,0),1)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475"/>
        <v>18360</v>
      </c>
      <c r="R3840" s="8">
        <f t="shared" si="476"/>
        <v>20790</v>
      </c>
      <c r="S3840" s="2">
        <v>65</v>
      </c>
      <c r="T3840" s="9">
        <f t="shared" si="477"/>
        <v>20855</v>
      </c>
      <c r="U3840" s="9">
        <f t="shared" si="478"/>
        <v>2495</v>
      </c>
      <c r="V3840" s="2" t="s">
        <v>34</v>
      </c>
      <c r="W3840" s="10">
        <f t="shared" si="479"/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 t="shared" si="472"/>
        <v>Cari</v>
      </c>
      <c r="H3841" s="6" t="str">
        <f t="shared" si="473"/>
        <v>MacIntyre</v>
      </c>
      <c r="I3841" s="6" t="str">
        <f t="shared" si="474"/>
        <v>Suzhou</v>
      </c>
      <c r="J3841" s="2" t="s">
        <v>471</v>
      </c>
      <c r="K3841" s="7" t="str">
        <f>INDEX('Product Details'!$A$2:$D$169, MATCH('Sales Order '!J3841,'Product Details'!$B$2:$B$169,0),3)</f>
        <v>Office_Supplies</v>
      </c>
      <c r="L3841" s="7" t="str">
        <f>INDEX('Product Details'!$A$2:$D$169, MATCH('Sales Order '!J3841,'Product Details'!$B$2:$B$169,0),4)</f>
        <v>Art</v>
      </c>
      <c r="M3841" s="7" t="str">
        <f>INDEX('Product Details'!$A$2:$D$169, MATCH('Sales Order '!J3841,'Product Details'!$B$2:$B$169,0),1)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475"/>
        <v>1419</v>
      </c>
      <c r="R3841" s="8">
        <f t="shared" si="476"/>
        <v>1548</v>
      </c>
      <c r="S3841" s="2">
        <v>89</v>
      </c>
      <c r="T3841" s="9">
        <f t="shared" si="477"/>
        <v>1637</v>
      </c>
      <c r="U3841" s="9">
        <f t="shared" si="478"/>
        <v>218</v>
      </c>
      <c r="V3841" s="2" t="s">
        <v>64</v>
      </c>
      <c r="W3841" s="10">
        <f t="shared" si="47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 t="shared" si="472"/>
        <v>Paul</v>
      </c>
      <c r="H3842" s="6" t="str">
        <f t="shared" si="473"/>
        <v>Gonzalez</v>
      </c>
      <c r="I3842" s="6" t="str">
        <f t="shared" si="474"/>
        <v>Durgapur</v>
      </c>
      <c r="J3842" s="2" t="s">
        <v>161</v>
      </c>
      <c r="K3842" s="7" t="str">
        <f>INDEX('Product Details'!$A$2:$D$169, MATCH('Sales Order '!J3842,'Product Details'!$B$2:$B$169,0),3)</f>
        <v>Office_Supplies</v>
      </c>
      <c r="L3842" s="7" t="str">
        <f>INDEX('Product Details'!$A$2:$D$169, MATCH('Sales Order '!J3842,'Product Details'!$B$2:$B$169,0),4)</f>
        <v>Storage</v>
      </c>
      <c r="M3842" s="7" t="str">
        <f>INDEX('Product Details'!$A$2:$D$169, MATCH('Sales Order '!J3842,'Product Details'!$B$2:$B$169,0),1)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475"/>
        <v>5265</v>
      </c>
      <c r="R3842" s="8">
        <f t="shared" si="476"/>
        <v>5577</v>
      </c>
      <c r="S3842" s="2">
        <v>44</v>
      </c>
      <c r="T3842" s="9">
        <f t="shared" si="477"/>
        <v>5621</v>
      </c>
      <c r="U3842" s="9">
        <f t="shared" si="478"/>
        <v>356</v>
      </c>
      <c r="V3842" s="2" t="s">
        <v>34</v>
      </c>
      <c r="W3842" s="10">
        <f t="shared" si="479"/>
        <v>0.05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 t="shared" si="472"/>
        <v>Jim</v>
      </c>
      <c r="H3843" s="6" t="str">
        <f t="shared" si="473"/>
        <v>Epp</v>
      </c>
      <c r="I3843" s="6" t="str">
        <f t="shared" si="474"/>
        <v>Jingmen</v>
      </c>
      <c r="J3843" s="2" t="s">
        <v>467</v>
      </c>
      <c r="K3843" s="7" t="str">
        <f>INDEX('Product Details'!$A$2:$D$169, MATCH('Sales Order '!J3843,'Product Details'!$B$2:$B$169,0),3)</f>
        <v>Technology</v>
      </c>
      <c r="L3843" s="7" t="str">
        <f>INDEX('Product Details'!$A$2:$D$169, MATCH('Sales Order '!J3843,'Product Details'!$B$2:$B$169,0),4)</f>
        <v>Phones</v>
      </c>
      <c r="M3843" s="7" t="str">
        <f>INDEX('Product Details'!$A$2:$D$169, MATCH('Sales Order '!J3843,'Product Details'!$B$2:$B$169,0),1)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475"/>
        <v>22569</v>
      </c>
      <c r="R3843" s="8">
        <f t="shared" si="476"/>
        <v>24597</v>
      </c>
      <c r="S3843" s="2">
        <v>35</v>
      </c>
      <c r="T3843" s="9">
        <f t="shared" si="477"/>
        <v>24632</v>
      </c>
      <c r="U3843" s="9">
        <f t="shared" si="478"/>
        <v>2063</v>
      </c>
      <c r="V3843" s="2" t="s">
        <v>64</v>
      </c>
      <c r="W3843" s="10">
        <f t="shared" si="479"/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 t="shared" si="472"/>
        <v>Duane</v>
      </c>
      <c r="H3844" s="6" t="str">
        <f t="shared" si="473"/>
        <v>Noonan</v>
      </c>
      <c r="I3844" s="6" t="str">
        <f t="shared" si="474"/>
        <v>Durg</v>
      </c>
      <c r="J3844" s="2" t="s">
        <v>311</v>
      </c>
      <c r="K3844" s="7" t="str">
        <f>INDEX('Product Details'!$A$2:$D$169, MATCH('Sales Order '!J3844,'Product Details'!$B$2:$B$169,0),3)</f>
        <v>Technology</v>
      </c>
      <c r="L3844" s="7" t="str">
        <f>INDEX('Product Details'!$A$2:$D$169, MATCH('Sales Order '!J3844,'Product Details'!$B$2:$B$169,0),4)</f>
        <v>Copiers</v>
      </c>
      <c r="M3844" s="7" t="str">
        <f>INDEX('Product Details'!$A$2:$D$169, MATCH('Sales Order '!J3844,'Product Details'!$B$2:$B$169,0),1)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475"/>
        <v>4284</v>
      </c>
      <c r="R3844" s="8">
        <f t="shared" si="476"/>
        <v>4761</v>
      </c>
      <c r="S3844" s="2">
        <v>26</v>
      </c>
      <c r="T3844" s="9">
        <f t="shared" si="477"/>
        <v>4787</v>
      </c>
      <c r="U3844" s="9">
        <f t="shared" si="478"/>
        <v>503</v>
      </c>
      <c r="V3844" s="2" t="s">
        <v>72</v>
      </c>
      <c r="W3844" s="10">
        <f t="shared" si="47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 t="shared" si="472"/>
        <v>Tony</v>
      </c>
      <c r="H3845" s="6" t="str">
        <f t="shared" si="473"/>
        <v>Sayre</v>
      </c>
      <c r="I3845" s="6" t="str">
        <f t="shared" si="474"/>
        <v>Jakarta</v>
      </c>
      <c r="J3845" s="2" t="s">
        <v>349</v>
      </c>
      <c r="K3845" s="7" t="str">
        <f>INDEX('Product Details'!$A$2:$D$169, MATCH('Sales Order '!J3845,'Product Details'!$B$2:$B$169,0),3)</f>
        <v>Furniture</v>
      </c>
      <c r="L3845" s="7" t="str">
        <f>INDEX('Product Details'!$A$2:$D$169, MATCH('Sales Order '!J3845,'Product Details'!$B$2:$B$169,0),4)</f>
        <v>Furnishings</v>
      </c>
      <c r="M3845" s="7" t="str">
        <f>INDEX('Product Details'!$A$2:$D$169, MATCH('Sales Order '!J3845,'Product Details'!$B$2:$B$169,0),1)</f>
        <v>Tenex Door Stop, Durable</v>
      </c>
      <c r="N3845" s="2">
        <v>61</v>
      </c>
      <c r="O3845" s="2">
        <v>57</v>
      </c>
      <c r="P3845" s="2">
        <v>1</v>
      </c>
      <c r="Q3845" s="8">
        <f t="shared" si="475"/>
        <v>57</v>
      </c>
      <c r="R3845" s="8">
        <f t="shared" si="476"/>
        <v>61</v>
      </c>
      <c r="S3845" s="2">
        <v>10</v>
      </c>
      <c r="T3845" s="9">
        <f t="shared" si="477"/>
        <v>71</v>
      </c>
      <c r="U3845" s="9">
        <f t="shared" si="478"/>
        <v>14</v>
      </c>
      <c r="V3845" s="2" t="s">
        <v>64</v>
      </c>
      <c r="W3845" s="10">
        <f t="shared" si="47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 t="shared" si="472"/>
        <v>Alejandro</v>
      </c>
      <c r="H3846" s="6" t="str">
        <f t="shared" si="473"/>
        <v>Grove</v>
      </c>
      <c r="I3846" s="6" t="str">
        <f t="shared" si="474"/>
        <v>Whyalla</v>
      </c>
      <c r="J3846" s="2" t="s">
        <v>106</v>
      </c>
      <c r="K3846" s="7" t="str">
        <f>INDEX('Product Details'!$A$2:$D$169, MATCH('Sales Order '!J3846,'Product Details'!$B$2:$B$169,0),3)</f>
        <v>Office_Supplies</v>
      </c>
      <c r="L3846" s="7" t="str">
        <f>INDEX('Product Details'!$A$2:$D$169, MATCH('Sales Order '!J3846,'Product Details'!$B$2:$B$169,0),4)</f>
        <v>Appliances</v>
      </c>
      <c r="M3846" s="7" t="str">
        <f>INDEX('Product Details'!$A$2:$D$169, MATCH('Sales Order '!J3846,'Product Details'!$B$2:$B$169,0),1)</f>
        <v>Hoover Microwave, Silver</v>
      </c>
      <c r="N3846" s="2">
        <v>1169</v>
      </c>
      <c r="O3846" s="2">
        <v>1072</v>
      </c>
      <c r="P3846" s="2">
        <v>1</v>
      </c>
      <c r="Q3846" s="8">
        <f t="shared" si="475"/>
        <v>1072</v>
      </c>
      <c r="R3846" s="8">
        <f t="shared" si="476"/>
        <v>1169</v>
      </c>
      <c r="S3846" s="2">
        <v>66</v>
      </c>
      <c r="T3846" s="9">
        <f t="shared" si="477"/>
        <v>1235</v>
      </c>
      <c r="U3846" s="9">
        <f t="shared" si="478"/>
        <v>163</v>
      </c>
      <c r="V3846" s="2" t="s">
        <v>64</v>
      </c>
      <c r="W3846" s="10">
        <f t="shared" si="47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 t="shared" si="472"/>
        <v>John</v>
      </c>
      <c r="H3847" s="6" t="str">
        <f t="shared" si="473"/>
        <v>Castell</v>
      </c>
      <c r="I3847" s="6" t="str">
        <f t="shared" si="474"/>
        <v>Jakarta</v>
      </c>
      <c r="J3847" s="2" t="s">
        <v>420</v>
      </c>
      <c r="K3847" s="7" t="str">
        <f>INDEX('Product Details'!$A$2:$D$169, MATCH('Sales Order '!J3847,'Product Details'!$B$2:$B$169,0),3)</f>
        <v>Office_Supplies</v>
      </c>
      <c r="L3847" s="7" t="str">
        <f>INDEX('Product Details'!$A$2:$D$169, MATCH('Sales Order '!J3847,'Product Details'!$B$2:$B$169,0),4)</f>
        <v>Labels</v>
      </c>
      <c r="M3847" s="7" t="str">
        <f>INDEX('Product Details'!$A$2:$D$169, MATCH('Sales Order '!J3847,'Product Details'!$B$2:$B$169,0),1)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475"/>
        <v>5886</v>
      </c>
      <c r="R3847" s="8">
        <f t="shared" si="476"/>
        <v>6111</v>
      </c>
      <c r="S3847" s="2">
        <v>41</v>
      </c>
      <c r="T3847" s="9">
        <f t="shared" si="477"/>
        <v>6152</v>
      </c>
      <c r="U3847" s="9">
        <f t="shared" si="478"/>
        <v>266</v>
      </c>
      <c r="V3847" s="2" t="s">
        <v>34</v>
      </c>
      <c r="W3847" s="10">
        <f t="shared" si="479"/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 t="shared" si="472"/>
        <v>Ritsa</v>
      </c>
      <c r="H3848" s="6" t="str">
        <f t="shared" si="473"/>
        <v>Hightower</v>
      </c>
      <c r="I3848" s="6" t="str">
        <f t="shared" si="474"/>
        <v>Datong</v>
      </c>
      <c r="J3848" s="2" t="s">
        <v>546</v>
      </c>
      <c r="K3848" s="7" t="str">
        <f>INDEX('Product Details'!$A$2:$D$169, MATCH('Sales Order '!J3848,'Product Details'!$B$2:$B$169,0),3)</f>
        <v>Technology</v>
      </c>
      <c r="L3848" s="7" t="str">
        <f>INDEX('Product Details'!$A$2:$D$169, MATCH('Sales Order '!J3848,'Product Details'!$B$2:$B$169,0),4)</f>
        <v>Copiers</v>
      </c>
      <c r="M3848" s="7" t="str">
        <f>INDEX('Product Details'!$A$2:$D$169, MATCH('Sales Order '!J3848,'Product Details'!$B$2:$B$169,0),1)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475"/>
        <v>79716</v>
      </c>
      <c r="R3848" s="8">
        <f t="shared" si="476"/>
        <v>84378</v>
      </c>
      <c r="S3848" s="2">
        <v>62</v>
      </c>
      <c r="T3848" s="9">
        <f t="shared" si="477"/>
        <v>84440</v>
      </c>
      <c r="U3848" s="9">
        <f t="shared" si="478"/>
        <v>4724</v>
      </c>
      <c r="V3848" s="2" t="s">
        <v>34</v>
      </c>
      <c r="W3848" s="10">
        <f t="shared" si="479"/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 t="shared" si="472"/>
        <v>Hilary</v>
      </c>
      <c r="H3849" s="6" t="str">
        <f t="shared" si="473"/>
        <v>Holden</v>
      </c>
      <c r="I3849" s="6" t="str">
        <f t="shared" si="474"/>
        <v>Mysore</v>
      </c>
      <c r="J3849" s="2" t="s">
        <v>420</v>
      </c>
      <c r="K3849" s="7" t="str">
        <f>INDEX('Product Details'!$A$2:$D$169, MATCH('Sales Order '!J3849,'Product Details'!$B$2:$B$169,0),3)</f>
        <v>Office_Supplies</v>
      </c>
      <c r="L3849" s="7" t="str">
        <f>INDEX('Product Details'!$A$2:$D$169, MATCH('Sales Order '!J3849,'Product Details'!$B$2:$B$169,0),4)</f>
        <v>Labels</v>
      </c>
      <c r="M3849" s="7" t="str">
        <f>INDEX('Product Details'!$A$2:$D$169, MATCH('Sales Order '!J3849,'Product Details'!$B$2:$B$169,0),1)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475"/>
        <v>252</v>
      </c>
      <c r="R3849" s="8">
        <f t="shared" si="476"/>
        <v>270</v>
      </c>
      <c r="S3849" s="2">
        <v>30</v>
      </c>
      <c r="T3849" s="9">
        <f t="shared" si="477"/>
        <v>300</v>
      </c>
      <c r="U3849" s="9">
        <f t="shared" si="478"/>
        <v>48</v>
      </c>
      <c r="V3849" s="2" t="s">
        <v>34</v>
      </c>
      <c r="W3849" s="10">
        <f t="shared" si="47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 t="shared" ref="G3850:G3913" si="480">VLOOKUP(F3850, Customer,2,0)</f>
        <v>Victoria</v>
      </c>
      <c r="H3850" s="6" t="str">
        <f t="shared" ref="H3850:H3913" si="481">VLOOKUP(F3850,Customer,3,0)</f>
        <v>Brennan</v>
      </c>
      <c r="I3850" s="6" t="str">
        <f t="shared" ref="I3850:I3913" si="482">VLOOKUP(F3850,Customer,5,0)</f>
        <v>Canberra</v>
      </c>
      <c r="J3850" s="2" t="s">
        <v>1185</v>
      </c>
      <c r="K3850" s="7" t="str">
        <f>INDEX('Product Details'!$A$2:$D$169, MATCH('Sales Order '!J3850,'Product Details'!$B$2:$B$169,0),3)</f>
        <v>Office_Supplies</v>
      </c>
      <c r="L3850" s="7" t="str">
        <f>INDEX('Product Details'!$A$2:$D$169, MATCH('Sales Order '!J3850,'Product Details'!$B$2:$B$169,0),4)</f>
        <v>Envelopes</v>
      </c>
      <c r="M3850" s="7" t="str">
        <f>INDEX('Product Details'!$A$2:$D$169, MATCH('Sales Order '!J3850,'Product Details'!$B$2:$B$169,0),1)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475"/>
        <v>37970</v>
      </c>
      <c r="R3850" s="8">
        <f t="shared" si="476"/>
        <v>41010</v>
      </c>
      <c r="S3850" s="2">
        <v>86</v>
      </c>
      <c r="T3850" s="9">
        <f t="shared" si="477"/>
        <v>41096</v>
      </c>
      <c r="U3850" s="9">
        <f t="shared" si="478"/>
        <v>3126</v>
      </c>
      <c r="V3850" s="2" t="s">
        <v>34</v>
      </c>
      <c r="W3850" s="10">
        <f t="shared" si="479"/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 t="shared" si="480"/>
        <v>Stuart</v>
      </c>
      <c r="H3851" s="6" t="str">
        <f t="shared" si="481"/>
        <v>Calhoun</v>
      </c>
      <c r="I3851" s="6" t="str">
        <f t="shared" si="482"/>
        <v>Raipur</v>
      </c>
      <c r="J3851" s="2" t="s">
        <v>94</v>
      </c>
      <c r="K3851" s="7" t="str">
        <f>INDEX('Product Details'!$A$2:$D$169, MATCH('Sales Order '!J3851,'Product Details'!$B$2:$B$169,0),3)</f>
        <v>Furniture</v>
      </c>
      <c r="L3851" s="7" t="str">
        <f>INDEX('Product Details'!$A$2:$D$169, MATCH('Sales Order '!J3851,'Product Details'!$B$2:$B$169,0),4)</f>
        <v>Bookcases</v>
      </c>
      <c r="M3851" s="7" t="str">
        <f>INDEX('Product Details'!$A$2:$D$169, MATCH('Sales Order '!J3851,'Product Details'!$B$2:$B$169,0),1)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483">O3851*P3851</f>
        <v>174</v>
      </c>
      <c r="R3851" s="8">
        <f t="shared" ref="R3851:R3914" si="484">N3851*P3851</f>
        <v>185</v>
      </c>
      <c r="S3851" s="2">
        <v>30</v>
      </c>
      <c r="T3851" s="9">
        <f t="shared" ref="T3851:T3914" si="485">R3851+S3851</f>
        <v>215</v>
      </c>
      <c r="U3851" s="9">
        <f t="shared" ref="U3851:U3914" si="486">T3851-Q3851</f>
        <v>41</v>
      </c>
      <c r="V3851" s="2" t="s">
        <v>34</v>
      </c>
      <c r="W3851" s="10">
        <f t="shared" ref="W3851:W3914" si="487">VLOOKUP(T3851,$X$1:$Y$7,2,1)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 t="shared" si="480"/>
        <v>Clay</v>
      </c>
      <c r="H3852" s="6" t="str">
        <f t="shared" si="481"/>
        <v>Cheatham</v>
      </c>
      <c r="I3852" s="6" t="str">
        <f t="shared" si="482"/>
        <v>Freiburg</v>
      </c>
      <c r="J3852" s="2" t="s">
        <v>719</v>
      </c>
      <c r="K3852" s="7" t="str">
        <f>INDEX('Product Details'!$A$2:$D$169, MATCH('Sales Order '!J3852,'Product Details'!$B$2:$B$169,0),3)</f>
        <v>Office_Supplies</v>
      </c>
      <c r="L3852" s="7" t="str">
        <f>INDEX('Product Details'!$A$2:$D$169, MATCH('Sales Order '!J3852,'Product Details'!$B$2:$B$169,0),4)</f>
        <v>Labels</v>
      </c>
      <c r="M3852" s="7" t="str">
        <f>INDEX('Product Details'!$A$2:$D$169, MATCH('Sales Order '!J3852,'Product Details'!$B$2:$B$169,0),1)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483"/>
        <v>16272</v>
      </c>
      <c r="R3852" s="8">
        <f t="shared" si="484"/>
        <v>18072</v>
      </c>
      <c r="S3852" s="2">
        <v>84</v>
      </c>
      <c r="T3852" s="9">
        <f t="shared" si="485"/>
        <v>18156</v>
      </c>
      <c r="U3852" s="9">
        <f t="shared" si="486"/>
        <v>1884</v>
      </c>
      <c r="V3852" s="2" t="s">
        <v>34</v>
      </c>
      <c r="W3852" s="10">
        <f t="shared" si="487"/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 t="shared" si="480"/>
        <v>Hunter</v>
      </c>
      <c r="H3853" s="6" t="str">
        <f t="shared" si="481"/>
        <v>Lopez</v>
      </c>
      <c r="I3853" s="6" t="str">
        <f t="shared" si="482"/>
        <v>Wollongong</v>
      </c>
      <c r="J3853" s="2" t="s">
        <v>467</v>
      </c>
      <c r="K3853" s="7" t="str">
        <f>INDEX('Product Details'!$A$2:$D$169, MATCH('Sales Order '!J3853,'Product Details'!$B$2:$B$169,0),3)</f>
        <v>Technology</v>
      </c>
      <c r="L3853" s="7" t="str">
        <f>INDEX('Product Details'!$A$2:$D$169, MATCH('Sales Order '!J3853,'Product Details'!$B$2:$B$169,0),4)</f>
        <v>Phones</v>
      </c>
      <c r="M3853" s="7" t="str">
        <f>INDEX('Product Details'!$A$2:$D$169, MATCH('Sales Order '!J3853,'Product Details'!$B$2:$B$169,0),1)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483"/>
        <v>254</v>
      </c>
      <c r="R3853" s="8">
        <f t="shared" si="484"/>
        <v>279</v>
      </c>
      <c r="S3853" s="2">
        <v>88</v>
      </c>
      <c r="T3853" s="9">
        <f t="shared" si="485"/>
        <v>367</v>
      </c>
      <c r="U3853" s="9">
        <f t="shared" si="486"/>
        <v>113</v>
      </c>
      <c r="V3853" s="2" t="s">
        <v>64</v>
      </c>
      <c r="W3853" s="10">
        <f t="shared" si="487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 t="shared" si="480"/>
        <v>Laurel</v>
      </c>
      <c r="H3854" s="6" t="str">
        <f t="shared" si="481"/>
        <v>Beltran</v>
      </c>
      <c r="I3854" s="6" t="str">
        <f t="shared" si="482"/>
        <v>Bonn</v>
      </c>
      <c r="J3854" s="2" t="s">
        <v>320</v>
      </c>
      <c r="K3854" s="7" t="str">
        <f>INDEX('Product Details'!$A$2:$D$169, MATCH('Sales Order '!J3854,'Product Details'!$B$2:$B$169,0),3)</f>
        <v>Technology</v>
      </c>
      <c r="L3854" s="7" t="str">
        <f>INDEX('Product Details'!$A$2:$D$169, MATCH('Sales Order '!J3854,'Product Details'!$B$2:$B$169,0),4)</f>
        <v>Accessories</v>
      </c>
      <c r="M3854" s="7" t="str">
        <f>INDEX('Product Details'!$A$2:$D$169, MATCH('Sales Order '!J3854,'Product Details'!$B$2:$B$169,0),1)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483"/>
        <v>8906</v>
      </c>
      <c r="R3854" s="8">
        <f t="shared" si="484"/>
        <v>9616</v>
      </c>
      <c r="S3854" s="2">
        <v>66</v>
      </c>
      <c r="T3854" s="9">
        <f t="shared" si="485"/>
        <v>9682</v>
      </c>
      <c r="U3854" s="9">
        <f t="shared" si="486"/>
        <v>776</v>
      </c>
      <c r="V3854" s="2" t="s">
        <v>34</v>
      </c>
      <c r="W3854" s="10">
        <f t="shared" si="487"/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 t="shared" si="480"/>
        <v>Annie</v>
      </c>
      <c r="H3855" s="6" t="str">
        <f t="shared" si="481"/>
        <v>Zypern</v>
      </c>
      <c r="I3855" s="6" t="str">
        <f t="shared" si="482"/>
        <v>Brisbane</v>
      </c>
      <c r="J3855" s="2" t="s">
        <v>274</v>
      </c>
      <c r="K3855" s="7" t="str">
        <f>INDEX('Product Details'!$A$2:$D$169, MATCH('Sales Order '!J3855,'Product Details'!$B$2:$B$169,0),3)</f>
        <v>Furniture</v>
      </c>
      <c r="L3855" s="7" t="str">
        <f>INDEX('Product Details'!$A$2:$D$169, MATCH('Sales Order '!J3855,'Product Details'!$B$2:$B$169,0),4)</f>
        <v>Tables</v>
      </c>
      <c r="M3855" s="7" t="str">
        <f>INDEX('Product Details'!$A$2:$D$169, MATCH('Sales Order '!J3855,'Product Details'!$B$2:$B$169,0),1)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483"/>
        <v>1592</v>
      </c>
      <c r="R3855" s="8">
        <f t="shared" si="484"/>
        <v>1772</v>
      </c>
      <c r="S3855" s="2">
        <v>41</v>
      </c>
      <c r="T3855" s="9">
        <f t="shared" si="485"/>
        <v>1813</v>
      </c>
      <c r="U3855" s="9">
        <f t="shared" si="486"/>
        <v>221</v>
      </c>
      <c r="V3855" s="2" t="s">
        <v>64</v>
      </c>
      <c r="W3855" s="10">
        <f t="shared" si="487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 t="shared" si="480"/>
        <v>Kelly</v>
      </c>
      <c r="H3856" s="6" t="str">
        <f t="shared" si="481"/>
        <v>Collister</v>
      </c>
      <c r="I3856" s="6" t="str">
        <f t="shared" si="482"/>
        <v>Sydney</v>
      </c>
      <c r="J3856" s="2" t="s">
        <v>54</v>
      </c>
      <c r="K3856" s="7" t="str">
        <f>INDEX('Product Details'!$A$2:$D$169, MATCH('Sales Order '!J3856,'Product Details'!$B$2:$B$169,0),3)</f>
        <v>Furniture</v>
      </c>
      <c r="L3856" s="7" t="str">
        <f>INDEX('Product Details'!$A$2:$D$169, MATCH('Sales Order '!J3856,'Product Details'!$B$2:$B$169,0),4)</f>
        <v>Tables</v>
      </c>
      <c r="M3856" s="7" t="str">
        <f>INDEX('Product Details'!$A$2:$D$169, MATCH('Sales Order '!J3856,'Product Details'!$B$2:$B$169,0),1)</f>
        <v>Wood Table, Rectangular</v>
      </c>
      <c r="N3856" s="2">
        <v>8738</v>
      </c>
      <c r="O3856" s="2">
        <v>8162</v>
      </c>
      <c r="P3856" s="2">
        <v>1</v>
      </c>
      <c r="Q3856" s="8">
        <f t="shared" si="483"/>
        <v>8162</v>
      </c>
      <c r="R3856" s="8">
        <f t="shared" si="484"/>
        <v>8738</v>
      </c>
      <c r="S3856" s="2">
        <v>63</v>
      </c>
      <c r="T3856" s="9">
        <f t="shared" si="485"/>
        <v>8801</v>
      </c>
      <c r="U3856" s="9">
        <f t="shared" si="486"/>
        <v>639</v>
      </c>
      <c r="V3856" s="2" t="s">
        <v>34</v>
      </c>
      <c r="W3856" s="10">
        <f t="shared" si="487"/>
        <v>0.05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 t="shared" si="480"/>
        <v>Aaron</v>
      </c>
      <c r="H3857" s="6" t="str">
        <f t="shared" si="481"/>
        <v>Bergman</v>
      </c>
      <c r="I3857" s="6" t="str">
        <f t="shared" si="482"/>
        <v>Halle</v>
      </c>
      <c r="J3857" s="2" t="s">
        <v>78</v>
      </c>
      <c r="K3857" s="7" t="str">
        <f>INDEX('Product Details'!$A$2:$D$169, MATCH('Sales Order '!J3857,'Product Details'!$B$2:$B$169,0),3)</f>
        <v>Office_Supplies</v>
      </c>
      <c r="L3857" s="7" t="str">
        <f>INDEX('Product Details'!$A$2:$D$169, MATCH('Sales Order '!J3857,'Product Details'!$B$2:$B$169,0),4)</f>
        <v>Supplies</v>
      </c>
      <c r="M3857" s="7" t="str">
        <f>INDEX('Product Details'!$A$2:$D$169, MATCH('Sales Order '!J3857,'Product Details'!$B$2:$B$169,0),1)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483"/>
        <v>2937</v>
      </c>
      <c r="R3857" s="8">
        <f t="shared" si="484"/>
        <v>3053</v>
      </c>
      <c r="S3857" s="2">
        <v>35</v>
      </c>
      <c r="T3857" s="9">
        <f t="shared" si="485"/>
        <v>3088</v>
      </c>
      <c r="U3857" s="9">
        <f t="shared" si="486"/>
        <v>151</v>
      </c>
      <c r="V3857" s="2" t="s">
        <v>34</v>
      </c>
      <c r="W3857" s="10">
        <f t="shared" si="487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 t="shared" si="480"/>
        <v>Rachel</v>
      </c>
      <c r="H3858" s="6" t="str">
        <f t="shared" si="481"/>
        <v>Payne</v>
      </c>
      <c r="I3858" s="6" t="str">
        <f t="shared" si="482"/>
        <v>Fuzhou</v>
      </c>
      <c r="J3858" s="2" t="s">
        <v>1174</v>
      </c>
      <c r="K3858" s="7" t="str">
        <f>INDEX('Product Details'!$A$2:$D$169, MATCH('Sales Order '!J3858,'Product Details'!$B$2:$B$169,0),3)</f>
        <v>Office_Supplies</v>
      </c>
      <c r="L3858" s="7" t="str">
        <f>INDEX('Product Details'!$A$2:$D$169, MATCH('Sales Order '!J3858,'Product Details'!$B$2:$B$169,0),4)</f>
        <v>Storage</v>
      </c>
      <c r="M3858" s="7" t="str">
        <f>INDEX('Product Details'!$A$2:$D$169, MATCH('Sales Order '!J3858,'Product Details'!$B$2:$B$169,0),1)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483"/>
        <v>24453</v>
      </c>
      <c r="R3858" s="8">
        <f t="shared" si="484"/>
        <v>26901</v>
      </c>
      <c r="S3858" s="2">
        <v>52</v>
      </c>
      <c r="T3858" s="9">
        <f t="shared" si="485"/>
        <v>26953</v>
      </c>
      <c r="U3858" s="9">
        <f t="shared" si="486"/>
        <v>2500</v>
      </c>
      <c r="V3858" s="2" t="s">
        <v>64</v>
      </c>
      <c r="W3858" s="10">
        <f t="shared" si="487"/>
        <v>7.0000000000000007E-2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 t="shared" si="480"/>
        <v>Adam</v>
      </c>
      <c r="H3859" s="6" t="str">
        <f t="shared" si="481"/>
        <v>Bellavance</v>
      </c>
      <c r="I3859" s="6" t="str">
        <f t="shared" si="482"/>
        <v>Kaiyuan</v>
      </c>
      <c r="J3859" s="2" t="s">
        <v>1168</v>
      </c>
      <c r="K3859" s="7" t="str">
        <f>INDEX('Product Details'!$A$2:$D$169, MATCH('Sales Order '!J3859,'Product Details'!$B$2:$B$169,0),3)</f>
        <v>Office_Supplies</v>
      </c>
      <c r="L3859" s="7" t="str">
        <f>INDEX('Product Details'!$A$2:$D$169, MATCH('Sales Order '!J3859,'Product Details'!$B$2:$B$169,0),4)</f>
        <v>Supplies</v>
      </c>
      <c r="M3859" s="7" t="str">
        <f>INDEX('Product Details'!$A$2:$D$169, MATCH('Sales Order '!J3859,'Product Details'!$B$2:$B$169,0),1)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483"/>
        <v>946</v>
      </c>
      <c r="R3859" s="8">
        <f t="shared" si="484"/>
        <v>1032</v>
      </c>
      <c r="S3859" s="2">
        <v>21</v>
      </c>
      <c r="T3859" s="9">
        <f t="shared" si="485"/>
        <v>1053</v>
      </c>
      <c r="U3859" s="9">
        <f t="shared" si="486"/>
        <v>107</v>
      </c>
      <c r="V3859" s="2" t="s">
        <v>34</v>
      </c>
      <c r="W3859" s="10">
        <f t="shared" si="487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 t="shared" si="480"/>
        <v>Patrick</v>
      </c>
      <c r="H3860" s="6" t="str">
        <f t="shared" si="481"/>
        <v>Bzostek</v>
      </c>
      <c r="I3860" s="6" t="str">
        <f t="shared" si="482"/>
        <v>Brisbane</v>
      </c>
      <c r="J3860" s="2" t="s">
        <v>493</v>
      </c>
      <c r="K3860" s="7" t="str">
        <f>INDEX('Product Details'!$A$2:$D$169, MATCH('Sales Order '!J3860,'Product Details'!$B$2:$B$169,0),3)</f>
        <v>Office_Supplies</v>
      </c>
      <c r="L3860" s="7" t="str">
        <f>INDEX('Product Details'!$A$2:$D$169, MATCH('Sales Order '!J3860,'Product Details'!$B$2:$B$169,0),4)</f>
        <v>Binders</v>
      </c>
      <c r="M3860" s="7" t="str">
        <f>INDEX('Product Details'!$A$2:$D$169, MATCH('Sales Order '!J3860,'Product Details'!$B$2:$B$169,0),1)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483"/>
        <v>20868</v>
      </c>
      <c r="R3860" s="8">
        <f t="shared" si="484"/>
        <v>22524</v>
      </c>
      <c r="S3860" s="2">
        <v>76</v>
      </c>
      <c r="T3860" s="9">
        <f t="shared" si="485"/>
        <v>22600</v>
      </c>
      <c r="U3860" s="9">
        <f t="shared" si="486"/>
        <v>1732</v>
      </c>
      <c r="V3860" s="2" t="s">
        <v>64</v>
      </c>
      <c r="W3860" s="10">
        <f t="shared" si="487"/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 t="shared" si="480"/>
        <v>Bill</v>
      </c>
      <c r="H3861" s="6" t="str">
        <f t="shared" si="481"/>
        <v>Shonely</v>
      </c>
      <c r="I3861" s="6" t="str">
        <f t="shared" si="482"/>
        <v>Jinjiang</v>
      </c>
      <c r="J3861" s="2" t="s">
        <v>702</v>
      </c>
      <c r="K3861" s="7" t="str">
        <f>INDEX('Product Details'!$A$2:$D$169, MATCH('Sales Order '!J3861,'Product Details'!$B$2:$B$169,0),3)</f>
        <v>Furniture</v>
      </c>
      <c r="L3861" s="7" t="str">
        <f>INDEX('Product Details'!$A$2:$D$169, MATCH('Sales Order '!J3861,'Product Details'!$B$2:$B$169,0),4)</f>
        <v>Tables</v>
      </c>
      <c r="M3861" s="7" t="str">
        <f>INDEX('Product Details'!$A$2:$D$169, MATCH('Sales Order '!J3861,'Product Details'!$B$2:$B$169,0),1)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483"/>
        <v>11985</v>
      </c>
      <c r="R3861" s="8">
        <f t="shared" si="484"/>
        <v>12575</v>
      </c>
      <c r="S3861" s="2">
        <v>24</v>
      </c>
      <c r="T3861" s="9">
        <f t="shared" si="485"/>
        <v>12599</v>
      </c>
      <c r="U3861" s="9">
        <f t="shared" si="486"/>
        <v>614</v>
      </c>
      <c r="V3861" s="2" t="s">
        <v>34</v>
      </c>
      <c r="W3861" s="10">
        <f t="shared" si="487"/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 t="shared" si="480"/>
        <v>Adrian</v>
      </c>
      <c r="H3862" s="6" t="str">
        <f t="shared" si="481"/>
        <v>Barton</v>
      </c>
      <c r="I3862" s="6" t="str">
        <f t="shared" si="482"/>
        <v>Wetzlar</v>
      </c>
      <c r="J3862" s="2" t="s">
        <v>218</v>
      </c>
      <c r="K3862" s="7" t="str">
        <f>INDEX('Product Details'!$A$2:$D$169, MATCH('Sales Order '!J3862,'Product Details'!$B$2:$B$169,0),3)</f>
        <v>Office_Supplies</v>
      </c>
      <c r="L3862" s="7" t="str">
        <f>INDEX('Product Details'!$A$2:$D$169, MATCH('Sales Order '!J3862,'Product Details'!$B$2:$B$169,0),4)</f>
        <v>Labels</v>
      </c>
      <c r="M3862" s="7" t="str">
        <f>INDEX('Product Details'!$A$2:$D$169, MATCH('Sales Order '!J3862,'Product Details'!$B$2:$B$169,0),1)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483"/>
        <v>168</v>
      </c>
      <c r="R3862" s="8">
        <f t="shared" si="484"/>
        <v>183</v>
      </c>
      <c r="S3862" s="2">
        <v>30</v>
      </c>
      <c r="T3862" s="9">
        <f t="shared" si="485"/>
        <v>213</v>
      </c>
      <c r="U3862" s="9">
        <f t="shared" si="486"/>
        <v>45</v>
      </c>
      <c r="V3862" s="2" t="s">
        <v>72</v>
      </c>
      <c r="W3862" s="10">
        <f t="shared" si="487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 t="shared" si="480"/>
        <v>Anthony</v>
      </c>
      <c r="H3863" s="6" t="str">
        <f t="shared" si="481"/>
        <v>Rawles</v>
      </c>
      <c r="I3863" s="6" t="str">
        <f t="shared" si="482"/>
        <v>Samarinda</v>
      </c>
      <c r="J3863" s="2" t="s">
        <v>633</v>
      </c>
      <c r="K3863" s="7" t="str">
        <f>INDEX('Product Details'!$A$2:$D$169, MATCH('Sales Order '!J3863,'Product Details'!$B$2:$B$169,0),3)</f>
        <v>Office_Supplies</v>
      </c>
      <c r="L3863" s="7" t="str">
        <f>INDEX('Product Details'!$A$2:$D$169, MATCH('Sales Order '!J3863,'Product Details'!$B$2:$B$169,0),4)</f>
        <v>Appliances</v>
      </c>
      <c r="M3863" s="7" t="str">
        <f>INDEX('Product Details'!$A$2:$D$169, MATCH('Sales Order '!J3863,'Product Details'!$B$2:$B$169,0),1)</f>
        <v>Cuisinart Toaster, Silver</v>
      </c>
      <c r="N3863" s="2">
        <v>69</v>
      </c>
      <c r="O3863" s="2">
        <v>64</v>
      </c>
      <c r="P3863" s="2">
        <v>5</v>
      </c>
      <c r="Q3863" s="8">
        <f t="shared" si="483"/>
        <v>320</v>
      </c>
      <c r="R3863" s="8">
        <f t="shared" si="484"/>
        <v>345</v>
      </c>
      <c r="S3863" s="2">
        <v>10</v>
      </c>
      <c r="T3863" s="9">
        <f t="shared" si="485"/>
        <v>355</v>
      </c>
      <c r="U3863" s="9">
        <f t="shared" si="486"/>
        <v>35</v>
      </c>
      <c r="V3863" s="2" t="s">
        <v>31</v>
      </c>
      <c r="W3863" s="10">
        <f t="shared" si="487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 t="shared" si="480"/>
        <v>Alyssa</v>
      </c>
      <c r="H3864" s="6" t="str">
        <f t="shared" si="481"/>
        <v>Tate</v>
      </c>
      <c r="I3864" s="6" t="str">
        <f t="shared" si="482"/>
        <v>Wafangdian</v>
      </c>
      <c r="J3864" s="2" t="s">
        <v>698</v>
      </c>
      <c r="K3864" s="7" t="str">
        <f>INDEX('Product Details'!$A$2:$D$169, MATCH('Sales Order '!J3864,'Product Details'!$B$2:$B$169,0),3)</f>
        <v>Furniture</v>
      </c>
      <c r="L3864" s="7" t="str">
        <f>INDEX('Product Details'!$A$2:$D$169, MATCH('Sales Order '!J3864,'Product Details'!$B$2:$B$169,0),4)</f>
        <v>Chairs</v>
      </c>
      <c r="M3864" s="7" t="str">
        <f>INDEX('Product Details'!$A$2:$D$169, MATCH('Sales Order '!J3864,'Product Details'!$B$2:$B$169,0),1)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483"/>
        <v>13352</v>
      </c>
      <c r="R3864" s="8">
        <f t="shared" si="484"/>
        <v>14272</v>
      </c>
      <c r="S3864" s="2">
        <v>96</v>
      </c>
      <c r="T3864" s="9">
        <f t="shared" si="485"/>
        <v>14368</v>
      </c>
      <c r="U3864" s="9">
        <f t="shared" si="486"/>
        <v>1016</v>
      </c>
      <c r="V3864" s="2" t="s">
        <v>34</v>
      </c>
      <c r="W3864" s="10">
        <f t="shared" si="487"/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 t="shared" si="480"/>
        <v>Dennis</v>
      </c>
      <c r="H3865" s="6" t="str">
        <f t="shared" si="481"/>
        <v>Pardue</v>
      </c>
      <c r="I3865" s="6" t="str">
        <f t="shared" si="482"/>
        <v>Pekalongan</v>
      </c>
      <c r="J3865" s="2" t="s">
        <v>383</v>
      </c>
      <c r="K3865" s="7" t="str">
        <f>INDEX('Product Details'!$A$2:$D$169, MATCH('Sales Order '!J3865,'Product Details'!$B$2:$B$169,0),3)</f>
        <v>Office_Supplies</v>
      </c>
      <c r="L3865" s="7" t="str">
        <f>INDEX('Product Details'!$A$2:$D$169, MATCH('Sales Order '!J3865,'Product Details'!$B$2:$B$169,0),4)</f>
        <v>Storage</v>
      </c>
      <c r="M3865" s="7" t="str">
        <f>INDEX('Product Details'!$A$2:$D$169, MATCH('Sales Order '!J3865,'Product Details'!$B$2:$B$169,0),1)</f>
        <v>RogeFolders, Single Width</v>
      </c>
      <c r="N3865" s="2">
        <v>1834</v>
      </c>
      <c r="O3865" s="2">
        <v>1716</v>
      </c>
      <c r="P3865" s="2">
        <v>3</v>
      </c>
      <c r="Q3865" s="8">
        <f t="shared" si="483"/>
        <v>5148</v>
      </c>
      <c r="R3865" s="8">
        <f t="shared" si="484"/>
        <v>5502</v>
      </c>
      <c r="S3865" s="2">
        <v>21</v>
      </c>
      <c r="T3865" s="9">
        <f t="shared" si="485"/>
        <v>5523</v>
      </c>
      <c r="U3865" s="9">
        <f t="shared" si="486"/>
        <v>375</v>
      </c>
      <c r="V3865" s="2" t="s">
        <v>64</v>
      </c>
      <c r="W3865" s="10">
        <f t="shared" si="487"/>
        <v>0.05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 t="shared" si="480"/>
        <v>Rick</v>
      </c>
      <c r="H3866" s="6" t="str">
        <f t="shared" si="481"/>
        <v>Duston</v>
      </c>
      <c r="I3866" s="6" t="str">
        <f t="shared" si="482"/>
        <v>Bhiwandi</v>
      </c>
      <c r="J3866" s="2" t="s">
        <v>623</v>
      </c>
      <c r="K3866" s="7" t="str">
        <f>INDEX('Product Details'!$A$2:$D$169, MATCH('Sales Order '!J3866,'Product Details'!$B$2:$B$169,0),3)</f>
        <v>Office_Supplies</v>
      </c>
      <c r="L3866" s="7" t="str">
        <f>INDEX('Product Details'!$A$2:$D$169, MATCH('Sales Order '!J3866,'Product Details'!$B$2:$B$169,0),4)</f>
        <v>Storage</v>
      </c>
      <c r="M3866" s="7" t="str">
        <f>INDEX('Product Details'!$A$2:$D$169, MATCH('Sales Order '!J3866,'Product Details'!$B$2:$B$169,0),1)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483"/>
        <v>1530</v>
      </c>
      <c r="R3866" s="8">
        <f t="shared" si="484"/>
        <v>1605</v>
      </c>
      <c r="S3866" s="2">
        <v>62</v>
      </c>
      <c r="T3866" s="9">
        <f t="shared" si="485"/>
        <v>1667</v>
      </c>
      <c r="U3866" s="9">
        <f t="shared" si="486"/>
        <v>137</v>
      </c>
      <c r="V3866" s="2" t="s">
        <v>34</v>
      </c>
      <c r="W3866" s="10">
        <f t="shared" si="487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 t="shared" si="480"/>
        <v>Anthony</v>
      </c>
      <c r="H3867" s="6" t="str">
        <f t="shared" si="481"/>
        <v>O'Donnell</v>
      </c>
      <c r="I3867" s="6" t="str">
        <f t="shared" si="482"/>
        <v>Perth</v>
      </c>
      <c r="J3867" s="2" t="s">
        <v>515</v>
      </c>
      <c r="K3867" s="7" t="str">
        <f>INDEX('Product Details'!$A$2:$D$169, MATCH('Sales Order '!J3867,'Product Details'!$B$2:$B$169,0),3)</f>
        <v>Technology</v>
      </c>
      <c r="L3867" s="7" t="str">
        <f>INDEX('Product Details'!$A$2:$D$169, MATCH('Sales Order '!J3867,'Product Details'!$B$2:$B$169,0),4)</f>
        <v>Accessories</v>
      </c>
      <c r="M3867" s="7" t="str">
        <f>INDEX('Product Details'!$A$2:$D$169, MATCH('Sales Order '!J3867,'Product Details'!$B$2:$B$169,0),1)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483"/>
        <v>2720</v>
      </c>
      <c r="R3867" s="8">
        <f t="shared" si="484"/>
        <v>2882</v>
      </c>
      <c r="S3867" s="2">
        <v>53</v>
      </c>
      <c r="T3867" s="9">
        <f t="shared" si="485"/>
        <v>2935</v>
      </c>
      <c r="U3867" s="9">
        <f t="shared" si="486"/>
        <v>215</v>
      </c>
      <c r="V3867" s="2" t="s">
        <v>64</v>
      </c>
      <c r="W3867" s="10">
        <f t="shared" si="487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 t="shared" si="480"/>
        <v>Eric</v>
      </c>
      <c r="H3868" s="6" t="str">
        <f t="shared" si="481"/>
        <v>Barreto</v>
      </c>
      <c r="I3868" s="6" t="str">
        <f t="shared" si="482"/>
        <v>Liaoyang</v>
      </c>
      <c r="J3868" s="2" t="s">
        <v>67</v>
      </c>
      <c r="K3868" s="7" t="str">
        <f>INDEX('Product Details'!$A$2:$D$169, MATCH('Sales Order '!J3868,'Product Details'!$B$2:$B$169,0),3)</f>
        <v>Furniture</v>
      </c>
      <c r="L3868" s="7" t="str">
        <f>INDEX('Product Details'!$A$2:$D$169, MATCH('Sales Order '!J3868,'Product Details'!$B$2:$B$169,0),4)</f>
        <v>Bookcases</v>
      </c>
      <c r="M3868" s="7" t="str">
        <f>INDEX('Product Details'!$A$2:$D$169, MATCH('Sales Order '!J3868,'Product Details'!$B$2:$B$169,0),1)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483"/>
        <v>8572</v>
      </c>
      <c r="R3868" s="8">
        <f t="shared" si="484"/>
        <v>8912</v>
      </c>
      <c r="S3868" s="2">
        <v>61</v>
      </c>
      <c r="T3868" s="9">
        <f t="shared" si="485"/>
        <v>8973</v>
      </c>
      <c r="U3868" s="9">
        <f t="shared" si="486"/>
        <v>401</v>
      </c>
      <c r="V3868" s="2" t="s">
        <v>64</v>
      </c>
      <c r="W3868" s="10">
        <f t="shared" si="487"/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 t="shared" si="480"/>
        <v>Bill</v>
      </c>
      <c r="H3869" s="6" t="str">
        <f t="shared" si="481"/>
        <v>Eplett</v>
      </c>
      <c r="I3869" s="6" t="str">
        <f t="shared" si="482"/>
        <v>Newcastle</v>
      </c>
      <c r="J3869" s="2" t="s">
        <v>173</v>
      </c>
      <c r="K3869" s="7" t="str">
        <f>INDEX('Product Details'!$A$2:$D$169, MATCH('Sales Order '!J3869,'Product Details'!$B$2:$B$169,0),3)</f>
        <v>Office_Supplies</v>
      </c>
      <c r="L3869" s="7" t="str">
        <f>INDEX('Product Details'!$A$2:$D$169, MATCH('Sales Order '!J3869,'Product Details'!$B$2:$B$169,0),4)</f>
        <v>Fasteners</v>
      </c>
      <c r="M3869" s="7" t="str">
        <f>INDEX('Product Details'!$A$2:$D$169, MATCH('Sales Order '!J3869,'Product Details'!$B$2:$B$169,0),1)</f>
        <v>OIC Push Pins, Metal</v>
      </c>
      <c r="N3869" s="2">
        <v>8281</v>
      </c>
      <c r="O3869" s="2">
        <v>7673</v>
      </c>
      <c r="P3869" s="2">
        <v>4</v>
      </c>
      <c r="Q3869" s="8">
        <f t="shared" si="483"/>
        <v>30692</v>
      </c>
      <c r="R3869" s="8">
        <f t="shared" si="484"/>
        <v>33124</v>
      </c>
      <c r="S3869" s="2">
        <v>48</v>
      </c>
      <c r="T3869" s="9">
        <f t="shared" si="485"/>
        <v>33172</v>
      </c>
      <c r="U3869" s="9">
        <f t="shared" si="486"/>
        <v>2480</v>
      </c>
      <c r="V3869" s="2" t="s">
        <v>34</v>
      </c>
      <c r="W3869" s="10">
        <f t="shared" si="487"/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 t="shared" si="480"/>
        <v>Hallie</v>
      </c>
      <c r="H3870" s="6" t="str">
        <f t="shared" si="481"/>
        <v>Redmond</v>
      </c>
      <c r="I3870" s="6" t="str">
        <f t="shared" si="482"/>
        <v>Caloundra</v>
      </c>
      <c r="J3870" s="2" t="s">
        <v>471</v>
      </c>
      <c r="K3870" s="7" t="str">
        <f>INDEX('Product Details'!$A$2:$D$169, MATCH('Sales Order '!J3870,'Product Details'!$B$2:$B$169,0),3)</f>
        <v>Office_Supplies</v>
      </c>
      <c r="L3870" s="7" t="str">
        <f>INDEX('Product Details'!$A$2:$D$169, MATCH('Sales Order '!J3870,'Product Details'!$B$2:$B$169,0),4)</f>
        <v>Art</v>
      </c>
      <c r="M3870" s="7" t="str">
        <f>INDEX('Product Details'!$A$2:$D$169, MATCH('Sales Order '!J3870,'Product Details'!$B$2:$B$169,0),1)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483"/>
        <v>224</v>
      </c>
      <c r="R3870" s="8">
        <f t="shared" si="484"/>
        <v>244</v>
      </c>
      <c r="S3870" s="2">
        <v>10</v>
      </c>
      <c r="T3870" s="9">
        <f t="shared" si="485"/>
        <v>254</v>
      </c>
      <c r="U3870" s="9">
        <f t="shared" si="486"/>
        <v>30</v>
      </c>
      <c r="V3870" s="2" t="s">
        <v>34</v>
      </c>
      <c r="W3870" s="10">
        <f t="shared" si="487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 t="shared" si="480"/>
        <v>Justin</v>
      </c>
      <c r="H3871" s="6" t="str">
        <f t="shared" si="481"/>
        <v>Hirsh</v>
      </c>
      <c r="I3871" s="6" t="str">
        <f t="shared" si="482"/>
        <v>Surakarta</v>
      </c>
      <c r="J3871" s="2" t="s">
        <v>256</v>
      </c>
      <c r="K3871" s="7" t="str">
        <f>INDEX('Product Details'!$A$2:$D$169, MATCH('Sales Order '!J3871,'Product Details'!$B$2:$B$169,0),3)</f>
        <v>Office_Supplies</v>
      </c>
      <c r="L3871" s="7" t="str">
        <f>INDEX('Product Details'!$A$2:$D$169, MATCH('Sales Order '!J3871,'Product Details'!$B$2:$B$169,0),4)</f>
        <v>Supplies</v>
      </c>
      <c r="M3871" s="7" t="str">
        <f>INDEX('Product Details'!$A$2:$D$169, MATCH('Sales Order '!J3871,'Product Details'!$B$2:$B$169,0),1)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483"/>
        <v>2364</v>
      </c>
      <c r="R3871" s="8">
        <f t="shared" si="484"/>
        <v>2481</v>
      </c>
      <c r="S3871" s="2">
        <v>53</v>
      </c>
      <c r="T3871" s="9">
        <f t="shared" si="485"/>
        <v>2534</v>
      </c>
      <c r="U3871" s="9">
        <f t="shared" si="486"/>
        <v>170</v>
      </c>
      <c r="V3871" s="2" t="s">
        <v>64</v>
      </c>
      <c r="W3871" s="10">
        <f t="shared" si="487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 t="shared" si="480"/>
        <v>Kristina</v>
      </c>
      <c r="H3872" s="6" t="str">
        <f t="shared" si="481"/>
        <v>Nunn</v>
      </c>
      <c r="I3872" s="6" t="str">
        <f t="shared" si="482"/>
        <v>Sydney</v>
      </c>
      <c r="J3872" s="2" t="s">
        <v>224</v>
      </c>
      <c r="K3872" s="7" t="str">
        <f>INDEX('Product Details'!$A$2:$D$169, MATCH('Sales Order '!J3872,'Product Details'!$B$2:$B$169,0),3)</f>
        <v>Office_Supplies</v>
      </c>
      <c r="L3872" s="7" t="str">
        <f>INDEX('Product Details'!$A$2:$D$169, MATCH('Sales Order '!J3872,'Product Details'!$B$2:$B$169,0),4)</f>
        <v>Supplies</v>
      </c>
      <c r="M3872" s="7" t="str">
        <f>INDEX('Product Details'!$A$2:$D$169, MATCH('Sales Order '!J3872,'Product Details'!$B$2:$B$169,0),1)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483"/>
        <v>1402</v>
      </c>
      <c r="R3872" s="8">
        <f t="shared" si="484"/>
        <v>1530</v>
      </c>
      <c r="S3872" s="2">
        <v>77</v>
      </c>
      <c r="T3872" s="9">
        <f t="shared" si="485"/>
        <v>1607</v>
      </c>
      <c r="U3872" s="9">
        <f t="shared" si="486"/>
        <v>205</v>
      </c>
      <c r="V3872" s="2" t="s">
        <v>34</v>
      </c>
      <c r="W3872" s="10">
        <f t="shared" si="487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 t="shared" si="480"/>
        <v>Greg</v>
      </c>
      <c r="H3873" s="6" t="str">
        <f t="shared" si="481"/>
        <v>Hansen</v>
      </c>
      <c r="I3873" s="6" t="str">
        <f t="shared" si="482"/>
        <v>Canberra</v>
      </c>
      <c r="J3873" s="2" t="s">
        <v>415</v>
      </c>
      <c r="K3873" s="7" t="str">
        <f>INDEX('Product Details'!$A$2:$D$169, MATCH('Sales Order '!J3873,'Product Details'!$B$2:$B$169,0),3)</f>
        <v>Furniture</v>
      </c>
      <c r="L3873" s="7" t="str">
        <f>INDEX('Product Details'!$A$2:$D$169, MATCH('Sales Order '!J3873,'Product Details'!$B$2:$B$169,0),4)</f>
        <v>Furnishings</v>
      </c>
      <c r="M3873" s="7" t="str">
        <f>INDEX('Product Details'!$A$2:$D$169, MATCH('Sales Order '!J3873,'Product Details'!$B$2:$B$169,0),1)</f>
        <v>-O Clock, Black</v>
      </c>
      <c r="N3873" s="2">
        <v>69</v>
      </c>
      <c r="O3873" s="2">
        <v>64</v>
      </c>
      <c r="P3873" s="2">
        <v>1</v>
      </c>
      <c r="Q3873" s="8">
        <f t="shared" si="483"/>
        <v>64</v>
      </c>
      <c r="R3873" s="8">
        <f t="shared" si="484"/>
        <v>69</v>
      </c>
      <c r="S3873" s="2">
        <v>10</v>
      </c>
      <c r="T3873" s="9">
        <f t="shared" si="485"/>
        <v>79</v>
      </c>
      <c r="U3873" s="9">
        <f t="shared" si="486"/>
        <v>15</v>
      </c>
      <c r="V3873" s="2" t="s">
        <v>64</v>
      </c>
      <c r="W3873" s="10">
        <f t="shared" si="487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 t="shared" si="480"/>
        <v>Alex</v>
      </c>
      <c r="H3874" s="6" t="str">
        <f t="shared" si="481"/>
        <v>Avila</v>
      </c>
      <c r="I3874" s="6" t="str">
        <f t="shared" si="482"/>
        <v>Newcastle</v>
      </c>
      <c r="J3874" s="2" t="s">
        <v>383</v>
      </c>
      <c r="K3874" s="7" t="str">
        <f>INDEX('Product Details'!$A$2:$D$169, MATCH('Sales Order '!J3874,'Product Details'!$B$2:$B$169,0),3)</f>
        <v>Office_Supplies</v>
      </c>
      <c r="L3874" s="7" t="str">
        <f>INDEX('Product Details'!$A$2:$D$169, MATCH('Sales Order '!J3874,'Product Details'!$B$2:$B$169,0),4)</f>
        <v>Storage</v>
      </c>
      <c r="M3874" s="7" t="str">
        <f>INDEX('Product Details'!$A$2:$D$169, MATCH('Sales Order '!J3874,'Product Details'!$B$2:$B$169,0),1)</f>
        <v>RogeFolders, Single Width</v>
      </c>
      <c r="N3874" s="2">
        <v>4737</v>
      </c>
      <c r="O3874" s="2">
        <v>4473</v>
      </c>
      <c r="P3874" s="2">
        <v>5</v>
      </c>
      <c r="Q3874" s="8">
        <f t="shared" si="483"/>
        <v>22365</v>
      </c>
      <c r="R3874" s="8">
        <f t="shared" si="484"/>
        <v>23685</v>
      </c>
      <c r="S3874" s="2">
        <v>31</v>
      </c>
      <c r="T3874" s="9">
        <f t="shared" si="485"/>
        <v>23716</v>
      </c>
      <c r="U3874" s="9">
        <f t="shared" si="486"/>
        <v>1351</v>
      </c>
      <c r="V3874" s="2" t="s">
        <v>64</v>
      </c>
      <c r="W3874" s="10">
        <f t="shared" si="487"/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 t="shared" si="480"/>
        <v>Harry</v>
      </c>
      <c r="H3875" s="6" t="str">
        <f t="shared" si="481"/>
        <v>Marie</v>
      </c>
      <c r="I3875" s="6" t="str">
        <f t="shared" si="482"/>
        <v>Dortmund</v>
      </c>
      <c r="J3875" s="2" t="s">
        <v>60</v>
      </c>
      <c r="K3875" s="7" t="str">
        <f>INDEX('Product Details'!$A$2:$D$169, MATCH('Sales Order '!J3875,'Product Details'!$B$2:$B$169,0),3)</f>
        <v>Technology</v>
      </c>
      <c r="L3875" s="7" t="str">
        <f>INDEX('Product Details'!$A$2:$D$169, MATCH('Sales Order '!J3875,'Product Details'!$B$2:$B$169,0),4)</f>
        <v>Accessories</v>
      </c>
      <c r="M3875" s="7" t="str">
        <f>INDEX('Product Details'!$A$2:$D$169, MATCH('Sales Order '!J3875,'Product Details'!$B$2:$B$169,0),1)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483"/>
        <v>756</v>
      </c>
      <c r="R3875" s="8">
        <f t="shared" si="484"/>
        <v>810</v>
      </c>
      <c r="S3875" s="2">
        <v>30</v>
      </c>
      <c r="T3875" s="9">
        <f t="shared" si="485"/>
        <v>840</v>
      </c>
      <c r="U3875" s="9">
        <f t="shared" si="486"/>
        <v>84</v>
      </c>
      <c r="V3875" s="2" t="s">
        <v>34</v>
      </c>
      <c r="W3875" s="10">
        <f t="shared" si="487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 t="shared" si="480"/>
        <v>Kelly</v>
      </c>
      <c r="H3876" s="6" t="str">
        <f t="shared" si="481"/>
        <v>Collister</v>
      </c>
      <c r="I3876" s="6" t="str">
        <f t="shared" si="482"/>
        <v>Tangshan</v>
      </c>
      <c r="J3876" s="2" t="s">
        <v>97</v>
      </c>
      <c r="K3876" s="7" t="str">
        <f>INDEX('Product Details'!$A$2:$D$169, MATCH('Sales Order '!J3876,'Product Details'!$B$2:$B$169,0),3)</f>
        <v>Technology</v>
      </c>
      <c r="L3876" s="7" t="str">
        <f>INDEX('Product Details'!$A$2:$D$169, MATCH('Sales Order '!J3876,'Product Details'!$B$2:$B$169,0),4)</f>
        <v>Machines</v>
      </c>
      <c r="M3876" s="7" t="str">
        <f>INDEX('Product Details'!$A$2:$D$169, MATCH('Sales Order '!J3876,'Product Details'!$B$2:$B$169,0),1)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483"/>
        <v>1718</v>
      </c>
      <c r="R3876" s="8">
        <f t="shared" si="484"/>
        <v>1836</v>
      </c>
      <c r="S3876" s="2">
        <v>76</v>
      </c>
      <c r="T3876" s="9">
        <f t="shared" si="485"/>
        <v>1912</v>
      </c>
      <c r="U3876" s="9">
        <f t="shared" si="486"/>
        <v>194</v>
      </c>
      <c r="V3876" s="2" t="s">
        <v>34</v>
      </c>
      <c r="W3876" s="10">
        <f t="shared" si="487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 t="shared" si="480"/>
        <v>Kelly</v>
      </c>
      <c r="H3877" s="6" t="str">
        <f t="shared" si="481"/>
        <v>Collister</v>
      </c>
      <c r="I3877" s="6" t="str">
        <f t="shared" si="482"/>
        <v>Tangshan</v>
      </c>
      <c r="J3877" s="2" t="s">
        <v>841</v>
      </c>
      <c r="K3877" s="7" t="str">
        <f>INDEX('Product Details'!$A$2:$D$169, MATCH('Sales Order '!J3877,'Product Details'!$B$2:$B$169,0),3)</f>
        <v>Office_Supplies</v>
      </c>
      <c r="L3877" s="7" t="str">
        <f>INDEX('Product Details'!$A$2:$D$169, MATCH('Sales Order '!J3877,'Product Details'!$B$2:$B$169,0),4)</f>
        <v>Envelopes</v>
      </c>
      <c r="M3877" s="7" t="str">
        <f>INDEX('Product Details'!$A$2:$D$169, MATCH('Sales Order '!J3877,'Product Details'!$B$2:$B$169,0),1)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483"/>
        <v>160</v>
      </c>
      <c r="R3877" s="8">
        <f t="shared" si="484"/>
        <v>174</v>
      </c>
      <c r="S3877" s="2">
        <v>10</v>
      </c>
      <c r="T3877" s="9">
        <f t="shared" si="485"/>
        <v>184</v>
      </c>
      <c r="U3877" s="9">
        <f t="shared" si="486"/>
        <v>24</v>
      </c>
      <c r="V3877" s="2" t="s">
        <v>34</v>
      </c>
      <c r="W3877" s="10">
        <f t="shared" si="487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 t="shared" si="480"/>
        <v>Logan</v>
      </c>
      <c r="H3878" s="6" t="str">
        <f t="shared" si="481"/>
        <v>Currie</v>
      </c>
      <c r="I3878" s="6" t="str">
        <f t="shared" si="482"/>
        <v>Amravati</v>
      </c>
      <c r="J3878" s="2" t="s">
        <v>564</v>
      </c>
      <c r="K3878" s="7" t="str">
        <f>INDEX('Product Details'!$A$2:$D$169, MATCH('Sales Order '!J3878,'Product Details'!$B$2:$B$169,0),3)</f>
        <v>Technology</v>
      </c>
      <c r="L3878" s="7" t="str">
        <f>INDEX('Product Details'!$A$2:$D$169, MATCH('Sales Order '!J3878,'Product Details'!$B$2:$B$169,0),4)</f>
        <v>Machines</v>
      </c>
      <c r="M3878" s="7" t="str">
        <f>INDEX('Product Details'!$A$2:$D$169, MATCH('Sales Order '!J3878,'Product Details'!$B$2:$B$169,0),1)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483"/>
        <v>1072</v>
      </c>
      <c r="R3878" s="8">
        <f t="shared" si="484"/>
        <v>1136</v>
      </c>
      <c r="S3878" s="2">
        <v>30</v>
      </c>
      <c r="T3878" s="9">
        <f t="shared" si="485"/>
        <v>1166</v>
      </c>
      <c r="U3878" s="9">
        <f t="shared" si="486"/>
        <v>94</v>
      </c>
      <c r="V3878" s="2" t="s">
        <v>34</v>
      </c>
      <c r="W3878" s="10">
        <f t="shared" si="487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 t="shared" si="480"/>
        <v>Trudy</v>
      </c>
      <c r="H3879" s="6" t="str">
        <f t="shared" si="481"/>
        <v>Glocke</v>
      </c>
      <c r="I3879" s="6" t="str">
        <f t="shared" si="482"/>
        <v>Huaiyin</v>
      </c>
      <c r="J3879" s="2" t="s">
        <v>205</v>
      </c>
      <c r="K3879" s="7" t="str">
        <f>INDEX('Product Details'!$A$2:$D$169, MATCH('Sales Order '!J3879,'Product Details'!$B$2:$B$169,0),3)</f>
        <v>Office_Supplies</v>
      </c>
      <c r="L3879" s="7" t="str">
        <f>INDEX('Product Details'!$A$2:$D$169, MATCH('Sales Order '!J3879,'Product Details'!$B$2:$B$169,0),4)</f>
        <v>Labels</v>
      </c>
      <c r="M3879" s="7" t="str">
        <f>INDEX('Product Details'!$A$2:$D$169, MATCH('Sales Order '!J3879,'Product Details'!$B$2:$B$169,0),1)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483"/>
        <v>230</v>
      </c>
      <c r="R3879" s="8">
        <f t="shared" si="484"/>
        <v>246</v>
      </c>
      <c r="S3879" s="2">
        <v>30</v>
      </c>
      <c r="T3879" s="9">
        <f t="shared" si="485"/>
        <v>276</v>
      </c>
      <c r="U3879" s="9">
        <f t="shared" si="486"/>
        <v>46</v>
      </c>
      <c r="V3879" s="2" t="s">
        <v>34</v>
      </c>
      <c r="W3879" s="10">
        <f t="shared" si="487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 t="shared" si="480"/>
        <v>Lindsay</v>
      </c>
      <c r="H3880" s="6" t="str">
        <f t="shared" si="481"/>
        <v>Williams</v>
      </c>
      <c r="I3880" s="6" t="str">
        <f t="shared" si="482"/>
        <v>Akola</v>
      </c>
      <c r="J3880" s="2" t="s">
        <v>109</v>
      </c>
      <c r="K3880" s="7" t="str">
        <f>INDEX('Product Details'!$A$2:$D$169, MATCH('Sales Order '!J3880,'Product Details'!$B$2:$B$169,0),3)</f>
        <v>Furniture</v>
      </c>
      <c r="L3880" s="7" t="str">
        <f>INDEX('Product Details'!$A$2:$D$169, MATCH('Sales Order '!J3880,'Product Details'!$B$2:$B$169,0),4)</f>
        <v>Bookcases</v>
      </c>
      <c r="M3880" s="7" t="str">
        <f>INDEX('Product Details'!$A$2:$D$169, MATCH('Sales Order '!J3880,'Product Details'!$B$2:$B$169,0),1)</f>
        <v>4-Shelf Metal Bookcases</v>
      </c>
      <c r="N3880" s="2">
        <v>1125</v>
      </c>
      <c r="O3880" s="2">
        <v>1040</v>
      </c>
      <c r="P3880" s="2">
        <v>3</v>
      </c>
      <c r="Q3880" s="8">
        <f t="shared" si="483"/>
        <v>3120</v>
      </c>
      <c r="R3880" s="8">
        <f t="shared" si="484"/>
        <v>3375</v>
      </c>
      <c r="S3880" s="2">
        <v>91</v>
      </c>
      <c r="T3880" s="9">
        <f t="shared" si="485"/>
        <v>3466</v>
      </c>
      <c r="U3880" s="9">
        <f t="shared" si="486"/>
        <v>346</v>
      </c>
      <c r="V3880" s="2" t="s">
        <v>34</v>
      </c>
      <c r="W3880" s="10">
        <f t="shared" si="487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 t="shared" si="480"/>
        <v>Rob</v>
      </c>
      <c r="H3881" s="6" t="str">
        <f t="shared" si="481"/>
        <v>Williams</v>
      </c>
      <c r="I3881" s="6" t="str">
        <f t="shared" si="482"/>
        <v>Wodonga</v>
      </c>
      <c r="J3881" s="2" t="s">
        <v>156</v>
      </c>
      <c r="K3881" s="7" t="str">
        <f>INDEX('Product Details'!$A$2:$D$169, MATCH('Sales Order '!J3881,'Product Details'!$B$2:$B$169,0),3)</f>
        <v>Office_Supplies</v>
      </c>
      <c r="L3881" s="7" t="str">
        <f>INDEX('Product Details'!$A$2:$D$169, MATCH('Sales Order '!J3881,'Product Details'!$B$2:$B$169,0),4)</f>
        <v>Envelopes</v>
      </c>
      <c r="M3881" s="7" t="str">
        <f>INDEX('Product Details'!$A$2:$D$169, MATCH('Sales Order '!J3881,'Product Details'!$B$2:$B$169,0),1)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483"/>
        <v>1290</v>
      </c>
      <c r="R3881" s="8">
        <f t="shared" si="484"/>
        <v>1368</v>
      </c>
      <c r="S3881" s="2">
        <v>59</v>
      </c>
      <c r="T3881" s="9">
        <f t="shared" si="485"/>
        <v>1427</v>
      </c>
      <c r="U3881" s="9">
        <f t="shared" si="486"/>
        <v>137</v>
      </c>
      <c r="V3881" s="2" t="s">
        <v>34</v>
      </c>
      <c r="W3881" s="10">
        <f t="shared" si="487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 t="shared" si="480"/>
        <v>Brenda</v>
      </c>
      <c r="H3882" s="6" t="str">
        <f t="shared" si="481"/>
        <v>Bowman</v>
      </c>
      <c r="I3882" s="6" t="str">
        <f t="shared" si="482"/>
        <v>Perth</v>
      </c>
      <c r="J3882" s="2" t="s">
        <v>84</v>
      </c>
      <c r="K3882" s="7" t="str">
        <f>INDEX('Product Details'!$A$2:$D$169, MATCH('Sales Order '!J3882,'Product Details'!$B$2:$B$169,0),3)</f>
        <v>Furniture</v>
      </c>
      <c r="L3882" s="7" t="str">
        <f>INDEX('Product Details'!$A$2:$D$169, MATCH('Sales Order '!J3882,'Product Details'!$B$2:$B$169,0),4)</f>
        <v>Chairs</v>
      </c>
      <c r="M3882" s="7" t="str">
        <f>INDEX('Product Details'!$A$2:$D$169, MATCH('Sales Order '!J3882,'Product Details'!$B$2:$B$169,0),1)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483"/>
        <v>3230</v>
      </c>
      <c r="R3882" s="8">
        <f t="shared" si="484"/>
        <v>3455</v>
      </c>
      <c r="S3882" s="2">
        <v>33</v>
      </c>
      <c r="T3882" s="9">
        <f t="shared" si="485"/>
        <v>3488</v>
      </c>
      <c r="U3882" s="9">
        <f t="shared" si="486"/>
        <v>258</v>
      </c>
      <c r="V3882" s="2" t="s">
        <v>64</v>
      </c>
      <c r="W3882" s="10">
        <f t="shared" si="487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 t="shared" si="480"/>
        <v>Craig</v>
      </c>
      <c r="H3883" s="6" t="str">
        <f t="shared" si="481"/>
        <v>Leslie</v>
      </c>
      <c r="I3883" s="6" t="str">
        <f t="shared" si="482"/>
        <v>Wetzlar</v>
      </c>
      <c r="J3883" s="2" t="s">
        <v>860</v>
      </c>
      <c r="K3883" s="7" t="str">
        <f>INDEX('Product Details'!$A$2:$D$169, MATCH('Sales Order '!J3883,'Product Details'!$B$2:$B$169,0),3)</f>
        <v>Furniture</v>
      </c>
      <c r="L3883" s="7" t="str">
        <f>INDEX('Product Details'!$A$2:$D$169, MATCH('Sales Order '!J3883,'Product Details'!$B$2:$B$169,0),4)</f>
        <v>Bookcases</v>
      </c>
      <c r="M3883" s="7" t="str">
        <f>INDEX('Product Details'!$A$2:$D$169, MATCH('Sales Order '!J3883,'Product Details'!$B$2:$B$169,0),1)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483"/>
        <v>2668</v>
      </c>
      <c r="R3883" s="8">
        <f t="shared" si="484"/>
        <v>2826</v>
      </c>
      <c r="S3883" s="2">
        <v>81</v>
      </c>
      <c r="T3883" s="9">
        <f t="shared" si="485"/>
        <v>2907</v>
      </c>
      <c r="U3883" s="9">
        <f t="shared" si="486"/>
        <v>239</v>
      </c>
      <c r="V3883" s="2" t="s">
        <v>64</v>
      </c>
      <c r="W3883" s="10">
        <f t="shared" si="487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 t="shared" si="480"/>
        <v>Alejandro</v>
      </c>
      <c r="H3884" s="6" t="str">
        <f t="shared" si="481"/>
        <v>Grove</v>
      </c>
      <c r="I3884" s="6" t="str">
        <f t="shared" si="482"/>
        <v>Whyalla</v>
      </c>
      <c r="J3884" s="2" t="s">
        <v>297</v>
      </c>
      <c r="K3884" s="7" t="str">
        <f>INDEX('Product Details'!$A$2:$D$169, MATCH('Sales Order '!J3884,'Product Details'!$B$2:$B$169,0),3)</f>
        <v>Office_Supplies</v>
      </c>
      <c r="L3884" s="7" t="str">
        <f>INDEX('Product Details'!$A$2:$D$169, MATCH('Sales Order '!J3884,'Product Details'!$B$2:$B$169,0),4)</f>
        <v>Binders</v>
      </c>
      <c r="M3884" s="7" t="str">
        <f>INDEX('Product Details'!$A$2:$D$169, MATCH('Sales Order '!J3884,'Product Details'!$B$2:$B$169,0),1)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483"/>
        <v>99111</v>
      </c>
      <c r="R3884" s="8">
        <f t="shared" si="484"/>
        <v>106050</v>
      </c>
      <c r="S3884" s="2">
        <v>62</v>
      </c>
      <c r="T3884" s="9">
        <f t="shared" si="485"/>
        <v>106112</v>
      </c>
      <c r="U3884" s="9">
        <f t="shared" si="486"/>
        <v>7001</v>
      </c>
      <c r="V3884" s="2" t="s">
        <v>64</v>
      </c>
      <c r="W3884" s="10">
        <f t="shared" si="487"/>
        <v>0.12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 t="shared" si="480"/>
        <v>Toby</v>
      </c>
      <c r="H3885" s="6" t="str">
        <f t="shared" si="481"/>
        <v>Braunhardt</v>
      </c>
      <c r="I3885" s="6" t="str">
        <f t="shared" si="482"/>
        <v>Perth</v>
      </c>
      <c r="J3885" s="2" t="s">
        <v>479</v>
      </c>
      <c r="K3885" s="7" t="str">
        <f>INDEX('Product Details'!$A$2:$D$169, MATCH('Sales Order '!J3885,'Product Details'!$B$2:$B$169,0),3)</f>
        <v>Furniture</v>
      </c>
      <c r="L3885" s="7" t="str">
        <f>INDEX('Product Details'!$A$2:$D$169, MATCH('Sales Order '!J3885,'Product Details'!$B$2:$B$169,0),4)</f>
        <v>Chairs</v>
      </c>
      <c r="M3885" s="7" t="str">
        <f>INDEX('Product Details'!$A$2:$D$169, MATCH('Sales Order '!J3885,'Product Details'!$B$2:$B$169,0),1)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483"/>
        <v>6764</v>
      </c>
      <c r="R3885" s="8">
        <f t="shared" si="484"/>
        <v>7236</v>
      </c>
      <c r="S3885" s="2">
        <v>65</v>
      </c>
      <c r="T3885" s="9">
        <f t="shared" si="485"/>
        <v>7301</v>
      </c>
      <c r="U3885" s="9">
        <f t="shared" si="486"/>
        <v>537</v>
      </c>
      <c r="V3885" s="2" t="s">
        <v>64</v>
      </c>
      <c r="W3885" s="10">
        <f t="shared" si="487"/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 t="shared" si="480"/>
        <v>Roland</v>
      </c>
      <c r="H3886" s="6" t="str">
        <f t="shared" si="481"/>
        <v>Murray</v>
      </c>
      <c r="I3886" s="6" t="str">
        <f t="shared" si="482"/>
        <v>Frankfurt</v>
      </c>
      <c r="J3886" s="2" t="s">
        <v>286</v>
      </c>
      <c r="K3886" s="7" t="str">
        <f>INDEX('Product Details'!$A$2:$D$169, MATCH('Sales Order '!J3886,'Product Details'!$B$2:$B$169,0),3)</f>
        <v>Technology</v>
      </c>
      <c r="L3886" s="7" t="str">
        <f>INDEX('Product Details'!$A$2:$D$169, MATCH('Sales Order '!J3886,'Product Details'!$B$2:$B$169,0),4)</f>
        <v>Phones</v>
      </c>
      <c r="M3886" s="7" t="str">
        <f>INDEX('Product Details'!$A$2:$D$169, MATCH('Sales Order '!J3886,'Product Details'!$B$2:$B$169,0),1)</f>
        <v>Phone 5C</v>
      </c>
      <c r="N3886" s="2">
        <v>811</v>
      </c>
      <c r="O3886" s="2">
        <v>780</v>
      </c>
      <c r="P3886" s="2">
        <v>2</v>
      </c>
      <c r="Q3886" s="8">
        <f t="shared" si="483"/>
        <v>1560</v>
      </c>
      <c r="R3886" s="8">
        <f t="shared" si="484"/>
        <v>1622</v>
      </c>
      <c r="S3886" s="2">
        <v>53</v>
      </c>
      <c r="T3886" s="9">
        <f t="shared" si="485"/>
        <v>1675</v>
      </c>
      <c r="U3886" s="9">
        <f t="shared" si="486"/>
        <v>115</v>
      </c>
      <c r="V3886" s="2" t="s">
        <v>72</v>
      </c>
      <c r="W3886" s="10">
        <f t="shared" si="487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 t="shared" si="480"/>
        <v>Claire</v>
      </c>
      <c r="H3887" s="6" t="str">
        <f t="shared" si="481"/>
        <v>Gute</v>
      </c>
      <c r="I3887" s="6" t="str">
        <f t="shared" si="482"/>
        <v>Shenzhen</v>
      </c>
      <c r="J3887" s="2" t="s">
        <v>1397</v>
      </c>
      <c r="K3887" s="7" t="str">
        <f>INDEX('Product Details'!$A$2:$D$169, MATCH('Sales Order '!J3887,'Product Details'!$B$2:$B$169,0),3)</f>
        <v>Technology</v>
      </c>
      <c r="L3887" s="7" t="str">
        <f>INDEX('Product Details'!$A$2:$D$169, MATCH('Sales Order '!J3887,'Product Details'!$B$2:$B$169,0),4)</f>
        <v>Phones</v>
      </c>
      <c r="M3887" s="7" t="str">
        <f>INDEX('Product Details'!$A$2:$D$169, MATCH('Sales Order '!J3887,'Product Details'!$B$2:$B$169,0),1)</f>
        <v>Smart Phone, Full Size</v>
      </c>
      <c r="N3887" s="2">
        <v>417</v>
      </c>
      <c r="O3887" s="2">
        <v>392</v>
      </c>
      <c r="P3887" s="2">
        <v>2</v>
      </c>
      <c r="Q3887" s="8">
        <f t="shared" si="483"/>
        <v>784</v>
      </c>
      <c r="R3887" s="8">
        <f t="shared" si="484"/>
        <v>834</v>
      </c>
      <c r="S3887" s="2">
        <v>61</v>
      </c>
      <c r="T3887" s="9">
        <f t="shared" si="485"/>
        <v>895</v>
      </c>
      <c r="U3887" s="9">
        <f t="shared" si="486"/>
        <v>111</v>
      </c>
      <c r="V3887" s="2" t="s">
        <v>34</v>
      </c>
      <c r="W3887" s="10">
        <f t="shared" si="487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 t="shared" si="480"/>
        <v>Ken</v>
      </c>
      <c r="H3888" s="6" t="str">
        <f t="shared" si="481"/>
        <v>Heidel</v>
      </c>
      <c r="I3888" s="6" t="str">
        <f t="shared" si="482"/>
        <v>Tegal</v>
      </c>
      <c r="J3888" s="2" t="s">
        <v>533</v>
      </c>
      <c r="K3888" s="7" t="str">
        <f>INDEX('Product Details'!$A$2:$D$169, MATCH('Sales Order '!J3888,'Product Details'!$B$2:$B$169,0),3)</f>
        <v>Office_Supplies</v>
      </c>
      <c r="L3888" s="7" t="str">
        <f>INDEX('Product Details'!$A$2:$D$169, MATCH('Sales Order '!J3888,'Product Details'!$B$2:$B$169,0),4)</f>
        <v>Supplies</v>
      </c>
      <c r="M3888" s="7" t="str">
        <f>INDEX('Product Details'!$A$2:$D$169, MATCH('Sales Order '!J3888,'Product Details'!$B$2:$B$169,0),1)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483"/>
        <v>46464</v>
      </c>
      <c r="R3888" s="8">
        <f t="shared" si="484"/>
        <v>48696</v>
      </c>
      <c r="S3888" s="2">
        <v>60</v>
      </c>
      <c r="T3888" s="9">
        <f t="shared" si="485"/>
        <v>48756</v>
      </c>
      <c r="U3888" s="9">
        <f t="shared" si="486"/>
        <v>2292</v>
      </c>
      <c r="V3888" s="2" t="s">
        <v>34</v>
      </c>
      <c r="W3888" s="10">
        <f t="shared" si="487"/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 t="shared" si="480"/>
        <v>Benjamin</v>
      </c>
      <c r="H3889" s="6" t="str">
        <f t="shared" si="481"/>
        <v>Patterson</v>
      </c>
      <c r="I3889" s="6" t="str">
        <f t="shared" si="482"/>
        <v>Tamworth</v>
      </c>
      <c r="J3889" s="2" t="s">
        <v>253</v>
      </c>
      <c r="K3889" s="7" t="str">
        <f>INDEX('Product Details'!$A$2:$D$169, MATCH('Sales Order '!J3889,'Product Details'!$B$2:$B$169,0),3)</f>
        <v>Office_Supplies</v>
      </c>
      <c r="L3889" s="7" t="str">
        <f>INDEX('Product Details'!$A$2:$D$169, MATCH('Sales Order '!J3889,'Product Details'!$B$2:$B$169,0),4)</f>
        <v>Binders</v>
      </c>
      <c r="M3889" s="7" t="str">
        <f>INDEX('Product Details'!$A$2:$D$169, MATCH('Sales Order '!J3889,'Product Details'!$B$2:$B$169,0),1)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483"/>
        <v>784</v>
      </c>
      <c r="R3889" s="8">
        <f t="shared" si="484"/>
        <v>834</v>
      </c>
      <c r="S3889" s="2">
        <v>25</v>
      </c>
      <c r="T3889" s="9">
        <f t="shared" si="485"/>
        <v>859</v>
      </c>
      <c r="U3889" s="9">
        <f t="shared" si="486"/>
        <v>75</v>
      </c>
      <c r="V3889" s="2" t="s">
        <v>34</v>
      </c>
      <c r="W3889" s="10">
        <f t="shared" si="487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 t="shared" si="480"/>
        <v>Susan</v>
      </c>
      <c r="H3890" s="6" t="str">
        <f t="shared" si="481"/>
        <v>MacKendrick</v>
      </c>
      <c r="I3890" s="6" t="str">
        <f t="shared" si="482"/>
        <v>Brisbane</v>
      </c>
      <c r="J3890" s="2" t="s">
        <v>748</v>
      </c>
      <c r="K3890" s="7" t="str">
        <f>INDEX('Product Details'!$A$2:$D$169, MATCH('Sales Order '!J3890,'Product Details'!$B$2:$B$169,0),3)</f>
        <v>Office_Supplies</v>
      </c>
      <c r="L3890" s="7" t="str">
        <f>INDEX('Product Details'!$A$2:$D$169, MATCH('Sales Order '!J3890,'Product Details'!$B$2:$B$169,0),4)</f>
        <v>Storage</v>
      </c>
      <c r="M3890" s="7" t="str">
        <f>INDEX('Product Details'!$A$2:$D$169, MATCH('Sales Order '!J3890,'Product Details'!$B$2:$B$169,0),1)</f>
        <v>Smead Trays, Wire Frame</v>
      </c>
      <c r="N3890" s="2">
        <v>693</v>
      </c>
      <c r="O3890" s="2">
        <v>667</v>
      </c>
      <c r="P3890" s="2">
        <v>3</v>
      </c>
      <c r="Q3890" s="8">
        <f t="shared" si="483"/>
        <v>2001</v>
      </c>
      <c r="R3890" s="8">
        <f t="shared" si="484"/>
        <v>2079</v>
      </c>
      <c r="S3890" s="2">
        <v>52</v>
      </c>
      <c r="T3890" s="9">
        <f t="shared" si="485"/>
        <v>2131</v>
      </c>
      <c r="U3890" s="9">
        <f t="shared" si="486"/>
        <v>130</v>
      </c>
      <c r="V3890" s="2" t="s">
        <v>34</v>
      </c>
      <c r="W3890" s="10">
        <f t="shared" si="487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 t="shared" si="480"/>
        <v>Matt</v>
      </c>
      <c r="H3891" s="6" t="str">
        <f t="shared" si="481"/>
        <v>Collins</v>
      </c>
      <c r="I3891" s="6" t="str">
        <f t="shared" si="482"/>
        <v>Mumbai</v>
      </c>
      <c r="J3891" s="2" t="s">
        <v>335</v>
      </c>
      <c r="K3891" s="7" t="str">
        <f>INDEX('Product Details'!$A$2:$D$169, MATCH('Sales Order '!J3891,'Product Details'!$B$2:$B$169,0),3)</f>
        <v>Office_Supplies</v>
      </c>
      <c r="L3891" s="7" t="str">
        <f>INDEX('Product Details'!$A$2:$D$169, MATCH('Sales Order '!J3891,'Product Details'!$B$2:$B$169,0),4)</f>
        <v>Paper</v>
      </c>
      <c r="M3891" s="7" t="str">
        <f>INDEX('Product Details'!$A$2:$D$169, MATCH('Sales Order '!J3891,'Product Details'!$B$2:$B$169,0),1)</f>
        <v>Xerox 22</v>
      </c>
      <c r="N3891" s="2">
        <v>60</v>
      </c>
      <c r="O3891" s="2">
        <v>57</v>
      </c>
      <c r="P3891" s="2">
        <v>3</v>
      </c>
      <c r="Q3891" s="8">
        <f t="shared" si="483"/>
        <v>171</v>
      </c>
      <c r="R3891" s="8">
        <f t="shared" si="484"/>
        <v>180</v>
      </c>
      <c r="S3891" s="2">
        <v>10</v>
      </c>
      <c r="T3891" s="9">
        <f t="shared" si="485"/>
        <v>190</v>
      </c>
      <c r="U3891" s="9">
        <f t="shared" si="486"/>
        <v>19</v>
      </c>
      <c r="V3891" s="2" t="s">
        <v>34</v>
      </c>
      <c r="W3891" s="10">
        <f t="shared" si="487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 t="shared" si="480"/>
        <v>Dean</v>
      </c>
      <c r="H3892" s="6" t="str">
        <f t="shared" si="481"/>
        <v>Katz</v>
      </c>
      <c r="I3892" s="6" t="str">
        <f t="shared" si="482"/>
        <v>Changzhou</v>
      </c>
      <c r="J3892" s="2" t="s">
        <v>392</v>
      </c>
      <c r="K3892" s="7" t="str">
        <f>INDEX('Product Details'!$A$2:$D$169, MATCH('Sales Order '!J3892,'Product Details'!$B$2:$B$169,0),3)</f>
        <v>Office_Supplies</v>
      </c>
      <c r="L3892" s="7" t="str">
        <f>INDEX('Product Details'!$A$2:$D$169, MATCH('Sales Order '!J3892,'Product Details'!$B$2:$B$169,0),4)</f>
        <v>Binders</v>
      </c>
      <c r="M3892" s="7" t="str">
        <f>INDEX('Product Details'!$A$2:$D$169, MATCH('Sales Order '!J3892,'Product Details'!$B$2:$B$169,0),1)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483"/>
        <v>133</v>
      </c>
      <c r="R3892" s="8">
        <f t="shared" si="484"/>
        <v>139</v>
      </c>
      <c r="S3892" s="2">
        <v>30</v>
      </c>
      <c r="T3892" s="9">
        <f t="shared" si="485"/>
        <v>169</v>
      </c>
      <c r="U3892" s="9">
        <f t="shared" si="486"/>
        <v>36</v>
      </c>
      <c r="V3892" s="2" t="s">
        <v>34</v>
      </c>
      <c r="W3892" s="10">
        <f t="shared" si="487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 t="shared" si="480"/>
        <v>Bill</v>
      </c>
      <c r="H3893" s="6" t="str">
        <f t="shared" si="481"/>
        <v>Donatelli</v>
      </c>
      <c r="I3893" s="6" t="str">
        <f t="shared" si="482"/>
        <v>Kamarhati</v>
      </c>
      <c r="J3893" s="2" t="s">
        <v>408</v>
      </c>
      <c r="K3893" s="7" t="str">
        <f>INDEX('Product Details'!$A$2:$D$169, MATCH('Sales Order '!J3893,'Product Details'!$B$2:$B$169,0),3)</f>
        <v>Furniture</v>
      </c>
      <c r="L3893" s="7" t="str">
        <f>INDEX('Product Details'!$A$2:$D$169, MATCH('Sales Order '!J3893,'Product Details'!$B$2:$B$169,0),4)</f>
        <v>Furnishings</v>
      </c>
      <c r="M3893" s="7" t="str">
        <f>INDEX('Product Details'!$A$2:$D$169, MATCH('Sales Order '!J3893,'Product Details'!$B$2:$B$169,0),1)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483"/>
        <v>115</v>
      </c>
      <c r="R3893" s="8">
        <f t="shared" si="484"/>
        <v>123</v>
      </c>
      <c r="S3893" s="2">
        <v>30</v>
      </c>
      <c r="T3893" s="9">
        <f t="shared" si="485"/>
        <v>153</v>
      </c>
      <c r="U3893" s="9">
        <f t="shared" si="486"/>
        <v>38</v>
      </c>
      <c r="V3893" s="2" t="s">
        <v>34</v>
      </c>
      <c r="W3893" s="10">
        <f t="shared" si="487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 t="shared" si="480"/>
        <v>Neil</v>
      </c>
      <c r="H3894" s="6" t="str">
        <f t="shared" si="481"/>
        <v>Knudson</v>
      </c>
      <c r="I3894" s="6" t="str">
        <f t="shared" si="482"/>
        <v>Malang</v>
      </c>
      <c r="J3894" s="2" t="s">
        <v>765</v>
      </c>
      <c r="K3894" s="7" t="str">
        <f>INDEX('Product Details'!$A$2:$D$169, MATCH('Sales Order '!J3894,'Product Details'!$B$2:$B$169,0),3)</f>
        <v>Furniture</v>
      </c>
      <c r="L3894" s="7" t="str">
        <f>INDEX('Product Details'!$A$2:$D$169, MATCH('Sales Order '!J3894,'Product Details'!$B$2:$B$169,0),4)</f>
        <v>Tables</v>
      </c>
      <c r="M3894" s="7" t="str">
        <f>INDEX('Product Details'!$A$2:$D$169, MATCH('Sales Order '!J3894,'Product Details'!$B$2:$B$169,0),1)</f>
        <v>Racetrack Conference Tables</v>
      </c>
      <c r="N3894" s="2">
        <v>63</v>
      </c>
      <c r="O3894" s="2">
        <v>59</v>
      </c>
      <c r="P3894" s="2">
        <v>2</v>
      </c>
      <c r="Q3894" s="8">
        <f t="shared" si="483"/>
        <v>118</v>
      </c>
      <c r="R3894" s="8">
        <f t="shared" si="484"/>
        <v>126</v>
      </c>
      <c r="S3894" s="2">
        <v>10</v>
      </c>
      <c r="T3894" s="9">
        <f t="shared" si="485"/>
        <v>136</v>
      </c>
      <c r="U3894" s="9">
        <f t="shared" si="486"/>
        <v>18</v>
      </c>
      <c r="V3894" s="2" t="s">
        <v>64</v>
      </c>
      <c r="W3894" s="10">
        <f t="shared" si="487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 t="shared" si="480"/>
        <v>Alex</v>
      </c>
      <c r="H3895" s="6" t="str">
        <f t="shared" si="481"/>
        <v>Avila</v>
      </c>
      <c r="I3895" s="6" t="str">
        <f t="shared" si="482"/>
        <v>Agra</v>
      </c>
      <c r="J3895" s="2" t="s">
        <v>122</v>
      </c>
      <c r="K3895" s="7" t="str">
        <f>INDEX('Product Details'!$A$2:$D$169, MATCH('Sales Order '!J3895,'Product Details'!$B$2:$B$169,0),3)</f>
        <v>Furniture</v>
      </c>
      <c r="L3895" s="7" t="str">
        <f>INDEX('Product Details'!$A$2:$D$169, MATCH('Sales Order '!J3895,'Product Details'!$B$2:$B$169,0),4)</f>
        <v>Furnishings</v>
      </c>
      <c r="M3895" s="7" t="str">
        <f>INDEX('Product Details'!$A$2:$D$169, MATCH('Sales Order '!J3895,'Product Details'!$B$2:$B$169,0),1)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483"/>
        <v>2616</v>
      </c>
      <c r="R3895" s="8">
        <f t="shared" si="484"/>
        <v>2716</v>
      </c>
      <c r="S3895" s="2">
        <v>41</v>
      </c>
      <c r="T3895" s="9">
        <f t="shared" si="485"/>
        <v>2757</v>
      </c>
      <c r="U3895" s="9">
        <f t="shared" si="486"/>
        <v>141</v>
      </c>
      <c r="V3895" s="2" t="s">
        <v>64</v>
      </c>
      <c r="W3895" s="10">
        <f t="shared" si="487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 t="shared" si="480"/>
        <v>Deirdre</v>
      </c>
      <c r="H3896" s="6" t="str">
        <f t="shared" si="481"/>
        <v>Greer</v>
      </c>
      <c r="I3896" s="6" t="str">
        <f t="shared" si="482"/>
        <v>Perth</v>
      </c>
      <c r="J3896" s="2" t="s">
        <v>867</v>
      </c>
      <c r="K3896" s="7" t="str">
        <f>INDEX('Product Details'!$A$2:$D$169, MATCH('Sales Order '!J3896,'Product Details'!$B$2:$B$169,0),3)</f>
        <v>Furniture</v>
      </c>
      <c r="L3896" s="7" t="str">
        <f>INDEX('Product Details'!$A$2:$D$169, MATCH('Sales Order '!J3896,'Product Details'!$B$2:$B$169,0),4)</f>
        <v>Chairs</v>
      </c>
      <c r="M3896" s="7" t="str">
        <f>INDEX('Product Details'!$A$2:$D$169, MATCH('Sales Order '!J3896,'Product Details'!$B$2:$B$169,0),1)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483"/>
        <v>8560</v>
      </c>
      <c r="R3896" s="8">
        <f t="shared" si="484"/>
        <v>9154</v>
      </c>
      <c r="S3896" s="2">
        <v>59</v>
      </c>
      <c r="T3896" s="9">
        <f t="shared" si="485"/>
        <v>9213</v>
      </c>
      <c r="U3896" s="9">
        <f t="shared" si="486"/>
        <v>653</v>
      </c>
      <c r="V3896" s="2" t="s">
        <v>34</v>
      </c>
      <c r="W3896" s="10">
        <f t="shared" si="487"/>
        <v>0.05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 t="shared" si="480"/>
        <v>Laurel</v>
      </c>
      <c r="H3897" s="6" t="str">
        <f t="shared" si="481"/>
        <v>Beltran</v>
      </c>
      <c r="I3897" s="6" t="str">
        <f t="shared" si="482"/>
        <v>Bonn</v>
      </c>
      <c r="J3897" s="2" t="s">
        <v>617</v>
      </c>
      <c r="K3897" s="7" t="str">
        <f>INDEX('Product Details'!$A$2:$D$169, MATCH('Sales Order '!J3897,'Product Details'!$B$2:$B$169,0),3)</f>
        <v>Office_Supplies</v>
      </c>
      <c r="L3897" s="7" t="str">
        <f>INDEX('Product Details'!$A$2:$D$169, MATCH('Sales Order '!J3897,'Product Details'!$B$2:$B$169,0),4)</f>
        <v>Binders</v>
      </c>
      <c r="M3897" s="7" t="str">
        <f>INDEX('Product Details'!$A$2:$D$169, MATCH('Sales Order '!J3897,'Product Details'!$B$2:$B$169,0),1)</f>
        <v>JM Magazine Binder</v>
      </c>
      <c r="N3897" s="2">
        <v>759</v>
      </c>
      <c r="O3897" s="2">
        <v>703</v>
      </c>
      <c r="P3897" s="2">
        <v>4</v>
      </c>
      <c r="Q3897" s="8">
        <f t="shared" si="483"/>
        <v>2812</v>
      </c>
      <c r="R3897" s="8">
        <f t="shared" si="484"/>
        <v>3036</v>
      </c>
      <c r="S3897" s="2">
        <v>78</v>
      </c>
      <c r="T3897" s="9">
        <f t="shared" si="485"/>
        <v>3114</v>
      </c>
      <c r="U3897" s="9">
        <f t="shared" si="486"/>
        <v>302</v>
      </c>
      <c r="V3897" s="2" t="s">
        <v>34</v>
      </c>
      <c r="W3897" s="10">
        <f t="shared" si="487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 t="shared" si="480"/>
        <v>Hallie</v>
      </c>
      <c r="H3898" s="6" t="str">
        <f t="shared" si="481"/>
        <v>Redmond</v>
      </c>
      <c r="I3898" s="6" t="str">
        <f t="shared" si="482"/>
        <v>Caloundra</v>
      </c>
      <c r="J3898" s="2" t="s">
        <v>765</v>
      </c>
      <c r="K3898" s="7" t="str">
        <f>INDEX('Product Details'!$A$2:$D$169, MATCH('Sales Order '!J3898,'Product Details'!$B$2:$B$169,0),3)</f>
        <v>Furniture</v>
      </c>
      <c r="L3898" s="7" t="str">
        <f>INDEX('Product Details'!$A$2:$D$169, MATCH('Sales Order '!J3898,'Product Details'!$B$2:$B$169,0),4)</f>
        <v>Tables</v>
      </c>
      <c r="M3898" s="7" t="str">
        <f>INDEX('Product Details'!$A$2:$D$169, MATCH('Sales Order '!J3898,'Product Details'!$B$2:$B$169,0),1)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483"/>
        <v>23370</v>
      </c>
      <c r="R3898" s="8">
        <f t="shared" si="484"/>
        <v>23829</v>
      </c>
      <c r="S3898" s="2">
        <v>27</v>
      </c>
      <c r="T3898" s="9">
        <f t="shared" si="485"/>
        <v>23856</v>
      </c>
      <c r="U3898" s="9">
        <f t="shared" si="486"/>
        <v>486</v>
      </c>
      <c r="V3898" s="2" t="s">
        <v>64</v>
      </c>
      <c r="W3898" s="10">
        <f t="shared" si="487"/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 t="shared" si="480"/>
        <v>Rob</v>
      </c>
      <c r="H3899" s="6" t="str">
        <f t="shared" si="481"/>
        <v>Williams</v>
      </c>
      <c r="I3899" s="6" t="str">
        <f t="shared" si="482"/>
        <v>Wodonga</v>
      </c>
      <c r="J3899" s="2" t="s">
        <v>286</v>
      </c>
      <c r="K3899" s="7" t="str">
        <f>INDEX('Product Details'!$A$2:$D$169, MATCH('Sales Order '!J3899,'Product Details'!$B$2:$B$169,0),3)</f>
        <v>Technology</v>
      </c>
      <c r="L3899" s="7" t="str">
        <f>INDEX('Product Details'!$A$2:$D$169, MATCH('Sales Order '!J3899,'Product Details'!$B$2:$B$169,0),4)</f>
        <v>Phones</v>
      </c>
      <c r="M3899" s="7" t="str">
        <f>INDEX('Product Details'!$A$2:$D$169, MATCH('Sales Order '!J3899,'Product Details'!$B$2:$B$169,0),1)</f>
        <v>Phone 5C</v>
      </c>
      <c r="N3899" s="2">
        <v>2466</v>
      </c>
      <c r="O3899" s="2">
        <v>2350</v>
      </c>
      <c r="P3899" s="2">
        <v>3</v>
      </c>
      <c r="Q3899" s="8">
        <f t="shared" si="483"/>
        <v>7050</v>
      </c>
      <c r="R3899" s="8">
        <f t="shared" si="484"/>
        <v>7398</v>
      </c>
      <c r="S3899" s="2">
        <v>32</v>
      </c>
      <c r="T3899" s="9">
        <f t="shared" si="485"/>
        <v>7430</v>
      </c>
      <c r="U3899" s="9">
        <f t="shared" si="486"/>
        <v>380</v>
      </c>
      <c r="V3899" s="2" t="s">
        <v>31</v>
      </c>
      <c r="W3899" s="10">
        <f t="shared" si="487"/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 t="shared" si="480"/>
        <v>Jennifer</v>
      </c>
      <c r="H3900" s="6" t="str">
        <f t="shared" si="481"/>
        <v>Halladay</v>
      </c>
      <c r="I3900" s="6" t="str">
        <f t="shared" si="482"/>
        <v>Bielefeld</v>
      </c>
      <c r="J3900" s="2" t="s">
        <v>796</v>
      </c>
      <c r="K3900" s="7" t="str">
        <f>INDEX('Product Details'!$A$2:$D$169, MATCH('Sales Order '!J3900,'Product Details'!$B$2:$B$169,0),3)</f>
        <v>Office_Supplies</v>
      </c>
      <c r="L3900" s="7" t="str">
        <f>INDEX('Product Details'!$A$2:$D$169, MATCH('Sales Order '!J3900,'Product Details'!$B$2:$B$169,0),4)</f>
        <v>Binders</v>
      </c>
      <c r="M3900" s="7" t="str">
        <f>INDEX('Product Details'!$A$2:$D$169, MATCH('Sales Order '!J3900,'Product Details'!$B$2:$B$169,0),1)</f>
        <v>Heavy-Duty E-Z-D Binders</v>
      </c>
      <c r="N3900" s="2">
        <v>63</v>
      </c>
      <c r="O3900" s="2">
        <v>59</v>
      </c>
      <c r="P3900" s="2">
        <v>3</v>
      </c>
      <c r="Q3900" s="8">
        <f t="shared" si="483"/>
        <v>177</v>
      </c>
      <c r="R3900" s="8">
        <f t="shared" si="484"/>
        <v>189</v>
      </c>
      <c r="S3900" s="2">
        <v>10</v>
      </c>
      <c r="T3900" s="9">
        <f t="shared" si="485"/>
        <v>199</v>
      </c>
      <c r="U3900" s="9">
        <f t="shared" si="486"/>
        <v>22</v>
      </c>
      <c r="V3900" s="2" t="s">
        <v>34</v>
      </c>
      <c r="W3900" s="10">
        <f t="shared" si="487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 t="shared" si="480"/>
        <v>Troy</v>
      </c>
      <c r="H3901" s="6" t="str">
        <f t="shared" si="481"/>
        <v>Blackwell</v>
      </c>
      <c r="I3901" s="6" t="str">
        <f t="shared" si="482"/>
        <v>Akola</v>
      </c>
      <c r="J3901" s="2" t="s">
        <v>151</v>
      </c>
      <c r="K3901" s="7" t="str">
        <f>INDEX('Product Details'!$A$2:$D$169, MATCH('Sales Order '!J3901,'Product Details'!$B$2:$B$169,0),3)</f>
        <v>Office_Supplies</v>
      </c>
      <c r="L3901" s="7" t="str">
        <f>INDEX('Product Details'!$A$2:$D$169, MATCH('Sales Order '!J3901,'Product Details'!$B$2:$B$169,0),4)</f>
        <v>Appliances</v>
      </c>
      <c r="M3901" s="7" t="str">
        <f>INDEX('Product Details'!$A$2:$D$169, MATCH('Sales Order '!J3901,'Product Details'!$B$2:$B$169,0),1)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483"/>
        <v>17406</v>
      </c>
      <c r="R3901" s="8">
        <f t="shared" si="484"/>
        <v>19344</v>
      </c>
      <c r="S3901" s="2">
        <v>49</v>
      </c>
      <c r="T3901" s="9">
        <f t="shared" si="485"/>
        <v>19393</v>
      </c>
      <c r="U3901" s="9">
        <f t="shared" si="486"/>
        <v>1987</v>
      </c>
      <c r="V3901" s="2" t="s">
        <v>64</v>
      </c>
      <c r="W3901" s="10">
        <f t="shared" si="487"/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 t="shared" si="480"/>
        <v>Ionia</v>
      </c>
      <c r="H3902" s="6" t="str">
        <f t="shared" si="481"/>
        <v>McGrath</v>
      </c>
      <c r="I3902" s="6" t="str">
        <f t="shared" si="482"/>
        <v>Dormagen</v>
      </c>
      <c r="J3902" s="2" t="s">
        <v>359</v>
      </c>
      <c r="K3902" s="7" t="str">
        <f>INDEX('Product Details'!$A$2:$D$169, MATCH('Sales Order '!J3902,'Product Details'!$B$2:$B$169,0),3)</f>
        <v>Office_Supplies</v>
      </c>
      <c r="L3902" s="7" t="str">
        <f>INDEX('Product Details'!$A$2:$D$169, MATCH('Sales Order '!J3902,'Product Details'!$B$2:$B$169,0),4)</f>
        <v>Binders</v>
      </c>
      <c r="M3902" s="7" t="str">
        <f>INDEX('Product Details'!$A$2:$D$169, MATCH('Sales Order '!J3902,'Product Details'!$B$2:$B$169,0),1)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483"/>
        <v>6429</v>
      </c>
      <c r="R3902" s="8">
        <f t="shared" si="484"/>
        <v>6732</v>
      </c>
      <c r="S3902" s="2">
        <v>84</v>
      </c>
      <c r="T3902" s="9">
        <f t="shared" si="485"/>
        <v>6816</v>
      </c>
      <c r="U3902" s="9">
        <f t="shared" si="486"/>
        <v>387</v>
      </c>
      <c r="V3902" s="2" t="s">
        <v>64</v>
      </c>
      <c r="W3902" s="10">
        <f t="shared" si="487"/>
        <v>0.05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 t="shared" si="480"/>
        <v>Dorothy</v>
      </c>
      <c r="H3903" s="6" t="str">
        <f t="shared" si="481"/>
        <v>Wardle</v>
      </c>
      <c r="I3903" s="6" t="str">
        <f t="shared" si="482"/>
        <v>Sydney</v>
      </c>
      <c r="J3903" s="2" t="s">
        <v>194</v>
      </c>
      <c r="K3903" s="7" t="str">
        <f>INDEX('Product Details'!$A$2:$D$169, MATCH('Sales Order '!J3903,'Product Details'!$B$2:$B$169,0),3)</f>
        <v>Office_Supplies</v>
      </c>
      <c r="L3903" s="7" t="str">
        <f>INDEX('Product Details'!$A$2:$D$169, MATCH('Sales Order '!J3903,'Product Details'!$B$2:$B$169,0),4)</f>
        <v>Art</v>
      </c>
      <c r="M3903" s="7" t="str">
        <f>INDEX('Product Details'!$A$2:$D$169, MATCH('Sales Order '!J3903,'Product Details'!$B$2:$B$169,0),1)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483"/>
        <v>15736</v>
      </c>
      <c r="R3903" s="8">
        <f t="shared" si="484"/>
        <v>16044</v>
      </c>
      <c r="S3903" s="2">
        <v>36</v>
      </c>
      <c r="T3903" s="9">
        <f t="shared" si="485"/>
        <v>16080</v>
      </c>
      <c r="U3903" s="9">
        <f t="shared" si="486"/>
        <v>344</v>
      </c>
      <c r="V3903" s="2" t="s">
        <v>64</v>
      </c>
      <c r="W3903" s="10">
        <f t="shared" si="487"/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 t="shared" si="480"/>
        <v>Ryan</v>
      </c>
      <c r="H3904" s="6" t="str">
        <f t="shared" si="481"/>
        <v>Akin</v>
      </c>
      <c r="I3904" s="6" t="str">
        <f t="shared" si="482"/>
        <v>Bayreuth</v>
      </c>
      <c r="J3904" s="2" t="s">
        <v>67</v>
      </c>
      <c r="K3904" s="7" t="str">
        <f>INDEX('Product Details'!$A$2:$D$169, MATCH('Sales Order '!J3904,'Product Details'!$B$2:$B$169,0),3)</f>
        <v>Furniture</v>
      </c>
      <c r="L3904" s="7" t="str">
        <f>INDEX('Product Details'!$A$2:$D$169, MATCH('Sales Order '!J3904,'Product Details'!$B$2:$B$169,0),4)</f>
        <v>Bookcases</v>
      </c>
      <c r="M3904" s="7" t="str">
        <f>INDEX('Product Details'!$A$2:$D$169, MATCH('Sales Order '!J3904,'Product Details'!$B$2:$B$169,0),1)</f>
        <v>Corner Shelving, Traditional</v>
      </c>
      <c r="N3904" s="2">
        <v>69</v>
      </c>
      <c r="O3904" s="2">
        <v>63</v>
      </c>
      <c r="P3904" s="2">
        <v>2</v>
      </c>
      <c r="Q3904" s="8">
        <f t="shared" si="483"/>
        <v>126</v>
      </c>
      <c r="R3904" s="8">
        <f t="shared" si="484"/>
        <v>138</v>
      </c>
      <c r="S3904" s="2">
        <v>10</v>
      </c>
      <c r="T3904" s="9">
        <f t="shared" si="485"/>
        <v>148</v>
      </c>
      <c r="U3904" s="9">
        <f t="shared" si="486"/>
        <v>22</v>
      </c>
      <c r="V3904" s="2" t="s">
        <v>64</v>
      </c>
      <c r="W3904" s="10">
        <f t="shared" si="487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 t="shared" si="480"/>
        <v>Rob</v>
      </c>
      <c r="H3905" s="6" t="str">
        <f t="shared" si="481"/>
        <v>Haberlin</v>
      </c>
      <c r="I3905" s="6" t="str">
        <f t="shared" si="482"/>
        <v>Harbin</v>
      </c>
      <c r="J3905" s="2" t="s">
        <v>94</v>
      </c>
      <c r="K3905" s="7" t="str">
        <f>INDEX('Product Details'!$A$2:$D$169, MATCH('Sales Order '!J3905,'Product Details'!$B$2:$B$169,0),3)</f>
        <v>Furniture</v>
      </c>
      <c r="L3905" s="7" t="str">
        <f>INDEX('Product Details'!$A$2:$D$169, MATCH('Sales Order '!J3905,'Product Details'!$B$2:$B$169,0),4)</f>
        <v>Bookcases</v>
      </c>
      <c r="M3905" s="7" t="str">
        <f>INDEX('Product Details'!$A$2:$D$169, MATCH('Sales Order '!J3905,'Product Details'!$B$2:$B$169,0),1)</f>
        <v>3-Shelf Cabinet, Mobile</v>
      </c>
      <c r="N3905" s="2">
        <v>8752</v>
      </c>
      <c r="O3905" s="2">
        <v>7877</v>
      </c>
      <c r="P3905" s="2">
        <v>4</v>
      </c>
      <c r="Q3905" s="8">
        <f t="shared" si="483"/>
        <v>31508</v>
      </c>
      <c r="R3905" s="8">
        <f t="shared" si="484"/>
        <v>35008</v>
      </c>
      <c r="S3905" s="2">
        <v>32</v>
      </c>
      <c r="T3905" s="9">
        <f t="shared" si="485"/>
        <v>35040</v>
      </c>
      <c r="U3905" s="9">
        <f t="shared" si="486"/>
        <v>3532</v>
      </c>
      <c r="V3905" s="2" t="s">
        <v>31</v>
      </c>
      <c r="W3905" s="10">
        <f t="shared" si="487"/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 t="shared" si="480"/>
        <v>Steven</v>
      </c>
      <c r="H3906" s="6" t="str">
        <f t="shared" si="481"/>
        <v>Roelle</v>
      </c>
      <c r="I3906" s="6" t="str">
        <f t="shared" si="482"/>
        <v>Bonn</v>
      </c>
      <c r="J3906" s="2" t="s">
        <v>420</v>
      </c>
      <c r="K3906" s="7" t="str">
        <f>INDEX('Product Details'!$A$2:$D$169, MATCH('Sales Order '!J3906,'Product Details'!$B$2:$B$169,0),3)</f>
        <v>Office_Supplies</v>
      </c>
      <c r="L3906" s="7" t="str">
        <f>INDEX('Product Details'!$A$2:$D$169, MATCH('Sales Order '!J3906,'Product Details'!$B$2:$B$169,0),4)</f>
        <v>Labels</v>
      </c>
      <c r="M3906" s="7" t="str">
        <f>INDEX('Product Details'!$A$2:$D$169, MATCH('Sales Order '!J3906,'Product Details'!$B$2:$B$169,0),1)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483"/>
        <v>8560</v>
      </c>
      <c r="R3906" s="8">
        <f t="shared" si="484"/>
        <v>9154</v>
      </c>
      <c r="S3906" s="2">
        <v>71</v>
      </c>
      <c r="T3906" s="9">
        <f t="shared" si="485"/>
        <v>9225</v>
      </c>
      <c r="U3906" s="9">
        <f t="shared" si="486"/>
        <v>665</v>
      </c>
      <c r="V3906" s="2" t="s">
        <v>64</v>
      </c>
      <c r="W3906" s="10">
        <f t="shared" si="487"/>
        <v>0.05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 t="shared" si="480"/>
        <v>Troy</v>
      </c>
      <c r="H3907" s="6" t="str">
        <f t="shared" si="481"/>
        <v>Staebel</v>
      </c>
      <c r="I3907" s="6" t="str">
        <f t="shared" si="482"/>
        <v>Canberra</v>
      </c>
      <c r="J3907" s="2" t="s">
        <v>449</v>
      </c>
      <c r="K3907" s="7" t="str">
        <f>INDEX('Product Details'!$A$2:$D$169, MATCH('Sales Order '!J3907,'Product Details'!$B$2:$B$169,0),3)</f>
        <v>Office_Supplies</v>
      </c>
      <c r="L3907" s="7" t="str">
        <f>INDEX('Product Details'!$A$2:$D$169, MATCH('Sales Order '!J3907,'Product Details'!$B$2:$B$169,0),4)</f>
        <v>Envelopes</v>
      </c>
      <c r="M3907" s="7" t="str">
        <f>INDEX('Product Details'!$A$2:$D$169, MATCH('Sales Order '!J3907,'Product Details'!$B$2:$B$169,0),1)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483"/>
        <v>5463</v>
      </c>
      <c r="R3907" s="8">
        <f t="shared" si="484"/>
        <v>5904</v>
      </c>
      <c r="S3907" s="2">
        <v>27</v>
      </c>
      <c r="T3907" s="9">
        <f t="shared" si="485"/>
        <v>5931</v>
      </c>
      <c r="U3907" s="9">
        <f t="shared" si="486"/>
        <v>468</v>
      </c>
      <c r="V3907" s="2" t="s">
        <v>34</v>
      </c>
      <c r="W3907" s="10">
        <f t="shared" si="487"/>
        <v>0.05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 t="shared" si="480"/>
        <v>Xylona</v>
      </c>
      <c r="H3908" s="6" t="str">
        <f t="shared" si="481"/>
        <v>Preis</v>
      </c>
      <c r="I3908" s="6" t="str">
        <f t="shared" si="482"/>
        <v>Qidong</v>
      </c>
      <c r="J3908" s="2" t="s">
        <v>246</v>
      </c>
      <c r="K3908" s="7" t="str">
        <f>INDEX('Product Details'!$A$2:$D$169, MATCH('Sales Order '!J3908,'Product Details'!$B$2:$B$169,0),3)</f>
        <v>Office_Supplies</v>
      </c>
      <c r="L3908" s="7" t="str">
        <f>INDEX('Product Details'!$A$2:$D$169, MATCH('Sales Order '!J3908,'Product Details'!$B$2:$B$169,0),4)</f>
        <v>Envelopes</v>
      </c>
      <c r="M3908" s="7" t="str">
        <f>INDEX('Product Details'!$A$2:$D$169, MATCH('Sales Order '!J3908,'Product Details'!$B$2:$B$169,0),1)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483"/>
        <v>238196</v>
      </c>
      <c r="R3908" s="8">
        <f t="shared" si="484"/>
        <v>252399</v>
      </c>
      <c r="S3908" s="2">
        <v>35</v>
      </c>
      <c r="T3908" s="9">
        <f t="shared" si="485"/>
        <v>252434</v>
      </c>
      <c r="U3908" s="9">
        <f t="shared" si="486"/>
        <v>14238</v>
      </c>
      <c r="V3908" s="2" t="s">
        <v>34</v>
      </c>
      <c r="W3908" s="10">
        <f t="shared" si="487"/>
        <v>0.15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 t="shared" si="480"/>
        <v>Alice</v>
      </c>
      <c r="H3909" s="6" t="str">
        <f t="shared" si="481"/>
        <v>McCarthy</v>
      </c>
      <c r="I3909" s="6" t="str">
        <f t="shared" si="482"/>
        <v>Berlin</v>
      </c>
      <c r="J3909" s="2" t="s">
        <v>164</v>
      </c>
      <c r="K3909" s="7" t="str">
        <f>INDEX('Product Details'!$A$2:$D$169, MATCH('Sales Order '!J3909,'Product Details'!$B$2:$B$169,0),3)</f>
        <v>Office_Supplies</v>
      </c>
      <c r="L3909" s="7" t="str">
        <f>INDEX('Product Details'!$A$2:$D$169, MATCH('Sales Order '!J3909,'Product Details'!$B$2:$B$169,0),4)</f>
        <v>Appliances</v>
      </c>
      <c r="M3909" s="7" t="str">
        <f>INDEX('Product Details'!$A$2:$D$169, MATCH('Sales Order '!J3909,'Product Details'!$B$2:$B$169,0),1)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483"/>
        <v>2374</v>
      </c>
      <c r="R3909" s="8">
        <f t="shared" si="484"/>
        <v>2566</v>
      </c>
      <c r="S3909" s="2">
        <v>71</v>
      </c>
      <c r="T3909" s="9">
        <f t="shared" si="485"/>
        <v>2637</v>
      </c>
      <c r="U3909" s="9">
        <f t="shared" si="486"/>
        <v>263</v>
      </c>
      <c r="V3909" s="2" t="s">
        <v>34</v>
      </c>
      <c r="W3909" s="10">
        <f t="shared" si="487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 t="shared" si="480"/>
        <v>Hilary</v>
      </c>
      <c r="H3910" s="6" t="str">
        <f t="shared" si="481"/>
        <v>Holden</v>
      </c>
      <c r="I3910" s="6" t="str">
        <f t="shared" si="482"/>
        <v>Mysore</v>
      </c>
      <c r="J3910" s="2" t="s">
        <v>1225</v>
      </c>
      <c r="K3910" s="7" t="str">
        <f>INDEX('Product Details'!$A$2:$D$169, MATCH('Sales Order '!J3910,'Product Details'!$B$2:$B$169,0),3)</f>
        <v>Office_Supplies</v>
      </c>
      <c r="L3910" s="7" t="str">
        <f>INDEX('Product Details'!$A$2:$D$169, MATCH('Sales Order '!J3910,'Product Details'!$B$2:$B$169,0),4)</f>
        <v>Labels</v>
      </c>
      <c r="M3910" s="7" t="str">
        <f>INDEX('Product Details'!$A$2:$D$169, MATCH('Sales Order '!J3910,'Product Details'!$B$2:$B$169,0),1)</f>
        <v>Aver 510</v>
      </c>
      <c r="N3910" s="2">
        <v>1372</v>
      </c>
      <c r="O3910" s="2">
        <v>1308</v>
      </c>
      <c r="P3910" s="2">
        <v>1</v>
      </c>
      <c r="Q3910" s="8">
        <f t="shared" si="483"/>
        <v>1308</v>
      </c>
      <c r="R3910" s="8">
        <f t="shared" si="484"/>
        <v>1372</v>
      </c>
      <c r="S3910" s="2">
        <v>95</v>
      </c>
      <c r="T3910" s="9">
        <f t="shared" si="485"/>
        <v>1467</v>
      </c>
      <c r="U3910" s="9">
        <f t="shared" si="486"/>
        <v>159</v>
      </c>
      <c r="V3910" s="2" t="s">
        <v>34</v>
      </c>
      <c r="W3910" s="10">
        <f t="shared" si="487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 t="shared" si="480"/>
        <v>Shahid</v>
      </c>
      <c r="H3911" s="6" t="str">
        <f t="shared" si="481"/>
        <v>Collister</v>
      </c>
      <c r="I3911" s="6" t="str">
        <f t="shared" si="482"/>
        <v>Solapur</v>
      </c>
      <c r="J3911" s="2" t="s">
        <v>578</v>
      </c>
      <c r="K3911" s="7" t="str">
        <f>INDEX('Product Details'!$A$2:$D$169, MATCH('Sales Order '!J3911,'Product Details'!$B$2:$B$169,0),3)</f>
        <v>Office_Supplies</v>
      </c>
      <c r="L3911" s="7" t="str">
        <f>INDEX('Product Details'!$A$2:$D$169, MATCH('Sales Order '!J3911,'Product Details'!$B$2:$B$169,0),4)</f>
        <v>Envelopes</v>
      </c>
      <c r="M3911" s="7" t="str">
        <f>INDEX('Product Details'!$A$2:$D$169, MATCH('Sales Order '!J3911,'Product Details'!$B$2:$B$169,0),1)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483"/>
        <v>22716</v>
      </c>
      <c r="R3911" s="8">
        <f t="shared" si="484"/>
        <v>24078</v>
      </c>
      <c r="S3911" s="2">
        <v>90</v>
      </c>
      <c r="T3911" s="9">
        <f t="shared" si="485"/>
        <v>24168</v>
      </c>
      <c r="U3911" s="9">
        <f t="shared" si="486"/>
        <v>1452</v>
      </c>
      <c r="V3911" s="2" t="s">
        <v>34</v>
      </c>
      <c r="W3911" s="10">
        <f t="shared" si="487"/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 t="shared" si="480"/>
        <v>Aaron</v>
      </c>
      <c r="H3912" s="6" t="str">
        <f t="shared" si="481"/>
        <v>Smayling</v>
      </c>
      <c r="I3912" s="6" t="str">
        <f t="shared" si="482"/>
        <v>Port Macquarie</v>
      </c>
      <c r="J3912" s="2" t="s">
        <v>546</v>
      </c>
      <c r="K3912" s="7" t="str">
        <f>INDEX('Product Details'!$A$2:$D$169, MATCH('Sales Order '!J3912,'Product Details'!$B$2:$B$169,0),3)</f>
        <v>Technology</v>
      </c>
      <c r="L3912" s="7" t="str">
        <f>INDEX('Product Details'!$A$2:$D$169, MATCH('Sales Order '!J3912,'Product Details'!$B$2:$B$169,0),4)</f>
        <v>Copiers</v>
      </c>
      <c r="M3912" s="7" t="str">
        <f>INDEX('Product Details'!$A$2:$D$169, MATCH('Sales Order '!J3912,'Product Details'!$B$2:$B$169,0),1)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483"/>
        <v>261</v>
      </c>
      <c r="R3912" s="8">
        <f t="shared" si="484"/>
        <v>288</v>
      </c>
      <c r="S3912" s="2">
        <v>10</v>
      </c>
      <c r="T3912" s="9">
        <f t="shared" si="485"/>
        <v>298</v>
      </c>
      <c r="U3912" s="9">
        <f t="shared" si="486"/>
        <v>37</v>
      </c>
      <c r="V3912" s="2" t="s">
        <v>34</v>
      </c>
      <c r="W3912" s="10">
        <f t="shared" si="487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 t="shared" si="480"/>
        <v>Catherine</v>
      </c>
      <c r="H3913" s="6" t="str">
        <f t="shared" si="481"/>
        <v>Glotzbach</v>
      </c>
      <c r="I3913" s="6" t="str">
        <f t="shared" si="482"/>
        <v>Bochum</v>
      </c>
      <c r="J3913" s="2" t="s">
        <v>314</v>
      </c>
      <c r="K3913" s="7" t="str">
        <f>INDEX('Product Details'!$A$2:$D$169, MATCH('Sales Order '!J3913,'Product Details'!$B$2:$B$169,0),3)</f>
        <v>Technology</v>
      </c>
      <c r="L3913" s="7" t="str">
        <f>INDEX('Product Details'!$A$2:$D$169, MATCH('Sales Order '!J3913,'Product Details'!$B$2:$B$169,0),4)</f>
        <v>Copiers</v>
      </c>
      <c r="M3913" s="7" t="str">
        <f>INDEX('Product Details'!$A$2:$D$169, MATCH('Sales Order '!J3913,'Product Details'!$B$2:$B$169,0),1)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483"/>
        <v>7550</v>
      </c>
      <c r="R3913" s="8">
        <f t="shared" si="484"/>
        <v>8005</v>
      </c>
      <c r="S3913" s="2">
        <v>80</v>
      </c>
      <c r="T3913" s="9">
        <f t="shared" si="485"/>
        <v>8085</v>
      </c>
      <c r="U3913" s="9">
        <f t="shared" si="486"/>
        <v>535</v>
      </c>
      <c r="V3913" s="2" t="s">
        <v>64</v>
      </c>
      <c r="W3913" s="10">
        <f t="shared" si="487"/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 t="shared" ref="G3914:G3977" si="488">VLOOKUP(F3914, Customer,2,0)</f>
        <v>Aaron</v>
      </c>
      <c r="H3914" s="6" t="str">
        <f t="shared" ref="H3914:H3977" si="489">VLOOKUP(F3914,Customer,3,0)</f>
        <v>Bergman</v>
      </c>
      <c r="I3914" s="6" t="str">
        <f t="shared" ref="I3914:I3977" si="490">VLOOKUP(F3914,Customer,5,0)</f>
        <v>Halle</v>
      </c>
      <c r="J3914" s="2" t="s">
        <v>311</v>
      </c>
      <c r="K3914" s="7" t="str">
        <f>INDEX('Product Details'!$A$2:$D$169, MATCH('Sales Order '!J3914,'Product Details'!$B$2:$B$169,0),3)</f>
        <v>Technology</v>
      </c>
      <c r="L3914" s="7" t="str">
        <f>INDEX('Product Details'!$A$2:$D$169, MATCH('Sales Order '!J3914,'Product Details'!$B$2:$B$169,0),4)</f>
        <v>Copiers</v>
      </c>
      <c r="M3914" s="7" t="str">
        <f>INDEX('Product Details'!$A$2:$D$169, MATCH('Sales Order '!J3914,'Product Details'!$B$2:$B$169,0),1)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483"/>
        <v>21308</v>
      </c>
      <c r="R3914" s="8">
        <f t="shared" si="484"/>
        <v>22792</v>
      </c>
      <c r="S3914" s="2">
        <v>88</v>
      </c>
      <c r="T3914" s="9">
        <f t="shared" si="485"/>
        <v>22880</v>
      </c>
      <c r="U3914" s="9">
        <f t="shared" si="486"/>
        <v>1572</v>
      </c>
      <c r="V3914" s="2" t="s">
        <v>34</v>
      </c>
      <c r="W3914" s="10">
        <f t="shared" si="487"/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 t="shared" si="488"/>
        <v>Philisse</v>
      </c>
      <c r="H3915" s="6" t="str">
        <f t="shared" si="489"/>
        <v>Overcash</v>
      </c>
      <c r="I3915" s="6" t="str">
        <f t="shared" si="490"/>
        <v>Potsdam</v>
      </c>
      <c r="J3915" s="2" t="s">
        <v>329</v>
      </c>
      <c r="K3915" s="7" t="str">
        <f>INDEX('Product Details'!$A$2:$D$169, MATCH('Sales Order '!J3915,'Product Details'!$B$2:$B$169,0),3)</f>
        <v>Office_Supplies</v>
      </c>
      <c r="L3915" s="7" t="str">
        <f>INDEX('Product Details'!$A$2:$D$169, MATCH('Sales Order '!J3915,'Product Details'!$B$2:$B$169,0),4)</f>
        <v>Appliances</v>
      </c>
      <c r="M3915" s="7" t="str">
        <f>INDEX('Product Details'!$A$2:$D$169, MATCH('Sales Order '!J3915,'Product Details'!$B$2:$B$169,0),1)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491">O3915*P3915</f>
        <v>3771</v>
      </c>
      <c r="R3915" s="8">
        <f t="shared" ref="R3915:R3978" si="492">N3915*P3915</f>
        <v>4122</v>
      </c>
      <c r="S3915" s="2">
        <v>24</v>
      </c>
      <c r="T3915" s="9">
        <f t="shared" ref="T3915:T3978" si="493">R3915+S3915</f>
        <v>4146</v>
      </c>
      <c r="U3915" s="9">
        <f t="shared" ref="U3915:U3978" si="494">T3915-Q3915</f>
        <v>375</v>
      </c>
      <c r="V3915" s="2" t="s">
        <v>64</v>
      </c>
      <c r="W3915" s="10">
        <f t="shared" ref="W3915:W3978" si="495">VLOOKUP(T3915,$X$1:$Y$7,2,1)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 t="shared" si="488"/>
        <v>Ann</v>
      </c>
      <c r="H3916" s="6" t="str">
        <f t="shared" si="489"/>
        <v>Chong</v>
      </c>
      <c r="I3916" s="6" t="str">
        <f t="shared" si="490"/>
        <v>Sydney</v>
      </c>
      <c r="J3916" s="2" t="s">
        <v>75</v>
      </c>
      <c r="K3916" s="7" t="str">
        <f>INDEX('Product Details'!$A$2:$D$169, MATCH('Sales Order '!J3916,'Product Details'!$B$2:$B$169,0),3)</f>
        <v>Office_Supplies</v>
      </c>
      <c r="L3916" s="7" t="str">
        <f>INDEX('Product Details'!$A$2:$D$169, MATCH('Sales Order '!J3916,'Product Details'!$B$2:$B$169,0),4)</f>
        <v>Fasteners</v>
      </c>
      <c r="M3916" s="7" t="str">
        <f>INDEX('Product Details'!$A$2:$D$169, MATCH('Sales Order '!J3916,'Product Details'!$B$2:$B$169,0),1)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491"/>
        <v>41706</v>
      </c>
      <c r="R3916" s="8">
        <f t="shared" si="492"/>
        <v>45459</v>
      </c>
      <c r="S3916" s="2">
        <v>88</v>
      </c>
      <c r="T3916" s="9">
        <f t="shared" si="493"/>
        <v>45547</v>
      </c>
      <c r="U3916" s="9">
        <f t="shared" si="494"/>
        <v>3841</v>
      </c>
      <c r="V3916" s="2" t="s">
        <v>31</v>
      </c>
      <c r="W3916" s="10">
        <f t="shared" si="495"/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 t="shared" si="488"/>
        <v>Sally</v>
      </c>
      <c r="H3917" s="6" t="str">
        <f t="shared" si="489"/>
        <v>Hughsby</v>
      </c>
      <c r="I3917" s="6" t="str">
        <f t="shared" si="490"/>
        <v>Depok</v>
      </c>
      <c r="J3917" s="2" t="s">
        <v>521</v>
      </c>
      <c r="K3917" s="7" t="str">
        <f>INDEX('Product Details'!$A$2:$D$169, MATCH('Sales Order '!J3917,'Product Details'!$B$2:$B$169,0),3)</f>
        <v>Office_Supplies</v>
      </c>
      <c r="L3917" s="7" t="str">
        <f>INDEX('Product Details'!$A$2:$D$169, MATCH('Sales Order '!J3917,'Product Details'!$B$2:$B$169,0),4)</f>
        <v>Fasteners</v>
      </c>
      <c r="M3917" s="7" t="str">
        <f>INDEX('Product Details'!$A$2:$D$169, MATCH('Sales Order '!J3917,'Product Details'!$B$2:$B$169,0),1)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491"/>
        <v>10972</v>
      </c>
      <c r="R3917" s="8">
        <f t="shared" si="492"/>
        <v>11832</v>
      </c>
      <c r="S3917" s="2">
        <v>22</v>
      </c>
      <c r="T3917" s="9">
        <f t="shared" si="493"/>
        <v>11854</v>
      </c>
      <c r="U3917" s="9">
        <f t="shared" si="494"/>
        <v>882</v>
      </c>
      <c r="V3917" s="2" t="s">
        <v>31</v>
      </c>
      <c r="W3917" s="10">
        <f t="shared" si="495"/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 t="shared" si="488"/>
        <v>Michael</v>
      </c>
      <c r="H3918" s="6" t="str">
        <f t="shared" si="489"/>
        <v>Nguyen</v>
      </c>
      <c r="I3918" s="6" t="str">
        <f t="shared" si="490"/>
        <v>Berlin</v>
      </c>
      <c r="J3918" s="2" t="s">
        <v>392</v>
      </c>
      <c r="K3918" s="7" t="str">
        <f>INDEX('Product Details'!$A$2:$D$169, MATCH('Sales Order '!J3918,'Product Details'!$B$2:$B$169,0),3)</f>
        <v>Office_Supplies</v>
      </c>
      <c r="L3918" s="7" t="str">
        <f>INDEX('Product Details'!$A$2:$D$169, MATCH('Sales Order '!J3918,'Product Details'!$B$2:$B$169,0),4)</f>
        <v>Binders</v>
      </c>
      <c r="M3918" s="7" t="str">
        <f>INDEX('Product Details'!$A$2:$D$169, MATCH('Sales Order '!J3918,'Product Details'!$B$2:$B$169,0),1)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491"/>
        <v>35164</v>
      </c>
      <c r="R3918" s="8">
        <f t="shared" si="492"/>
        <v>38328</v>
      </c>
      <c r="S3918" s="2">
        <v>68</v>
      </c>
      <c r="T3918" s="9">
        <f t="shared" si="493"/>
        <v>38396</v>
      </c>
      <c r="U3918" s="9">
        <f t="shared" si="494"/>
        <v>3232</v>
      </c>
      <c r="V3918" s="2" t="s">
        <v>34</v>
      </c>
      <c r="W3918" s="10">
        <f t="shared" si="495"/>
        <v>7.0000000000000007E-2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 t="shared" si="488"/>
        <v>Dennis</v>
      </c>
      <c r="H3919" s="6" t="str">
        <f t="shared" si="489"/>
        <v>Pardue</v>
      </c>
      <c r="I3919" s="6" t="str">
        <f t="shared" si="490"/>
        <v>Wollongong</v>
      </c>
      <c r="J3919" s="2" t="s">
        <v>5</v>
      </c>
      <c r="K3919" s="7" t="str">
        <f>INDEX('Product Details'!$A$2:$D$169, MATCH('Sales Order '!J3919,'Product Details'!$B$2:$B$169,0),3)</f>
        <v>Furniture</v>
      </c>
      <c r="L3919" s="7" t="str">
        <f>INDEX('Product Details'!$A$2:$D$169, MATCH('Sales Order '!J3919,'Product Details'!$B$2:$B$169,0),4)</f>
        <v>Furnishings</v>
      </c>
      <c r="M3919" s="7" t="str">
        <f>INDEX('Product Details'!$A$2:$D$169, MATCH('Sales Order '!J3919,'Product Details'!$B$2:$B$169,0),1)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491"/>
        <v>2067</v>
      </c>
      <c r="R3919" s="8">
        <f t="shared" si="492"/>
        <v>2187</v>
      </c>
      <c r="S3919" s="2">
        <v>34</v>
      </c>
      <c r="T3919" s="9">
        <f t="shared" si="493"/>
        <v>2221</v>
      </c>
      <c r="U3919" s="9">
        <f t="shared" si="494"/>
        <v>154</v>
      </c>
      <c r="V3919" s="2" t="s">
        <v>31</v>
      </c>
      <c r="W3919" s="10">
        <f t="shared" si="495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 t="shared" si="488"/>
        <v>Jill</v>
      </c>
      <c r="H3920" s="6" t="str">
        <f t="shared" si="489"/>
        <v>Fjeld</v>
      </c>
      <c r="I3920" s="6" t="str">
        <f t="shared" si="490"/>
        <v>Wollongong</v>
      </c>
      <c r="J3920" s="2" t="s">
        <v>335</v>
      </c>
      <c r="K3920" s="7" t="str">
        <f>INDEX('Product Details'!$A$2:$D$169, MATCH('Sales Order '!J3920,'Product Details'!$B$2:$B$169,0),3)</f>
        <v>Office_Supplies</v>
      </c>
      <c r="L3920" s="7" t="str">
        <f>INDEX('Product Details'!$A$2:$D$169, MATCH('Sales Order '!J3920,'Product Details'!$B$2:$B$169,0),4)</f>
        <v>Paper</v>
      </c>
      <c r="M3920" s="7" t="str">
        <f>INDEX('Product Details'!$A$2:$D$169, MATCH('Sales Order '!J3920,'Product Details'!$B$2:$B$169,0),1)</f>
        <v>Xerox 22</v>
      </c>
      <c r="N3920" s="2">
        <v>8022</v>
      </c>
      <c r="O3920" s="2">
        <v>7868</v>
      </c>
      <c r="P3920" s="2">
        <v>7</v>
      </c>
      <c r="Q3920" s="8">
        <f t="shared" si="491"/>
        <v>55076</v>
      </c>
      <c r="R3920" s="8">
        <f t="shared" si="492"/>
        <v>56154</v>
      </c>
      <c r="S3920" s="2">
        <v>66</v>
      </c>
      <c r="T3920" s="9">
        <f t="shared" si="493"/>
        <v>56220</v>
      </c>
      <c r="U3920" s="9">
        <f t="shared" si="494"/>
        <v>1144</v>
      </c>
      <c r="V3920" s="2" t="s">
        <v>72</v>
      </c>
      <c r="W3920" s="10">
        <f t="shared" si="495"/>
        <v>0.09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 t="shared" si="488"/>
        <v>Charlotte</v>
      </c>
      <c r="H3921" s="6" t="str">
        <f t="shared" si="489"/>
        <v>Melton</v>
      </c>
      <c r="I3921" s="6" t="str">
        <f t="shared" si="490"/>
        <v>Canberra</v>
      </c>
      <c r="J3921" s="2" t="s">
        <v>389</v>
      </c>
      <c r="K3921" s="7" t="str">
        <f>INDEX('Product Details'!$A$2:$D$169, MATCH('Sales Order '!J3921,'Product Details'!$B$2:$B$169,0),3)</f>
        <v>Furniture</v>
      </c>
      <c r="L3921" s="7" t="str">
        <f>INDEX('Product Details'!$A$2:$D$169, MATCH('Sales Order '!J3921,'Product Details'!$B$2:$B$169,0),4)</f>
        <v>Tables</v>
      </c>
      <c r="M3921" s="7" t="str">
        <f>INDEX('Product Details'!$A$2:$D$169, MATCH('Sales Order '!J3921,'Product Details'!$B$2:$B$169,0),1)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491"/>
        <v>13110</v>
      </c>
      <c r="R3921" s="8">
        <f t="shared" si="492"/>
        <v>14285</v>
      </c>
      <c r="S3921" s="2">
        <v>45</v>
      </c>
      <c r="T3921" s="9">
        <f t="shared" si="493"/>
        <v>14330</v>
      </c>
      <c r="U3921" s="9">
        <f t="shared" si="494"/>
        <v>1220</v>
      </c>
      <c r="V3921" s="2" t="s">
        <v>31</v>
      </c>
      <c r="W3921" s="10">
        <f t="shared" si="495"/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 t="shared" si="488"/>
        <v>Muhammed</v>
      </c>
      <c r="H3922" s="6" t="str">
        <f t="shared" si="489"/>
        <v>Lee</v>
      </c>
      <c r="I3922" s="6" t="str">
        <f t="shared" si="490"/>
        <v>Nellore</v>
      </c>
      <c r="J3922" s="2" t="s">
        <v>471</v>
      </c>
      <c r="K3922" s="7" t="str">
        <f>INDEX('Product Details'!$A$2:$D$169, MATCH('Sales Order '!J3922,'Product Details'!$B$2:$B$169,0),3)</f>
        <v>Office_Supplies</v>
      </c>
      <c r="L3922" s="7" t="str">
        <f>INDEX('Product Details'!$A$2:$D$169, MATCH('Sales Order '!J3922,'Product Details'!$B$2:$B$169,0),4)</f>
        <v>Art</v>
      </c>
      <c r="M3922" s="7" t="str">
        <f>INDEX('Product Details'!$A$2:$D$169, MATCH('Sales Order '!J3922,'Product Details'!$B$2:$B$169,0),1)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491"/>
        <v>224</v>
      </c>
      <c r="R3922" s="8">
        <f t="shared" si="492"/>
        <v>238</v>
      </c>
      <c r="S3922" s="2">
        <v>30</v>
      </c>
      <c r="T3922" s="9">
        <f t="shared" si="493"/>
        <v>268</v>
      </c>
      <c r="U3922" s="9">
        <f t="shared" si="494"/>
        <v>44</v>
      </c>
      <c r="V3922" s="2" t="s">
        <v>64</v>
      </c>
      <c r="W3922" s="10">
        <f t="shared" si="495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 t="shared" si="488"/>
        <v>Darren</v>
      </c>
      <c r="H3923" s="6" t="str">
        <f t="shared" si="489"/>
        <v>Koutras</v>
      </c>
      <c r="I3923" s="6" t="str">
        <f t="shared" si="490"/>
        <v>Pune</v>
      </c>
      <c r="J3923" s="2" t="s">
        <v>380</v>
      </c>
      <c r="K3923" s="7" t="str">
        <f>INDEX('Product Details'!$A$2:$D$169, MATCH('Sales Order '!J3923,'Product Details'!$B$2:$B$169,0),3)</f>
        <v>Office_Supplies</v>
      </c>
      <c r="L3923" s="7" t="str">
        <f>INDEX('Product Details'!$A$2:$D$169, MATCH('Sales Order '!J3923,'Product Details'!$B$2:$B$169,0),4)</f>
        <v>Fasteners</v>
      </c>
      <c r="M3923" s="7" t="str">
        <f>INDEX('Product Details'!$A$2:$D$169, MATCH('Sales Order '!J3923,'Product Details'!$B$2:$B$169,0),1)</f>
        <v>Stockwel Thumb Tacks, Metal</v>
      </c>
      <c r="N3923" s="2">
        <v>131</v>
      </c>
      <c r="O3923" s="2">
        <v>124</v>
      </c>
      <c r="P3923" s="2">
        <v>13</v>
      </c>
      <c r="Q3923" s="8">
        <f t="shared" si="491"/>
        <v>1612</v>
      </c>
      <c r="R3923" s="8">
        <f t="shared" si="492"/>
        <v>1703</v>
      </c>
      <c r="S3923" s="2">
        <v>30</v>
      </c>
      <c r="T3923" s="9">
        <f t="shared" si="493"/>
        <v>1733</v>
      </c>
      <c r="U3923" s="9">
        <f t="shared" si="494"/>
        <v>121</v>
      </c>
      <c r="V3923" s="2" t="s">
        <v>31</v>
      </c>
      <c r="W3923" s="10">
        <f t="shared" si="495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 t="shared" si="488"/>
        <v>Hunter</v>
      </c>
      <c r="H3924" s="6" t="str">
        <f t="shared" si="489"/>
        <v>Lopez</v>
      </c>
      <c r="I3924" s="6" t="str">
        <f t="shared" si="490"/>
        <v>Cuttack</v>
      </c>
      <c r="J3924" s="2" t="s">
        <v>377</v>
      </c>
      <c r="K3924" s="7" t="str">
        <f>INDEX('Product Details'!$A$2:$D$169, MATCH('Sales Order '!J3924,'Product Details'!$B$2:$B$169,0),3)</f>
        <v>Furniture</v>
      </c>
      <c r="L3924" s="7" t="str">
        <f>INDEX('Product Details'!$A$2:$D$169, MATCH('Sales Order '!J3924,'Product Details'!$B$2:$B$169,0),4)</f>
        <v>Tables</v>
      </c>
      <c r="M3924" s="7" t="str">
        <f>INDEX('Product Details'!$A$2:$D$169, MATCH('Sales Order '!J3924,'Product Details'!$B$2:$B$169,0),1)</f>
        <v>BPI Conference Tables</v>
      </c>
      <c r="N3924" s="2">
        <v>1686</v>
      </c>
      <c r="O3924" s="2">
        <v>1591</v>
      </c>
      <c r="P3924" s="2">
        <v>3</v>
      </c>
      <c r="Q3924" s="8">
        <f t="shared" si="491"/>
        <v>4773</v>
      </c>
      <c r="R3924" s="8">
        <f t="shared" si="492"/>
        <v>5058</v>
      </c>
      <c r="S3924" s="2">
        <v>46</v>
      </c>
      <c r="T3924" s="9">
        <f t="shared" si="493"/>
        <v>5104</v>
      </c>
      <c r="U3924" s="9">
        <f t="shared" si="494"/>
        <v>331</v>
      </c>
      <c r="V3924" s="2" t="s">
        <v>34</v>
      </c>
      <c r="W3924" s="10">
        <f t="shared" si="495"/>
        <v>0.05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 t="shared" si="488"/>
        <v>Ted</v>
      </c>
      <c r="H3925" s="6" t="str">
        <f t="shared" si="489"/>
        <v>Trevino</v>
      </c>
      <c r="I3925" s="6" t="str">
        <f t="shared" si="490"/>
        <v>Gold Coast</v>
      </c>
      <c r="J3925" s="2" t="s">
        <v>962</v>
      </c>
      <c r="K3925" s="7" t="str">
        <f>INDEX('Product Details'!$A$2:$D$169, MATCH('Sales Order '!J3925,'Product Details'!$B$2:$B$169,0),3)</f>
        <v>Furniture</v>
      </c>
      <c r="L3925" s="7" t="str">
        <f>INDEX('Product Details'!$A$2:$D$169, MATCH('Sales Order '!J3925,'Product Details'!$B$2:$B$169,0),4)</f>
        <v>Bookcases</v>
      </c>
      <c r="M3925" s="7" t="str">
        <f>INDEX('Product Details'!$A$2:$D$169, MATCH('Sales Order '!J3925,'Product Details'!$B$2:$B$169,0),1)</f>
        <v>Classic Bookcase, Pine</v>
      </c>
      <c r="N3925" s="2">
        <v>6611</v>
      </c>
      <c r="O3925" s="2">
        <v>5943</v>
      </c>
      <c r="P3925" s="2">
        <v>2</v>
      </c>
      <c r="Q3925" s="8">
        <f t="shared" si="491"/>
        <v>11886</v>
      </c>
      <c r="R3925" s="8">
        <f t="shared" si="492"/>
        <v>13222</v>
      </c>
      <c r="S3925" s="2">
        <v>64</v>
      </c>
      <c r="T3925" s="9">
        <f t="shared" si="493"/>
        <v>13286</v>
      </c>
      <c r="U3925" s="9">
        <f t="shared" si="494"/>
        <v>1400</v>
      </c>
      <c r="V3925" s="2" t="s">
        <v>34</v>
      </c>
      <c r="W3925" s="10">
        <f t="shared" si="495"/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 t="shared" si="488"/>
        <v>Anemone</v>
      </c>
      <c r="H3926" s="6" t="str">
        <f t="shared" si="489"/>
        <v>Ratner</v>
      </c>
      <c r="I3926" s="6" t="str">
        <f t="shared" si="490"/>
        <v>Berlin</v>
      </c>
      <c r="J3926" s="2" t="s">
        <v>230</v>
      </c>
      <c r="K3926" s="7" t="str">
        <f>INDEX('Product Details'!$A$2:$D$169, MATCH('Sales Order '!J3926,'Product Details'!$B$2:$B$169,0),3)</f>
        <v>Office_Supplies</v>
      </c>
      <c r="L3926" s="7" t="str">
        <f>INDEX('Product Details'!$A$2:$D$169, MATCH('Sales Order '!J3926,'Product Details'!$B$2:$B$169,0),4)</f>
        <v>Paper</v>
      </c>
      <c r="M3926" s="7" t="str">
        <f>INDEX('Product Details'!$A$2:$D$169, MATCH('Sales Order '!J3926,'Product Details'!$B$2:$B$169,0),1)</f>
        <v>Xerox 1981</v>
      </c>
      <c r="N3926" s="2">
        <v>417</v>
      </c>
      <c r="O3926" s="2">
        <v>392</v>
      </c>
      <c r="P3926" s="2">
        <v>6</v>
      </c>
      <c r="Q3926" s="8">
        <f t="shared" si="491"/>
        <v>2352</v>
      </c>
      <c r="R3926" s="8">
        <f t="shared" si="492"/>
        <v>2502</v>
      </c>
      <c r="S3926" s="2">
        <v>53</v>
      </c>
      <c r="T3926" s="9">
        <f t="shared" si="493"/>
        <v>2555</v>
      </c>
      <c r="U3926" s="9">
        <f t="shared" si="494"/>
        <v>203</v>
      </c>
      <c r="V3926" s="2" t="s">
        <v>34</v>
      </c>
      <c r="W3926" s="10">
        <f t="shared" si="495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 t="shared" si="488"/>
        <v>Stefanie</v>
      </c>
      <c r="H3927" s="6" t="str">
        <f t="shared" si="489"/>
        <v>Holloman</v>
      </c>
      <c r="I3927" s="6" t="str">
        <f t="shared" si="490"/>
        <v>Durgapur</v>
      </c>
      <c r="J3927" s="2" t="s">
        <v>436</v>
      </c>
      <c r="K3927" s="7" t="str">
        <f>INDEX('Product Details'!$A$2:$D$169, MATCH('Sales Order '!J3927,'Product Details'!$B$2:$B$169,0),3)</f>
        <v>Technology</v>
      </c>
      <c r="L3927" s="7" t="str">
        <f>INDEX('Product Details'!$A$2:$D$169, MATCH('Sales Order '!J3927,'Product Details'!$B$2:$B$169,0),4)</f>
        <v>Accessories</v>
      </c>
      <c r="M3927" s="7" t="str">
        <f>INDEX('Product Details'!$A$2:$D$169, MATCH('Sales Order '!J3927,'Product Details'!$B$2:$B$169,0),1)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491"/>
        <v>1740</v>
      </c>
      <c r="R3927" s="8">
        <f t="shared" si="492"/>
        <v>1792</v>
      </c>
      <c r="S3927" s="2">
        <v>51</v>
      </c>
      <c r="T3927" s="9">
        <f t="shared" si="493"/>
        <v>1843</v>
      </c>
      <c r="U3927" s="9">
        <f t="shared" si="494"/>
        <v>103</v>
      </c>
      <c r="V3927" s="2" t="s">
        <v>34</v>
      </c>
      <c r="W3927" s="10">
        <f t="shared" si="495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 t="shared" si="488"/>
        <v>Eugene</v>
      </c>
      <c r="H3928" s="6" t="str">
        <f t="shared" si="489"/>
        <v>Hildebrand</v>
      </c>
      <c r="I3928" s="6" t="str">
        <f t="shared" si="490"/>
        <v>Liaocheng</v>
      </c>
      <c r="J3928" s="2" t="s">
        <v>212</v>
      </c>
      <c r="K3928" s="7" t="str">
        <f>INDEX('Product Details'!$A$2:$D$169, MATCH('Sales Order '!J3928,'Product Details'!$B$2:$B$169,0),3)</f>
        <v>Furniture</v>
      </c>
      <c r="L3928" s="7" t="str">
        <f>INDEX('Product Details'!$A$2:$D$169, MATCH('Sales Order '!J3928,'Product Details'!$B$2:$B$169,0),4)</f>
        <v>Bookcases</v>
      </c>
      <c r="M3928" s="7" t="str">
        <f>INDEX('Product Details'!$A$2:$D$169, MATCH('Sales Order '!J3928,'Product Details'!$B$2:$B$169,0),1)</f>
        <v>Library with Doors, Metal</v>
      </c>
      <c r="N3928" s="2">
        <v>2243</v>
      </c>
      <c r="O3928" s="2">
        <v>2000</v>
      </c>
      <c r="P3928" s="2">
        <v>2</v>
      </c>
      <c r="Q3928" s="8">
        <f t="shared" si="491"/>
        <v>4000</v>
      </c>
      <c r="R3928" s="8">
        <f t="shared" si="492"/>
        <v>4486</v>
      </c>
      <c r="S3928" s="2">
        <v>62</v>
      </c>
      <c r="T3928" s="9">
        <f t="shared" si="493"/>
        <v>4548</v>
      </c>
      <c r="U3928" s="9">
        <f t="shared" si="494"/>
        <v>548</v>
      </c>
      <c r="V3928" s="2" t="s">
        <v>34</v>
      </c>
      <c r="W3928" s="10">
        <f t="shared" si="495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 t="shared" si="488"/>
        <v>Hunter</v>
      </c>
      <c r="H3929" s="6" t="str">
        <f t="shared" si="489"/>
        <v>Lopez</v>
      </c>
      <c r="I3929" s="6" t="str">
        <f t="shared" si="490"/>
        <v>Wollongong</v>
      </c>
      <c r="J3929" s="2" t="s">
        <v>42</v>
      </c>
      <c r="K3929" s="7" t="str">
        <f>INDEX('Product Details'!$A$2:$D$169, MATCH('Sales Order '!J3929,'Product Details'!$B$2:$B$169,0),3)</f>
        <v>Office_Supplies</v>
      </c>
      <c r="L3929" s="7" t="str">
        <f>INDEX('Product Details'!$A$2:$D$169, MATCH('Sales Order '!J3929,'Product Details'!$B$2:$B$169,0),4)</f>
        <v>Supplies</v>
      </c>
      <c r="M3929" s="7" t="str">
        <f>INDEX('Product Details'!$A$2:$D$169, MATCH('Sales Order '!J3929,'Product Details'!$B$2:$B$169,0),1)</f>
        <v>Stiletto Box Cutter, Easy Grip</v>
      </c>
      <c r="N3929" s="2">
        <v>69</v>
      </c>
      <c r="O3929" s="2">
        <v>64</v>
      </c>
      <c r="P3929" s="2">
        <v>3</v>
      </c>
      <c r="Q3929" s="8">
        <f t="shared" si="491"/>
        <v>192</v>
      </c>
      <c r="R3929" s="8">
        <f t="shared" si="492"/>
        <v>207</v>
      </c>
      <c r="S3929" s="2">
        <v>10</v>
      </c>
      <c r="T3929" s="9">
        <f t="shared" si="493"/>
        <v>217</v>
      </c>
      <c r="U3929" s="9">
        <f t="shared" si="494"/>
        <v>25</v>
      </c>
      <c r="V3929" s="2" t="s">
        <v>64</v>
      </c>
      <c r="W3929" s="10">
        <f t="shared" si="495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 t="shared" si="488"/>
        <v>Ben</v>
      </c>
      <c r="H3930" s="6" t="str">
        <f t="shared" si="489"/>
        <v>Peterman</v>
      </c>
      <c r="I3930" s="6" t="str">
        <f t="shared" si="490"/>
        <v>Bielefeld</v>
      </c>
      <c r="J3930" s="2" t="s">
        <v>294</v>
      </c>
      <c r="K3930" s="7" t="str">
        <f>INDEX('Product Details'!$A$2:$D$169, MATCH('Sales Order '!J3930,'Product Details'!$B$2:$B$169,0),3)</f>
        <v>Furniture</v>
      </c>
      <c r="L3930" s="7" t="str">
        <f>INDEX('Product Details'!$A$2:$D$169, MATCH('Sales Order '!J3930,'Product Details'!$B$2:$B$169,0),4)</f>
        <v>Bookcases</v>
      </c>
      <c r="M3930" s="7" t="str">
        <f>INDEX('Product Details'!$A$2:$D$169, MATCH('Sales Order '!J3930,'Product Details'!$B$2:$B$169,0),1)</f>
        <v>Floating Shelf Set, Mobile</v>
      </c>
      <c r="N3930" s="2">
        <v>392</v>
      </c>
      <c r="O3930" s="2">
        <v>356</v>
      </c>
      <c r="P3930" s="2">
        <v>3</v>
      </c>
      <c r="Q3930" s="8">
        <f t="shared" si="491"/>
        <v>1068</v>
      </c>
      <c r="R3930" s="8">
        <f t="shared" si="492"/>
        <v>1176</v>
      </c>
      <c r="S3930" s="2">
        <v>46</v>
      </c>
      <c r="T3930" s="9">
        <f t="shared" si="493"/>
        <v>1222</v>
      </c>
      <c r="U3930" s="9">
        <f t="shared" si="494"/>
        <v>154</v>
      </c>
      <c r="V3930" s="2" t="s">
        <v>34</v>
      </c>
      <c r="W3930" s="10">
        <f t="shared" si="495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 t="shared" si="488"/>
        <v>Bill</v>
      </c>
      <c r="H3931" s="6" t="str">
        <f t="shared" si="489"/>
        <v>Shonely</v>
      </c>
      <c r="I3931" s="6" t="str">
        <f t="shared" si="490"/>
        <v>Jinjiang</v>
      </c>
      <c r="J3931" s="2" t="s">
        <v>493</v>
      </c>
      <c r="K3931" s="7" t="str">
        <f>INDEX('Product Details'!$A$2:$D$169, MATCH('Sales Order '!J3931,'Product Details'!$B$2:$B$169,0),3)</f>
        <v>Office_Supplies</v>
      </c>
      <c r="L3931" s="7" t="str">
        <f>INDEX('Product Details'!$A$2:$D$169, MATCH('Sales Order '!J3931,'Product Details'!$B$2:$B$169,0),4)</f>
        <v>Binders</v>
      </c>
      <c r="M3931" s="7" t="str">
        <f>INDEX('Product Details'!$A$2:$D$169, MATCH('Sales Order '!J3931,'Product Details'!$B$2:$B$169,0),1)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491"/>
        <v>13344</v>
      </c>
      <c r="R3931" s="8">
        <f t="shared" si="492"/>
        <v>14394</v>
      </c>
      <c r="S3931" s="2">
        <v>89</v>
      </c>
      <c r="T3931" s="9">
        <f t="shared" si="493"/>
        <v>14483</v>
      </c>
      <c r="U3931" s="9">
        <f t="shared" si="494"/>
        <v>1139</v>
      </c>
      <c r="V3931" s="2" t="s">
        <v>64</v>
      </c>
      <c r="W3931" s="10">
        <f t="shared" si="495"/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 t="shared" si="488"/>
        <v>James</v>
      </c>
      <c r="H3932" s="6" t="str">
        <f t="shared" si="489"/>
        <v>Lanier</v>
      </c>
      <c r="I3932" s="6" t="str">
        <f t="shared" si="490"/>
        <v>Dortmund</v>
      </c>
      <c r="J3932" s="2" t="s">
        <v>297</v>
      </c>
      <c r="K3932" s="7" t="str">
        <f>INDEX('Product Details'!$A$2:$D$169, MATCH('Sales Order '!J3932,'Product Details'!$B$2:$B$169,0),3)</f>
        <v>Office_Supplies</v>
      </c>
      <c r="L3932" s="7" t="str">
        <f>INDEX('Product Details'!$A$2:$D$169, MATCH('Sales Order '!J3932,'Product Details'!$B$2:$B$169,0),4)</f>
        <v>Binders</v>
      </c>
      <c r="M3932" s="7" t="str">
        <f>INDEX('Product Details'!$A$2:$D$169, MATCH('Sales Order '!J3932,'Product Details'!$B$2:$B$169,0),1)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491"/>
        <v>816</v>
      </c>
      <c r="R3932" s="8">
        <f t="shared" si="492"/>
        <v>888</v>
      </c>
      <c r="S3932" s="2">
        <v>54</v>
      </c>
      <c r="T3932" s="9">
        <f t="shared" si="493"/>
        <v>942</v>
      </c>
      <c r="U3932" s="9">
        <f t="shared" si="494"/>
        <v>126</v>
      </c>
      <c r="V3932" s="2" t="s">
        <v>64</v>
      </c>
      <c r="W3932" s="10">
        <f t="shared" si="495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 t="shared" si="488"/>
        <v>Gary</v>
      </c>
      <c r="H3933" s="6" t="str">
        <f t="shared" si="489"/>
        <v>Zandusky</v>
      </c>
      <c r="I3933" s="6" t="str">
        <f t="shared" si="490"/>
        <v>Aligarh</v>
      </c>
      <c r="J3933" s="2" t="s">
        <v>51</v>
      </c>
      <c r="K3933" s="7" t="str">
        <f>INDEX('Product Details'!$A$2:$D$169, MATCH('Sales Order '!J3933,'Product Details'!$B$2:$B$169,0),3)</f>
        <v>Technology</v>
      </c>
      <c r="L3933" s="7" t="str">
        <f>INDEX('Product Details'!$A$2:$D$169, MATCH('Sales Order '!J3933,'Product Details'!$B$2:$B$169,0),4)</f>
        <v>Machines</v>
      </c>
      <c r="M3933" s="7" t="str">
        <f>INDEX('Product Details'!$A$2:$D$169, MATCH('Sales Order '!J3933,'Product Details'!$B$2:$B$169,0),1)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491"/>
        <v>4816</v>
      </c>
      <c r="R3933" s="8">
        <f t="shared" si="492"/>
        <v>5052</v>
      </c>
      <c r="S3933" s="2">
        <v>21</v>
      </c>
      <c r="T3933" s="9">
        <f t="shared" si="493"/>
        <v>5073</v>
      </c>
      <c r="U3933" s="9">
        <f t="shared" si="494"/>
        <v>257</v>
      </c>
      <c r="V3933" s="2" t="s">
        <v>64</v>
      </c>
      <c r="W3933" s="10">
        <f t="shared" si="495"/>
        <v>0.05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 t="shared" si="488"/>
        <v>Victoria</v>
      </c>
      <c r="H3934" s="6" t="str">
        <f t="shared" si="489"/>
        <v>Pisteka</v>
      </c>
      <c r="I3934" s="6" t="str">
        <f t="shared" si="490"/>
        <v>Bokaro</v>
      </c>
      <c r="J3934" s="2" t="s">
        <v>836</v>
      </c>
      <c r="K3934" s="7" t="str">
        <f>INDEX('Product Details'!$A$2:$D$169, MATCH('Sales Order '!J3934,'Product Details'!$B$2:$B$169,0),3)</f>
        <v>Technology</v>
      </c>
      <c r="L3934" s="7" t="str">
        <f>INDEX('Product Details'!$A$2:$D$169, MATCH('Sales Order '!J3934,'Product Details'!$B$2:$B$169,0),4)</f>
        <v>Copiers</v>
      </c>
      <c r="M3934" s="7" t="str">
        <f>INDEX('Product Details'!$A$2:$D$169, MATCH('Sales Order '!J3934,'Product Details'!$B$2:$B$169,0),1)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491"/>
        <v>574</v>
      </c>
      <c r="R3934" s="8">
        <f t="shared" si="492"/>
        <v>644</v>
      </c>
      <c r="S3934" s="2">
        <v>10</v>
      </c>
      <c r="T3934" s="9">
        <f t="shared" si="493"/>
        <v>654</v>
      </c>
      <c r="U3934" s="9">
        <f t="shared" si="494"/>
        <v>80</v>
      </c>
      <c r="V3934" s="2" t="s">
        <v>34</v>
      </c>
      <c r="W3934" s="10">
        <f t="shared" si="495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 t="shared" si="488"/>
        <v>Stuart</v>
      </c>
      <c r="H3935" s="6" t="str">
        <f t="shared" si="489"/>
        <v>Calhoun</v>
      </c>
      <c r="I3935" s="6" t="str">
        <f t="shared" si="490"/>
        <v>Pforzheim</v>
      </c>
      <c r="J3935" s="2" t="s">
        <v>238</v>
      </c>
      <c r="K3935" s="7" t="str">
        <f>INDEX('Product Details'!$A$2:$D$169, MATCH('Sales Order '!J3935,'Product Details'!$B$2:$B$169,0),3)</f>
        <v>Furniture</v>
      </c>
      <c r="L3935" s="7" t="str">
        <f>INDEX('Product Details'!$A$2:$D$169, MATCH('Sales Order '!J3935,'Product Details'!$B$2:$B$169,0),4)</f>
        <v>Furnishings</v>
      </c>
      <c r="M3935" s="7" t="str">
        <f>INDEX('Product Details'!$A$2:$D$169, MATCH('Sales Order '!J3935,'Product Details'!$B$2:$B$169,0),1)</f>
        <v>DAX Solid Wood Frames</v>
      </c>
      <c r="N3935" s="2">
        <v>1305</v>
      </c>
      <c r="O3935" s="2">
        <v>1197</v>
      </c>
      <c r="P3935" s="2">
        <v>3</v>
      </c>
      <c r="Q3935" s="8">
        <f t="shared" si="491"/>
        <v>3591</v>
      </c>
      <c r="R3935" s="8">
        <f t="shared" si="492"/>
        <v>3915</v>
      </c>
      <c r="S3935" s="2">
        <v>54</v>
      </c>
      <c r="T3935" s="9">
        <f t="shared" si="493"/>
        <v>3969</v>
      </c>
      <c r="U3935" s="9">
        <f t="shared" si="494"/>
        <v>378</v>
      </c>
      <c r="V3935" s="2" t="s">
        <v>64</v>
      </c>
      <c r="W3935" s="10">
        <f t="shared" si="495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 t="shared" si="488"/>
        <v>Alex</v>
      </c>
      <c r="H3936" s="6" t="str">
        <f t="shared" si="489"/>
        <v>Avila</v>
      </c>
      <c r="I3936" s="6" t="str">
        <f t="shared" si="490"/>
        <v>Agra</v>
      </c>
      <c r="J3936" s="2" t="s">
        <v>302</v>
      </c>
      <c r="K3936" s="7" t="str">
        <f>INDEX('Product Details'!$A$2:$D$169, MATCH('Sales Order '!J3936,'Product Details'!$B$2:$B$169,0),3)</f>
        <v>Technology</v>
      </c>
      <c r="L3936" s="7" t="str">
        <f>INDEX('Product Details'!$A$2:$D$169, MATCH('Sales Order '!J3936,'Product Details'!$B$2:$B$169,0),4)</f>
        <v>Machines</v>
      </c>
      <c r="M3936" s="7" t="str">
        <f>INDEX('Product Details'!$A$2:$D$169, MATCH('Sales Order '!J3936,'Product Details'!$B$2:$B$169,0),1)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491"/>
        <v>2340</v>
      </c>
      <c r="R3936" s="8">
        <f t="shared" si="492"/>
        <v>2433</v>
      </c>
      <c r="S3936" s="2">
        <v>98</v>
      </c>
      <c r="T3936" s="9">
        <f t="shared" si="493"/>
        <v>2531</v>
      </c>
      <c r="U3936" s="9">
        <f t="shared" si="494"/>
        <v>191</v>
      </c>
      <c r="V3936" s="2" t="s">
        <v>34</v>
      </c>
      <c r="W3936" s="10">
        <f t="shared" si="495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 t="shared" si="488"/>
        <v>Ted</v>
      </c>
      <c r="H3937" s="6" t="str">
        <f t="shared" si="489"/>
        <v>Trevino</v>
      </c>
      <c r="I3937" s="6" t="str">
        <f t="shared" si="490"/>
        <v>Bendigo</v>
      </c>
      <c r="J3937" s="2" t="s">
        <v>194</v>
      </c>
      <c r="K3937" s="7" t="str">
        <f>INDEX('Product Details'!$A$2:$D$169, MATCH('Sales Order '!J3937,'Product Details'!$B$2:$B$169,0),3)</f>
        <v>Office_Supplies</v>
      </c>
      <c r="L3937" s="7" t="str">
        <f>INDEX('Product Details'!$A$2:$D$169, MATCH('Sales Order '!J3937,'Product Details'!$B$2:$B$169,0),4)</f>
        <v>Art</v>
      </c>
      <c r="M3937" s="7" t="str">
        <f>INDEX('Product Details'!$A$2:$D$169, MATCH('Sales Order '!J3937,'Product Details'!$B$2:$B$169,0),1)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491"/>
        <v>814</v>
      </c>
      <c r="R3937" s="8">
        <f t="shared" si="492"/>
        <v>887</v>
      </c>
      <c r="S3937" s="2">
        <v>92</v>
      </c>
      <c r="T3937" s="9">
        <f t="shared" si="493"/>
        <v>979</v>
      </c>
      <c r="U3937" s="9">
        <f t="shared" si="494"/>
        <v>165</v>
      </c>
      <c r="V3937" s="2" t="s">
        <v>34</v>
      </c>
      <c r="W3937" s="10">
        <f t="shared" si="495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 t="shared" si="488"/>
        <v>Don</v>
      </c>
      <c r="H3938" s="6" t="str">
        <f t="shared" si="489"/>
        <v>Weiss</v>
      </c>
      <c r="I3938" s="6" t="str">
        <f t="shared" si="490"/>
        <v>Sydney</v>
      </c>
      <c r="J3938" s="2" t="s">
        <v>161</v>
      </c>
      <c r="K3938" s="7" t="str">
        <f>INDEX('Product Details'!$A$2:$D$169, MATCH('Sales Order '!J3938,'Product Details'!$B$2:$B$169,0),3)</f>
        <v>Office_Supplies</v>
      </c>
      <c r="L3938" s="7" t="str">
        <f>INDEX('Product Details'!$A$2:$D$169, MATCH('Sales Order '!J3938,'Product Details'!$B$2:$B$169,0),4)</f>
        <v>Storage</v>
      </c>
      <c r="M3938" s="7" t="str">
        <f>INDEX('Product Details'!$A$2:$D$169, MATCH('Sales Order '!J3938,'Product Details'!$B$2:$B$169,0),1)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491"/>
        <v>5146</v>
      </c>
      <c r="R3938" s="8">
        <f t="shared" si="492"/>
        <v>5556</v>
      </c>
      <c r="S3938" s="2">
        <v>52</v>
      </c>
      <c r="T3938" s="9">
        <f t="shared" si="493"/>
        <v>5608</v>
      </c>
      <c r="U3938" s="9">
        <f t="shared" si="494"/>
        <v>462</v>
      </c>
      <c r="V3938" s="2" t="s">
        <v>64</v>
      </c>
      <c r="W3938" s="10">
        <f t="shared" si="495"/>
        <v>0.05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 t="shared" si="488"/>
        <v>Michael</v>
      </c>
      <c r="H3939" s="6" t="str">
        <f t="shared" si="489"/>
        <v>Moore</v>
      </c>
      <c r="I3939" s="6" t="str">
        <f t="shared" si="490"/>
        <v>Vadodara</v>
      </c>
      <c r="J3939" s="2" t="s">
        <v>817</v>
      </c>
      <c r="K3939" s="7" t="str">
        <f>INDEX('Product Details'!$A$2:$D$169, MATCH('Sales Order '!J3939,'Product Details'!$B$2:$B$169,0),3)</f>
        <v>Office_Supplies</v>
      </c>
      <c r="L3939" s="7" t="str">
        <f>INDEX('Product Details'!$A$2:$D$169, MATCH('Sales Order '!J3939,'Product Details'!$B$2:$B$169,0),4)</f>
        <v>Labels</v>
      </c>
      <c r="M3939" s="7" t="str">
        <f>INDEX('Product Details'!$A$2:$D$169, MATCH('Sales Order '!J3939,'Product Details'!$B$2:$B$169,0),1)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491"/>
        <v>1103</v>
      </c>
      <c r="R3939" s="8">
        <f t="shared" si="492"/>
        <v>1169</v>
      </c>
      <c r="S3939" s="2">
        <v>87</v>
      </c>
      <c r="T3939" s="9">
        <f t="shared" si="493"/>
        <v>1256</v>
      </c>
      <c r="U3939" s="9">
        <f t="shared" si="494"/>
        <v>153</v>
      </c>
      <c r="V3939" s="2" t="s">
        <v>34</v>
      </c>
      <c r="W3939" s="10">
        <f t="shared" si="495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 t="shared" si="488"/>
        <v>Patricia</v>
      </c>
      <c r="H3940" s="6" t="str">
        <f t="shared" si="489"/>
        <v>Hirasaki</v>
      </c>
      <c r="I3940" s="6" t="str">
        <f t="shared" si="490"/>
        <v>Pimpri</v>
      </c>
      <c r="J3940" s="2" t="s">
        <v>78</v>
      </c>
      <c r="K3940" s="7" t="str">
        <f>INDEX('Product Details'!$A$2:$D$169, MATCH('Sales Order '!J3940,'Product Details'!$B$2:$B$169,0),3)</f>
        <v>Office_Supplies</v>
      </c>
      <c r="L3940" s="7" t="str">
        <f>INDEX('Product Details'!$A$2:$D$169, MATCH('Sales Order '!J3940,'Product Details'!$B$2:$B$169,0),4)</f>
        <v>Supplies</v>
      </c>
      <c r="M3940" s="7" t="str">
        <f>INDEX('Product Details'!$A$2:$D$169, MATCH('Sales Order '!J3940,'Product Details'!$B$2:$B$169,0),1)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491"/>
        <v>4950</v>
      </c>
      <c r="R3940" s="8">
        <f t="shared" si="492"/>
        <v>5394</v>
      </c>
      <c r="S3940" s="2">
        <v>23</v>
      </c>
      <c r="T3940" s="9">
        <f t="shared" si="493"/>
        <v>5417</v>
      </c>
      <c r="U3940" s="9">
        <f t="shared" si="494"/>
        <v>467</v>
      </c>
      <c r="V3940" s="2" t="s">
        <v>64</v>
      </c>
      <c r="W3940" s="10">
        <f t="shared" si="495"/>
        <v>0.05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 t="shared" si="488"/>
        <v>Ryan</v>
      </c>
      <c r="H3941" s="6" t="str">
        <f t="shared" si="489"/>
        <v>Akin</v>
      </c>
      <c r="I3941" s="6" t="str">
        <f t="shared" si="490"/>
        <v>Bayreuth</v>
      </c>
      <c r="J3941" s="2" t="s">
        <v>197</v>
      </c>
      <c r="K3941" s="7" t="str">
        <f>INDEX('Product Details'!$A$2:$D$169, MATCH('Sales Order '!J3941,'Product Details'!$B$2:$B$169,0),3)</f>
        <v>Office_Supplies</v>
      </c>
      <c r="L3941" s="7" t="str">
        <f>INDEX('Product Details'!$A$2:$D$169, MATCH('Sales Order '!J3941,'Product Details'!$B$2:$B$169,0),4)</f>
        <v>Labels</v>
      </c>
      <c r="M3941" s="7" t="str">
        <f>INDEX('Product Details'!$A$2:$D$169, MATCH('Sales Order '!J3941,'Product Details'!$B$2:$B$169,0),1)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491"/>
        <v>20090</v>
      </c>
      <c r="R3941" s="8">
        <f t="shared" si="492"/>
        <v>20867</v>
      </c>
      <c r="S3941" s="2">
        <v>62</v>
      </c>
      <c r="T3941" s="9">
        <f t="shared" si="493"/>
        <v>20929</v>
      </c>
      <c r="U3941" s="9">
        <f t="shared" si="494"/>
        <v>839</v>
      </c>
      <c r="V3941" s="2" t="s">
        <v>34</v>
      </c>
      <c r="W3941" s="10">
        <f t="shared" si="495"/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 t="shared" si="488"/>
        <v>Yana</v>
      </c>
      <c r="H3942" s="6" t="str">
        <f t="shared" si="489"/>
        <v>Sorensen</v>
      </c>
      <c r="I3942" s="6" t="str">
        <f t="shared" si="490"/>
        <v>Hangzhou</v>
      </c>
      <c r="J3942" s="2" t="s">
        <v>135</v>
      </c>
      <c r="K3942" s="7" t="e">
        <f>INDEX('Product Details'!$A$2:$D$169, MATCH('Sales Order '!J3942,'Product Details'!$B$2:$B$169,0),3)</f>
        <v>#N/A</v>
      </c>
      <c r="L3942" s="7" t="e">
        <f>INDEX('Product Details'!$A$2:$D$169, MATCH('Sales Order '!J3942,'Product Details'!$B$2:$B$169,0),4)</f>
        <v>#N/A</v>
      </c>
      <c r="M3942" s="7" t="e">
        <f>INDEX('Product Details'!$A$2:$D$169, MATCH('Sales Order '!J3942,'Product Details'!$B$2:$B$169,0),1)</f>
        <v>#N/A</v>
      </c>
      <c r="N3942" s="2">
        <v>7922</v>
      </c>
      <c r="O3942" s="2">
        <v>7328</v>
      </c>
      <c r="P3942" s="2">
        <v>5</v>
      </c>
      <c r="Q3942" s="8">
        <f t="shared" si="491"/>
        <v>36640</v>
      </c>
      <c r="R3942" s="8">
        <f t="shared" si="492"/>
        <v>39610</v>
      </c>
      <c r="S3942" s="2">
        <v>26</v>
      </c>
      <c r="T3942" s="9">
        <f t="shared" si="493"/>
        <v>39636</v>
      </c>
      <c r="U3942" s="9">
        <f t="shared" si="494"/>
        <v>2996</v>
      </c>
      <c r="V3942" s="2" t="s">
        <v>64</v>
      </c>
      <c r="W3942" s="10">
        <f t="shared" si="495"/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 t="shared" si="488"/>
        <v>Thais</v>
      </c>
      <c r="H3943" s="6" t="str">
        <f t="shared" si="489"/>
        <v>Sissman</v>
      </c>
      <c r="I3943" s="6" t="str">
        <f t="shared" si="490"/>
        <v>Essen</v>
      </c>
      <c r="J3943" s="2" t="s">
        <v>633</v>
      </c>
      <c r="K3943" s="7" t="str">
        <f>INDEX('Product Details'!$A$2:$D$169, MATCH('Sales Order '!J3943,'Product Details'!$B$2:$B$169,0),3)</f>
        <v>Office_Supplies</v>
      </c>
      <c r="L3943" s="7" t="str">
        <f>INDEX('Product Details'!$A$2:$D$169, MATCH('Sales Order '!J3943,'Product Details'!$B$2:$B$169,0),4)</f>
        <v>Appliances</v>
      </c>
      <c r="M3943" s="7" t="str">
        <f>INDEX('Product Details'!$A$2:$D$169, MATCH('Sales Order '!J3943,'Product Details'!$B$2:$B$169,0),1)</f>
        <v>Cuisinart Toaster, Silver</v>
      </c>
      <c r="N3943" s="2">
        <v>202</v>
      </c>
      <c r="O3943" s="2">
        <v>187</v>
      </c>
      <c r="P3943" s="2">
        <v>4</v>
      </c>
      <c r="Q3943" s="8">
        <f t="shared" si="491"/>
        <v>748</v>
      </c>
      <c r="R3943" s="8">
        <f t="shared" si="492"/>
        <v>808</v>
      </c>
      <c r="S3943" s="2">
        <v>30</v>
      </c>
      <c r="T3943" s="9">
        <f t="shared" si="493"/>
        <v>838</v>
      </c>
      <c r="U3943" s="9">
        <f t="shared" si="494"/>
        <v>90</v>
      </c>
      <c r="V3943" s="2" t="s">
        <v>64</v>
      </c>
      <c r="W3943" s="10">
        <f t="shared" si="495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 t="shared" si="488"/>
        <v>Victor</v>
      </c>
      <c r="H3944" s="6" t="str">
        <f t="shared" si="489"/>
        <v>Preis</v>
      </c>
      <c r="I3944" s="6" t="str">
        <f t="shared" si="490"/>
        <v>Melbourne</v>
      </c>
      <c r="J3944" s="2" t="s">
        <v>580</v>
      </c>
      <c r="K3944" s="7" t="str">
        <f>INDEX('Product Details'!$A$2:$D$169, MATCH('Sales Order '!J3944,'Product Details'!$B$2:$B$169,0),3)</f>
        <v>Office_Supplies</v>
      </c>
      <c r="L3944" s="7" t="str">
        <f>INDEX('Product Details'!$A$2:$D$169, MATCH('Sales Order '!J3944,'Product Details'!$B$2:$B$169,0),4)</f>
        <v>Storage</v>
      </c>
      <c r="M3944" s="7" t="str">
        <f>INDEX('Product Details'!$A$2:$D$169, MATCH('Sales Order '!J3944,'Product Details'!$B$2:$B$169,0),1)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491"/>
        <v>5114</v>
      </c>
      <c r="R3944" s="8">
        <f t="shared" si="492"/>
        <v>5580</v>
      </c>
      <c r="S3944" s="2">
        <v>47</v>
      </c>
      <c r="T3944" s="9">
        <f t="shared" si="493"/>
        <v>5627</v>
      </c>
      <c r="U3944" s="9">
        <f t="shared" si="494"/>
        <v>513</v>
      </c>
      <c r="V3944" s="2" t="s">
        <v>64</v>
      </c>
      <c r="W3944" s="10">
        <f t="shared" si="495"/>
        <v>0.05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 t="shared" si="488"/>
        <v>Victor</v>
      </c>
      <c r="H3945" s="6" t="str">
        <f t="shared" si="489"/>
        <v>Preis</v>
      </c>
      <c r="I3945" s="6" t="str">
        <f t="shared" si="490"/>
        <v>Melbourne</v>
      </c>
      <c r="J3945" s="2" t="s">
        <v>497</v>
      </c>
      <c r="K3945" s="7" t="str">
        <f>INDEX('Product Details'!$A$2:$D$169, MATCH('Sales Order '!J3945,'Product Details'!$B$2:$B$169,0),3)</f>
        <v>Furniture</v>
      </c>
      <c r="L3945" s="7" t="str">
        <f>INDEX('Product Details'!$A$2:$D$169, MATCH('Sales Order '!J3945,'Product Details'!$B$2:$B$169,0),4)</f>
        <v>Tables</v>
      </c>
      <c r="M3945" s="7" t="str">
        <f>INDEX('Product Details'!$A$2:$D$169, MATCH('Sales Order '!J3945,'Product Details'!$B$2:$B$169,0),1)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491"/>
        <v>518</v>
      </c>
      <c r="R3945" s="8">
        <f t="shared" si="492"/>
        <v>546</v>
      </c>
      <c r="S3945" s="2">
        <v>10</v>
      </c>
      <c r="T3945" s="9">
        <f t="shared" si="493"/>
        <v>556</v>
      </c>
      <c r="U3945" s="9">
        <f t="shared" si="494"/>
        <v>38</v>
      </c>
      <c r="V3945" s="2" t="s">
        <v>34</v>
      </c>
      <c r="W3945" s="10">
        <f t="shared" si="495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 t="shared" si="488"/>
        <v>Steven</v>
      </c>
      <c r="H3946" s="6" t="str">
        <f t="shared" si="489"/>
        <v>Roelle</v>
      </c>
      <c r="I3946" s="6" t="str">
        <f t="shared" si="490"/>
        <v>Bonn</v>
      </c>
      <c r="J3946" s="2" t="s">
        <v>500</v>
      </c>
      <c r="K3946" s="7" t="str">
        <f>INDEX('Product Details'!$A$2:$D$169, MATCH('Sales Order '!J3946,'Product Details'!$B$2:$B$169,0),3)</f>
        <v>Furniture</v>
      </c>
      <c r="L3946" s="7" t="str">
        <f>INDEX('Product Details'!$A$2:$D$169, MATCH('Sales Order '!J3946,'Product Details'!$B$2:$B$169,0),4)</f>
        <v>Tables</v>
      </c>
      <c r="M3946" s="7" t="str">
        <f>INDEX('Product Details'!$A$2:$D$169, MATCH('Sales Order '!J3946,'Product Details'!$B$2:$B$169,0),1)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491"/>
        <v>1113</v>
      </c>
      <c r="R3946" s="8">
        <f t="shared" si="492"/>
        <v>1212</v>
      </c>
      <c r="S3946" s="2">
        <v>60</v>
      </c>
      <c r="T3946" s="9">
        <f t="shared" si="493"/>
        <v>1272</v>
      </c>
      <c r="U3946" s="9">
        <f t="shared" si="494"/>
        <v>159</v>
      </c>
      <c r="V3946" s="2" t="s">
        <v>64</v>
      </c>
      <c r="W3946" s="10">
        <f t="shared" si="495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 t="shared" si="488"/>
        <v>MaryBeth</v>
      </c>
      <c r="H3947" s="6" t="str">
        <f t="shared" si="489"/>
        <v>Skach</v>
      </c>
      <c r="I3947" s="6" t="str">
        <f t="shared" si="490"/>
        <v>Licheng</v>
      </c>
      <c r="J3947" s="2" t="s">
        <v>383</v>
      </c>
      <c r="K3947" s="7" t="str">
        <f>INDEX('Product Details'!$A$2:$D$169, MATCH('Sales Order '!J3947,'Product Details'!$B$2:$B$169,0),3)</f>
        <v>Office_Supplies</v>
      </c>
      <c r="L3947" s="7" t="str">
        <f>INDEX('Product Details'!$A$2:$D$169, MATCH('Sales Order '!J3947,'Product Details'!$B$2:$B$169,0),4)</f>
        <v>Storage</v>
      </c>
      <c r="M3947" s="7" t="str">
        <f>INDEX('Product Details'!$A$2:$D$169, MATCH('Sales Order '!J3947,'Product Details'!$B$2:$B$169,0),1)</f>
        <v>RogeFolders, Single Width</v>
      </c>
      <c r="N3947" s="2">
        <v>1359</v>
      </c>
      <c r="O3947" s="2">
        <v>1221</v>
      </c>
      <c r="P3947" s="2">
        <v>6</v>
      </c>
      <c r="Q3947" s="8">
        <f t="shared" si="491"/>
        <v>7326</v>
      </c>
      <c r="R3947" s="8">
        <f t="shared" si="492"/>
        <v>8154</v>
      </c>
      <c r="S3947" s="2">
        <v>50</v>
      </c>
      <c r="T3947" s="9">
        <f t="shared" si="493"/>
        <v>8204</v>
      </c>
      <c r="U3947" s="9">
        <f t="shared" si="494"/>
        <v>878</v>
      </c>
      <c r="V3947" s="2" t="s">
        <v>64</v>
      </c>
      <c r="W3947" s="10">
        <f t="shared" si="495"/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 t="shared" si="488"/>
        <v>Erin</v>
      </c>
      <c r="H3948" s="6" t="str">
        <f t="shared" si="489"/>
        <v>Smith</v>
      </c>
      <c r="I3948" s="6" t="str">
        <f t="shared" si="490"/>
        <v>Yuci</v>
      </c>
      <c r="J3948" s="2" t="s">
        <v>436</v>
      </c>
      <c r="K3948" s="7" t="str">
        <f>INDEX('Product Details'!$A$2:$D$169, MATCH('Sales Order '!J3948,'Product Details'!$B$2:$B$169,0),3)</f>
        <v>Technology</v>
      </c>
      <c r="L3948" s="7" t="str">
        <f>INDEX('Product Details'!$A$2:$D$169, MATCH('Sales Order '!J3948,'Product Details'!$B$2:$B$169,0),4)</f>
        <v>Accessories</v>
      </c>
      <c r="M3948" s="7" t="str">
        <f>INDEX('Product Details'!$A$2:$D$169, MATCH('Sales Order '!J3948,'Product Details'!$B$2:$B$169,0),1)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491"/>
        <v>6618</v>
      </c>
      <c r="R3948" s="8">
        <f t="shared" si="492"/>
        <v>7014</v>
      </c>
      <c r="S3948" s="2">
        <v>51</v>
      </c>
      <c r="T3948" s="9">
        <f t="shared" si="493"/>
        <v>7065</v>
      </c>
      <c r="U3948" s="9">
        <f t="shared" si="494"/>
        <v>447</v>
      </c>
      <c r="V3948" s="2" t="s">
        <v>64</v>
      </c>
      <c r="W3948" s="10">
        <f t="shared" si="495"/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 t="shared" si="488"/>
        <v>Lindsay</v>
      </c>
      <c r="H3949" s="6" t="str">
        <f t="shared" si="489"/>
        <v>Shagiari</v>
      </c>
      <c r="I3949" s="6" t="str">
        <f t="shared" si="490"/>
        <v>Canberra</v>
      </c>
      <c r="J3949" s="2" t="s">
        <v>436</v>
      </c>
      <c r="K3949" s="7" t="str">
        <f>INDEX('Product Details'!$A$2:$D$169, MATCH('Sales Order '!J3949,'Product Details'!$B$2:$B$169,0),3)</f>
        <v>Technology</v>
      </c>
      <c r="L3949" s="7" t="str">
        <f>INDEX('Product Details'!$A$2:$D$169, MATCH('Sales Order '!J3949,'Product Details'!$B$2:$B$169,0),4)</f>
        <v>Accessories</v>
      </c>
      <c r="M3949" s="7" t="str">
        <f>INDEX('Product Details'!$A$2:$D$169, MATCH('Sales Order '!J3949,'Product Details'!$B$2:$B$169,0),1)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491"/>
        <v>486</v>
      </c>
      <c r="R3949" s="8">
        <f t="shared" si="492"/>
        <v>525</v>
      </c>
      <c r="S3949" s="2">
        <v>30</v>
      </c>
      <c r="T3949" s="9">
        <f t="shared" si="493"/>
        <v>555</v>
      </c>
      <c r="U3949" s="9">
        <f t="shared" si="494"/>
        <v>69</v>
      </c>
      <c r="V3949" s="2" t="s">
        <v>34</v>
      </c>
      <c r="W3949" s="10">
        <f t="shared" si="495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 t="shared" si="488"/>
        <v>Hilary</v>
      </c>
      <c r="H3950" s="6" t="str">
        <f t="shared" si="489"/>
        <v>Holden</v>
      </c>
      <c r="I3950" s="6" t="str">
        <f t="shared" si="490"/>
        <v>Mysore</v>
      </c>
      <c r="J3950" s="2" t="s">
        <v>504</v>
      </c>
      <c r="K3950" s="7" t="str">
        <f>INDEX('Product Details'!$A$2:$D$169, MATCH('Sales Order '!J3950,'Product Details'!$B$2:$B$169,0),3)</f>
        <v>Technology</v>
      </c>
      <c r="L3950" s="7" t="str">
        <f>INDEX('Product Details'!$A$2:$D$169, MATCH('Sales Order '!J3950,'Product Details'!$B$2:$B$169,0),4)</f>
        <v>Machines</v>
      </c>
      <c r="M3950" s="7" t="str">
        <f>INDEX('Product Details'!$A$2:$D$169, MATCH('Sales Order '!J3950,'Product Details'!$B$2:$B$169,0),1)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491"/>
        <v>57675</v>
      </c>
      <c r="R3950" s="8">
        <f t="shared" si="492"/>
        <v>64698</v>
      </c>
      <c r="S3950" s="2">
        <v>84</v>
      </c>
      <c r="T3950" s="9">
        <f t="shared" si="493"/>
        <v>64782</v>
      </c>
      <c r="U3950" s="9">
        <f t="shared" si="494"/>
        <v>7107</v>
      </c>
      <c r="V3950" s="2" t="s">
        <v>34</v>
      </c>
      <c r="W3950" s="10">
        <f t="shared" si="495"/>
        <v>0.09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 t="shared" si="488"/>
        <v>Nathan</v>
      </c>
      <c r="H3951" s="6" t="str">
        <f t="shared" si="489"/>
        <v>Gelder</v>
      </c>
      <c r="I3951" s="6" t="str">
        <f t="shared" si="490"/>
        <v>Depok</v>
      </c>
      <c r="J3951" s="2" t="s">
        <v>106</v>
      </c>
      <c r="K3951" s="7" t="str">
        <f>INDEX('Product Details'!$A$2:$D$169, MATCH('Sales Order '!J3951,'Product Details'!$B$2:$B$169,0),3)</f>
        <v>Office_Supplies</v>
      </c>
      <c r="L3951" s="7" t="str">
        <f>INDEX('Product Details'!$A$2:$D$169, MATCH('Sales Order '!J3951,'Product Details'!$B$2:$B$169,0),4)</f>
        <v>Appliances</v>
      </c>
      <c r="M3951" s="7" t="str">
        <f>INDEX('Product Details'!$A$2:$D$169, MATCH('Sales Order '!J3951,'Product Details'!$B$2:$B$169,0),1)</f>
        <v>Hoover Microwave, Silver</v>
      </c>
      <c r="N3951" s="2">
        <v>6611</v>
      </c>
      <c r="O3951" s="2">
        <v>5943</v>
      </c>
      <c r="P3951" s="2">
        <v>3</v>
      </c>
      <c r="Q3951" s="8">
        <f t="shared" si="491"/>
        <v>17829</v>
      </c>
      <c r="R3951" s="8">
        <f t="shared" si="492"/>
        <v>19833</v>
      </c>
      <c r="S3951" s="2">
        <v>63</v>
      </c>
      <c r="T3951" s="9">
        <f t="shared" si="493"/>
        <v>19896</v>
      </c>
      <c r="U3951" s="9">
        <f t="shared" si="494"/>
        <v>2067</v>
      </c>
      <c r="V3951" s="2" t="s">
        <v>34</v>
      </c>
      <c r="W3951" s="10">
        <f t="shared" si="495"/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 t="shared" si="488"/>
        <v>Victor</v>
      </c>
      <c r="H3952" s="6" t="str">
        <f t="shared" si="489"/>
        <v>Preis</v>
      </c>
      <c r="I3952" s="6" t="str">
        <f t="shared" si="490"/>
        <v>Melbourne</v>
      </c>
      <c r="J3952" s="2" t="s">
        <v>521</v>
      </c>
      <c r="K3952" s="7" t="str">
        <f>INDEX('Product Details'!$A$2:$D$169, MATCH('Sales Order '!J3952,'Product Details'!$B$2:$B$169,0),3)</f>
        <v>Office_Supplies</v>
      </c>
      <c r="L3952" s="7" t="str">
        <f>INDEX('Product Details'!$A$2:$D$169, MATCH('Sales Order '!J3952,'Product Details'!$B$2:$B$169,0),4)</f>
        <v>Fasteners</v>
      </c>
      <c r="M3952" s="7" t="str">
        <f>INDEX('Product Details'!$A$2:$D$169, MATCH('Sales Order '!J3952,'Product Details'!$B$2:$B$169,0),1)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491"/>
        <v>1497</v>
      </c>
      <c r="R3952" s="8">
        <f t="shared" si="492"/>
        <v>1512</v>
      </c>
      <c r="S3952" s="2">
        <v>54</v>
      </c>
      <c r="T3952" s="9">
        <f t="shared" si="493"/>
        <v>1566</v>
      </c>
      <c r="U3952" s="9">
        <f t="shared" si="494"/>
        <v>69</v>
      </c>
      <c r="V3952" s="2" t="s">
        <v>64</v>
      </c>
      <c r="W3952" s="10">
        <f t="shared" si="495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 t="shared" si="488"/>
        <v>Stefanie</v>
      </c>
      <c r="H3953" s="6" t="str">
        <f t="shared" si="489"/>
        <v>Holloman</v>
      </c>
      <c r="I3953" s="6" t="str">
        <f t="shared" si="490"/>
        <v>Geraldton</v>
      </c>
      <c r="J3953" s="2" t="s">
        <v>138</v>
      </c>
      <c r="K3953" s="7" t="str">
        <f>INDEX('Product Details'!$A$2:$D$169, MATCH('Sales Order '!J3953,'Product Details'!$B$2:$B$169,0),3)</f>
        <v>Office_Supplies</v>
      </c>
      <c r="L3953" s="7" t="str">
        <f>INDEX('Product Details'!$A$2:$D$169, MATCH('Sales Order '!J3953,'Product Details'!$B$2:$B$169,0),4)</f>
        <v>Supplies</v>
      </c>
      <c r="M3953" s="7" t="str">
        <f>INDEX('Product Details'!$A$2:$D$169, MATCH('Sales Order '!J3953,'Product Details'!$B$2:$B$169,0),1)</f>
        <v>Stiletto Box Cutter, Steel</v>
      </c>
      <c r="N3953" s="2">
        <v>1358</v>
      </c>
      <c r="O3953" s="2">
        <v>1257</v>
      </c>
      <c r="P3953" s="2">
        <v>1</v>
      </c>
      <c r="Q3953" s="8">
        <f t="shared" si="491"/>
        <v>1257</v>
      </c>
      <c r="R3953" s="8">
        <f t="shared" si="492"/>
        <v>1358</v>
      </c>
      <c r="S3953" s="2">
        <v>60</v>
      </c>
      <c r="T3953" s="9">
        <f t="shared" si="493"/>
        <v>1418</v>
      </c>
      <c r="U3953" s="9">
        <f t="shared" si="494"/>
        <v>161</v>
      </c>
      <c r="V3953" s="2" t="s">
        <v>64</v>
      </c>
      <c r="W3953" s="10">
        <f t="shared" si="495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 t="shared" si="488"/>
        <v>Mike</v>
      </c>
      <c r="H3954" s="6" t="str">
        <f t="shared" si="489"/>
        <v>Gockenbach</v>
      </c>
      <c r="I3954" s="6" t="str">
        <f t="shared" si="490"/>
        <v>Caloundra</v>
      </c>
      <c r="J3954" s="2" t="s">
        <v>57</v>
      </c>
      <c r="K3954" s="7" t="str">
        <f>INDEX('Product Details'!$A$2:$D$169, MATCH('Sales Order '!J3954,'Product Details'!$B$2:$B$169,0),3)</f>
        <v>Technology</v>
      </c>
      <c r="L3954" s="7" t="str">
        <f>INDEX('Product Details'!$A$2:$D$169, MATCH('Sales Order '!J3954,'Product Details'!$B$2:$B$169,0),4)</f>
        <v>Accessories</v>
      </c>
      <c r="M3954" s="7" t="str">
        <f>INDEX('Product Details'!$A$2:$D$169, MATCH('Sales Order '!J3954,'Product Details'!$B$2:$B$169,0),1)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491"/>
        <v>8646</v>
      </c>
      <c r="R3954" s="8">
        <f t="shared" si="492"/>
        <v>9428</v>
      </c>
      <c r="S3954" s="2">
        <v>40</v>
      </c>
      <c r="T3954" s="9">
        <f t="shared" si="493"/>
        <v>9468</v>
      </c>
      <c r="U3954" s="9">
        <f t="shared" si="494"/>
        <v>822</v>
      </c>
      <c r="V3954" s="2" t="s">
        <v>34</v>
      </c>
      <c r="W3954" s="10">
        <f t="shared" si="495"/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 t="shared" si="488"/>
        <v>Toby</v>
      </c>
      <c r="H3955" s="6" t="str">
        <f t="shared" si="489"/>
        <v>Gnade</v>
      </c>
      <c r="I3955" s="6" t="str">
        <f t="shared" si="490"/>
        <v>Wagga Wagga</v>
      </c>
      <c r="J3955" s="2" t="s">
        <v>326</v>
      </c>
      <c r="K3955" s="7" t="str">
        <f>INDEX('Product Details'!$A$2:$D$169, MATCH('Sales Order '!J3955,'Product Details'!$B$2:$B$169,0),3)</f>
        <v>Technology</v>
      </c>
      <c r="L3955" s="7" t="str">
        <f>INDEX('Product Details'!$A$2:$D$169, MATCH('Sales Order '!J3955,'Product Details'!$B$2:$B$169,0),4)</f>
        <v>Copiers</v>
      </c>
      <c r="M3955" s="7" t="str">
        <f>INDEX('Product Details'!$A$2:$D$169, MATCH('Sales Order '!J3955,'Product Details'!$B$2:$B$169,0),1)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491"/>
        <v>3432</v>
      </c>
      <c r="R3955" s="8">
        <f t="shared" si="492"/>
        <v>3668</v>
      </c>
      <c r="S3955" s="2">
        <v>65</v>
      </c>
      <c r="T3955" s="9">
        <f t="shared" si="493"/>
        <v>3733</v>
      </c>
      <c r="U3955" s="9">
        <f t="shared" si="494"/>
        <v>301</v>
      </c>
      <c r="V3955" s="2" t="s">
        <v>34</v>
      </c>
      <c r="W3955" s="10">
        <f t="shared" si="495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 t="shared" si="488"/>
        <v>Quincy</v>
      </c>
      <c r="H3956" s="6" t="str">
        <f t="shared" si="489"/>
        <v>Jones</v>
      </c>
      <c r="I3956" s="6" t="str">
        <f t="shared" si="490"/>
        <v>Gold Coast</v>
      </c>
      <c r="J3956" s="2" t="s">
        <v>415</v>
      </c>
      <c r="K3956" s="7" t="str">
        <f>INDEX('Product Details'!$A$2:$D$169, MATCH('Sales Order '!J3956,'Product Details'!$B$2:$B$169,0),3)</f>
        <v>Furniture</v>
      </c>
      <c r="L3956" s="7" t="str">
        <f>INDEX('Product Details'!$A$2:$D$169, MATCH('Sales Order '!J3956,'Product Details'!$B$2:$B$169,0),4)</f>
        <v>Furnishings</v>
      </c>
      <c r="M3956" s="7" t="str">
        <f>INDEX('Product Details'!$A$2:$D$169, MATCH('Sales Order '!J3956,'Product Details'!$B$2:$B$169,0),1)</f>
        <v>-O Clock, Black</v>
      </c>
      <c r="N3956" s="2">
        <v>1060</v>
      </c>
      <c r="O3956" s="2">
        <v>964</v>
      </c>
      <c r="P3956" s="2">
        <v>1</v>
      </c>
      <c r="Q3956" s="8">
        <f t="shared" si="491"/>
        <v>964</v>
      </c>
      <c r="R3956" s="8">
        <f t="shared" si="492"/>
        <v>1060</v>
      </c>
      <c r="S3956" s="2">
        <v>65</v>
      </c>
      <c r="T3956" s="9">
        <f t="shared" si="493"/>
        <v>1125</v>
      </c>
      <c r="U3956" s="9">
        <f t="shared" si="494"/>
        <v>161</v>
      </c>
      <c r="V3956" s="2" t="s">
        <v>31</v>
      </c>
      <c r="W3956" s="10">
        <f t="shared" si="495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 t="shared" si="488"/>
        <v>Deirdre</v>
      </c>
      <c r="H3957" s="6" t="str">
        <f t="shared" si="489"/>
        <v>Greer</v>
      </c>
      <c r="I3957" s="6" t="str">
        <f t="shared" si="490"/>
        <v>Perth</v>
      </c>
      <c r="J3957" s="2" t="s">
        <v>335</v>
      </c>
      <c r="K3957" s="7" t="str">
        <f>INDEX('Product Details'!$A$2:$D$169, MATCH('Sales Order '!J3957,'Product Details'!$B$2:$B$169,0),3)</f>
        <v>Office_Supplies</v>
      </c>
      <c r="L3957" s="7" t="str">
        <f>INDEX('Product Details'!$A$2:$D$169, MATCH('Sales Order '!J3957,'Product Details'!$B$2:$B$169,0),4)</f>
        <v>Paper</v>
      </c>
      <c r="M3957" s="7" t="str">
        <f>INDEX('Product Details'!$A$2:$D$169, MATCH('Sales Order '!J3957,'Product Details'!$B$2:$B$169,0),1)</f>
        <v>Xerox 22</v>
      </c>
      <c r="N3957" s="2">
        <v>1808</v>
      </c>
      <c r="O3957" s="2">
        <v>1740</v>
      </c>
      <c r="P3957" s="2">
        <v>3</v>
      </c>
      <c r="Q3957" s="8">
        <f t="shared" si="491"/>
        <v>5220</v>
      </c>
      <c r="R3957" s="8">
        <f t="shared" si="492"/>
        <v>5424</v>
      </c>
      <c r="S3957" s="2">
        <v>99</v>
      </c>
      <c r="T3957" s="9">
        <f t="shared" si="493"/>
        <v>5523</v>
      </c>
      <c r="U3957" s="9">
        <f t="shared" si="494"/>
        <v>303</v>
      </c>
      <c r="V3957" s="2" t="s">
        <v>34</v>
      </c>
      <c r="W3957" s="10">
        <f t="shared" si="495"/>
        <v>0.05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 t="shared" si="488"/>
        <v>MaryBeth</v>
      </c>
      <c r="H3958" s="6" t="str">
        <f t="shared" si="489"/>
        <v>Skach</v>
      </c>
      <c r="I3958" s="6" t="str">
        <f t="shared" si="490"/>
        <v>Licheng</v>
      </c>
      <c r="J3958" s="2" t="s">
        <v>109</v>
      </c>
      <c r="K3958" s="7" t="str">
        <f>INDEX('Product Details'!$A$2:$D$169, MATCH('Sales Order '!J3958,'Product Details'!$B$2:$B$169,0),3)</f>
        <v>Furniture</v>
      </c>
      <c r="L3958" s="7" t="str">
        <f>INDEX('Product Details'!$A$2:$D$169, MATCH('Sales Order '!J3958,'Product Details'!$B$2:$B$169,0),4)</f>
        <v>Bookcases</v>
      </c>
      <c r="M3958" s="7" t="str">
        <f>INDEX('Product Details'!$A$2:$D$169, MATCH('Sales Order '!J3958,'Product Details'!$B$2:$B$169,0),1)</f>
        <v>4-Shelf Metal Bookcases</v>
      </c>
      <c r="N3958" s="2">
        <v>877</v>
      </c>
      <c r="O3958" s="2">
        <v>788</v>
      </c>
      <c r="P3958" s="2">
        <v>4</v>
      </c>
      <c r="Q3958" s="8">
        <f t="shared" si="491"/>
        <v>3152</v>
      </c>
      <c r="R3958" s="8">
        <f t="shared" si="492"/>
        <v>3508</v>
      </c>
      <c r="S3958" s="2">
        <v>66</v>
      </c>
      <c r="T3958" s="9">
        <f t="shared" si="493"/>
        <v>3574</v>
      </c>
      <c r="U3958" s="9">
        <f t="shared" si="494"/>
        <v>422</v>
      </c>
      <c r="V3958" s="2" t="s">
        <v>64</v>
      </c>
      <c r="W3958" s="10">
        <f t="shared" si="495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 t="shared" si="488"/>
        <v>Dan</v>
      </c>
      <c r="H3959" s="6" t="str">
        <f t="shared" si="489"/>
        <v>Campbell</v>
      </c>
      <c r="I3959" s="6" t="str">
        <f t="shared" si="490"/>
        <v>Perth</v>
      </c>
      <c r="J3959" s="2" t="s">
        <v>796</v>
      </c>
      <c r="K3959" s="7" t="str">
        <f>INDEX('Product Details'!$A$2:$D$169, MATCH('Sales Order '!J3959,'Product Details'!$B$2:$B$169,0),3)</f>
        <v>Office_Supplies</v>
      </c>
      <c r="L3959" s="7" t="str">
        <f>INDEX('Product Details'!$A$2:$D$169, MATCH('Sales Order '!J3959,'Product Details'!$B$2:$B$169,0),4)</f>
        <v>Binders</v>
      </c>
      <c r="M3959" s="7" t="str">
        <f>INDEX('Product Details'!$A$2:$D$169, MATCH('Sales Order '!J3959,'Product Details'!$B$2:$B$169,0),1)</f>
        <v>Heavy-Duty E-Z-D Binders</v>
      </c>
      <c r="N3959" s="2">
        <v>2273</v>
      </c>
      <c r="O3959" s="2">
        <v>2229</v>
      </c>
      <c r="P3959" s="2">
        <v>2</v>
      </c>
      <c r="Q3959" s="8">
        <f t="shared" si="491"/>
        <v>4458</v>
      </c>
      <c r="R3959" s="8">
        <f t="shared" si="492"/>
        <v>4546</v>
      </c>
      <c r="S3959" s="2">
        <v>86</v>
      </c>
      <c r="T3959" s="9">
        <f t="shared" si="493"/>
        <v>4632</v>
      </c>
      <c r="U3959" s="9">
        <f t="shared" si="494"/>
        <v>174</v>
      </c>
      <c r="V3959" s="2" t="s">
        <v>64</v>
      </c>
      <c r="W3959" s="10">
        <f t="shared" si="495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 t="shared" si="488"/>
        <v>Ralph</v>
      </c>
      <c r="H3960" s="6" t="str">
        <f t="shared" si="489"/>
        <v>Kennedy</v>
      </c>
      <c r="I3960" s="6" t="str">
        <f t="shared" si="490"/>
        <v>Perth</v>
      </c>
      <c r="J3960" s="2" t="s">
        <v>793</v>
      </c>
      <c r="K3960" s="7" t="str">
        <f>INDEX('Product Details'!$A$2:$D$169, MATCH('Sales Order '!J3960,'Product Details'!$B$2:$B$169,0),3)</f>
        <v>Office_Supplies</v>
      </c>
      <c r="L3960" s="7" t="str">
        <f>INDEX('Product Details'!$A$2:$D$169, MATCH('Sales Order '!J3960,'Product Details'!$B$2:$B$169,0),4)</f>
        <v>Fasteners</v>
      </c>
      <c r="M3960" s="7" t="str">
        <f>INDEX('Product Details'!$A$2:$D$169, MATCH('Sales Order '!J3960,'Product Details'!$B$2:$B$169,0),1)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491"/>
        <v>5894</v>
      </c>
      <c r="R3960" s="8">
        <f t="shared" si="492"/>
        <v>6368</v>
      </c>
      <c r="S3960" s="2">
        <v>27</v>
      </c>
      <c r="T3960" s="9">
        <f t="shared" si="493"/>
        <v>6395</v>
      </c>
      <c r="U3960" s="9">
        <f t="shared" si="494"/>
        <v>501</v>
      </c>
      <c r="V3960" s="2" t="s">
        <v>34</v>
      </c>
      <c r="W3960" s="10">
        <f t="shared" si="495"/>
        <v>0.05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 t="shared" si="488"/>
        <v>Julie</v>
      </c>
      <c r="H3961" s="6" t="str">
        <f t="shared" si="489"/>
        <v>Prescott</v>
      </c>
      <c r="I3961" s="6" t="str">
        <f t="shared" si="490"/>
        <v>Norderstedt</v>
      </c>
      <c r="J3961" s="2" t="s">
        <v>129</v>
      </c>
      <c r="K3961" s="7" t="str">
        <f>INDEX('Product Details'!$A$2:$D$169, MATCH('Sales Order '!J3961,'Product Details'!$B$2:$B$169,0),3)</f>
        <v>Furniture</v>
      </c>
      <c r="L3961" s="7" t="str">
        <f>INDEX('Product Details'!$A$2:$D$169, MATCH('Sales Order '!J3961,'Product Details'!$B$2:$B$169,0),4)</f>
        <v>Tables</v>
      </c>
      <c r="M3961" s="7" t="str">
        <f>INDEX('Product Details'!$A$2:$D$169, MATCH('Sales Order '!J3961,'Product Details'!$B$2:$B$169,0),1)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491"/>
        <v>5486</v>
      </c>
      <c r="R3961" s="8">
        <f t="shared" si="492"/>
        <v>5916</v>
      </c>
      <c r="S3961" s="2">
        <v>98</v>
      </c>
      <c r="T3961" s="9">
        <f t="shared" si="493"/>
        <v>6014</v>
      </c>
      <c r="U3961" s="9">
        <f t="shared" si="494"/>
        <v>528</v>
      </c>
      <c r="V3961" s="2" t="s">
        <v>64</v>
      </c>
      <c r="W3961" s="10">
        <f t="shared" si="495"/>
        <v>0.05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 t="shared" si="488"/>
        <v>Sara</v>
      </c>
      <c r="H3962" s="6" t="str">
        <f t="shared" si="489"/>
        <v>Luxemburg</v>
      </c>
      <c r="I3962" s="6" t="str">
        <f t="shared" si="490"/>
        <v>Luoyang</v>
      </c>
      <c r="J3962" s="2" t="s">
        <v>408</v>
      </c>
      <c r="K3962" s="7" t="str">
        <f>INDEX('Product Details'!$A$2:$D$169, MATCH('Sales Order '!J3962,'Product Details'!$B$2:$B$169,0),3)</f>
        <v>Furniture</v>
      </c>
      <c r="L3962" s="7" t="str">
        <f>INDEX('Product Details'!$A$2:$D$169, MATCH('Sales Order '!J3962,'Product Details'!$B$2:$B$169,0),4)</f>
        <v>Furnishings</v>
      </c>
      <c r="M3962" s="7" t="str">
        <f>INDEX('Product Details'!$A$2:$D$169, MATCH('Sales Order '!J3962,'Product Details'!$B$2:$B$169,0),1)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491"/>
        <v>2634</v>
      </c>
      <c r="R3962" s="8">
        <f t="shared" si="492"/>
        <v>2790</v>
      </c>
      <c r="S3962" s="2">
        <v>80</v>
      </c>
      <c r="T3962" s="9">
        <f t="shared" si="493"/>
        <v>2870</v>
      </c>
      <c r="U3962" s="9">
        <f t="shared" si="494"/>
        <v>236</v>
      </c>
      <c r="V3962" s="2" t="s">
        <v>64</v>
      </c>
      <c r="W3962" s="10">
        <f t="shared" si="495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 t="shared" si="488"/>
        <v>Pauline</v>
      </c>
      <c r="H3963" s="6" t="str">
        <f t="shared" si="489"/>
        <v>Chand</v>
      </c>
      <c r="I3963" s="6" t="str">
        <f t="shared" si="490"/>
        <v>Perth</v>
      </c>
      <c r="J3963" s="2" t="s">
        <v>617</v>
      </c>
      <c r="K3963" s="7" t="str">
        <f>INDEX('Product Details'!$A$2:$D$169, MATCH('Sales Order '!J3963,'Product Details'!$B$2:$B$169,0),3)</f>
        <v>Office_Supplies</v>
      </c>
      <c r="L3963" s="7" t="str">
        <f>INDEX('Product Details'!$A$2:$D$169, MATCH('Sales Order '!J3963,'Product Details'!$B$2:$B$169,0),4)</f>
        <v>Binders</v>
      </c>
      <c r="M3963" s="7" t="str">
        <f>INDEX('Product Details'!$A$2:$D$169, MATCH('Sales Order '!J3963,'Product Details'!$B$2:$B$169,0),1)</f>
        <v>JM Magazine Binder</v>
      </c>
      <c r="N3963" s="2">
        <v>6664</v>
      </c>
      <c r="O3963" s="2">
        <v>6473</v>
      </c>
      <c r="P3963" s="2">
        <v>1</v>
      </c>
      <c r="Q3963" s="8">
        <f t="shared" si="491"/>
        <v>6473</v>
      </c>
      <c r="R3963" s="8">
        <f t="shared" si="492"/>
        <v>6664</v>
      </c>
      <c r="S3963" s="2">
        <v>58</v>
      </c>
      <c r="T3963" s="9">
        <f t="shared" si="493"/>
        <v>6722</v>
      </c>
      <c r="U3963" s="9">
        <f t="shared" si="494"/>
        <v>249</v>
      </c>
      <c r="V3963" s="2" t="s">
        <v>72</v>
      </c>
      <c r="W3963" s="10">
        <f t="shared" si="495"/>
        <v>0.05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 t="shared" si="488"/>
        <v>Kelly</v>
      </c>
      <c r="H3964" s="6" t="str">
        <f t="shared" si="489"/>
        <v>Williams</v>
      </c>
      <c r="I3964" s="6" t="str">
        <f t="shared" si="490"/>
        <v>Sydney</v>
      </c>
      <c r="J3964" s="2" t="s">
        <v>402</v>
      </c>
      <c r="K3964" s="7" t="str">
        <f>INDEX('Product Details'!$A$2:$D$169, MATCH('Sales Order '!J3964,'Product Details'!$B$2:$B$169,0),3)</f>
        <v>Furniture</v>
      </c>
      <c r="L3964" s="7" t="str">
        <f>INDEX('Product Details'!$A$2:$D$169, MATCH('Sales Order '!J3964,'Product Details'!$B$2:$B$169,0),4)</f>
        <v>Bookcases</v>
      </c>
      <c r="M3964" s="7" t="str">
        <f>INDEX('Product Details'!$A$2:$D$169, MATCH('Sales Order '!J3964,'Product Details'!$B$2:$B$169,0),1)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491"/>
        <v>310</v>
      </c>
      <c r="R3964" s="8">
        <f t="shared" si="492"/>
        <v>334</v>
      </c>
      <c r="S3964" s="2">
        <v>30</v>
      </c>
      <c r="T3964" s="9">
        <f t="shared" si="493"/>
        <v>364</v>
      </c>
      <c r="U3964" s="9">
        <f t="shared" si="494"/>
        <v>54</v>
      </c>
      <c r="V3964" s="2" t="s">
        <v>34</v>
      </c>
      <c r="W3964" s="10">
        <f t="shared" si="495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 t="shared" si="488"/>
        <v>Jenna</v>
      </c>
      <c r="H3965" s="6" t="str">
        <f t="shared" si="489"/>
        <v>Caffey</v>
      </c>
      <c r="I3965" s="6" t="str">
        <f t="shared" si="490"/>
        <v>Kanpur</v>
      </c>
      <c r="J3965" s="2" t="s">
        <v>399</v>
      </c>
      <c r="K3965" s="7" t="str">
        <f>INDEX('Product Details'!$A$2:$D$169, MATCH('Sales Order '!J3965,'Product Details'!$B$2:$B$169,0),3)</f>
        <v>Office_Supplies</v>
      </c>
      <c r="L3965" s="7" t="str">
        <f>INDEX('Product Details'!$A$2:$D$169, MATCH('Sales Order '!J3965,'Product Details'!$B$2:$B$169,0),4)</f>
        <v>Art</v>
      </c>
      <c r="M3965" s="7" t="str">
        <f>INDEX('Product Details'!$A$2:$D$169, MATCH('Sales Order '!J3965,'Product Details'!$B$2:$B$169,0),1)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491"/>
        <v>7376</v>
      </c>
      <c r="R3965" s="8">
        <f t="shared" si="492"/>
        <v>7664</v>
      </c>
      <c r="S3965" s="2">
        <v>36</v>
      </c>
      <c r="T3965" s="9">
        <f t="shared" si="493"/>
        <v>7700</v>
      </c>
      <c r="U3965" s="9">
        <f t="shared" si="494"/>
        <v>324</v>
      </c>
      <c r="V3965" s="2" t="s">
        <v>34</v>
      </c>
      <c r="W3965" s="10">
        <f t="shared" si="495"/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 t="shared" si="488"/>
        <v>Jason</v>
      </c>
      <c r="H3966" s="6" t="str">
        <f t="shared" si="489"/>
        <v>Gross</v>
      </c>
      <c r="I3966" s="6" t="str">
        <f t="shared" si="490"/>
        <v>Sydney</v>
      </c>
      <c r="J3966" s="2" t="s">
        <v>106</v>
      </c>
      <c r="K3966" s="7" t="str">
        <f>INDEX('Product Details'!$A$2:$D$169, MATCH('Sales Order '!J3966,'Product Details'!$B$2:$B$169,0),3)</f>
        <v>Office_Supplies</v>
      </c>
      <c r="L3966" s="7" t="str">
        <f>INDEX('Product Details'!$A$2:$D$169, MATCH('Sales Order '!J3966,'Product Details'!$B$2:$B$169,0),4)</f>
        <v>Appliances</v>
      </c>
      <c r="M3966" s="7" t="str">
        <f>INDEX('Product Details'!$A$2:$D$169, MATCH('Sales Order '!J3966,'Product Details'!$B$2:$B$169,0),1)</f>
        <v>Hoover Microwave, Silver</v>
      </c>
      <c r="N3966" s="2">
        <v>184</v>
      </c>
      <c r="O3966" s="2">
        <v>176</v>
      </c>
      <c r="P3966" s="2">
        <v>3</v>
      </c>
      <c r="Q3966" s="8">
        <f t="shared" si="491"/>
        <v>528</v>
      </c>
      <c r="R3966" s="8">
        <f t="shared" si="492"/>
        <v>552</v>
      </c>
      <c r="S3966" s="2">
        <v>30</v>
      </c>
      <c r="T3966" s="9">
        <f t="shared" si="493"/>
        <v>582</v>
      </c>
      <c r="U3966" s="9">
        <f t="shared" si="494"/>
        <v>54</v>
      </c>
      <c r="V3966" s="2" t="s">
        <v>34</v>
      </c>
      <c r="W3966" s="10">
        <f t="shared" si="495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 t="shared" si="488"/>
        <v>Ann</v>
      </c>
      <c r="H3967" s="6" t="str">
        <f t="shared" si="489"/>
        <v>Chong</v>
      </c>
      <c r="I3967" s="6" t="str">
        <f t="shared" si="490"/>
        <v>Sydney</v>
      </c>
      <c r="J3967" s="2" t="s">
        <v>380</v>
      </c>
      <c r="K3967" s="7" t="str">
        <f>INDEX('Product Details'!$A$2:$D$169, MATCH('Sales Order '!J3967,'Product Details'!$B$2:$B$169,0),3)</f>
        <v>Office_Supplies</v>
      </c>
      <c r="L3967" s="7" t="str">
        <f>INDEX('Product Details'!$A$2:$D$169, MATCH('Sales Order '!J3967,'Product Details'!$B$2:$B$169,0),4)</f>
        <v>Fasteners</v>
      </c>
      <c r="M3967" s="7" t="str">
        <f>INDEX('Product Details'!$A$2:$D$169, MATCH('Sales Order '!J3967,'Product Details'!$B$2:$B$169,0),1)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491"/>
        <v>7860</v>
      </c>
      <c r="R3967" s="8">
        <f t="shared" si="492"/>
        <v>8168</v>
      </c>
      <c r="S3967" s="2">
        <v>33</v>
      </c>
      <c r="T3967" s="9">
        <f t="shared" si="493"/>
        <v>8201</v>
      </c>
      <c r="U3967" s="9">
        <f t="shared" si="494"/>
        <v>341</v>
      </c>
      <c r="V3967" s="2" t="s">
        <v>34</v>
      </c>
      <c r="W3967" s="10">
        <f t="shared" si="495"/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 t="shared" si="488"/>
        <v>Allen</v>
      </c>
      <c r="H3968" s="6" t="str">
        <f t="shared" si="489"/>
        <v>Rosenblatt</v>
      </c>
      <c r="I3968" s="6" t="str">
        <f t="shared" si="490"/>
        <v>Chaozhou</v>
      </c>
      <c r="J3968" s="2" t="s">
        <v>270</v>
      </c>
      <c r="K3968" s="7" t="str">
        <f>INDEX('Product Details'!$A$2:$D$169, MATCH('Sales Order '!J3968,'Product Details'!$B$2:$B$169,0),3)</f>
        <v>Furniture</v>
      </c>
      <c r="L3968" s="7" t="str">
        <f>INDEX('Product Details'!$A$2:$D$169, MATCH('Sales Order '!J3968,'Product Details'!$B$2:$B$169,0),4)</f>
        <v>Furnishings</v>
      </c>
      <c r="M3968" s="7" t="str">
        <f>INDEX('Product Details'!$A$2:$D$169, MATCH('Sales Order '!J3968,'Product Details'!$B$2:$B$169,0),1)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491"/>
        <v>2067</v>
      </c>
      <c r="R3968" s="8">
        <f t="shared" si="492"/>
        <v>2187</v>
      </c>
      <c r="S3968" s="2">
        <v>42</v>
      </c>
      <c r="T3968" s="9">
        <f t="shared" si="493"/>
        <v>2229</v>
      </c>
      <c r="U3968" s="9">
        <f t="shared" si="494"/>
        <v>162</v>
      </c>
      <c r="V3968" s="2" t="s">
        <v>34</v>
      </c>
      <c r="W3968" s="10">
        <f t="shared" si="495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 t="shared" si="488"/>
        <v>Jack</v>
      </c>
      <c r="H3969" s="6" t="str">
        <f t="shared" si="489"/>
        <v>O'Briant</v>
      </c>
      <c r="I3969" s="6" t="str">
        <f t="shared" si="490"/>
        <v>Jammu</v>
      </c>
      <c r="J3969" s="2" t="s">
        <v>595</v>
      </c>
      <c r="K3969" s="7" t="str">
        <f>INDEX('Product Details'!$A$2:$D$169, MATCH('Sales Order '!J3969,'Product Details'!$B$2:$B$169,0),3)</f>
        <v>Office_Supplies</v>
      </c>
      <c r="L3969" s="7" t="str">
        <f>INDEX('Product Details'!$A$2:$D$169, MATCH('Sales Order '!J3969,'Product Details'!$B$2:$B$169,0),4)</f>
        <v>Art</v>
      </c>
      <c r="M3969" s="7" t="str">
        <f>INDEX('Product Details'!$A$2:$D$169, MATCH('Sales Order '!J3969,'Product Details'!$B$2:$B$169,0),1)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491"/>
        <v>1938</v>
      </c>
      <c r="R3969" s="8">
        <f t="shared" si="492"/>
        <v>2073</v>
      </c>
      <c r="S3969" s="2">
        <v>40</v>
      </c>
      <c r="T3969" s="9">
        <f t="shared" si="493"/>
        <v>2113</v>
      </c>
      <c r="U3969" s="9">
        <f t="shared" si="494"/>
        <v>175</v>
      </c>
      <c r="V3969" s="2" t="s">
        <v>64</v>
      </c>
      <c r="W3969" s="10">
        <f t="shared" si="495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 t="shared" si="488"/>
        <v>Troy</v>
      </c>
      <c r="H3970" s="6" t="str">
        <f t="shared" si="489"/>
        <v>Staebel</v>
      </c>
      <c r="I3970" s="6" t="str">
        <f t="shared" si="490"/>
        <v>Depok</v>
      </c>
      <c r="J3970" s="2" t="s">
        <v>836</v>
      </c>
      <c r="K3970" s="7" t="str">
        <f>INDEX('Product Details'!$A$2:$D$169, MATCH('Sales Order '!J3970,'Product Details'!$B$2:$B$169,0),3)</f>
        <v>Technology</v>
      </c>
      <c r="L3970" s="7" t="str">
        <f>INDEX('Product Details'!$A$2:$D$169, MATCH('Sales Order '!J3970,'Product Details'!$B$2:$B$169,0),4)</f>
        <v>Copiers</v>
      </c>
      <c r="M3970" s="7" t="str">
        <f>INDEX('Product Details'!$A$2:$D$169, MATCH('Sales Order '!J3970,'Product Details'!$B$2:$B$169,0),1)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491"/>
        <v>2319</v>
      </c>
      <c r="R3970" s="8">
        <f t="shared" si="492"/>
        <v>2553</v>
      </c>
      <c r="S3970" s="2">
        <v>30</v>
      </c>
      <c r="T3970" s="9">
        <f t="shared" si="493"/>
        <v>2583</v>
      </c>
      <c r="U3970" s="9">
        <f t="shared" si="494"/>
        <v>264</v>
      </c>
      <c r="V3970" s="2" t="s">
        <v>34</v>
      </c>
      <c r="W3970" s="10">
        <f t="shared" si="495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 t="shared" si="488"/>
        <v>Fred</v>
      </c>
      <c r="H3971" s="6" t="str">
        <f t="shared" si="489"/>
        <v>Wasserman</v>
      </c>
      <c r="I3971" s="6" t="str">
        <f t="shared" si="490"/>
        <v>Willich</v>
      </c>
      <c r="J3971" s="2" t="s">
        <v>60</v>
      </c>
      <c r="K3971" s="7" t="str">
        <f>INDEX('Product Details'!$A$2:$D$169, MATCH('Sales Order '!J3971,'Product Details'!$B$2:$B$169,0),3)</f>
        <v>Technology</v>
      </c>
      <c r="L3971" s="7" t="str">
        <f>INDEX('Product Details'!$A$2:$D$169, MATCH('Sales Order '!J3971,'Product Details'!$B$2:$B$169,0),4)</f>
        <v>Accessories</v>
      </c>
      <c r="M3971" s="7" t="str">
        <f>INDEX('Product Details'!$A$2:$D$169, MATCH('Sales Order '!J3971,'Product Details'!$B$2:$B$169,0),1)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491"/>
        <v>417</v>
      </c>
      <c r="R3971" s="8">
        <f t="shared" si="492"/>
        <v>453</v>
      </c>
      <c r="S3971" s="2">
        <v>30</v>
      </c>
      <c r="T3971" s="9">
        <f t="shared" si="493"/>
        <v>483</v>
      </c>
      <c r="U3971" s="9">
        <f t="shared" si="494"/>
        <v>66</v>
      </c>
      <c r="V3971" s="2" t="s">
        <v>34</v>
      </c>
      <c r="W3971" s="10">
        <f t="shared" si="495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 t="shared" si="488"/>
        <v>Cyra</v>
      </c>
      <c r="H3972" s="6" t="str">
        <f t="shared" si="489"/>
        <v>Reiten</v>
      </c>
      <c r="I3972" s="6" t="str">
        <f t="shared" si="490"/>
        <v>Srinagar</v>
      </c>
      <c r="J3972" s="2" t="s">
        <v>595</v>
      </c>
      <c r="K3972" s="7" t="str">
        <f>INDEX('Product Details'!$A$2:$D$169, MATCH('Sales Order '!J3972,'Product Details'!$B$2:$B$169,0),3)</f>
        <v>Office_Supplies</v>
      </c>
      <c r="L3972" s="7" t="str">
        <f>INDEX('Product Details'!$A$2:$D$169, MATCH('Sales Order '!J3972,'Product Details'!$B$2:$B$169,0),4)</f>
        <v>Art</v>
      </c>
      <c r="M3972" s="7" t="str">
        <f>INDEX('Product Details'!$A$2:$D$169, MATCH('Sales Order '!J3972,'Product Details'!$B$2:$B$169,0),1)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491"/>
        <v>1844</v>
      </c>
      <c r="R3972" s="8">
        <f t="shared" si="492"/>
        <v>1956</v>
      </c>
      <c r="S3972" s="2">
        <v>53</v>
      </c>
      <c r="T3972" s="9">
        <f t="shared" si="493"/>
        <v>2009</v>
      </c>
      <c r="U3972" s="9">
        <f t="shared" si="494"/>
        <v>165</v>
      </c>
      <c r="V3972" s="2" t="s">
        <v>34</v>
      </c>
      <c r="W3972" s="10">
        <f t="shared" si="495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 t="shared" si="488"/>
        <v>Debra</v>
      </c>
      <c r="H3973" s="6" t="str">
        <f t="shared" si="489"/>
        <v>Catini</v>
      </c>
      <c r="I3973" s="6" t="str">
        <f t="shared" si="490"/>
        <v>Brisbane</v>
      </c>
      <c r="J3973" s="2" t="s">
        <v>103</v>
      </c>
      <c r="K3973" s="7" t="str">
        <f>INDEX('Product Details'!$A$2:$D$169, MATCH('Sales Order '!J3973,'Product Details'!$B$2:$B$169,0),3)</f>
        <v>Technology</v>
      </c>
      <c r="L3973" s="7" t="str">
        <f>INDEX('Product Details'!$A$2:$D$169, MATCH('Sales Order '!J3973,'Product Details'!$B$2:$B$169,0),4)</f>
        <v>Phones</v>
      </c>
      <c r="M3973" s="7" t="str">
        <f>INDEX('Product Details'!$A$2:$D$169, MATCH('Sales Order '!J3973,'Product Details'!$B$2:$B$169,0),1)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491"/>
        <v>486</v>
      </c>
      <c r="R3973" s="8">
        <f t="shared" si="492"/>
        <v>525</v>
      </c>
      <c r="S3973" s="2">
        <v>30</v>
      </c>
      <c r="T3973" s="9">
        <f t="shared" si="493"/>
        <v>555</v>
      </c>
      <c r="U3973" s="9">
        <f t="shared" si="494"/>
        <v>69</v>
      </c>
      <c r="V3973" s="2" t="s">
        <v>31</v>
      </c>
      <c r="W3973" s="10">
        <f t="shared" si="495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 t="shared" si="488"/>
        <v>Ritsa</v>
      </c>
      <c r="H3974" s="6" t="str">
        <f t="shared" si="489"/>
        <v>Hightower</v>
      </c>
      <c r="I3974" s="6" t="str">
        <f t="shared" si="490"/>
        <v>Hamburg</v>
      </c>
      <c r="J3974" s="2" t="s">
        <v>274</v>
      </c>
      <c r="K3974" s="7" t="str">
        <f>INDEX('Product Details'!$A$2:$D$169, MATCH('Sales Order '!J3974,'Product Details'!$B$2:$B$169,0),3)</f>
        <v>Furniture</v>
      </c>
      <c r="L3974" s="7" t="str">
        <f>INDEX('Product Details'!$A$2:$D$169, MATCH('Sales Order '!J3974,'Product Details'!$B$2:$B$169,0),4)</f>
        <v>Tables</v>
      </c>
      <c r="M3974" s="7" t="str">
        <f>INDEX('Product Details'!$A$2:$D$169, MATCH('Sales Order '!J3974,'Product Details'!$B$2:$B$169,0),1)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491"/>
        <v>2743</v>
      </c>
      <c r="R3974" s="8">
        <f t="shared" si="492"/>
        <v>2958</v>
      </c>
      <c r="S3974" s="2">
        <v>83</v>
      </c>
      <c r="T3974" s="9">
        <f t="shared" si="493"/>
        <v>3041</v>
      </c>
      <c r="U3974" s="9">
        <f t="shared" si="494"/>
        <v>298</v>
      </c>
      <c r="V3974" s="2" t="s">
        <v>64</v>
      </c>
      <c r="W3974" s="10">
        <f t="shared" si="495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 t="shared" si="488"/>
        <v>Barry</v>
      </c>
      <c r="H3975" s="6" t="str">
        <f t="shared" si="489"/>
        <v>Blumstein</v>
      </c>
      <c r="I3975" s="6" t="str">
        <f t="shared" si="490"/>
        <v>Gold Coast</v>
      </c>
      <c r="J3975" s="2" t="s">
        <v>94</v>
      </c>
      <c r="K3975" s="7" t="str">
        <f>INDEX('Product Details'!$A$2:$D$169, MATCH('Sales Order '!J3975,'Product Details'!$B$2:$B$169,0),3)</f>
        <v>Furniture</v>
      </c>
      <c r="L3975" s="7" t="str">
        <f>INDEX('Product Details'!$A$2:$D$169, MATCH('Sales Order '!J3975,'Product Details'!$B$2:$B$169,0),4)</f>
        <v>Bookcases</v>
      </c>
      <c r="M3975" s="7" t="str">
        <f>INDEX('Product Details'!$A$2:$D$169, MATCH('Sales Order '!J3975,'Product Details'!$B$2:$B$169,0),1)</f>
        <v>3-Shelf Cabinet, Mobile</v>
      </c>
      <c r="N3975" s="2">
        <v>1552</v>
      </c>
      <c r="O3975" s="2">
        <v>1466</v>
      </c>
      <c r="P3975" s="2">
        <v>5</v>
      </c>
      <c r="Q3975" s="8">
        <f t="shared" si="491"/>
        <v>7330</v>
      </c>
      <c r="R3975" s="8">
        <f t="shared" si="492"/>
        <v>7760</v>
      </c>
      <c r="S3975" s="2">
        <v>54</v>
      </c>
      <c r="T3975" s="9">
        <f t="shared" si="493"/>
        <v>7814</v>
      </c>
      <c r="U3975" s="9">
        <f t="shared" si="494"/>
        <v>484</v>
      </c>
      <c r="V3975" s="2" t="s">
        <v>34</v>
      </c>
      <c r="W3975" s="10">
        <f t="shared" si="495"/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 t="shared" si="488"/>
        <v>Neil</v>
      </c>
      <c r="H3976" s="6" t="str">
        <f t="shared" si="489"/>
        <v>Knudson</v>
      </c>
      <c r="I3976" s="6" t="str">
        <f t="shared" si="490"/>
        <v>Malang</v>
      </c>
      <c r="J3976" s="2" t="s">
        <v>380</v>
      </c>
      <c r="K3976" s="7" t="str">
        <f>INDEX('Product Details'!$A$2:$D$169, MATCH('Sales Order '!J3976,'Product Details'!$B$2:$B$169,0),3)</f>
        <v>Office_Supplies</v>
      </c>
      <c r="L3976" s="7" t="str">
        <f>INDEX('Product Details'!$A$2:$D$169, MATCH('Sales Order '!J3976,'Product Details'!$B$2:$B$169,0),4)</f>
        <v>Fasteners</v>
      </c>
      <c r="M3976" s="7" t="str">
        <f>INDEX('Product Details'!$A$2:$D$169, MATCH('Sales Order '!J3976,'Product Details'!$B$2:$B$169,0),1)</f>
        <v>Stockwel Thumb Tacks, Metal</v>
      </c>
      <c r="N3976" s="2">
        <v>531</v>
      </c>
      <c r="O3976" s="2">
        <v>487</v>
      </c>
      <c r="P3976" s="2">
        <v>2</v>
      </c>
      <c r="Q3976" s="8">
        <f t="shared" si="491"/>
        <v>974</v>
      </c>
      <c r="R3976" s="8">
        <f t="shared" si="492"/>
        <v>1062</v>
      </c>
      <c r="S3976" s="2">
        <v>55</v>
      </c>
      <c r="T3976" s="9">
        <f t="shared" si="493"/>
        <v>1117</v>
      </c>
      <c r="U3976" s="9">
        <f t="shared" si="494"/>
        <v>143</v>
      </c>
      <c r="V3976" s="2" t="s">
        <v>31</v>
      </c>
      <c r="W3976" s="10">
        <f t="shared" si="495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 t="shared" si="488"/>
        <v>Tamara</v>
      </c>
      <c r="H3977" s="6" t="str">
        <f t="shared" si="489"/>
        <v>Chand</v>
      </c>
      <c r="I3977" s="6" t="str">
        <f t="shared" si="490"/>
        <v>Yogyakarta</v>
      </c>
      <c r="J3977" s="2" t="s">
        <v>700</v>
      </c>
      <c r="K3977" s="7" t="str">
        <f>INDEX('Product Details'!$A$2:$D$169, MATCH('Sales Order '!J3977,'Product Details'!$B$2:$B$169,0),3)</f>
        <v>Technology</v>
      </c>
      <c r="L3977" s="7" t="str">
        <f>INDEX('Product Details'!$A$2:$D$169, MATCH('Sales Order '!J3977,'Product Details'!$B$2:$B$169,0),4)</f>
        <v>Accessories</v>
      </c>
      <c r="M3977" s="7" t="str">
        <f>INDEX('Product Details'!$A$2:$D$169, MATCH('Sales Order '!J3977,'Product Details'!$B$2:$B$169,0),1)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491"/>
        <v>29952</v>
      </c>
      <c r="R3977" s="8">
        <f t="shared" si="492"/>
        <v>32016</v>
      </c>
      <c r="S3977" s="2">
        <v>45</v>
      </c>
      <c r="T3977" s="9">
        <f t="shared" si="493"/>
        <v>32061</v>
      </c>
      <c r="U3977" s="9">
        <f t="shared" si="494"/>
        <v>2109</v>
      </c>
      <c r="V3977" s="2" t="s">
        <v>34</v>
      </c>
      <c r="W3977" s="10">
        <f t="shared" si="495"/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 t="shared" ref="G3978:G4041" si="496">VLOOKUP(F3978, Customer,2,0)</f>
        <v>Peter</v>
      </c>
      <c r="H3978" s="6" t="str">
        <f t="shared" ref="H3978:H4041" si="497">VLOOKUP(F3978,Customer,3,0)</f>
        <v>BŸhler</v>
      </c>
      <c r="I3978" s="6" t="str">
        <f t="shared" ref="I3978:I4041" si="498">VLOOKUP(F3978,Customer,5,0)</f>
        <v>Dresden</v>
      </c>
      <c r="J3978" s="2" t="s">
        <v>71</v>
      </c>
      <c r="K3978" s="7" t="str">
        <f>INDEX('Product Details'!$A$2:$D$169, MATCH('Sales Order '!J3978,'Product Details'!$B$2:$B$169,0),3)</f>
        <v>Furniture</v>
      </c>
      <c r="L3978" s="7" t="str">
        <f>INDEX('Product Details'!$A$2:$D$169, MATCH('Sales Order '!J3978,'Product Details'!$B$2:$B$169,0),4)</f>
        <v>Furnishings</v>
      </c>
      <c r="M3978" s="7" t="str">
        <f>INDEX('Product Details'!$A$2:$D$169, MATCH('Sales Order '!J3978,'Product Details'!$B$2:$B$169,0),1)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491"/>
        <v>23232</v>
      </c>
      <c r="R3978" s="8">
        <f t="shared" si="492"/>
        <v>24348</v>
      </c>
      <c r="S3978" s="2">
        <v>97</v>
      </c>
      <c r="T3978" s="9">
        <f t="shared" si="493"/>
        <v>24445</v>
      </c>
      <c r="U3978" s="9">
        <f t="shared" si="494"/>
        <v>1213</v>
      </c>
      <c r="V3978" s="2" t="s">
        <v>72</v>
      </c>
      <c r="W3978" s="10">
        <f t="shared" si="495"/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 t="shared" si="496"/>
        <v>Jenna</v>
      </c>
      <c r="H3979" s="6" t="str">
        <f t="shared" si="497"/>
        <v>Caffey</v>
      </c>
      <c r="I3979" s="6" t="str">
        <f t="shared" si="498"/>
        <v>Kanpur</v>
      </c>
      <c r="J3979" s="2" t="s">
        <v>284</v>
      </c>
      <c r="K3979" s="7" t="str">
        <f>INDEX('Product Details'!$A$2:$D$169, MATCH('Sales Order '!J3979,'Product Details'!$B$2:$B$169,0),3)</f>
        <v>Furniture</v>
      </c>
      <c r="L3979" s="7" t="str">
        <f>INDEX('Product Details'!$A$2:$D$169, MATCH('Sales Order '!J3979,'Product Details'!$B$2:$B$169,0),4)</f>
        <v>Chairs</v>
      </c>
      <c r="M3979" s="7" t="str">
        <f>INDEX('Product Details'!$A$2:$D$169, MATCH('Sales Order '!J3979,'Product Details'!$B$2:$B$169,0),1)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499">O3979*P3979</f>
        <v>8427</v>
      </c>
      <c r="R3979" s="8">
        <f t="shared" ref="R3979:R4042" si="500">N3979*P3979</f>
        <v>8763</v>
      </c>
      <c r="S3979" s="2">
        <v>99</v>
      </c>
      <c r="T3979" s="9">
        <f t="shared" ref="T3979:T4042" si="501">R3979+S3979</f>
        <v>8862</v>
      </c>
      <c r="U3979" s="9">
        <f t="shared" ref="U3979:U4042" si="502">T3979-Q3979</f>
        <v>435</v>
      </c>
      <c r="V3979" s="2" t="s">
        <v>34</v>
      </c>
      <c r="W3979" s="10">
        <f t="shared" ref="W3979:W4042" si="503">VLOOKUP(T3979,$X$1:$Y$7,2,1)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 t="shared" si="496"/>
        <v>Victoria</v>
      </c>
      <c r="H3980" s="6" t="str">
        <f t="shared" si="497"/>
        <v>Brennan</v>
      </c>
      <c r="I3980" s="6" t="str">
        <f t="shared" si="498"/>
        <v>Adelaide</v>
      </c>
      <c r="J3980" s="2" t="s">
        <v>349</v>
      </c>
      <c r="K3980" s="7" t="str">
        <f>INDEX('Product Details'!$A$2:$D$169, MATCH('Sales Order '!J3980,'Product Details'!$B$2:$B$169,0),3)</f>
        <v>Furniture</v>
      </c>
      <c r="L3980" s="7" t="str">
        <f>INDEX('Product Details'!$A$2:$D$169, MATCH('Sales Order '!J3980,'Product Details'!$B$2:$B$169,0),4)</f>
        <v>Furnishings</v>
      </c>
      <c r="M3980" s="7" t="str">
        <f>INDEX('Product Details'!$A$2:$D$169, MATCH('Sales Order '!J3980,'Product Details'!$B$2:$B$169,0),1)</f>
        <v>Tenex Door Stop, Durable</v>
      </c>
      <c r="N3980" s="2">
        <v>2501</v>
      </c>
      <c r="O3980" s="2">
        <v>2361</v>
      </c>
      <c r="P3980" s="2">
        <v>1</v>
      </c>
      <c r="Q3980" s="8">
        <f t="shared" si="499"/>
        <v>2361</v>
      </c>
      <c r="R3980" s="8">
        <f t="shared" si="500"/>
        <v>2501</v>
      </c>
      <c r="S3980" s="2">
        <v>84</v>
      </c>
      <c r="T3980" s="9">
        <f t="shared" si="501"/>
        <v>2585</v>
      </c>
      <c r="U3980" s="9">
        <f t="shared" si="502"/>
        <v>224</v>
      </c>
      <c r="V3980" s="2" t="s">
        <v>64</v>
      </c>
      <c r="W3980" s="10">
        <f t="shared" si="503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 t="shared" si="496"/>
        <v>Jessica</v>
      </c>
      <c r="H3981" s="6" t="str">
        <f t="shared" si="497"/>
        <v>Myrick</v>
      </c>
      <c r="I3981" s="6" t="str">
        <f t="shared" si="498"/>
        <v>Krefeld</v>
      </c>
      <c r="J3981" s="2" t="s">
        <v>1013</v>
      </c>
      <c r="K3981" s="7" t="str">
        <f>INDEX('Product Details'!$A$2:$D$169, MATCH('Sales Order '!J3981,'Product Details'!$B$2:$B$169,0),3)</f>
        <v>Office_Supplies</v>
      </c>
      <c r="L3981" s="7" t="str">
        <f>INDEX('Product Details'!$A$2:$D$169, MATCH('Sales Order '!J3981,'Product Details'!$B$2:$B$169,0),4)</f>
        <v>Envelopes</v>
      </c>
      <c r="M3981" s="7" t="str">
        <f>INDEX('Product Details'!$A$2:$D$169, MATCH('Sales Order '!J3981,'Product Details'!$B$2:$B$169,0),1)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499"/>
        <v>360</v>
      </c>
      <c r="R3981" s="8">
        <f t="shared" si="500"/>
        <v>400</v>
      </c>
      <c r="S3981" s="2">
        <v>48</v>
      </c>
      <c r="T3981" s="9">
        <f t="shared" si="501"/>
        <v>448</v>
      </c>
      <c r="U3981" s="9">
        <f t="shared" si="502"/>
        <v>88</v>
      </c>
      <c r="V3981" s="2" t="s">
        <v>31</v>
      </c>
      <c r="W3981" s="10">
        <f t="shared" si="503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 t="shared" si="496"/>
        <v>Charlotte</v>
      </c>
      <c r="H3982" s="6" t="str">
        <f t="shared" si="497"/>
        <v>Melton</v>
      </c>
      <c r="I3982" s="6" t="str">
        <f t="shared" si="498"/>
        <v>Canberra</v>
      </c>
      <c r="J3982" s="2" t="s">
        <v>444</v>
      </c>
      <c r="K3982" s="7" t="str">
        <f>INDEX('Product Details'!$A$2:$D$169, MATCH('Sales Order '!J3982,'Product Details'!$B$2:$B$169,0),3)</f>
        <v>Office_Supplies</v>
      </c>
      <c r="L3982" s="7" t="str">
        <f>INDEX('Product Details'!$A$2:$D$169, MATCH('Sales Order '!J3982,'Product Details'!$B$2:$B$169,0),4)</f>
        <v>Envelopes</v>
      </c>
      <c r="M3982" s="7" t="str">
        <f>INDEX('Product Details'!$A$2:$D$169, MATCH('Sales Order '!J3982,'Product Details'!$B$2:$B$169,0),1)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499"/>
        <v>339</v>
      </c>
      <c r="R3982" s="8">
        <f t="shared" si="500"/>
        <v>375</v>
      </c>
      <c r="S3982" s="2">
        <v>30</v>
      </c>
      <c r="T3982" s="9">
        <f t="shared" si="501"/>
        <v>405</v>
      </c>
      <c r="U3982" s="9">
        <f t="shared" si="502"/>
        <v>66</v>
      </c>
      <c r="V3982" s="2" t="s">
        <v>34</v>
      </c>
      <c r="W3982" s="10">
        <f t="shared" si="503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 t="shared" si="496"/>
        <v>Toby</v>
      </c>
      <c r="H3983" s="6" t="str">
        <f t="shared" si="497"/>
        <v>Braunhardt</v>
      </c>
      <c r="I3983" s="6" t="str">
        <f t="shared" si="498"/>
        <v>Jiangyan</v>
      </c>
      <c r="J3983" s="2" t="s">
        <v>164</v>
      </c>
      <c r="K3983" s="7" t="str">
        <f>INDEX('Product Details'!$A$2:$D$169, MATCH('Sales Order '!J3983,'Product Details'!$B$2:$B$169,0),3)</f>
        <v>Office_Supplies</v>
      </c>
      <c r="L3983" s="7" t="str">
        <f>INDEX('Product Details'!$A$2:$D$169, MATCH('Sales Order '!J3983,'Product Details'!$B$2:$B$169,0),4)</f>
        <v>Appliances</v>
      </c>
      <c r="M3983" s="7" t="str">
        <f>INDEX('Product Details'!$A$2:$D$169, MATCH('Sales Order '!J3983,'Product Details'!$B$2:$B$169,0),1)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499"/>
        <v>304</v>
      </c>
      <c r="R3983" s="8">
        <f t="shared" si="500"/>
        <v>328</v>
      </c>
      <c r="S3983" s="2">
        <v>30</v>
      </c>
      <c r="T3983" s="9">
        <f t="shared" si="501"/>
        <v>358</v>
      </c>
      <c r="U3983" s="9">
        <f t="shared" si="502"/>
        <v>54</v>
      </c>
      <c r="V3983" s="2" t="s">
        <v>31</v>
      </c>
      <c r="W3983" s="10">
        <f t="shared" si="503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 t="shared" si="496"/>
        <v>Rachel</v>
      </c>
      <c r="H3984" s="6" t="str">
        <f t="shared" si="497"/>
        <v>Payne</v>
      </c>
      <c r="I3984" s="6" t="str">
        <f t="shared" si="498"/>
        <v>Caloundra</v>
      </c>
      <c r="J3984" s="2" t="s">
        <v>197</v>
      </c>
      <c r="K3984" s="7" t="str">
        <f>INDEX('Product Details'!$A$2:$D$169, MATCH('Sales Order '!J3984,'Product Details'!$B$2:$B$169,0),3)</f>
        <v>Office_Supplies</v>
      </c>
      <c r="L3984" s="7" t="str">
        <f>INDEX('Product Details'!$A$2:$D$169, MATCH('Sales Order '!J3984,'Product Details'!$B$2:$B$169,0),4)</f>
        <v>Labels</v>
      </c>
      <c r="M3984" s="7" t="str">
        <f>INDEX('Product Details'!$A$2:$D$169, MATCH('Sales Order '!J3984,'Product Details'!$B$2:$B$169,0),1)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499"/>
        <v>878</v>
      </c>
      <c r="R3984" s="8">
        <f t="shared" si="500"/>
        <v>930</v>
      </c>
      <c r="S3984" s="2">
        <v>99</v>
      </c>
      <c r="T3984" s="9">
        <f t="shared" si="501"/>
        <v>1029</v>
      </c>
      <c r="U3984" s="9">
        <f t="shared" si="502"/>
        <v>151</v>
      </c>
      <c r="V3984" s="2" t="s">
        <v>64</v>
      </c>
      <c r="W3984" s="10">
        <f t="shared" si="503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 t="shared" si="496"/>
        <v>Kunst</v>
      </c>
      <c r="H3985" s="6" t="str">
        <f t="shared" si="497"/>
        <v>Miller</v>
      </c>
      <c r="I3985" s="6" t="str">
        <f t="shared" si="498"/>
        <v>Jakarta</v>
      </c>
      <c r="J3985" s="2" t="s">
        <v>539</v>
      </c>
      <c r="K3985" s="7" t="str">
        <f>INDEX('Product Details'!$A$2:$D$169, MATCH('Sales Order '!J3985,'Product Details'!$B$2:$B$169,0),3)</f>
        <v>Technology</v>
      </c>
      <c r="L3985" s="7" t="str">
        <f>INDEX('Product Details'!$A$2:$D$169, MATCH('Sales Order '!J3985,'Product Details'!$B$2:$B$169,0),4)</f>
        <v>Copiers</v>
      </c>
      <c r="M3985" s="7" t="str">
        <f>INDEX('Product Details'!$A$2:$D$169, MATCH('Sales Order '!J3985,'Product Details'!$B$2:$B$169,0),1)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499"/>
        <v>513</v>
      </c>
      <c r="R3985" s="8">
        <f t="shared" si="500"/>
        <v>555</v>
      </c>
      <c r="S3985" s="2">
        <v>30</v>
      </c>
      <c r="T3985" s="9">
        <f t="shared" si="501"/>
        <v>585</v>
      </c>
      <c r="U3985" s="9">
        <f t="shared" si="502"/>
        <v>72</v>
      </c>
      <c r="V3985" s="2" t="s">
        <v>64</v>
      </c>
      <c r="W3985" s="10">
        <f t="shared" si="503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 t="shared" si="496"/>
        <v>Philisse</v>
      </c>
      <c r="H3986" s="6" t="str">
        <f t="shared" si="497"/>
        <v>Overcash</v>
      </c>
      <c r="I3986" s="6" t="str">
        <f t="shared" si="498"/>
        <v>Potsdam</v>
      </c>
      <c r="J3986" s="2" t="s">
        <v>238</v>
      </c>
      <c r="K3986" s="7" t="str">
        <f>INDEX('Product Details'!$A$2:$D$169, MATCH('Sales Order '!J3986,'Product Details'!$B$2:$B$169,0),3)</f>
        <v>Furniture</v>
      </c>
      <c r="L3986" s="7" t="str">
        <f>INDEX('Product Details'!$A$2:$D$169, MATCH('Sales Order '!J3986,'Product Details'!$B$2:$B$169,0),4)</f>
        <v>Furnishings</v>
      </c>
      <c r="M3986" s="7" t="str">
        <f>INDEX('Product Details'!$A$2:$D$169, MATCH('Sales Order '!J3986,'Product Details'!$B$2:$B$169,0),1)</f>
        <v>DAX Solid Wood Frames</v>
      </c>
      <c r="N3986" s="2">
        <v>658</v>
      </c>
      <c r="O3986" s="2">
        <v>615</v>
      </c>
      <c r="P3986" s="2">
        <v>6</v>
      </c>
      <c r="Q3986" s="8">
        <f t="shared" si="499"/>
        <v>3690</v>
      </c>
      <c r="R3986" s="8">
        <f t="shared" si="500"/>
        <v>3948</v>
      </c>
      <c r="S3986" s="2">
        <v>57</v>
      </c>
      <c r="T3986" s="9">
        <f t="shared" si="501"/>
        <v>4005</v>
      </c>
      <c r="U3986" s="9">
        <f t="shared" si="502"/>
        <v>315</v>
      </c>
      <c r="V3986" s="2" t="s">
        <v>34</v>
      </c>
      <c r="W3986" s="10">
        <f t="shared" si="503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 t="shared" si="496"/>
        <v>Beth</v>
      </c>
      <c r="H3987" s="6" t="str">
        <f t="shared" si="497"/>
        <v>Thompson</v>
      </c>
      <c r="I3987" s="6" t="str">
        <f t="shared" si="498"/>
        <v>Lohne</v>
      </c>
      <c r="J3987" s="2" t="s">
        <v>867</v>
      </c>
      <c r="K3987" s="7" t="str">
        <f>INDEX('Product Details'!$A$2:$D$169, MATCH('Sales Order '!J3987,'Product Details'!$B$2:$B$169,0),3)</f>
        <v>Furniture</v>
      </c>
      <c r="L3987" s="7" t="str">
        <f>INDEX('Product Details'!$A$2:$D$169, MATCH('Sales Order '!J3987,'Product Details'!$B$2:$B$169,0),4)</f>
        <v>Chairs</v>
      </c>
      <c r="M3987" s="7" t="str">
        <f>INDEX('Product Details'!$A$2:$D$169, MATCH('Sales Order '!J3987,'Product Details'!$B$2:$B$169,0),1)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499"/>
        <v>352</v>
      </c>
      <c r="R3987" s="8">
        <f t="shared" si="500"/>
        <v>388</v>
      </c>
      <c r="S3987" s="2">
        <v>30</v>
      </c>
      <c r="T3987" s="9">
        <f t="shared" si="501"/>
        <v>418</v>
      </c>
      <c r="U3987" s="9">
        <f t="shared" si="502"/>
        <v>66</v>
      </c>
      <c r="V3987" s="2" t="s">
        <v>34</v>
      </c>
      <c r="W3987" s="10">
        <f t="shared" si="503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 t="shared" si="496"/>
        <v>Bill</v>
      </c>
      <c r="H3988" s="6" t="str">
        <f t="shared" si="497"/>
        <v>Donatelli</v>
      </c>
      <c r="I3988" s="6" t="str">
        <f t="shared" si="498"/>
        <v>Kamarhati</v>
      </c>
      <c r="J3988" s="2" t="s">
        <v>67</v>
      </c>
      <c r="K3988" s="7" t="str">
        <f>INDEX('Product Details'!$A$2:$D$169, MATCH('Sales Order '!J3988,'Product Details'!$B$2:$B$169,0),3)</f>
        <v>Furniture</v>
      </c>
      <c r="L3988" s="7" t="str">
        <f>INDEX('Product Details'!$A$2:$D$169, MATCH('Sales Order '!J3988,'Product Details'!$B$2:$B$169,0),4)</f>
        <v>Bookcases</v>
      </c>
      <c r="M3988" s="7" t="str">
        <f>INDEX('Product Details'!$A$2:$D$169, MATCH('Sales Order '!J3988,'Product Details'!$B$2:$B$169,0),1)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499"/>
        <v>15598</v>
      </c>
      <c r="R3988" s="8">
        <f t="shared" si="500"/>
        <v>16374</v>
      </c>
      <c r="S3988" s="2">
        <v>94</v>
      </c>
      <c r="T3988" s="9">
        <f t="shared" si="501"/>
        <v>16468</v>
      </c>
      <c r="U3988" s="9">
        <f t="shared" si="502"/>
        <v>870</v>
      </c>
      <c r="V3988" s="2" t="s">
        <v>72</v>
      </c>
      <c r="W3988" s="10">
        <f t="shared" si="503"/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 t="shared" si="496"/>
        <v>Meg</v>
      </c>
      <c r="H3989" s="6" t="str">
        <f t="shared" si="497"/>
        <v>Tillman</v>
      </c>
      <c r="I3989" s="6" t="str">
        <f t="shared" si="498"/>
        <v>Melbourne</v>
      </c>
      <c r="J3989" s="2" t="s">
        <v>449</v>
      </c>
      <c r="K3989" s="7" t="str">
        <f>INDEX('Product Details'!$A$2:$D$169, MATCH('Sales Order '!J3989,'Product Details'!$B$2:$B$169,0),3)</f>
        <v>Office_Supplies</v>
      </c>
      <c r="L3989" s="7" t="str">
        <f>INDEX('Product Details'!$A$2:$D$169, MATCH('Sales Order '!J3989,'Product Details'!$B$2:$B$169,0),4)</f>
        <v>Envelopes</v>
      </c>
      <c r="M3989" s="7" t="str">
        <f>INDEX('Product Details'!$A$2:$D$169, MATCH('Sales Order '!J3989,'Product Details'!$B$2:$B$169,0),1)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499"/>
        <v>39340</v>
      </c>
      <c r="R3989" s="8">
        <f t="shared" si="500"/>
        <v>40110</v>
      </c>
      <c r="S3989" s="2">
        <v>61</v>
      </c>
      <c r="T3989" s="9">
        <f t="shared" si="501"/>
        <v>40171</v>
      </c>
      <c r="U3989" s="9">
        <f t="shared" si="502"/>
        <v>831</v>
      </c>
      <c r="V3989" s="2" t="s">
        <v>34</v>
      </c>
      <c r="W3989" s="10">
        <f t="shared" si="503"/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 t="shared" si="496"/>
        <v>Tom</v>
      </c>
      <c r="H3990" s="6" t="str">
        <f t="shared" si="497"/>
        <v>Boeckenhauer</v>
      </c>
      <c r="I3990" s="6" t="str">
        <f t="shared" si="498"/>
        <v>Neunkirchen</v>
      </c>
      <c r="J3990" s="2" t="s">
        <v>94</v>
      </c>
      <c r="K3990" s="7" t="str">
        <f>INDEX('Product Details'!$A$2:$D$169, MATCH('Sales Order '!J3990,'Product Details'!$B$2:$B$169,0),3)</f>
        <v>Furniture</v>
      </c>
      <c r="L3990" s="7" t="str">
        <f>INDEX('Product Details'!$A$2:$D$169, MATCH('Sales Order '!J3990,'Product Details'!$B$2:$B$169,0),4)</f>
        <v>Bookcases</v>
      </c>
      <c r="M3990" s="7" t="str">
        <f>INDEX('Product Details'!$A$2:$D$169, MATCH('Sales Order '!J3990,'Product Details'!$B$2:$B$169,0),1)</f>
        <v>3-Shelf Cabinet, Mobile</v>
      </c>
      <c r="N3990" s="2">
        <v>135</v>
      </c>
      <c r="O3990" s="2">
        <v>129</v>
      </c>
      <c r="P3990" s="2">
        <v>1</v>
      </c>
      <c r="Q3990" s="8">
        <f t="shared" si="499"/>
        <v>129</v>
      </c>
      <c r="R3990" s="8">
        <f t="shared" si="500"/>
        <v>135</v>
      </c>
      <c r="S3990" s="2">
        <v>30</v>
      </c>
      <c r="T3990" s="9">
        <f t="shared" si="501"/>
        <v>165</v>
      </c>
      <c r="U3990" s="9">
        <f t="shared" si="502"/>
        <v>36</v>
      </c>
      <c r="V3990" s="2" t="s">
        <v>34</v>
      </c>
      <c r="W3990" s="10">
        <f t="shared" si="503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 t="shared" si="496"/>
        <v>Michael</v>
      </c>
      <c r="H3991" s="6" t="str">
        <f t="shared" si="497"/>
        <v>Moore</v>
      </c>
      <c r="I3991" s="6" t="str">
        <f t="shared" si="498"/>
        <v>Melbourne</v>
      </c>
      <c r="J3991" s="2" t="s">
        <v>106</v>
      </c>
      <c r="K3991" s="7" t="str">
        <f>INDEX('Product Details'!$A$2:$D$169, MATCH('Sales Order '!J3991,'Product Details'!$B$2:$B$169,0),3)</f>
        <v>Office_Supplies</v>
      </c>
      <c r="L3991" s="7" t="str">
        <f>INDEX('Product Details'!$A$2:$D$169, MATCH('Sales Order '!J3991,'Product Details'!$B$2:$B$169,0),4)</f>
        <v>Appliances</v>
      </c>
      <c r="M3991" s="7" t="str">
        <f>INDEX('Product Details'!$A$2:$D$169, MATCH('Sales Order '!J3991,'Product Details'!$B$2:$B$169,0),1)</f>
        <v>Hoover Microwave, Silver</v>
      </c>
      <c r="N3991" s="2">
        <v>886</v>
      </c>
      <c r="O3991" s="2">
        <v>796</v>
      </c>
      <c r="P3991" s="2">
        <v>1</v>
      </c>
      <c r="Q3991" s="8">
        <f t="shared" si="499"/>
        <v>796</v>
      </c>
      <c r="R3991" s="8">
        <f t="shared" si="500"/>
        <v>886</v>
      </c>
      <c r="S3991" s="2">
        <v>98</v>
      </c>
      <c r="T3991" s="9">
        <f t="shared" si="501"/>
        <v>984</v>
      </c>
      <c r="U3991" s="9">
        <f t="shared" si="502"/>
        <v>188</v>
      </c>
      <c r="V3991" s="2" t="s">
        <v>64</v>
      </c>
      <c r="W3991" s="10">
        <f t="shared" si="503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 t="shared" si="496"/>
        <v>Mick</v>
      </c>
      <c r="H3992" s="6" t="str">
        <f t="shared" si="497"/>
        <v>Brown</v>
      </c>
      <c r="I3992" s="6" t="str">
        <f t="shared" si="498"/>
        <v>Frankfurt</v>
      </c>
      <c r="J3992" s="2" t="s">
        <v>132</v>
      </c>
      <c r="K3992" s="7" t="str">
        <f>INDEX('Product Details'!$A$2:$D$169, MATCH('Sales Order '!J3992,'Product Details'!$B$2:$B$169,0),3)</f>
        <v>Office_Supplies</v>
      </c>
      <c r="L3992" s="7" t="str">
        <f>INDEX('Product Details'!$A$2:$D$169, MATCH('Sales Order '!J3992,'Product Details'!$B$2:$B$169,0),4)</f>
        <v>Labels</v>
      </c>
      <c r="M3992" s="7" t="str">
        <f>INDEX('Product Details'!$A$2:$D$169, MATCH('Sales Order '!J3992,'Product Details'!$B$2:$B$169,0),1)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499"/>
        <v>8022</v>
      </c>
      <c r="R3992" s="8">
        <f t="shared" si="500"/>
        <v>8424</v>
      </c>
      <c r="S3992" s="2">
        <v>89</v>
      </c>
      <c r="T3992" s="9">
        <f t="shared" si="501"/>
        <v>8513</v>
      </c>
      <c r="U3992" s="9">
        <f t="shared" si="502"/>
        <v>491</v>
      </c>
      <c r="V3992" s="2" t="s">
        <v>64</v>
      </c>
      <c r="W3992" s="10">
        <f t="shared" si="503"/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 t="shared" si="496"/>
        <v>Dean</v>
      </c>
      <c r="H3993" s="6" t="str">
        <f t="shared" si="497"/>
        <v>Katz</v>
      </c>
      <c r="I3993" s="6" t="str">
        <f t="shared" si="498"/>
        <v>Changzhou</v>
      </c>
      <c r="J3993" s="2" t="s">
        <v>427</v>
      </c>
      <c r="K3993" s="7" t="str">
        <f>INDEX('Product Details'!$A$2:$D$169, MATCH('Sales Order '!J3993,'Product Details'!$B$2:$B$169,0),3)</f>
        <v>Office_Supplies</v>
      </c>
      <c r="L3993" s="7" t="str">
        <f>INDEX('Product Details'!$A$2:$D$169, MATCH('Sales Order '!J3993,'Product Details'!$B$2:$B$169,0),4)</f>
        <v>Storage</v>
      </c>
      <c r="M3993" s="7" t="str">
        <f>INDEX('Product Details'!$A$2:$D$169, MATCH('Sales Order '!J3993,'Product Details'!$B$2:$B$169,0),1)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499"/>
        <v>164</v>
      </c>
      <c r="R3993" s="8">
        <f t="shared" si="500"/>
        <v>184</v>
      </c>
      <c r="S3993" s="2">
        <v>10</v>
      </c>
      <c r="T3993" s="9">
        <f t="shared" si="501"/>
        <v>194</v>
      </c>
      <c r="U3993" s="9">
        <f t="shared" si="502"/>
        <v>30</v>
      </c>
      <c r="V3993" s="2" t="s">
        <v>31</v>
      </c>
      <c r="W3993" s="10">
        <f t="shared" si="503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 t="shared" si="496"/>
        <v>Carlos</v>
      </c>
      <c r="H3994" s="6" t="str">
        <f t="shared" si="497"/>
        <v>Soltero</v>
      </c>
      <c r="I3994" s="6" t="str">
        <f t="shared" si="498"/>
        <v>Wodonga</v>
      </c>
      <c r="J3994" s="2" t="s">
        <v>54</v>
      </c>
      <c r="K3994" s="7" t="str">
        <f>INDEX('Product Details'!$A$2:$D$169, MATCH('Sales Order '!J3994,'Product Details'!$B$2:$B$169,0),3)</f>
        <v>Furniture</v>
      </c>
      <c r="L3994" s="7" t="str">
        <f>INDEX('Product Details'!$A$2:$D$169, MATCH('Sales Order '!J3994,'Product Details'!$B$2:$B$169,0),4)</f>
        <v>Tables</v>
      </c>
      <c r="M3994" s="7" t="str">
        <f>INDEX('Product Details'!$A$2:$D$169, MATCH('Sales Order '!J3994,'Product Details'!$B$2:$B$169,0),1)</f>
        <v>Wood Table, Rectangular</v>
      </c>
      <c r="N3994" s="2">
        <v>1283</v>
      </c>
      <c r="O3994" s="2">
        <v>1187</v>
      </c>
      <c r="P3994" s="2">
        <v>3</v>
      </c>
      <c r="Q3994" s="8">
        <f t="shared" si="499"/>
        <v>3561</v>
      </c>
      <c r="R3994" s="8">
        <f t="shared" si="500"/>
        <v>3849</v>
      </c>
      <c r="S3994" s="2">
        <v>21</v>
      </c>
      <c r="T3994" s="9">
        <f t="shared" si="501"/>
        <v>3870</v>
      </c>
      <c r="U3994" s="9">
        <f t="shared" si="502"/>
        <v>309</v>
      </c>
      <c r="V3994" s="2" t="s">
        <v>64</v>
      </c>
      <c r="W3994" s="10">
        <f t="shared" si="503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 t="shared" si="496"/>
        <v>Gary</v>
      </c>
      <c r="H3995" s="6" t="str">
        <f t="shared" si="497"/>
        <v>Zandusky</v>
      </c>
      <c r="I3995" s="6" t="str">
        <f t="shared" si="498"/>
        <v>Gold Coast</v>
      </c>
      <c r="J3995" s="2" t="s">
        <v>297</v>
      </c>
      <c r="K3995" s="7" t="str">
        <f>INDEX('Product Details'!$A$2:$D$169, MATCH('Sales Order '!J3995,'Product Details'!$B$2:$B$169,0),3)</f>
        <v>Office_Supplies</v>
      </c>
      <c r="L3995" s="7" t="str">
        <f>INDEX('Product Details'!$A$2:$D$169, MATCH('Sales Order '!J3995,'Product Details'!$B$2:$B$169,0),4)</f>
        <v>Binders</v>
      </c>
      <c r="M3995" s="7" t="str">
        <f>INDEX('Product Details'!$A$2:$D$169, MATCH('Sales Order '!J3995,'Product Details'!$B$2:$B$169,0),1)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499"/>
        <v>600</v>
      </c>
      <c r="R3995" s="8">
        <f t="shared" si="500"/>
        <v>642</v>
      </c>
      <c r="S3995" s="2">
        <v>52</v>
      </c>
      <c r="T3995" s="9">
        <f t="shared" si="501"/>
        <v>694</v>
      </c>
      <c r="U3995" s="9">
        <f t="shared" si="502"/>
        <v>94</v>
      </c>
      <c r="V3995" s="2" t="s">
        <v>34</v>
      </c>
      <c r="W3995" s="10">
        <f t="shared" si="503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 t="shared" si="496"/>
        <v>Ionia</v>
      </c>
      <c r="H3996" s="6" t="str">
        <f t="shared" si="497"/>
        <v>McGrath</v>
      </c>
      <c r="I3996" s="6" t="str">
        <f t="shared" si="498"/>
        <v>Dormagen</v>
      </c>
      <c r="J3996" s="2" t="s">
        <v>215</v>
      </c>
      <c r="K3996" s="7" t="str">
        <f>INDEX('Product Details'!$A$2:$D$169, MATCH('Sales Order '!J3996,'Product Details'!$B$2:$B$169,0),3)</f>
        <v>Technology</v>
      </c>
      <c r="L3996" s="7" t="str">
        <f>INDEX('Product Details'!$A$2:$D$169, MATCH('Sales Order '!J3996,'Product Details'!$B$2:$B$169,0),4)</f>
        <v>Machines</v>
      </c>
      <c r="M3996" s="7" t="str">
        <f>INDEX('Product Details'!$A$2:$D$169, MATCH('Sales Order '!J3996,'Product Details'!$B$2:$B$169,0),1)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499"/>
        <v>30692</v>
      </c>
      <c r="R3996" s="8">
        <f t="shared" si="500"/>
        <v>33124</v>
      </c>
      <c r="S3996" s="2">
        <v>36</v>
      </c>
      <c r="T3996" s="9">
        <f t="shared" si="501"/>
        <v>33160</v>
      </c>
      <c r="U3996" s="9">
        <f t="shared" si="502"/>
        <v>2468</v>
      </c>
      <c r="V3996" s="2" t="s">
        <v>34</v>
      </c>
      <c r="W3996" s="10">
        <f t="shared" si="503"/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 t="shared" si="496"/>
        <v>Yana</v>
      </c>
      <c r="H3997" s="6" t="str">
        <f t="shared" si="497"/>
        <v>Sorensen</v>
      </c>
      <c r="I3997" s="6" t="str">
        <f t="shared" si="498"/>
        <v>Bottrop</v>
      </c>
      <c r="J3997" s="2" t="s">
        <v>94</v>
      </c>
      <c r="K3997" s="7" t="str">
        <f>INDEX('Product Details'!$A$2:$D$169, MATCH('Sales Order '!J3997,'Product Details'!$B$2:$B$169,0),3)</f>
        <v>Furniture</v>
      </c>
      <c r="L3997" s="7" t="str">
        <f>INDEX('Product Details'!$A$2:$D$169, MATCH('Sales Order '!J3997,'Product Details'!$B$2:$B$169,0),4)</f>
        <v>Bookcases</v>
      </c>
      <c r="M3997" s="7" t="str">
        <f>INDEX('Product Details'!$A$2:$D$169, MATCH('Sales Order '!J3997,'Product Details'!$B$2:$B$169,0),1)</f>
        <v>3-Shelf Cabinet, Mobile</v>
      </c>
      <c r="N3997" s="2">
        <v>2200</v>
      </c>
      <c r="O3997" s="2">
        <v>2020</v>
      </c>
      <c r="P3997" s="2">
        <v>2</v>
      </c>
      <c r="Q3997" s="8">
        <f t="shared" si="499"/>
        <v>4040</v>
      </c>
      <c r="R3997" s="8">
        <f t="shared" si="500"/>
        <v>4400</v>
      </c>
      <c r="S3997" s="2">
        <v>25</v>
      </c>
      <c r="T3997" s="9">
        <f t="shared" si="501"/>
        <v>4425</v>
      </c>
      <c r="U3997" s="9">
        <f t="shared" si="502"/>
        <v>385</v>
      </c>
      <c r="V3997" s="2" t="s">
        <v>34</v>
      </c>
      <c r="W3997" s="10">
        <f t="shared" si="503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 t="shared" si="496"/>
        <v>Laurel</v>
      </c>
      <c r="H3998" s="6" t="str">
        <f t="shared" si="497"/>
        <v>Beltran</v>
      </c>
      <c r="I3998" s="6" t="str">
        <f t="shared" si="498"/>
        <v>Melbourne</v>
      </c>
      <c r="J3998" s="2" t="s">
        <v>479</v>
      </c>
      <c r="K3998" s="7" t="str">
        <f>INDEX('Product Details'!$A$2:$D$169, MATCH('Sales Order '!J3998,'Product Details'!$B$2:$B$169,0),3)</f>
        <v>Furniture</v>
      </c>
      <c r="L3998" s="7" t="str">
        <f>INDEX('Product Details'!$A$2:$D$169, MATCH('Sales Order '!J3998,'Product Details'!$B$2:$B$169,0),4)</f>
        <v>Chairs</v>
      </c>
      <c r="M3998" s="7" t="str">
        <f>INDEX('Product Details'!$A$2:$D$169, MATCH('Sales Order '!J3998,'Product Details'!$B$2:$B$169,0),1)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499"/>
        <v>3852</v>
      </c>
      <c r="R3998" s="8">
        <f t="shared" si="500"/>
        <v>4086</v>
      </c>
      <c r="S3998" s="2">
        <v>46</v>
      </c>
      <c r="T3998" s="9">
        <f t="shared" si="501"/>
        <v>4132</v>
      </c>
      <c r="U3998" s="9">
        <f t="shared" si="502"/>
        <v>280</v>
      </c>
      <c r="V3998" s="2" t="s">
        <v>64</v>
      </c>
      <c r="W3998" s="10">
        <f t="shared" si="503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 t="shared" si="496"/>
        <v>Kelly</v>
      </c>
      <c r="H3999" s="6" t="str">
        <f t="shared" si="497"/>
        <v>Collister</v>
      </c>
      <c r="I3999" s="6" t="str">
        <f t="shared" si="498"/>
        <v>Tangshan</v>
      </c>
      <c r="J3999" s="2" t="s">
        <v>263</v>
      </c>
      <c r="K3999" s="7" t="str">
        <f>INDEX('Product Details'!$A$2:$D$169, MATCH('Sales Order '!J3999,'Product Details'!$B$2:$B$169,0),3)</f>
        <v>Furniture</v>
      </c>
      <c r="L3999" s="7" t="str">
        <f>INDEX('Product Details'!$A$2:$D$169, MATCH('Sales Order '!J3999,'Product Details'!$B$2:$B$169,0),4)</f>
        <v>Chairs</v>
      </c>
      <c r="M3999" s="7" t="str">
        <f>INDEX('Product Details'!$A$2:$D$169, MATCH('Sales Order '!J3999,'Product Details'!$B$2:$B$169,0),1)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499"/>
        <v>15446</v>
      </c>
      <c r="R3999" s="8">
        <f t="shared" si="500"/>
        <v>17330</v>
      </c>
      <c r="S3999" s="2">
        <v>97</v>
      </c>
      <c r="T3999" s="9">
        <f t="shared" si="501"/>
        <v>17427</v>
      </c>
      <c r="U3999" s="9">
        <f t="shared" si="502"/>
        <v>1981</v>
      </c>
      <c r="V3999" s="2" t="s">
        <v>34</v>
      </c>
      <c r="W3999" s="10">
        <f t="shared" si="503"/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 t="shared" si="496"/>
        <v>Anthony</v>
      </c>
      <c r="H4000" s="6" t="str">
        <f t="shared" si="497"/>
        <v>O'Donnell</v>
      </c>
      <c r="I4000" s="6" t="str">
        <f t="shared" si="498"/>
        <v>Berlin</v>
      </c>
      <c r="J4000" s="2" t="s">
        <v>555</v>
      </c>
      <c r="K4000" s="7" t="str">
        <f>INDEX('Product Details'!$A$2:$D$169, MATCH('Sales Order '!J4000,'Product Details'!$B$2:$B$169,0),3)</f>
        <v>Furniture</v>
      </c>
      <c r="L4000" s="7" t="str">
        <f>INDEX('Product Details'!$A$2:$D$169, MATCH('Sales Order '!J4000,'Product Details'!$B$2:$B$169,0),4)</f>
        <v>Furnishings</v>
      </c>
      <c r="M4000" s="7" t="str">
        <f>INDEX('Product Details'!$A$2:$D$169, MATCH('Sales Order '!J4000,'Product Details'!$B$2:$B$169,0),1)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499"/>
        <v>1085</v>
      </c>
      <c r="R4000" s="8">
        <f t="shared" si="500"/>
        <v>1169</v>
      </c>
      <c r="S4000" s="2">
        <v>30</v>
      </c>
      <c r="T4000" s="9">
        <f t="shared" si="501"/>
        <v>1199</v>
      </c>
      <c r="U4000" s="9">
        <f t="shared" si="502"/>
        <v>114</v>
      </c>
      <c r="V4000" s="2" t="s">
        <v>64</v>
      </c>
      <c r="W4000" s="10">
        <f t="shared" si="503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 t="shared" si="496"/>
        <v>Aaron</v>
      </c>
      <c r="H4001" s="6" t="str">
        <f t="shared" si="497"/>
        <v>Smayling</v>
      </c>
      <c r="I4001" s="6" t="str">
        <f t="shared" si="498"/>
        <v>Port Macquarie</v>
      </c>
      <c r="J4001" s="2" t="s">
        <v>698</v>
      </c>
      <c r="K4001" s="7" t="str">
        <f>INDEX('Product Details'!$A$2:$D$169, MATCH('Sales Order '!J4001,'Product Details'!$B$2:$B$169,0),3)</f>
        <v>Furniture</v>
      </c>
      <c r="L4001" s="7" t="str">
        <f>INDEX('Product Details'!$A$2:$D$169, MATCH('Sales Order '!J4001,'Product Details'!$B$2:$B$169,0),4)</f>
        <v>Chairs</v>
      </c>
      <c r="M4001" s="7" t="str">
        <f>INDEX('Product Details'!$A$2:$D$169, MATCH('Sales Order '!J4001,'Product Details'!$B$2:$B$169,0),1)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499"/>
        <v>15518</v>
      </c>
      <c r="R4001" s="8">
        <f t="shared" si="500"/>
        <v>17238</v>
      </c>
      <c r="S4001" s="2">
        <v>60</v>
      </c>
      <c r="T4001" s="9">
        <f t="shared" si="501"/>
        <v>17298</v>
      </c>
      <c r="U4001" s="9">
        <f t="shared" si="502"/>
        <v>1780</v>
      </c>
      <c r="V4001" s="2" t="s">
        <v>31</v>
      </c>
      <c r="W4001" s="10">
        <f t="shared" si="503"/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 t="shared" si="496"/>
        <v>Emily</v>
      </c>
      <c r="H4002" s="6" t="str">
        <f t="shared" si="497"/>
        <v>Burns</v>
      </c>
      <c r="I4002" s="6" t="str">
        <f t="shared" si="498"/>
        <v>Nasik</v>
      </c>
      <c r="J4002" s="2" t="s">
        <v>314</v>
      </c>
      <c r="K4002" s="7" t="str">
        <f>INDEX('Product Details'!$A$2:$D$169, MATCH('Sales Order '!J4002,'Product Details'!$B$2:$B$169,0),3)</f>
        <v>Technology</v>
      </c>
      <c r="L4002" s="7" t="str">
        <f>INDEX('Product Details'!$A$2:$D$169, MATCH('Sales Order '!J4002,'Product Details'!$B$2:$B$169,0),4)</f>
        <v>Copiers</v>
      </c>
      <c r="M4002" s="7" t="str">
        <f>INDEX('Product Details'!$A$2:$D$169, MATCH('Sales Order '!J4002,'Product Details'!$B$2:$B$169,0),1)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499"/>
        <v>1461</v>
      </c>
      <c r="R4002" s="8">
        <f t="shared" si="500"/>
        <v>1593</v>
      </c>
      <c r="S4002" s="2">
        <v>81</v>
      </c>
      <c r="T4002" s="9">
        <f t="shared" si="501"/>
        <v>1674</v>
      </c>
      <c r="U4002" s="9">
        <f t="shared" si="502"/>
        <v>213</v>
      </c>
      <c r="V4002" s="2" t="s">
        <v>34</v>
      </c>
      <c r="W4002" s="10">
        <f t="shared" si="503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 t="shared" si="496"/>
        <v>Rachel</v>
      </c>
      <c r="H4003" s="6" t="str">
        <f t="shared" si="497"/>
        <v>Payne</v>
      </c>
      <c r="I4003" s="6" t="str">
        <f t="shared" si="498"/>
        <v>Caloundra</v>
      </c>
      <c r="J4003" s="2" t="s">
        <v>817</v>
      </c>
      <c r="K4003" s="7" t="str">
        <f>INDEX('Product Details'!$A$2:$D$169, MATCH('Sales Order '!J4003,'Product Details'!$B$2:$B$169,0),3)</f>
        <v>Office_Supplies</v>
      </c>
      <c r="L4003" s="7" t="str">
        <f>INDEX('Product Details'!$A$2:$D$169, MATCH('Sales Order '!J4003,'Product Details'!$B$2:$B$169,0),4)</f>
        <v>Labels</v>
      </c>
      <c r="M4003" s="7" t="str">
        <f>INDEX('Product Details'!$A$2:$D$169, MATCH('Sales Order '!J4003,'Product Details'!$B$2:$B$169,0),1)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499"/>
        <v>13334</v>
      </c>
      <c r="R4003" s="8">
        <f t="shared" si="500"/>
        <v>13728</v>
      </c>
      <c r="S4003" s="2">
        <v>82</v>
      </c>
      <c r="T4003" s="9">
        <f t="shared" si="501"/>
        <v>13810</v>
      </c>
      <c r="U4003" s="9">
        <f t="shared" si="502"/>
        <v>476</v>
      </c>
      <c r="V4003" s="2" t="s">
        <v>64</v>
      </c>
      <c r="W4003" s="10">
        <f t="shared" si="503"/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 t="shared" si="496"/>
        <v>Cari</v>
      </c>
      <c r="H4004" s="6" t="str">
        <f t="shared" si="497"/>
        <v>Schnelling</v>
      </c>
      <c r="I4004" s="6" t="str">
        <f t="shared" si="498"/>
        <v>Agra</v>
      </c>
      <c r="J4004" s="2" t="s">
        <v>573</v>
      </c>
      <c r="K4004" s="7" t="str">
        <f>INDEX('Product Details'!$A$2:$D$169, MATCH('Sales Order '!J4004,'Product Details'!$B$2:$B$169,0),3)</f>
        <v>Technology</v>
      </c>
      <c r="L4004" s="7" t="str">
        <f>INDEX('Product Details'!$A$2:$D$169, MATCH('Sales Order '!J4004,'Product Details'!$B$2:$B$169,0),4)</f>
        <v>Machines</v>
      </c>
      <c r="M4004" s="7" t="str">
        <f>INDEX('Product Details'!$A$2:$D$169, MATCH('Sales Order '!J4004,'Product Details'!$B$2:$B$169,0),1)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499"/>
        <v>4018</v>
      </c>
      <c r="R4004" s="8">
        <f t="shared" si="500"/>
        <v>4302</v>
      </c>
      <c r="S4004" s="2">
        <v>66</v>
      </c>
      <c r="T4004" s="9">
        <f t="shared" si="501"/>
        <v>4368</v>
      </c>
      <c r="U4004" s="9">
        <f t="shared" si="502"/>
        <v>350</v>
      </c>
      <c r="V4004" s="2" t="s">
        <v>34</v>
      </c>
      <c r="W4004" s="10">
        <f t="shared" si="503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 t="shared" si="496"/>
        <v>Helen</v>
      </c>
      <c r="H4005" s="6" t="str">
        <f t="shared" si="497"/>
        <v>Abelman</v>
      </c>
      <c r="I4005" s="6" t="str">
        <f t="shared" si="498"/>
        <v>Munich</v>
      </c>
      <c r="J4005" s="2" t="s">
        <v>218</v>
      </c>
      <c r="K4005" s="7" t="str">
        <f>INDEX('Product Details'!$A$2:$D$169, MATCH('Sales Order '!J4005,'Product Details'!$B$2:$B$169,0),3)</f>
        <v>Office_Supplies</v>
      </c>
      <c r="L4005" s="7" t="str">
        <f>INDEX('Product Details'!$A$2:$D$169, MATCH('Sales Order '!J4005,'Product Details'!$B$2:$B$169,0),4)</f>
        <v>Labels</v>
      </c>
      <c r="M4005" s="7" t="str">
        <f>INDEX('Product Details'!$A$2:$D$169, MATCH('Sales Order '!J4005,'Product Details'!$B$2:$B$169,0),1)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499"/>
        <v>4476</v>
      </c>
      <c r="R4005" s="8">
        <f t="shared" si="500"/>
        <v>4830</v>
      </c>
      <c r="S4005" s="2">
        <v>35</v>
      </c>
      <c r="T4005" s="9">
        <f t="shared" si="501"/>
        <v>4865</v>
      </c>
      <c r="U4005" s="9">
        <f t="shared" si="502"/>
        <v>389</v>
      </c>
      <c r="V4005" s="2" t="s">
        <v>34</v>
      </c>
      <c r="W4005" s="10">
        <f t="shared" si="503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 t="shared" si="496"/>
        <v>Bradley</v>
      </c>
      <c r="H4006" s="6" t="str">
        <f t="shared" si="497"/>
        <v>Nguyen</v>
      </c>
      <c r="I4006" s="6" t="str">
        <f t="shared" si="498"/>
        <v>Shenzhen</v>
      </c>
      <c r="J4006" s="2" t="s">
        <v>408</v>
      </c>
      <c r="K4006" s="7" t="str">
        <f>INDEX('Product Details'!$A$2:$D$169, MATCH('Sales Order '!J4006,'Product Details'!$B$2:$B$169,0),3)</f>
        <v>Furniture</v>
      </c>
      <c r="L4006" s="7" t="str">
        <f>INDEX('Product Details'!$A$2:$D$169, MATCH('Sales Order '!J4006,'Product Details'!$B$2:$B$169,0),4)</f>
        <v>Furnishings</v>
      </c>
      <c r="M4006" s="7" t="str">
        <f>INDEX('Product Details'!$A$2:$D$169, MATCH('Sales Order '!J4006,'Product Details'!$B$2:$B$169,0),1)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499"/>
        <v>5624</v>
      </c>
      <c r="R4006" s="8">
        <f t="shared" si="500"/>
        <v>6132</v>
      </c>
      <c r="S4006" s="2">
        <v>45</v>
      </c>
      <c r="T4006" s="9">
        <f t="shared" si="501"/>
        <v>6177</v>
      </c>
      <c r="U4006" s="9">
        <f t="shared" si="502"/>
        <v>553</v>
      </c>
      <c r="V4006" s="2" t="s">
        <v>31</v>
      </c>
      <c r="W4006" s="10">
        <f t="shared" si="503"/>
        <v>0.05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 t="shared" si="496"/>
        <v>Denny</v>
      </c>
      <c r="H4007" s="6" t="str">
        <f t="shared" si="497"/>
        <v>Ordway</v>
      </c>
      <c r="I4007" s="6" t="str">
        <f t="shared" si="498"/>
        <v>Berlin</v>
      </c>
      <c r="J4007" s="2" t="s">
        <v>533</v>
      </c>
      <c r="K4007" s="7" t="str">
        <f>INDEX('Product Details'!$A$2:$D$169, MATCH('Sales Order '!J4007,'Product Details'!$B$2:$B$169,0),3)</f>
        <v>Office_Supplies</v>
      </c>
      <c r="L4007" s="7" t="str">
        <f>INDEX('Product Details'!$A$2:$D$169, MATCH('Sales Order '!J4007,'Product Details'!$B$2:$B$169,0),4)</f>
        <v>Supplies</v>
      </c>
      <c r="M4007" s="7" t="str">
        <f>INDEX('Product Details'!$A$2:$D$169, MATCH('Sales Order '!J4007,'Product Details'!$B$2:$B$169,0),1)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499"/>
        <v>300</v>
      </c>
      <c r="R4007" s="8">
        <f t="shared" si="500"/>
        <v>320</v>
      </c>
      <c r="S4007" s="2">
        <v>10</v>
      </c>
      <c r="T4007" s="9">
        <f t="shared" si="501"/>
        <v>330</v>
      </c>
      <c r="U4007" s="9">
        <f t="shared" si="502"/>
        <v>30</v>
      </c>
      <c r="V4007" s="2" t="s">
        <v>34</v>
      </c>
      <c r="W4007" s="10">
        <f t="shared" si="503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 t="shared" si="496"/>
        <v>Shui</v>
      </c>
      <c r="H4008" s="6" t="str">
        <f t="shared" si="497"/>
        <v>Tom</v>
      </c>
      <c r="I4008" s="6" t="str">
        <f t="shared" si="498"/>
        <v>Melbourne</v>
      </c>
      <c r="J4008" s="2" t="s">
        <v>762</v>
      </c>
      <c r="K4008" s="7" t="str">
        <f>INDEX('Product Details'!$A$2:$D$169, MATCH('Sales Order '!J4008,'Product Details'!$B$2:$B$169,0),3)</f>
        <v>Technology</v>
      </c>
      <c r="L4008" s="7" t="str">
        <f>INDEX('Product Details'!$A$2:$D$169, MATCH('Sales Order '!J4008,'Product Details'!$B$2:$B$169,0),4)</f>
        <v>Machines</v>
      </c>
      <c r="M4008" s="7" t="str">
        <f>INDEX('Product Details'!$A$2:$D$169, MATCH('Sales Order '!J4008,'Product Details'!$B$2:$B$169,0),1)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499"/>
        <v>1530</v>
      </c>
      <c r="R4008" s="8">
        <f t="shared" si="500"/>
        <v>1605</v>
      </c>
      <c r="S4008" s="2">
        <v>23</v>
      </c>
      <c r="T4008" s="9">
        <f t="shared" si="501"/>
        <v>1628</v>
      </c>
      <c r="U4008" s="9">
        <f t="shared" si="502"/>
        <v>98</v>
      </c>
      <c r="V4008" s="2" t="s">
        <v>34</v>
      </c>
      <c r="W4008" s="10">
        <f t="shared" si="503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 t="shared" si="496"/>
        <v>Victoria</v>
      </c>
      <c r="H4009" s="6" t="str">
        <f t="shared" si="497"/>
        <v>Brennan</v>
      </c>
      <c r="I4009" s="6" t="str">
        <f t="shared" si="498"/>
        <v>Mangalore</v>
      </c>
      <c r="J4009" s="2" t="s">
        <v>1397</v>
      </c>
      <c r="K4009" s="7" t="str">
        <f>INDEX('Product Details'!$A$2:$D$169, MATCH('Sales Order '!J4009,'Product Details'!$B$2:$B$169,0),3)</f>
        <v>Technology</v>
      </c>
      <c r="L4009" s="7" t="str">
        <f>INDEX('Product Details'!$A$2:$D$169, MATCH('Sales Order '!J4009,'Product Details'!$B$2:$B$169,0),4)</f>
        <v>Phones</v>
      </c>
      <c r="M4009" s="7" t="str">
        <f>INDEX('Product Details'!$A$2:$D$169, MATCH('Sales Order '!J4009,'Product Details'!$B$2:$B$169,0),1)</f>
        <v>Smart Phone, Full Size</v>
      </c>
      <c r="N4009" s="2">
        <v>4846</v>
      </c>
      <c r="O4009" s="2">
        <v>4492</v>
      </c>
      <c r="P4009" s="2">
        <v>7</v>
      </c>
      <c r="Q4009" s="8">
        <f t="shared" si="499"/>
        <v>31444</v>
      </c>
      <c r="R4009" s="8">
        <f t="shared" si="500"/>
        <v>33922</v>
      </c>
      <c r="S4009" s="2">
        <v>86</v>
      </c>
      <c r="T4009" s="9">
        <f t="shared" si="501"/>
        <v>34008</v>
      </c>
      <c r="U4009" s="9">
        <f t="shared" si="502"/>
        <v>2564</v>
      </c>
      <c r="V4009" s="2" t="s">
        <v>72</v>
      </c>
      <c r="W4009" s="10">
        <f t="shared" si="503"/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 t="shared" si="496"/>
        <v>Rob</v>
      </c>
      <c r="H4010" s="6" t="str">
        <f t="shared" si="497"/>
        <v>Williams</v>
      </c>
      <c r="I4010" s="6" t="str">
        <f t="shared" si="498"/>
        <v>Wodonga</v>
      </c>
      <c r="J4010" s="2" t="s">
        <v>867</v>
      </c>
      <c r="K4010" s="7" t="str">
        <f>INDEX('Product Details'!$A$2:$D$169, MATCH('Sales Order '!J4010,'Product Details'!$B$2:$B$169,0),3)</f>
        <v>Furniture</v>
      </c>
      <c r="L4010" s="7" t="str">
        <f>INDEX('Product Details'!$A$2:$D$169, MATCH('Sales Order '!J4010,'Product Details'!$B$2:$B$169,0),4)</f>
        <v>Chairs</v>
      </c>
      <c r="M4010" s="7" t="str">
        <f>INDEX('Product Details'!$A$2:$D$169, MATCH('Sales Order '!J4010,'Product Details'!$B$2:$B$169,0),1)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499"/>
        <v>3432</v>
      </c>
      <c r="R4010" s="8">
        <f t="shared" si="500"/>
        <v>3668</v>
      </c>
      <c r="S4010" s="2">
        <v>98</v>
      </c>
      <c r="T4010" s="9">
        <f t="shared" si="501"/>
        <v>3766</v>
      </c>
      <c r="U4010" s="9">
        <f t="shared" si="502"/>
        <v>334</v>
      </c>
      <c r="V4010" s="2" t="s">
        <v>64</v>
      </c>
      <c r="W4010" s="10">
        <f t="shared" si="503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 t="shared" si="496"/>
        <v>Bill</v>
      </c>
      <c r="H4011" s="6" t="str">
        <f t="shared" si="497"/>
        <v>Eplett</v>
      </c>
      <c r="I4011" s="6" t="str">
        <f t="shared" si="498"/>
        <v>Newcastle</v>
      </c>
      <c r="J4011" s="2" t="s">
        <v>1174</v>
      </c>
      <c r="K4011" s="7" t="str">
        <f>INDEX('Product Details'!$A$2:$D$169, MATCH('Sales Order '!J4011,'Product Details'!$B$2:$B$169,0),3)</f>
        <v>Office_Supplies</v>
      </c>
      <c r="L4011" s="7" t="str">
        <f>INDEX('Product Details'!$A$2:$D$169, MATCH('Sales Order '!J4011,'Product Details'!$B$2:$B$169,0),4)</f>
        <v>Storage</v>
      </c>
      <c r="M4011" s="7" t="str">
        <f>INDEX('Product Details'!$A$2:$D$169, MATCH('Sales Order '!J4011,'Product Details'!$B$2:$B$169,0),1)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499"/>
        <v>112</v>
      </c>
      <c r="R4011" s="8">
        <f t="shared" si="500"/>
        <v>122</v>
      </c>
      <c r="S4011" s="2">
        <v>10</v>
      </c>
      <c r="T4011" s="9">
        <f t="shared" si="501"/>
        <v>132</v>
      </c>
      <c r="U4011" s="9">
        <f t="shared" si="502"/>
        <v>20</v>
      </c>
      <c r="V4011" s="2" t="s">
        <v>34</v>
      </c>
      <c r="W4011" s="10">
        <f t="shared" si="503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 t="shared" si="496"/>
        <v>Joy</v>
      </c>
      <c r="H4012" s="6" t="str">
        <f t="shared" si="497"/>
        <v>Bell</v>
      </c>
      <c r="I4012" s="6" t="str">
        <f t="shared" si="498"/>
        <v>Vijayawada</v>
      </c>
      <c r="J4012" s="2" t="s">
        <v>281</v>
      </c>
      <c r="K4012" s="7" t="str">
        <f>INDEX('Product Details'!$A$2:$D$169, MATCH('Sales Order '!J4012,'Product Details'!$B$2:$B$169,0),3)</f>
        <v>Furniture</v>
      </c>
      <c r="L4012" s="7" t="str">
        <f>INDEX('Product Details'!$A$2:$D$169, MATCH('Sales Order '!J4012,'Product Details'!$B$2:$B$169,0),4)</f>
        <v>Chairs</v>
      </c>
      <c r="M4012" s="7" t="str">
        <f>INDEX('Product Details'!$A$2:$D$169, MATCH('Sales Order '!J4012,'Product Details'!$B$2:$B$169,0),1)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499"/>
        <v>17444</v>
      </c>
      <c r="R4012" s="8">
        <f t="shared" si="500"/>
        <v>18816</v>
      </c>
      <c r="S4012" s="2">
        <v>99</v>
      </c>
      <c r="T4012" s="9">
        <f t="shared" si="501"/>
        <v>18915</v>
      </c>
      <c r="U4012" s="9">
        <f t="shared" si="502"/>
        <v>1471</v>
      </c>
      <c r="V4012" s="2" t="s">
        <v>64</v>
      </c>
      <c r="W4012" s="10">
        <f t="shared" si="503"/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 t="shared" si="496"/>
        <v>Jeremy</v>
      </c>
      <c r="H4013" s="6" t="str">
        <f t="shared" si="497"/>
        <v>Ellison</v>
      </c>
      <c r="I4013" s="6" t="str">
        <f t="shared" si="498"/>
        <v>Jammu</v>
      </c>
      <c r="J4013" s="2" t="s">
        <v>238</v>
      </c>
      <c r="K4013" s="7" t="str">
        <f>INDEX('Product Details'!$A$2:$D$169, MATCH('Sales Order '!J4013,'Product Details'!$B$2:$B$169,0),3)</f>
        <v>Furniture</v>
      </c>
      <c r="L4013" s="7" t="str">
        <f>INDEX('Product Details'!$A$2:$D$169, MATCH('Sales Order '!J4013,'Product Details'!$B$2:$B$169,0),4)</f>
        <v>Furnishings</v>
      </c>
      <c r="M4013" s="7" t="str">
        <f>INDEX('Product Details'!$A$2:$D$169, MATCH('Sales Order '!J4013,'Product Details'!$B$2:$B$169,0),1)</f>
        <v>DAX Solid Wood Frames</v>
      </c>
      <c r="N4013" s="2">
        <v>1568</v>
      </c>
      <c r="O4013" s="2">
        <v>1495</v>
      </c>
      <c r="P4013" s="2">
        <v>2</v>
      </c>
      <c r="Q4013" s="8">
        <f t="shared" si="499"/>
        <v>2990</v>
      </c>
      <c r="R4013" s="8">
        <f t="shared" si="500"/>
        <v>3136</v>
      </c>
      <c r="S4013" s="2">
        <v>68</v>
      </c>
      <c r="T4013" s="9">
        <f t="shared" si="501"/>
        <v>3204</v>
      </c>
      <c r="U4013" s="9">
        <f t="shared" si="502"/>
        <v>214</v>
      </c>
      <c r="V4013" s="2" t="s">
        <v>34</v>
      </c>
      <c r="W4013" s="10">
        <f t="shared" si="503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 t="shared" si="496"/>
        <v>Vivek</v>
      </c>
      <c r="H4014" s="6" t="str">
        <f t="shared" si="497"/>
        <v>Grady</v>
      </c>
      <c r="I4014" s="6" t="str">
        <f t="shared" si="498"/>
        <v>Shantou</v>
      </c>
      <c r="J4014" s="2" t="s">
        <v>129</v>
      </c>
      <c r="K4014" s="7" t="str">
        <f>INDEX('Product Details'!$A$2:$D$169, MATCH('Sales Order '!J4014,'Product Details'!$B$2:$B$169,0),3)</f>
        <v>Furniture</v>
      </c>
      <c r="L4014" s="7" t="str">
        <f>INDEX('Product Details'!$A$2:$D$169, MATCH('Sales Order '!J4014,'Product Details'!$B$2:$B$169,0),4)</f>
        <v>Tables</v>
      </c>
      <c r="M4014" s="7" t="str">
        <f>INDEX('Product Details'!$A$2:$D$169, MATCH('Sales Order '!J4014,'Product Details'!$B$2:$B$169,0),1)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499"/>
        <v>3570</v>
      </c>
      <c r="R4014" s="8">
        <f t="shared" si="500"/>
        <v>3822</v>
      </c>
      <c r="S4014" s="2">
        <v>88</v>
      </c>
      <c r="T4014" s="9">
        <f t="shared" si="501"/>
        <v>3910</v>
      </c>
      <c r="U4014" s="9">
        <f t="shared" si="502"/>
        <v>340</v>
      </c>
      <c r="V4014" s="2" t="s">
        <v>34</v>
      </c>
      <c r="W4014" s="10">
        <f t="shared" si="503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 t="shared" si="496"/>
        <v>Barry</v>
      </c>
      <c r="H4015" s="6" t="str">
        <f t="shared" si="497"/>
        <v>Franzšsisch</v>
      </c>
      <c r="I4015" s="6" t="str">
        <f t="shared" si="498"/>
        <v>Bendigo</v>
      </c>
      <c r="J4015" s="2" t="s">
        <v>765</v>
      </c>
      <c r="K4015" s="7" t="str">
        <f>INDEX('Product Details'!$A$2:$D$169, MATCH('Sales Order '!J4015,'Product Details'!$B$2:$B$169,0),3)</f>
        <v>Furniture</v>
      </c>
      <c r="L4015" s="7" t="str">
        <f>INDEX('Product Details'!$A$2:$D$169, MATCH('Sales Order '!J4015,'Product Details'!$B$2:$B$169,0),4)</f>
        <v>Tables</v>
      </c>
      <c r="M4015" s="7" t="str">
        <f>INDEX('Product Details'!$A$2:$D$169, MATCH('Sales Order '!J4015,'Product Details'!$B$2:$B$169,0),1)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499"/>
        <v>26999</v>
      </c>
      <c r="R4015" s="8">
        <f t="shared" si="500"/>
        <v>29722</v>
      </c>
      <c r="S4015" s="2">
        <v>84</v>
      </c>
      <c r="T4015" s="9">
        <f t="shared" si="501"/>
        <v>29806</v>
      </c>
      <c r="U4015" s="9">
        <f t="shared" si="502"/>
        <v>2807</v>
      </c>
      <c r="V4015" s="2" t="s">
        <v>34</v>
      </c>
      <c r="W4015" s="10">
        <f t="shared" si="503"/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 t="shared" si="496"/>
        <v>Damala</v>
      </c>
      <c r="H4016" s="6" t="str">
        <f t="shared" si="497"/>
        <v>Kotsonis</v>
      </c>
      <c r="I4016" s="6" t="str">
        <f t="shared" si="498"/>
        <v>Berlin</v>
      </c>
      <c r="J4016" s="2" t="s">
        <v>215</v>
      </c>
      <c r="K4016" s="7" t="str">
        <f>INDEX('Product Details'!$A$2:$D$169, MATCH('Sales Order '!J4016,'Product Details'!$B$2:$B$169,0),3)</f>
        <v>Technology</v>
      </c>
      <c r="L4016" s="7" t="str">
        <f>INDEX('Product Details'!$A$2:$D$169, MATCH('Sales Order '!J4016,'Product Details'!$B$2:$B$169,0),4)</f>
        <v>Machines</v>
      </c>
      <c r="M4016" s="7" t="str">
        <f>INDEX('Product Details'!$A$2:$D$169, MATCH('Sales Order '!J4016,'Product Details'!$B$2:$B$169,0),1)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499"/>
        <v>444</v>
      </c>
      <c r="R4016" s="8">
        <f t="shared" si="500"/>
        <v>486</v>
      </c>
      <c r="S4016" s="2">
        <v>30</v>
      </c>
      <c r="T4016" s="9">
        <f t="shared" si="501"/>
        <v>516</v>
      </c>
      <c r="U4016" s="9">
        <f t="shared" si="502"/>
        <v>72</v>
      </c>
      <c r="V4016" s="2" t="s">
        <v>72</v>
      </c>
      <c r="W4016" s="10">
        <f t="shared" si="503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 t="shared" si="496"/>
        <v>Anemone</v>
      </c>
      <c r="H4017" s="6" t="str">
        <f t="shared" si="497"/>
        <v>Ratner</v>
      </c>
      <c r="I4017" s="6" t="str">
        <f t="shared" si="498"/>
        <v>Pune</v>
      </c>
      <c r="J4017" s="2" t="s">
        <v>633</v>
      </c>
      <c r="K4017" s="7" t="str">
        <f>INDEX('Product Details'!$A$2:$D$169, MATCH('Sales Order '!J4017,'Product Details'!$B$2:$B$169,0),3)</f>
        <v>Office_Supplies</v>
      </c>
      <c r="L4017" s="7" t="str">
        <f>INDEX('Product Details'!$A$2:$D$169, MATCH('Sales Order '!J4017,'Product Details'!$B$2:$B$169,0),4)</f>
        <v>Appliances</v>
      </c>
      <c r="M4017" s="7" t="str">
        <f>INDEX('Product Details'!$A$2:$D$169, MATCH('Sales Order '!J4017,'Product Details'!$B$2:$B$169,0),1)</f>
        <v>Cuisinart Toaster, Silver</v>
      </c>
      <c r="N4017" s="2">
        <v>5051</v>
      </c>
      <c r="O4017" s="2">
        <v>4634</v>
      </c>
      <c r="P4017" s="2">
        <v>14</v>
      </c>
      <c r="Q4017" s="8">
        <f t="shared" si="499"/>
        <v>64876</v>
      </c>
      <c r="R4017" s="8">
        <f t="shared" si="500"/>
        <v>70714</v>
      </c>
      <c r="S4017" s="2">
        <v>42</v>
      </c>
      <c r="T4017" s="9">
        <f t="shared" si="501"/>
        <v>70756</v>
      </c>
      <c r="U4017" s="9">
        <f t="shared" si="502"/>
        <v>5880</v>
      </c>
      <c r="V4017" s="2" t="s">
        <v>64</v>
      </c>
      <c r="W4017" s="10">
        <f t="shared" si="503"/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 t="shared" si="496"/>
        <v>Ritsa</v>
      </c>
      <c r="H4018" s="6" t="str">
        <f t="shared" si="497"/>
        <v>Hightower</v>
      </c>
      <c r="I4018" s="6" t="str">
        <f t="shared" si="498"/>
        <v>Datong</v>
      </c>
      <c r="J4018" s="2" t="s">
        <v>63</v>
      </c>
      <c r="K4018" s="7" t="str">
        <f>INDEX('Product Details'!$A$2:$D$169, MATCH('Sales Order '!J4018,'Product Details'!$B$2:$B$169,0),3)</f>
        <v>Office_Supplies</v>
      </c>
      <c r="L4018" s="7" t="str">
        <f>INDEX('Product Details'!$A$2:$D$169, MATCH('Sales Order '!J4018,'Product Details'!$B$2:$B$169,0),4)</f>
        <v>Envelopes</v>
      </c>
      <c r="M4018" s="7" t="str">
        <f>INDEX('Product Details'!$A$2:$D$169, MATCH('Sales Order '!J4018,'Product Details'!$B$2:$B$169,0),1)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499"/>
        <v>153</v>
      </c>
      <c r="R4018" s="8">
        <f t="shared" si="500"/>
        <v>171</v>
      </c>
      <c r="S4018" s="2">
        <v>30</v>
      </c>
      <c r="T4018" s="9">
        <f t="shared" si="501"/>
        <v>201</v>
      </c>
      <c r="U4018" s="9">
        <f t="shared" si="502"/>
        <v>48</v>
      </c>
      <c r="V4018" s="2" t="s">
        <v>34</v>
      </c>
      <c r="W4018" s="10">
        <f t="shared" si="503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 t="shared" si="496"/>
        <v>Victoria</v>
      </c>
      <c r="H4019" s="6" t="str">
        <f t="shared" si="497"/>
        <v>Brennan</v>
      </c>
      <c r="I4019" s="6" t="str">
        <f t="shared" si="498"/>
        <v>Adelaide</v>
      </c>
      <c r="J4019" s="2" t="s">
        <v>380</v>
      </c>
      <c r="K4019" s="7" t="str">
        <f>INDEX('Product Details'!$A$2:$D$169, MATCH('Sales Order '!J4019,'Product Details'!$B$2:$B$169,0),3)</f>
        <v>Office_Supplies</v>
      </c>
      <c r="L4019" s="7" t="str">
        <f>INDEX('Product Details'!$A$2:$D$169, MATCH('Sales Order '!J4019,'Product Details'!$B$2:$B$169,0),4)</f>
        <v>Fasteners</v>
      </c>
      <c r="M4019" s="7" t="str">
        <f>INDEX('Product Details'!$A$2:$D$169, MATCH('Sales Order '!J4019,'Product Details'!$B$2:$B$169,0),1)</f>
        <v>Stockwel Thumb Tacks, Metal</v>
      </c>
      <c r="N4019" s="2">
        <v>59</v>
      </c>
      <c r="O4019" s="2">
        <v>55</v>
      </c>
      <c r="P4019" s="2">
        <v>4</v>
      </c>
      <c r="Q4019" s="8">
        <f t="shared" si="499"/>
        <v>220</v>
      </c>
      <c r="R4019" s="8">
        <f t="shared" si="500"/>
        <v>236</v>
      </c>
      <c r="S4019" s="2">
        <v>10</v>
      </c>
      <c r="T4019" s="9">
        <f t="shared" si="501"/>
        <v>246</v>
      </c>
      <c r="U4019" s="9">
        <f t="shared" si="502"/>
        <v>26</v>
      </c>
      <c r="V4019" s="2" t="s">
        <v>72</v>
      </c>
      <c r="W4019" s="10">
        <f t="shared" si="503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 t="shared" si="496"/>
        <v>Emily</v>
      </c>
      <c r="H4020" s="6" t="str">
        <f t="shared" si="497"/>
        <v>Burns</v>
      </c>
      <c r="I4020" s="6" t="str">
        <f t="shared" si="498"/>
        <v>Chennai</v>
      </c>
      <c r="J4020" s="2" t="s">
        <v>138</v>
      </c>
      <c r="K4020" s="7" t="str">
        <f>INDEX('Product Details'!$A$2:$D$169, MATCH('Sales Order '!J4020,'Product Details'!$B$2:$B$169,0),3)</f>
        <v>Office_Supplies</v>
      </c>
      <c r="L4020" s="7" t="str">
        <f>INDEX('Product Details'!$A$2:$D$169, MATCH('Sales Order '!J4020,'Product Details'!$B$2:$B$169,0),4)</f>
        <v>Supplies</v>
      </c>
      <c r="M4020" s="7" t="str">
        <f>INDEX('Product Details'!$A$2:$D$169, MATCH('Sales Order '!J4020,'Product Details'!$B$2:$B$169,0),1)</f>
        <v>Stiletto Box Cutter, Steel</v>
      </c>
      <c r="N4020" s="2">
        <v>81</v>
      </c>
      <c r="O4020" s="2">
        <v>77</v>
      </c>
      <c r="P4020" s="2">
        <v>1</v>
      </c>
      <c r="Q4020" s="8">
        <f t="shared" si="499"/>
        <v>77</v>
      </c>
      <c r="R4020" s="8">
        <f t="shared" si="500"/>
        <v>81</v>
      </c>
      <c r="S4020" s="2">
        <v>10</v>
      </c>
      <c r="T4020" s="9">
        <f t="shared" si="501"/>
        <v>91</v>
      </c>
      <c r="U4020" s="9">
        <f t="shared" si="502"/>
        <v>14</v>
      </c>
      <c r="V4020" s="2" t="s">
        <v>34</v>
      </c>
      <c r="W4020" s="10">
        <f t="shared" si="503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 t="shared" si="496"/>
        <v>Cathy</v>
      </c>
      <c r="H4021" s="6" t="str">
        <f t="shared" si="497"/>
        <v>Hwang</v>
      </c>
      <c r="I4021" s="6" t="str">
        <f t="shared" si="498"/>
        <v>Trier</v>
      </c>
      <c r="J4021" s="2" t="s">
        <v>707</v>
      </c>
      <c r="K4021" s="7" t="str">
        <f>INDEX('Product Details'!$A$2:$D$169, MATCH('Sales Order '!J4021,'Product Details'!$B$2:$B$169,0),3)</f>
        <v>Office_Supplies</v>
      </c>
      <c r="L4021" s="7" t="str">
        <f>INDEX('Product Details'!$A$2:$D$169, MATCH('Sales Order '!J4021,'Product Details'!$B$2:$B$169,0),4)</f>
        <v>Supplies</v>
      </c>
      <c r="M4021" s="7" t="str">
        <f>INDEX('Product Details'!$A$2:$D$169, MATCH('Sales Order '!J4021,'Product Details'!$B$2:$B$169,0),1)</f>
        <v>Stiletto Ruler, High Speed</v>
      </c>
      <c r="N4021" s="2">
        <v>6664</v>
      </c>
      <c r="O4021" s="2">
        <v>6473</v>
      </c>
      <c r="P4021" s="2">
        <v>5</v>
      </c>
      <c r="Q4021" s="8">
        <f t="shared" si="499"/>
        <v>32365</v>
      </c>
      <c r="R4021" s="8">
        <f t="shared" si="500"/>
        <v>33320</v>
      </c>
      <c r="S4021" s="2">
        <v>66</v>
      </c>
      <c r="T4021" s="9">
        <f t="shared" si="501"/>
        <v>33386</v>
      </c>
      <c r="U4021" s="9">
        <f t="shared" si="502"/>
        <v>1021</v>
      </c>
      <c r="V4021" s="2" t="s">
        <v>64</v>
      </c>
      <c r="W4021" s="10">
        <f t="shared" si="503"/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 t="shared" si="496"/>
        <v>Frank</v>
      </c>
      <c r="H4022" s="6" t="str">
        <f t="shared" si="497"/>
        <v>Hawley</v>
      </c>
      <c r="I4022" s="6" t="str">
        <f t="shared" si="498"/>
        <v>Gold Coast</v>
      </c>
      <c r="J4022" s="2" t="s">
        <v>555</v>
      </c>
      <c r="K4022" s="7" t="str">
        <f>INDEX('Product Details'!$A$2:$D$169, MATCH('Sales Order '!J4022,'Product Details'!$B$2:$B$169,0),3)</f>
        <v>Furniture</v>
      </c>
      <c r="L4022" s="7" t="str">
        <f>INDEX('Product Details'!$A$2:$D$169, MATCH('Sales Order '!J4022,'Product Details'!$B$2:$B$169,0),4)</f>
        <v>Furnishings</v>
      </c>
      <c r="M4022" s="7" t="str">
        <f>INDEX('Product Details'!$A$2:$D$169, MATCH('Sales Order '!J4022,'Product Details'!$B$2:$B$169,0),1)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499"/>
        <v>8358</v>
      </c>
      <c r="R4022" s="8">
        <f t="shared" si="500"/>
        <v>8853</v>
      </c>
      <c r="S4022" s="2">
        <v>74</v>
      </c>
      <c r="T4022" s="9">
        <f t="shared" si="501"/>
        <v>8927</v>
      </c>
      <c r="U4022" s="9">
        <f t="shared" si="502"/>
        <v>569</v>
      </c>
      <c r="V4022" s="2" t="s">
        <v>72</v>
      </c>
      <c r="W4022" s="10">
        <f t="shared" si="503"/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 t="shared" si="496"/>
        <v>Ryan</v>
      </c>
      <c r="H4023" s="6" t="str">
        <f t="shared" si="497"/>
        <v>Crowe</v>
      </c>
      <c r="I4023" s="6" t="str">
        <f t="shared" si="498"/>
        <v>Kanpur</v>
      </c>
      <c r="J4023" s="2" t="s">
        <v>173</v>
      </c>
      <c r="K4023" s="7" t="str">
        <f>INDEX('Product Details'!$A$2:$D$169, MATCH('Sales Order '!J4023,'Product Details'!$B$2:$B$169,0),3)</f>
        <v>Office_Supplies</v>
      </c>
      <c r="L4023" s="7" t="str">
        <f>INDEX('Product Details'!$A$2:$D$169, MATCH('Sales Order '!J4023,'Product Details'!$B$2:$B$169,0),4)</f>
        <v>Fasteners</v>
      </c>
      <c r="M4023" s="7" t="str">
        <f>INDEX('Product Details'!$A$2:$D$169, MATCH('Sales Order '!J4023,'Product Details'!$B$2:$B$169,0),1)</f>
        <v>OIC Push Pins, Metal</v>
      </c>
      <c r="N4023" s="2">
        <v>1441</v>
      </c>
      <c r="O4023" s="2">
        <v>1360</v>
      </c>
      <c r="P4023" s="2">
        <v>2</v>
      </c>
      <c r="Q4023" s="8">
        <f t="shared" si="499"/>
        <v>2720</v>
      </c>
      <c r="R4023" s="8">
        <f t="shared" si="500"/>
        <v>2882</v>
      </c>
      <c r="S4023" s="2">
        <v>85</v>
      </c>
      <c r="T4023" s="9">
        <f t="shared" si="501"/>
        <v>2967</v>
      </c>
      <c r="U4023" s="9">
        <f t="shared" si="502"/>
        <v>247</v>
      </c>
      <c r="V4023" s="2" t="s">
        <v>64</v>
      </c>
      <c r="W4023" s="10">
        <f t="shared" si="503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 t="shared" si="496"/>
        <v>Yana</v>
      </c>
      <c r="H4024" s="6" t="str">
        <f t="shared" si="497"/>
        <v>Sorensen</v>
      </c>
      <c r="I4024" s="6" t="str">
        <f t="shared" si="498"/>
        <v>Hangzhou</v>
      </c>
      <c r="J4024" s="2" t="s">
        <v>302</v>
      </c>
      <c r="K4024" s="7" t="str">
        <f>INDEX('Product Details'!$A$2:$D$169, MATCH('Sales Order '!J4024,'Product Details'!$B$2:$B$169,0),3)</f>
        <v>Technology</v>
      </c>
      <c r="L4024" s="7" t="str">
        <f>INDEX('Product Details'!$A$2:$D$169, MATCH('Sales Order '!J4024,'Product Details'!$B$2:$B$169,0),4)</f>
        <v>Machines</v>
      </c>
      <c r="M4024" s="7" t="str">
        <f>INDEX('Product Details'!$A$2:$D$169, MATCH('Sales Order '!J4024,'Product Details'!$B$2:$B$169,0),1)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499"/>
        <v>2610</v>
      </c>
      <c r="R4024" s="8">
        <f t="shared" si="500"/>
        <v>2688</v>
      </c>
      <c r="S4024" s="2">
        <v>34</v>
      </c>
      <c r="T4024" s="9">
        <f t="shared" si="501"/>
        <v>2722</v>
      </c>
      <c r="U4024" s="9">
        <f t="shared" si="502"/>
        <v>112</v>
      </c>
      <c r="V4024" s="2" t="s">
        <v>34</v>
      </c>
      <c r="W4024" s="10">
        <f t="shared" si="503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 t="shared" si="496"/>
        <v>Jesus</v>
      </c>
      <c r="H4025" s="6" t="str">
        <f t="shared" si="497"/>
        <v>Ocampo</v>
      </c>
      <c r="I4025" s="6" t="str">
        <f t="shared" si="498"/>
        <v>Herten</v>
      </c>
      <c r="J4025" s="2" t="s">
        <v>458</v>
      </c>
      <c r="K4025" s="7" t="str">
        <f>INDEX('Product Details'!$A$2:$D$169, MATCH('Sales Order '!J4025,'Product Details'!$B$2:$B$169,0),3)</f>
        <v>Office_Supplies</v>
      </c>
      <c r="L4025" s="7" t="str">
        <f>INDEX('Product Details'!$A$2:$D$169, MATCH('Sales Order '!J4025,'Product Details'!$B$2:$B$169,0),4)</f>
        <v>Fasteners</v>
      </c>
      <c r="M4025" s="7" t="str">
        <f>INDEX('Product Details'!$A$2:$D$169, MATCH('Sales Order '!J4025,'Product Details'!$B$2:$B$169,0),1)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499"/>
        <v>7960</v>
      </c>
      <c r="R4025" s="8">
        <f t="shared" si="500"/>
        <v>8850</v>
      </c>
      <c r="S4025" s="2">
        <v>43</v>
      </c>
      <c r="T4025" s="9">
        <f t="shared" si="501"/>
        <v>8893</v>
      </c>
      <c r="U4025" s="9">
        <f t="shared" si="502"/>
        <v>933</v>
      </c>
      <c r="V4025" s="2" t="s">
        <v>64</v>
      </c>
      <c r="W4025" s="10">
        <f t="shared" si="503"/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 t="shared" si="496"/>
        <v>Logan</v>
      </c>
      <c r="H4026" s="6" t="str">
        <f t="shared" si="497"/>
        <v>Currie</v>
      </c>
      <c r="I4026" s="6" t="str">
        <f t="shared" si="498"/>
        <v>Gold Coast</v>
      </c>
      <c r="J4026" s="2" t="s">
        <v>383</v>
      </c>
      <c r="K4026" s="7" t="str">
        <f>INDEX('Product Details'!$A$2:$D$169, MATCH('Sales Order '!J4026,'Product Details'!$B$2:$B$169,0),3)</f>
        <v>Office_Supplies</v>
      </c>
      <c r="L4026" s="7" t="str">
        <f>INDEX('Product Details'!$A$2:$D$169, MATCH('Sales Order '!J4026,'Product Details'!$B$2:$B$169,0),4)</f>
        <v>Storage</v>
      </c>
      <c r="M4026" s="7" t="str">
        <f>INDEX('Product Details'!$A$2:$D$169, MATCH('Sales Order '!J4026,'Product Details'!$B$2:$B$169,0),1)</f>
        <v>RogeFolders, Single Width</v>
      </c>
      <c r="N4026" s="2">
        <v>2981</v>
      </c>
      <c r="O4026" s="2">
        <v>2870</v>
      </c>
      <c r="P4026" s="2">
        <v>3</v>
      </c>
      <c r="Q4026" s="8">
        <f t="shared" si="499"/>
        <v>8610</v>
      </c>
      <c r="R4026" s="8">
        <f t="shared" si="500"/>
        <v>8943</v>
      </c>
      <c r="S4026" s="2">
        <v>75</v>
      </c>
      <c r="T4026" s="9">
        <f t="shared" si="501"/>
        <v>9018</v>
      </c>
      <c r="U4026" s="9">
        <f t="shared" si="502"/>
        <v>408</v>
      </c>
      <c r="V4026" s="2" t="s">
        <v>34</v>
      </c>
      <c r="W4026" s="10">
        <f t="shared" si="503"/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 t="shared" si="496"/>
        <v>Harold</v>
      </c>
      <c r="H4027" s="6" t="str">
        <f t="shared" si="497"/>
        <v>Engle</v>
      </c>
      <c r="I4027" s="6" t="str">
        <f t="shared" si="498"/>
        <v>Chennai</v>
      </c>
      <c r="J4027" s="2" t="s">
        <v>253</v>
      </c>
      <c r="K4027" s="7" t="str">
        <f>INDEX('Product Details'!$A$2:$D$169, MATCH('Sales Order '!J4027,'Product Details'!$B$2:$B$169,0),3)</f>
        <v>Office_Supplies</v>
      </c>
      <c r="L4027" s="7" t="str">
        <f>INDEX('Product Details'!$A$2:$D$169, MATCH('Sales Order '!J4027,'Product Details'!$B$2:$B$169,0),4)</f>
        <v>Binders</v>
      </c>
      <c r="M4027" s="7" t="str">
        <f>INDEX('Product Details'!$A$2:$D$169, MATCH('Sales Order '!J4027,'Product Details'!$B$2:$B$169,0),1)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499"/>
        <v>7330</v>
      </c>
      <c r="R4027" s="8">
        <f t="shared" si="500"/>
        <v>7845</v>
      </c>
      <c r="S4027" s="2">
        <v>82</v>
      </c>
      <c r="T4027" s="9">
        <f t="shared" si="501"/>
        <v>7927</v>
      </c>
      <c r="U4027" s="9">
        <f t="shared" si="502"/>
        <v>597</v>
      </c>
      <c r="V4027" s="2" t="s">
        <v>34</v>
      </c>
      <c r="W4027" s="10">
        <f t="shared" si="503"/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 t="shared" si="496"/>
        <v>Sarah</v>
      </c>
      <c r="H4028" s="6" t="str">
        <f t="shared" si="497"/>
        <v>Foster</v>
      </c>
      <c r="I4028" s="6" t="str">
        <f t="shared" si="498"/>
        <v>Xianning</v>
      </c>
      <c r="J4028" s="2" t="s">
        <v>962</v>
      </c>
      <c r="K4028" s="7" t="str">
        <f>INDEX('Product Details'!$A$2:$D$169, MATCH('Sales Order '!J4028,'Product Details'!$B$2:$B$169,0),3)</f>
        <v>Furniture</v>
      </c>
      <c r="L4028" s="7" t="str">
        <f>INDEX('Product Details'!$A$2:$D$169, MATCH('Sales Order '!J4028,'Product Details'!$B$2:$B$169,0),4)</f>
        <v>Bookcases</v>
      </c>
      <c r="M4028" s="7" t="str">
        <f>INDEX('Product Details'!$A$2:$D$169, MATCH('Sales Order '!J4028,'Product Details'!$B$2:$B$169,0),1)</f>
        <v>Classic Bookcase, Pine</v>
      </c>
      <c r="N4028" s="2">
        <v>24662</v>
      </c>
      <c r="O4028" s="2">
        <v>23061</v>
      </c>
      <c r="P4028" s="2">
        <v>3</v>
      </c>
      <c r="Q4028" s="8">
        <f t="shared" si="499"/>
        <v>69183</v>
      </c>
      <c r="R4028" s="8">
        <f t="shared" si="500"/>
        <v>73986</v>
      </c>
      <c r="S4028" s="2">
        <v>62</v>
      </c>
      <c r="T4028" s="9">
        <f t="shared" si="501"/>
        <v>74048</v>
      </c>
      <c r="U4028" s="9">
        <f t="shared" si="502"/>
        <v>4865</v>
      </c>
      <c r="V4028" s="2" t="s">
        <v>34</v>
      </c>
      <c r="W4028" s="10">
        <f t="shared" si="503"/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 t="shared" si="496"/>
        <v>Sheri</v>
      </c>
      <c r="H4029" s="6" t="str">
        <f t="shared" si="497"/>
        <v>Gordon</v>
      </c>
      <c r="I4029" s="6" t="str">
        <f t="shared" si="498"/>
        <v>Bogor</v>
      </c>
      <c r="J4029" s="2" t="s">
        <v>913</v>
      </c>
      <c r="K4029" s="7" t="str">
        <f>INDEX('Product Details'!$A$2:$D$169, MATCH('Sales Order '!J4029,'Product Details'!$B$2:$B$169,0),3)</f>
        <v>Office_Supplies</v>
      </c>
      <c r="L4029" s="7" t="str">
        <f>INDEX('Product Details'!$A$2:$D$169, MATCH('Sales Order '!J4029,'Product Details'!$B$2:$B$169,0),4)</f>
        <v>Appliances</v>
      </c>
      <c r="M4029" s="7" t="str">
        <f>INDEX('Product Details'!$A$2:$D$169, MATCH('Sales Order '!J4029,'Product Details'!$B$2:$B$169,0),1)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499"/>
        <v>342</v>
      </c>
      <c r="R4029" s="8">
        <f t="shared" si="500"/>
        <v>370</v>
      </c>
      <c r="S4029" s="2">
        <v>30</v>
      </c>
      <c r="T4029" s="9">
        <f t="shared" si="501"/>
        <v>400</v>
      </c>
      <c r="U4029" s="9">
        <f t="shared" si="502"/>
        <v>58</v>
      </c>
      <c r="V4029" s="2" t="s">
        <v>64</v>
      </c>
      <c r="W4029" s="10">
        <f t="shared" si="503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 t="shared" si="496"/>
        <v>Guy</v>
      </c>
      <c r="H4030" s="6" t="str">
        <f t="shared" si="497"/>
        <v>Phonely</v>
      </c>
      <c r="I4030" s="6" t="str">
        <f t="shared" si="498"/>
        <v>Jodhpur</v>
      </c>
      <c r="J4030" s="2" t="s">
        <v>387</v>
      </c>
      <c r="K4030" s="7" t="str">
        <f>INDEX('Product Details'!$A$2:$D$169, MATCH('Sales Order '!J4030,'Product Details'!$B$2:$B$169,0),3)</f>
        <v>Office_Supplies</v>
      </c>
      <c r="L4030" s="7" t="str">
        <f>INDEX('Product Details'!$A$2:$D$169, MATCH('Sales Order '!J4030,'Product Details'!$B$2:$B$169,0),4)</f>
        <v>Fasteners</v>
      </c>
      <c r="M4030" s="7" t="str">
        <f>INDEX('Product Details'!$A$2:$D$169, MATCH('Sales Order '!J4030,'Product Details'!$B$2:$B$169,0),1)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499"/>
        <v>23884</v>
      </c>
      <c r="R4030" s="8">
        <f t="shared" si="500"/>
        <v>25060</v>
      </c>
      <c r="S4030" s="2">
        <v>62</v>
      </c>
      <c r="T4030" s="9">
        <f t="shared" si="501"/>
        <v>25122</v>
      </c>
      <c r="U4030" s="9">
        <f t="shared" si="502"/>
        <v>1238</v>
      </c>
      <c r="V4030" s="2" t="s">
        <v>64</v>
      </c>
      <c r="W4030" s="10">
        <f t="shared" si="503"/>
        <v>7.0000000000000007E-2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 t="shared" si="496"/>
        <v>Stewart</v>
      </c>
      <c r="H4031" s="6" t="str">
        <f t="shared" si="497"/>
        <v>Visinsky</v>
      </c>
      <c r="I4031" s="6" t="str">
        <f t="shared" si="498"/>
        <v>Shenyang</v>
      </c>
      <c r="J4031" s="2" t="s">
        <v>100</v>
      </c>
      <c r="K4031" s="7" t="str">
        <f>INDEX('Product Details'!$A$2:$D$169, MATCH('Sales Order '!J4031,'Product Details'!$B$2:$B$169,0),3)</f>
        <v>Office_Supplies</v>
      </c>
      <c r="L4031" s="7" t="str">
        <f>INDEX('Product Details'!$A$2:$D$169, MATCH('Sales Order '!J4031,'Product Details'!$B$2:$B$169,0),4)</f>
        <v>Art</v>
      </c>
      <c r="M4031" s="7" t="str">
        <f>INDEX('Product Details'!$A$2:$D$169, MATCH('Sales Order '!J4031,'Product Details'!$B$2:$B$169,0),1)</f>
        <v>Newell 34</v>
      </c>
      <c r="N4031" s="2">
        <v>7141</v>
      </c>
      <c r="O4031" s="2">
        <v>6541</v>
      </c>
      <c r="P4031" s="2">
        <v>4</v>
      </c>
      <c r="Q4031" s="8">
        <f t="shared" si="499"/>
        <v>26164</v>
      </c>
      <c r="R4031" s="8">
        <f t="shared" si="500"/>
        <v>28564</v>
      </c>
      <c r="S4031" s="2">
        <v>51</v>
      </c>
      <c r="T4031" s="9">
        <f t="shared" si="501"/>
        <v>28615</v>
      </c>
      <c r="U4031" s="9">
        <f t="shared" si="502"/>
        <v>2451</v>
      </c>
      <c r="V4031" s="2" t="s">
        <v>34</v>
      </c>
      <c r="W4031" s="10">
        <f t="shared" si="503"/>
        <v>7.0000000000000007E-2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 t="shared" si="496"/>
        <v>Alan</v>
      </c>
      <c r="H4032" s="6" t="str">
        <f t="shared" si="497"/>
        <v>Shonely</v>
      </c>
      <c r="I4032" s="6" t="str">
        <f t="shared" si="498"/>
        <v>Canberra</v>
      </c>
      <c r="J4032" s="2" t="s">
        <v>284</v>
      </c>
      <c r="K4032" s="7" t="str">
        <f>INDEX('Product Details'!$A$2:$D$169, MATCH('Sales Order '!J4032,'Product Details'!$B$2:$B$169,0),3)</f>
        <v>Furniture</v>
      </c>
      <c r="L4032" s="7" t="str">
        <f>INDEX('Product Details'!$A$2:$D$169, MATCH('Sales Order '!J4032,'Product Details'!$B$2:$B$169,0),4)</f>
        <v>Chairs</v>
      </c>
      <c r="M4032" s="7" t="str">
        <f>INDEX('Product Details'!$A$2:$D$169, MATCH('Sales Order '!J4032,'Product Details'!$B$2:$B$169,0),1)</f>
        <v>Chairmat, Black</v>
      </c>
      <c r="N4032" s="2">
        <v>2017</v>
      </c>
      <c r="O4032" s="2">
        <v>1834</v>
      </c>
      <c r="P4032" s="2">
        <v>4</v>
      </c>
      <c r="Q4032" s="8">
        <f t="shared" si="499"/>
        <v>7336</v>
      </c>
      <c r="R4032" s="8">
        <f t="shared" si="500"/>
        <v>8068</v>
      </c>
      <c r="S4032" s="2">
        <v>67</v>
      </c>
      <c r="T4032" s="9">
        <f t="shared" si="501"/>
        <v>8135</v>
      </c>
      <c r="U4032" s="9">
        <f t="shared" si="502"/>
        <v>799</v>
      </c>
      <c r="V4032" s="2" t="s">
        <v>64</v>
      </c>
      <c r="W4032" s="10">
        <f t="shared" si="503"/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 t="shared" si="496"/>
        <v>Erica</v>
      </c>
      <c r="H4033" s="6" t="str">
        <f t="shared" si="497"/>
        <v>Hackney</v>
      </c>
      <c r="I4033" s="6" t="str">
        <f t="shared" si="498"/>
        <v>Adelaide</v>
      </c>
      <c r="J4033" s="2" t="s">
        <v>51</v>
      </c>
      <c r="K4033" s="7" t="str">
        <f>INDEX('Product Details'!$A$2:$D$169, MATCH('Sales Order '!J4033,'Product Details'!$B$2:$B$169,0),3)</f>
        <v>Technology</v>
      </c>
      <c r="L4033" s="7" t="str">
        <f>INDEX('Product Details'!$A$2:$D$169, MATCH('Sales Order '!J4033,'Product Details'!$B$2:$B$169,0),4)</f>
        <v>Machines</v>
      </c>
      <c r="M4033" s="7" t="str">
        <f>INDEX('Product Details'!$A$2:$D$169, MATCH('Sales Order '!J4033,'Product Details'!$B$2:$B$169,0),1)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499"/>
        <v>2652</v>
      </c>
      <c r="R4033" s="8">
        <f t="shared" si="500"/>
        <v>2894</v>
      </c>
      <c r="S4033" s="2">
        <v>42</v>
      </c>
      <c r="T4033" s="9">
        <f t="shared" si="501"/>
        <v>2936</v>
      </c>
      <c r="U4033" s="9">
        <f t="shared" si="502"/>
        <v>284</v>
      </c>
      <c r="V4033" s="2" t="s">
        <v>34</v>
      </c>
      <c r="W4033" s="10">
        <f t="shared" si="503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 t="shared" si="496"/>
        <v>Robert</v>
      </c>
      <c r="H4034" s="6" t="str">
        <f t="shared" si="497"/>
        <v>Dilbeck</v>
      </c>
      <c r="I4034" s="6" t="str">
        <f t="shared" si="498"/>
        <v>Sydney</v>
      </c>
      <c r="J4034" s="2" t="s">
        <v>405</v>
      </c>
      <c r="K4034" s="7" t="str">
        <f>INDEX('Product Details'!$A$2:$D$169, MATCH('Sales Order '!J4034,'Product Details'!$B$2:$B$169,0),3)</f>
        <v>Furniture</v>
      </c>
      <c r="L4034" s="7" t="str">
        <f>INDEX('Product Details'!$A$2:$D$169, MATCH('Sales Order '!J4034,'Product Details'!$B$2:$B$169,0),4)</f>
        <v>Furnishings</v>
      </c>
      <c r="M4034" s="7" t="str">
        <f>INDEX('Product Details'!$A$2:$D$169, MATCH('Sales Order '!J4034,'Product Details'!$B$2:$B$169,0),1)</f>
        <v>-O Photo Frame, Black</v>
      </c>
      <c r="N4034" s="2">
        <v>941</v>
      </c>
      <c r="O4034" s="2">
        <v>905</v>
      </c>
      <c r="P4034" s="2">
        <v>4</v>
      </c>
      <c r="Q4034" s="8">
        <f t="shared" si="499"/>
        <v>3620</v>
      </c>
      <c r="R4034" s="8">
        <f t="shared" si="500"/>
        <v>3764</v>
      </c>
      <c r="S4034" s="2">
        <v>33</v>
      </c>
      <c r="T4034" s="9">
        <f t="shared" si="501"/>
        <v>3797</v>
      </c>
      <c r="U4034" s="9">
        <f t="shared" si="502"/>
        <v>177</v>
      </c>
      <c r="V4034" s="2" t="s">
        <v>34</v>
      </c>
      <c r="W4034" s="10">
        <f t="shared" si="503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 t="shared" si="496"/>
        <v>Aaron</v>
      </c>
      <c r="H4035" s="6" t="str">
        <f t="shared" si="497"/>
        <v>Hawkins</v>
      </c>
      <c r="I4035" s="6" t="str">
        <f t="shared" si="498"/>
        <v>Minden</v>
      </c>
      <c r="J4035" s="2" t="s">
        <v>383</v>
      </c>
      <c r="K4035" s="7" t="str">
        <f>INDEX('Product Details'!$A$2:$D$169, MATCH('Sales Order '!J4035,'Product Details'!$B$2:$B$169,0),3)</f>
        <v>Office_Supplies</v>
      </c>
      <c r="L4035" s="7" t="str">
        <f>INDEX('Product Details'!$A$2:$D$169, MATCH('Sales Order '!J4035,'Product Details'!$B$2:$B$169,0),4)</f>
        <v>Storage</v>
      </c>
      <c r="M4035" s="7" t="str">
        <f>INDEX('Product Details'!$A$2:$D$169, MATCH('Sales Order '!J4035,'Product Details'!$B$2:$B$169,0),1)</f>
        <v>RogeFolders, Single Width</v>
      </c>
      <c r="N4035" s="2">
        <v>1453</v>
      </c>
      <c r="O4035" s="2">
        <v>1411</v>
      </c>
      <c r="P4035" s="2">
        <v>2</v>
      </c>
      <c r="Q4035" s="8">
        <f t="shared" si="499"/>
        <v>2822</v>
      </c>
      <c r="R4035" s="8">
        <f t="shared" si="500"/>
        <v>2906</v>
      </c>
      <c r="S4035" s="2">
        <v>88</v>
      </c>
      <c r="T4035" s="9">
        <f t="shared" si="501"/>
        <v>2994</v>
      </c>
      <c r="U4035" s="9">
        <f t="shared" si="502"/>
        <v>172</v>
      </c>
      <c r="V4035" s="2" t="s">
        <v>34</v>
      </c>
      <c r="W4035" s="10">
        <f t="shared" si="503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 t="shared" si="496"/>
        <v>Julie</v>
      </c>
      <c r="H4036" s="6" t="str">
        <f t="shared" si="497"/>
        <v>Prescott</v>
      </c>
      <c r="I4036" s="6" t="str">
        <f t="shared" si="498"/>
        <v>Norderstedt</v>
      </c>
      <c r="J4036" s="2" t="s">
        <v>87</v>
      </c>
      <c r="K4036" s="7" t="str">
        <f>INDEX('Product Details'!$A$2:$D$169, MATCH('Sales Order '!J4036,'Product Details'!$B$2:$B$169,0),3)</f>
        <v>Office_Supplies</v>
      </c>
      <c r="L4036" s="7" t="str">
        <f>INDEX('Product Details'!$A$2:$D$169, MATCH('Sales Order '!J4036,'Product Details'!$B$2:$B$169,0),4)</f>
        <v>Storage</v>
      </c>
      <c r="M4036" s="7" t="str">
        <f>INDEX('Product Details'!$A$2:$D$169, MATCH('Sales Order '!J4036,'Product Details'!$B$2:$B$169,0),1)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499"/>
        <v>4018</v>
      </c>
      <c r="R4036" s="8">
        <f t="shared" si="500"/>
        <v>4302</v>
      </c>
      <c r="S4036" s="2">
        <v>44</v>
      </c>
      <c r="T4036" s="9">
        <f t="shared" si="501"/>
        <v>4346</v>
      </c>
      <c r="U4036" s="9">
        <f t="shared" si="502"/>
        <v>328</v>
      </c>
      <c r="V4036" s="2" t="s">
        <v>64</v>
      </c>
      <c r="W4036" s="10">
        <f t="shared" si="503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 t="shared" si="496"/>
        <v>Nicole</v>
      </c>
      <c r="H4037" s="6" t="str">
        <f t="shared" si="497"/>
        <v>Fjeld</v>
      </c>
      <c r="I4037" s="6" t="str">
        <f t="shared" si="498"/>
        <v>Berlin</v>
      </c>
      <c r="J4037" s="2" t="s">
        <v>164</v>
      </c>
      <c r="K4037" s="7" t="str">
        <f>INDEX('Product Details'!$A$2:$D$169, MATCH('Sales Order '!J4037,'Product Details'!$B$2:$B$169,0),3)</f>
        <v>Office_Supplies</v>
      </c>
      <c r="L4037" s="7" t="str">
        <f>INDEX('Product Details'!$A$2:$D$169, MATCH('Sales Order '!J4037,'Product Details'!$B$2:$B$169,0),4)</f>
        <v>Appliances</v>
      </c>
      <c r="M4037" s="7" t="str">
        <f>INDEX('Product Details'!$A$2:$D$169, MATCH('Sales Order '!J4037,'Product Details'!$B$2:$B$169,0),1)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499"/>
        <v>886</v>
      </c>
      <c r="R4037" s="8">
        <f t="shared" si="500"/>
        <v>948</v>
      </c>
      <c r="S4037" s="2">
        <v>76</v>
      </c>
      <c r="T4037" s="9">
        <f t="shared" si="501"/>
        <v>1024</v>
      </c>
      <c r="U4037" s="9">
        <f t="shared" si="502"/>
        <v>138</v>
      </c>
      <c r="V4037" s="2" t="s">
        <v>34</v>
      </c>
      <c r="W4037" s="10">
        <f t="shared" si="503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 t="shared" si="496"/>
        <v>Bill</v>
      </c>
      <c r="H4038" s="6" t="str">
        <f t="shared" si="497"/>
        <v>Stewart</v>
      </c>
      <c r="I4038" s="6" t="str">
        <f t="shared" si="498"/>
        <v>Wenling</v>
      </c>
      <c r="J4038" s="2" t="s">
        <v>533</v>
      </c>
      <c r="K4038" s="7" t="str">
        <f>INDEX('Product Details'!$A$2:$D$169, MATCH('Sales Order '!J4038,'Product Details'!$B$2:$B$169,0),3)</f>
        <v>Office_Supplies</v>
      </c>
      <c r="L4038" s="7" t="str">
        <f>INDEX('Product Details'!$A$2:$D$169, MATCH('Sales Order '!J4038,'Product Details'!$B$2:$B$169,0),4)</f>
        <v>Supplies</v>
      </c>
      <c r="M4038" s="7" t="str">
        <f>INDEX('Product Details'!$A$2:$D$169, MATCH('Sales Order '!J4038,'Product Details'!$B$2:$B$169,0),1)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499"/>
        <v>12004</v>
      </c>
      <c r="R4038" s="8">
        <f t="shared" si="500"/>
        <v>12120</v>
      </c>
      <c r="S4038" s="2">
        <v>45</v>
      </c>
      <c r="T4038" s="9">
        <f t="shared" si="501"/>
        <v>12165</v>
      </c>
      <c r="U4038" s="9">
        <f t="shared" si="502"/>
        <v>161</v>
      </c>
      <c r="V4038" s="2" t="s">
        <v>31</v>
      </c>
      <c r="W4038" s="10">
        <f t="shared" si="503"/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 t="shared" si="496"/>
        <v>Ben</v>
      </c>
      <c r="H4039" s="6" t="str">
        <f t="shared" si="497"/>
        <v>Peterman</v>
      </c>
      <c r="I4039" s="6" t="str">
        <f t="shared" si="498"/>
        <v>Bielefeld</v>
      </c>
      <c r="J4039" s="2" t="s">
        <v>617</v>
      </c>
      <c r="K4039" s="7" t="str">
        <f>INDEX('Product Details'!$A$2:$D$169, MATCH('Sales Order '!J4039,'Product Details'!$B$2:$B$169,0),3)</f>
        <v>Office_Supplies</v>
      </c>
      <c r="L4039" s="7" t="str">
        <f>INDEX('Product Details'!$A$2:$D$169, MATCH('Sales Order '!J4039,'Product Details'!$B$2:$B$169,0),4)</f>
        <v>Binders</v>
      </c>
      <c r="M4039" s="7" t="str">
        <f>INDEX('Product Details'!$A$2:$D$169, MATCH('Sales Order '!J4039,'Product Details'!$B$2:$B$169,0),1)</f>
        <v>JM Magazine Binder</v>
      </c>
      <c r="N4039" s="2">
        <v>679</v>
      </c>
      <c r="O4039" s="2">
        <v>654</v>
      </c>
      <c r="P4039" s="2">
        <v>5</v>
      </c>
      <c r="Q4039" s="8">
        <f t="shared" si="499"/>
        <v>3270</v>
      </c>
      <c r="R4039" s="8">
        <f t="shared" si="500"/>
        <v>3395</v>
      </c>
      <c r="S4039" s="2">
        <v>36</v>
      </c>
      <c r="T4039" s="9">
        <f t="shared" si="501"/>
        <v>3431</v>
      </c>
      <c r="U4039" s="9">
        <f t="shared" si="502"/>
        <v>161</v>
      </c>
      <c r="V4039" s="2" t="s">
        <v>34</v>
      </c>
      <c r="W4039" s="10">
        <f t="shared" si="503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 t="shared" si="496"/>
        <v>Justin</v>
      </c>
      <c r="H4040" s="6" t="str">
        <f t="shared" si="497"/>
        <v>Hirsh</v>
      </c>
      <c r="I4040" s="6" t="str">
        <f t="shared" si="498"/>
        <v>Surakarta</v>
      </c>
      <c r="J4040" s="2" t="s">
        <v>84</v>
      </c>
      <c r="K4040" s="7" t="str">
        <f>INDEX('Product Details'!$A$2:$D$169, MATCH('Sales Order '!J4040,'Product Details'!$B$2:$B$169,0),3)</f>
        <v>Furniture</v>
      </c>
      <c r="L4040" s="7" t="str">
        <f>INDEX('Product Details'!$A$2:$D$169, MATCH('Sales Order '!J4040,'Product Details'!$B$2:$B$169,0),4)</f>
        <v>Chairs</v>
      </c>
      <c r="M4040" s="7" t="str">
        <f>INDEX('Product Details'!$A$2:$D$169, MATCH('Sales Order '!J4040,'Product Details'!$B$2:$B$169,0),1)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499"/>
        <v>2743</v>
      </c>
      <c r="R4040" s="8">
        <f t="shared" si="500"/>
        <v>2958</v>
      </c>
      <c r="S4040" s="2">
        <v>75</v>
      </c>
      <c r="T4040" s="9">
        <f t="shared" si="501"/>
        <v>3033</v>
      </c>
      <c r="U4040" s="9">
        <f t="shared" si="502"/>
        <v>290</v>
      </c>
      <c r="V4040" s="2" t="s">
        <v>34</v>
      </c>
      <c r="W4040" s="10">
        <f t="shared" si="503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 t="shared" si="496"/>
        <v>Robert</v>
      </c>
      <c r="H4041" s="6" t="str">
        <f t="shared" si="497"/>
        <v>Dilbeck</v>
      </c>
      <c r="I4041" s="6" t="str">
        <f t="shared" si="498"/>
        <v>Bihar Sharif</v>
      </c>
      <c r="J4041" s="2" t="s">
        <v>793</v>
      </c>
      <c r="K4041" s="7" t="str">
        <f>INDEX('Product Details'!$A$2:$D$169, MATCH('Sales Order '!J4041,'Product Details'!$B$2:$B$169,0),3)</f>
        <v>Office_Supplies</v>
      </c>
      <c r="L4041" s="7" t="str">
        <f>INDEX('Product Details'!$A$2:$D$169, MATCH('Sales Order '!J4041,'Product Details'!$B$2:$B$169,0),4)</f>
        <v>Fasteners</v>
      </c>
      <c r="M4041" s="7" t="str">
        <f>INDEX('Product Details'!$A$2:$D$169, MATCH('Sales Order '!J4041,'Product Details'!$B$2:$B$169,0),1)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499"/>
        <v>15730</v>
      </c>
      <c r="R4041" s="8">
        <f t="shared" si="500"/>
        <v>16350</v>
      </c>
      <c r="S4041" s="2">
        <v>98</v>
      </c>
      <c r="T4041" s="9">
        <f t="shared" si="501"/>
        <v>16448</v>
      </c>
      <c r="U4041" s="9">
        <f t="shared" si="502"/>
        <v>718</v>
      </c>
      <c r="V4041" s="2" t="s">
        <v>64</v>
      </c>
      <c r="W4041" s="10">
        <f t="shared" si="503"/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 t="shared" ref="G4042:G4105" si="504">VLOOKUP(F4042, Customer,2,0)</f>
        <v>Lisa</v>
      </c>
      <c r="H4042" s="6" t="str">
        <f t="shared" ref="H4042:H4105" si="505">VLOOKUP(F4042,Customer,3,0)</f>
        <v>DeCherney</v>
      </c>
      <c r="I4042" s="6" t="str">
        <f t="shared" ref="I4042:I4105" si="506">VLOOKUP(F4042,Customer,5,0)</f>
        <v>Sydney</v>
      </c>
      <c r="J4042" s="2" t="s">
        <v>81</v>
      </c>
      <c r="K4042" s="7" t="str">
        <f>INDEX('Product Details'!$A$2:$D$169, MATCH('Sales Order '!J4042,'Product Details'!$B$2:$B$169,0),3)</f>
        <v>Technology</v>
      </c>
      <c r="L4042" s="7" t="str">
        <f>INDEX('Product Details'!$A$2:$D$169, MATCH('Sales Order '!J4042,'Product Details'!$B$2:$B$169,0),4)</f>
        <v>Phones</v>
      </c>
      <c r="M4042" s="7" t="str">
        <f>INDEX('Product Details'!$A$2:$D$169, MATCH('Sales Order '!J4042,'Product Details'!$B$2:$B$169,0),1)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499"/>
        <v>13372</v>
      </c>
      <c r="R4042" s="8">
        <f t="shared" si="500"/>
        <v>14042</v>
      </c>
      <c r="S4042" s="2">
        <v>88</v>
      </c>
      <c r="T4042" s="9">
        <f t="shared" si="501"/>
        <v>14130</v>
      </c>
      <c r="U4042" s="9">
        <f t="shared" si="502"/>
        <v>758</v>
      </c>
      <c r="V4042" s="2" t="s">
        <v>64</v>
      </c>
      <c r="W4042" s="10">
        <f t="shared" si="503"/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 t="shared" si="504"/>
        <v>Max</v>
      </c>
      <c r="H4043" s="6" t="str">
        <f t="shared" si="505"/>
        <v>Ludwig</v>
      </c>
      <c r="I4043" s="6" t="str">
        <f t="shared" si="506"/>
        <v>Cirebon</v>
      </c>
      <c r="J4043" s="2" t="s">
        <v>402</v>
      </c>
      <c r="K4043" s="7" t="str">
        <f>INDEX('Product Details'!$A$2:$D$169, MATCH('Sales Order '!J4043,'Product Details'!$B$2:$B$169,0),3)</f>
        <v>Furniture</v>
      </c>
      <c r="L4043" s="7" t="str">
        <f>INDEX('Product Details'!$A$2:$D$169, MATCH('Sales Order '!J4043,'Product Details'!$B$2:$B$169,0),4)</f>
        <v>Bookcases</v>
      </c>
      <c r="M4043" s="7" t="str">
        <f>INDEX('Product Details'!$A$2:$D$169, MATCH('Sales Order '!J4043,'Product Details'!$B$2:$B$169,0),1)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507">O4043*P4043</f>
        <v>2088</v>
      </c>
      <c r="R4043" s="8">
        <f t="shared" ref="R4043:R4106" si="508">N4043*P4043</f>
        <v>2253</v>
      </c>
      <c r="S4043" s="2">
        <v>55</v>
      </c>
      <c r="T4043" s="9">
        <f t="shared" ref="T4043:T4106" si="509">R4043+S4043</f>
        <v>2308</v>
      </c>
      <c r="U4043" s="9">
        <f t="shared" ref="U4043:U4106" si="510">T4043-Q4043</f>
        <v>220</v>
      </c>
      <c r="V4043" s="2" t="s">
        <v>64</v>
      </c>
      <c r="W4043" s="10">
        <f t="shared" ref="W4043:W4106" si="511">VLOOKUP(T4043,$X$1:$Y$7,2,1)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 t="shared" si="504"/>
        <v>Rachel</v>
      </c>
      <c r="H4044" s="6" t="str">
        <f t="shared" si="505"/>
        <v>Payne</v>
      </c>
      <c r="I4044" s="6" t="str">
        <f t="shared" si="506"/>
        <v>Mianyang</v>
      </c>
      <c r="J4044" s="2" t="s">
        <v>311</v>
      </c>
      <c r="K4044" s="7" t="str">
        <f>INDEX('Product Details'!$A$2:$D$169, MATCH('Sales Order '!J4044,'Product Details'!$B$2:$B$169,0),3)</f>
        <v>Technology</v>
      </c>
      <c r="L4044" s="7" t="str">
        <f>INDEX('Product Details'!$A$2:$D$169, MATCH('Sales Order '!J4044,'Product Details'!$B$2:$B$169,0),4)</f>
        <v>Copiers</v>
      </c>
      <c r="M4044" s="7" t="str">
        <f>INDEX('Product Details'!$A$2:$D$169, MATCH('Sales Order '!J4044,'Product Details'!$B$2:$B$169,0),1)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507"/>
        <v>48906</v>
      </c>
      <c r="R4044" s="8">
        <f t="shared" si="508"/>
        <v>53802</v>
      </c>
      <c r="S4044" s="2">
        <v>51</v>
      </c>
      <c r="T4044" s="9">
        <f t="shared" si="509"/>
        <v>53853</v>
      </c>
      <c r="U4044" s="9">
        <f t="shared" si="510"/>
        <v>4947</v>
      </c>
      <c r="V4044" s="2" t="s">
        <v>64</v>
      </c>
      <c r="W4044" s="10">
        <f t="shared" si="511"/>
        <v>0.09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 t="shared" si="504"/>
        <v>Tony</v>
      </c>
      <c r="H4045" s="6" t="str">
        <f t="shared" si="505"/>
        <v>Sayre</v>
      </c>
      <c r="I4045" s="6" t="str">
        <f t="shared" si="506"/>
        <v>Wafangdian</v>
      </c>
      <c r="J4045" s="2" t="s">
        <v>161</v>
      </c>
      <c r="K4045" s="7" t="str">
        <f>INDEX('Product Details'!$A$2:$D$169, MATCH('Sales Order '!J4045,'Product Details'!$B$2:$B$169,0),3)</f>
        <v>Office_Supplies</v>
      </c>
      <c r="L4045" s="7" t="str">
        <f>INDEX('Product Details'!$A$2:$D$169, MATCH('Sales Order '!J4045,'Product Details'!$B$2:$B$169,0),4)</f>
        <v>Storage</v>
      </c>
      <c r="M4045" s="7" t="str">
        <f>INDEX('Product Details'!$A$2:$D$169, MATCH('Sales Order '!J4045,'Product Details'!$B$2:$B$169,0),1)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507"/>
        <v>20307</v>
      </c>
      <c r="R4045" s="8">
        <f t="shared" si="508"/>
        <v>22568</v>
      </c>
      <c r="S4045" s="2">
        <v>52</v>
      </c>
      <c r="T4045" s="9">
        <f t="shared" si="509"/>
        <v>22620</v>
      </c>
      <c r="U4045" s="9">
        <f t="shared" si="510"/>
        <v>2313</v>
      </c>
      <c r="V4045" s="2" t="s">
        <v>64</v>
      </c>
      <c r="W4045" s="10">
        <f t="shared" si="511"/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 t="shared" si="504"/>
        <v>Olvera</v>
      </c>
      <c r="H4046" s="6" t="str">
        <f t="shared" si="505"/>
        <v>Toch</v>
      </c>
      <c r="I4046" s="6" t="str">
        <f t="shared" si="506"/>
        <v>Neubrandenburg</v>
      </c>
      <c r="J4046" s="2" t="s">
        <v>221</v>
      </c>
      <c r="K4046" s="7" t="str">
        <f>INDEX('Product Details'!$A$2:$D$169, MATCH('Sales Order '!J4046,'Product Details'!$B$2:$B$169,0),3)</f>
        <v>Office_Supplies</v>
      </c>
      <c r="L4046" s="7" t="str">
        <f>INDEX('Product Details'!$A$2:$D$169, MATCH('Sales Order '!J4046,'Product Details'!$B$2:$B$169,0),4)</f>
        <v>Storage</v>
      </c>
      <c r="M4046" s="7" t="str">
        <f>INDEX('Product Details'!$A$2:$D$169, MATCH('Sales Order '!J4046,'Product Details'!$B$2:$B$169,0),1)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507"/>
        <v>2588</v>
      </c>
      <c r="R4046" s="8">
        <f t="shared" si="508"/>
        <v>2716</v>
      </c>
      <c r="S4046" s="2">
        <v>40</v>
      </c>
      <c r="T4046" s="9">
        <f t="shared" si="509"/>
        <v>2756</v>
      </c>
      <c r="U4046" s="9">
        <f t="shared" si="510"/>
        <v>168</v>
      </c>
      <c r="V4046" s="2" t="s">
        <v>34</v>
      </c>
      <c r="W4046" s="10">
        <f t="shared" si="511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 t="shared" si="504"/>
        <v>Julia</v>
      </c>
      <c r="H4047" s="6" t="str">
        <f t="shared" si="505"/>
        <v>Dunbar</v>
      </c>
      <c r="I4047" s="6" t="str">
        <f t="shared" si="506"/>
        <v>Cologne</v>
      </c>
      <c r="J4047" s="2" t="s">
        <v>493</v>
      </c>
      <c r="K4047" s="7" t="str">
        <f>INDEX('Product Details'!$A$2:$D$169, MATCH('Sales Order '!J4047,'Product Details'!$B$2:$B$169,0),3)</f>
        <v>Office_Supplies</v>
      </c>
      <c r="L4047" s="7" t="str">
        <f>INDEX('Product Details'!$A$2:$D$169, MATCH('Sales Order '!J4047,'Product Details'!$B$2:$B$169,0),4)</f>
        <v>Binders</v>
      </c>
      <c r="M4047" s="7" t="str">
        <f>INDEX('Product Details'!$A$2:$D$169, MATCH('Sales Order '!J4047,'Product Details'!$B$2:$B$169,0),1)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507"/>
        <v>32005</v>
      </c>
      <c r="R4047" s="8">
        <f t="shared" si="508"/>
        <v>32000</v>
      </c>
      <c r="S4047" s="2">
        <v>43</v>
      </c>
      <c r="T4047" s="9">
        <f t="shared" si="509"/>
        <v>32043</v>
      </c>
      <c r="U4047" s="9">
        <f t="shared" si="510"/>
        <v>38</v>
      </c>
      <c r="V4047" s="2" t="s">
        <v>34</v>
      </c>
      <c r="W4047" s="10">
        <f t="shared" si="511"/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 t="shared" si="504"/>
        <v>Roger</v>
      </c>
      <c r="H4048" s="6" t="str">
        <f t="shared" si="505"/>
        <v>Barcio</v>
      </c>
      <c r="I4048" s="6" t="str">
        <f t="shared" si="506"/>
        <v>Bremen</v>
      </c>
      <c r="J4048" s="2" t="s">
        <v>270</v>
      </c>
      <c r="K4048" s="7" t="str">
        <f>INDEX('Product Details'!$A$2:$D$169, MATCH('Sales Order '!J4048,'Product Details'!$B$2:$B$169,0),3)</f>
        <v>Furniture</v>
      </c>
      <c r="L4048" s="7" t="str">
        <f>INDEX('Product Details'!$A$2:$D$169, MATCH('Sales Order '!J4048,'Product Details'!$B$2:$B$169,0),4)</f>
        <v>Furnishings</v>
      </c>
      <c r="M4048" s="7" t="str">
        <f>INDEX('Product Details'!$A$2:$D$169, MATCH('Sales Order '!J4048,'Product Details'!$B$2:$B$169,0),1)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507"/>
        <v>3627</v>
      </c>
      <c r="R4048" s="8">
        <f t="shared" si="508"/>
        <v>3996</v>
      </c>
      <c r="S4048" s="2">
        <v>27</v>
      </c>
      <c r="T4048" s="9">
        <f t="shared" si="509"/>
        <v>4023</v>
      </c>
      <c r="U4048" s="9">
        <f t="shared" si="510"/>
        <v>396</v>
      </c>
      <c r="V4048" s="2" t="s">
        <v>31</v>
      </c>
      <c r="W4048" s="10">
        <f t="shared" si="511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 t="shared" si="504"/>
        <v>Harry</v>
      </c>
      <c r="H4049" s="6" t="str">
        <f t="shared" si="505"/>
        <v>Marie</v>
      </c>
      <c r="I4049" s="6" t="str">
        <f t="shared" si="506"/>
        <v>Dortmund</v>
      </c>
      <c r="J4049" s="2" t="s">
        <v>399</v>
      </c>
      <c r="K4049" s="7" t="str">
        <f>INDEX('Product Details'!$A$2:$D$169, MATCH('Sales Order '!J4049,'Product Details'!$B$2:$B$169,0),3)</f>
        <v>Office_Supplies</v>
      </c>
      <c r="L4049" s="7" t="str">
        <f>INDEX('Product Details'!$A$2:$D$169, MATCH('Sales Order '!J4049,'Product Details'!$B$2:$B$169,0),4)</f>
        <v>Art</v>
      </c>
      <c r="M4049" s="7" t="str">
        <f>INDEX('Product Details'!$A$2:$D$169, MATCH('Sales Order '!J4049,'Product Details'!$B$2:$B$169,0),1)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507"/>
        <v>1348</v>
      </c>
      <c r="R4049" s="8">
        <f t="shared" si="508"/>
        <v>1528</v>
      </c>
      <c r="S4049" s="2">
        <v>30</v>
      </c>
      <c r="T4049" s="9">
        <f t="shared" si="509"/>
        <v>1558</v>
      </c>
      <c r="U4049" s="9">
        <f t="shared" si="510"/>
        <v>210</v>
      </c>
      <c r="V4049" s="2" t="s">
        <v>72</v>
      </c>
      <c r="W4049" s="10">
        <f t="shared" si="511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 t="shared" si="504"/>
        <v>Charles</v>
      </c>
      <c r="H4050" s="6" t="str">
        <f t="shared" si="505"/>
        <v>Sheldon</v>
      </c>
      <c r="I4050" s="6" t="str">
        <f t="shared" si="506"/>
        <v>Jakarta</v>
      </c>
      <c r="J4050" s="2" t="s">
        <v>181</v>
      </c>
      <c r="K4050" s="7" t="str">
        <f>INDEX('Product Details'!$A$2:$D$169, MATCH('Sales Order '!J4050,'Product Details'!$B$2:$B$169,0),3)</f>
        <v>Furniture</v>
      </c>
      <c r="L4050" s="7" t="str">
        <f>INDEX('Product Details'!$A$2:$D$169, MATCH('Sales Order '!J4050,'Product Details'!$B$2:$B$169,0),4)</f>
        <v>Tables</v>
      </c>
      <c r="M4050" s="7" t="str">
        <f>INDEX('Product Details'!$A$2:$D$169, MATCH('Sales Order '!J4050,'Product Details'!$B$2:$B$169,0),1)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507"/>
        <v>4816</v>
      </c>
      <c r="R4050" s="8">
        <f t="shared" si="508"/>
        <v>5052</v>
      </c>
      <c r="S4050" s="2">
        <v>38</v>
      </c>
      <c r="T4050" s="9">
        <f t="shared" si="509"/>
        <v>5090</v>
      </c>
      <c r="U4050" s="9">
        <f t="shared" si="510"/>
        <v>274</v>
      </c>
      <c r="V4050" s="2" t="s">
        <v>64</v>
      </c>
      <c r="W4050" s="10">
        <f t="shared" si="511"/>
        <v>0.05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 t="shared" si="504"/>
        <v>Michael</v>
      </c>
      <c r="H4051" s="6" t="str">
        <f t="shared" si="505"/>
        <v>Moore</v>
      </c>
      <c r="I4051" s="6" t="str">
        <f t="shared" si="506"/>
        <v>Medan</v>
      </c>
      <c r="J4051" s="2" t="s">
        <v>281</v>
      </c>
      <c r="K4051" s="7" t="str">
        <f>INDEX('Product Details'!$A$2:$D$169, MATCH('Sales Order '!J4051,'Product Details'!$B$2:$B$169,0),3)</f>
        <v>Furniture</v>
      </c>
      <c r="L4051" s="7" t="str">
        <f>INDEX('Product Details'!$A$2:$D$169, MATCH('Sales Order '!J4051,'Product Details'!$B$2:$B$169,0),4)</f>
        <v>Chairs</v>
      </c>
      <c r="M4051" s="7" t="str">
        <f>INDEX('Product Details'!$A$2:$D$169, MATCH('Sales Order '!J4051,'Product Details'!$B$2:$B$169,0),1)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507"/>
        <v>10914</v>
      </c>
      <c r="R4051" s="8">
        <f t="shared" si="508"/>
        <v>11672</v>
      </c>
      <c r="S4051" s="2">
        <v>21</v>
      </c>
      <c r="T4051" s="9">
        <f t="shared" si="509"/>
        <v>11693</v>
      </c>
      <c r="U4051" s="9">
        <f t="shared" si="510"/>
        <v>779</v>
      </c>
      <c r="V4051" s="2" t="s">
        <v>34</v>
      </c>
      <c r="W4051" s="10">
        <f t="shared" si="511"/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 t="shared" si="504"/>
        <v>Adam</v>
      </c>
      <c r="H4052" s="6" t="str">
        <f t="shared" si="505"/>
        <v>Bellavance</v>
      </c>
      <c r="I4052" s="6" t="str">
        <f t="shared" si="506"/>
        <v>Kaiyuan</v>
      </c>
      <c r="J4052" s="2" t="s">
        <v>841</v>
      </c>
      <c r="K4052" s="7" t="str">
        <f>INDEX('Product Details'!$A$2:$D$169, MATCH('Sales Order '!J4052,'Product Details'!$B$2:$B$169,0),3)</f>
        <v>Office_Supplies</v>
      </c>
      <c r="L4052" s="7" t="str">
        <f>INDEX('Product Details'!$A$2:$D$169, MATCH('Sales Order '!J4052,'Product Details'!$B$2:$B$169,0),4)</f>
        <v>Envelopes</v>
      </c>
      <c r="M4052" s="7" t="str">
        <f>INDEX('Product Details'!$A$2:$D$169, MATCH('Sales Order '!J4052,'Product Details'!$B$2:$B$169,0),1)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507"/>
        <v>258</v>
      </c>
      <c r="R4052" s="8">
        <f t="shared" si="508"/>
        <v>279</v>
      </c>
      <c r="S4052" s="2">
        <v>10</v>
      </c>
      <c r="T4052" s="9">
        <f t="shared" si="509"/>
        <v>289</v>
      </c>
      <c r="U4052" s="9">
        <f t="shared" si="510"/>
        <v>31</v>
      </c>
      <c r="V4052" s="2" t="s">
        <v>64</v>
      </c>
      <c r="W4052" s="10">
        <f t="shared" si="511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 t="shared" si="504"/>
        <v>Craig</v>
      </c>
      <c r="H4053" s="6" t="str">
        <f t="shared" si="505"/>
        <v>Leslie</v>
      </c>
      <c r="I4053" s="6" t="str">
        <f t="shared" si="506"/>
        <v>Wetzlar</v>
      </c>
      <c r="J4053" s="2" t="s">
        <v>317</v>
      </c>
      <c r="K4053" s="7" t="str">
        <f>INDEX('Product Details'!$A$2:$D$169, MATCH('Sales Order '!J4053,'Product Details'!$B$2:$B$169,0),3)</f>
        <v>Technology</v>
      </c>
      <c r="L4053" s="7" t="str">
        <f>INDEX('Product Details'!$A$2:$D$169, MATCH('Sales Order '!J4053,'Product Details'!$B$2:$B$169,0),4)</f>
        <v>Accessories</v>
      </c>
      <c r="M4053" s="7" t="str">
        <f>INDEX('Product Details'!$A$2:$D$169, MATCH('Sales Order '!J4053,'Product Details'!$B$2:$B$169,0),1)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507"/>
        <v>27868</v>
      </c>
      <c r="R4053" s="8">
        <f t="shared" si="508"/>
        <v>29260</v>
      </c>
      <c r="S4053" s="2">
        <v>68</v>
      </c>
      <c r="T4053" s="9">
        <f t="shared" si="509"/>
        <v>29328</v>
      </c>
      <c r="U4053" s="9">
        <f t="shared" si="510"/>
        <v>1460</v>
      </c>
      <c r="V4053" s="2" t="s">
        <v>64</v>
      </c>
      <c r="W4053" s="10">
        <f t="shared" si="511"/>
        <v>7.0000000000000007E-2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 t="shared" si="504"/>
        <v>Jas</v>
      </c>
      <c r="H4054" s="6" t="str">
        <f t="shared" si="505"/>
        <v>O'Carroll</v>
      </c>
      <c r="I4054" s="6" t="str">
        <f t="shared" si="506"/>
        <v>Essen</v>
      </c>
      <c r="J4054" s="2" t="s">
        <v>1391</v>
      </c>
      <c r="K4054" s="7" t="str">
        <f>INDEX('Product Details'!$A$2:$D$169, MATCH('Sales Order '!J4054,'Product Details'!$B$2:$B$169,0),3)</f>
        <v>Furniture</v>
      </c>
      <c r="L4054" s="7" t="str">
        <f>INDEX('Product Details'!$A$2:$D$169, MATCH('Sales Order '!J4054,'Product Details'!$B$2:$B$169,0),4)</f>
        <v>Furnishings</v>
      </c>
      <c r="M4054" s="7" t="str">
        <f>INDEX('Product Details'!$A$2:$D$169, MATCH('Sales Order '!J4054,'Product Details'!$B$2:$B$169,0),1)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507"/>
        <v>18720</v>
      </c>
      <c r="R4054" s="8">
        <f t="shared" si="508"/>
        <v>20010</v>
      </c>
      <c r="S4054" s="2">
        <v>66</v>
      </c>
      <c r="T4054" s="9">
        <f t="shared" si="509"/>
        <v>20076</v>
      </c>
      <c r="U4054" s="9">
        <f t="shared" si="510"/>
        <v>1356</v>
      </c>
      <c r="V4054" s="2" t="s">
        <v>34</v>
      </c>
      <c r="W4054" s="10">
        <f t="shared" si="511"/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 t="shared" si="504"/>
        <v>Jennifer</v>
      </c>
      <c r="H4055" s="6" t="str">
        <f t="shared" si="505"/>
        <v>Jackson</v>
      </c>
      <c r="I4055" s="6" t="str">
        <f t="shared" si="506"/>
        <v>Queanbeyan</v>
      </c>
      <c r="J4055" s="2" t="s">
        <v>860</v>
      </c>
      <c r="K4055" s="7" t="str">
        <f>INDEX('Product Details'!$A$2:$D$169, MATCH('Sales Order '!J4055,'Product Details'!$B$2:$B$169,0),3)</f>
        <v>Furniture</v>
      </c>
      <c r="L4055" s="7" t="str">
        <f>INDEX('Product Details'!$A$2:$D$169, MATCH('Sales Order '!J4055,'Product Details'!$B$2:$B$169,0),4)</f>
        <v>Bookcases</v>
      </c>
      <c r="M4055" s="7" t="str">
        <f>INDEX('Product Details'!$A$2:$D$169, MATCH('Sales Order '!J4055,'Product Details'!$B$2:$B$169,0),1)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507"/>
        <v>248</v>
      </c>
      <c r="R4055" s="8">
        <f t="shared" si="508"/>
        <v>262</v>
      </c>
      <c r="S4055" s="2">
        <v>30</v>
      </c>
      <c r="T4055" s="9">
        <f t="shared" si="509"/>
        <v>292</v>
      </c>
      <c r="U4055" s="9">
        <f t="shared" si="510"/>
        <v>44</v>
      </c>
      <c r="V4055" s="2" t="s">
        <v>34</v>
      </c>
      <c r="W4055" s="10">
        <f t="shared" si="511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 t="shared" si="504"/>
        <v>Debra</v>
      </c>
      <c r="H4056" s="6" t="str">
        <f t="shared" si="505"/>
        <v>Catini</v>
      </c>
      <c r="I4056" s="6" t="str">
        <f t="shared" si="506"/>
        <v>Brisbane</v>
      </c>
      <c r="J4056" s="2" t="s">
        <v>389</v>
      </c>
      <c r="K4056" s="7" t="str">
        <f>INDEX('Product Details'!$A$2:$D$169, MATCH('Sales Order '!J4056,'Product Details'!$B$2:$B$169,0),3)</f>
        <v>Furniture</v>
      </c>
      <c r="L4056" s="7" t="str">
        <f>INDEX('Product Details'!$A$2:$D$169, MATCH('Sales Order '!J4056,'Product Details'!$B$2:$B$169,0),4)</f>
        <v>Tables</v>
      </c>
      <c r="M4056" s="7" t="str">
        <f>INDEX('Product Details'!$A$2:$D$169, MATCH('Sales Order '!J4056,'Product Details'!$B$2:$B$169,0),1)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507"/>
        <v>24200</v>
      </c>
      <c r="R4056" s="8">
        <f t="shared" si="508"/>
        <v>25160</v>
      </c>
      <c r="S4056" s="2">
        <v>99</v>
      </c>
      <c r="T4056" s="9">
        <f t="shared" si="509"/>
        <v>25259</v>
      </c>
      <c r="U4056" s="9">
        <f t="shared" si="510"/>
        <v>1059</v>
      </c>
      <c r="V4056" s="2" t="s">
        <v>64</v>
      </c>
      <c r="W4056" s="10">
        <f t="shared" si="511"/>
        <v>7.0000000000000007E-2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 t="shared" si="504"/>
        <v>Mitch</v>
      </c>
      <c r="H4057" s="6" t="str">
        <f t="shared" si="505"/>
        <v>Willingham</v>
      </c>
      <c r="I4057" s="6" t="str">
        <f t="shared" si="506"/>
        <v>Surakarta</v>
      </c>
      <c r="J4057" s="2" t="s">
        <v>420</v>
      </c>
      <c r="K4057" s="7" t="str">
        <f>INDEX('Product Details'!$A$2:$D$169, MATCH('Sales Order '!J4057,'Product Details'!$B$2:$B$169,0),3)</f>
        <v>Office_Supplies</v>
      </c>
      <c r="L4057" s="7" t="str">
        <f>INDEX('Product Details'!$A$2:$D$169, MATCH('Sales Order '!J4057,'Product Details'!$B$2:$B$169,0),4)</f>
        <v>Labels</v>
      </c>
      <c r="M4057" s="7" t="str">
        <f>INDEX('Product Details'!$A$2:$D$169, MATCH('Sales Order '!J4057,'Product Details'!$B$2:$B$169,0),1)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507"/>
        <v>4748</v>
      </c>
      <c r="R4057" s="8">
        <f t="shared" si="508"/>
        <v>4888</v>
      </c>
      <c r="S4057" s="2">
        <v>33</v>
      </c>
      <c r="T4057" s="9">
        <f t="shared" si="509"/>
        <v>4921</v>
      </c>
      <c r="U4057" s="9">
        <f t="shared" si="510"/>
        <v>173</v>
      </c>
      <c r="V4057" s="2" t="s">
        <v>34</v>
      </c>
      <c r="W4057" s="10">
        <f t="shared" si="511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 t="shared" si="504"/>
        <v>Benjamin</v>
      </c>
      <c r="H4058" s="6" t="str">
        <f t="shared" si="505"/>
        <v>Patterson</v>
      </c>
      <c r="I4058" s="6" t="str">
        <f t="shared" si="506"/>
        <v>Tamworth</v>
      </c>
      <c r="J4058" s="2" t="s">
        <v>359</v>
      </c>
      <c r="K4058" s="7" t="str">
        <f>INDEX('Product Details'!$A$2:$D$169, MATCH('Sales Order '!J4058,'Product Details'!$B$2:$B$169,0),3)</f>
        <v>Office_Supplies</v>
      </c>
      <c r="L4058" s="7" t="str">
        <f>INDEX('Product Details'!$A$2:$D$169, MATCH('Sales Order '!J4058,'Product Details'!$B$2:$B$169,0),4)</f>
        <v>Binders</v>
      </c>
      <c r="M4058" s="7" t="str">
        <f>INDEX('Product Details'!$A$2:$D$169, MATCH('Sales Order '!J4058,'Product Details'!$B$2:$B$169,0),1)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507"/>
        <v>810</v>
      </c>
      <c r="R4058" s="8">
        <f t="shared" si="508"/>
        <v>875</v>
      </c>
      <c r="S4058" s="2">
        <v>30</v>
      </c>
      <c r="T4058" s="9">
        <f t="shared" si="509"/>
        <v>905</v>
      </c>
      <c r="U4058" s="9">
        <f t="shared" si="510"/>
        <v>95</v>
      </c>
      <c r="V4058" s="2" t="s">
        <v>64</v>
      </c>
      <c r="W4058" s="10">
        <f t="shared" si="511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 t="shared" si="504"/>
        <v>Laurel</v>
      </c>
      <c r="H4059" s="6" t="str">
        <f t="shared" si="505"/>
        <v>Elliston</v>
      </c>
      <c r="I4059" s="6" t="str">
        <f t="shared" si="506"/>
        <v>Tasikmalaya</v>
      </c>
      <c r="J4059" s="2" t="s">
        <v>359</v>
      </c>
      <c r="K4059" s="7" t="str">
        <f>INDEX('Product Details'!$A$2:$D$169, MATCH('Sales Order '!J4059,'Product Details'!$B$2:$B$169,0),3)</f>
        <v>Office_Supplies</v>
      </c>
      <c r="L4059" s="7" t="str">
        <f>INDEX('Product Details'!$A$2:$D$169, MATCH('Sales Order '!J4059,'Product Details'!$B$2:$B$169,0),4)</f>
        <v>Binders</v>
      </c>
      <c r="M4059" s="7" t="str">
        <f>INDEX('Product Details'!$A$2:$D$169, MATCH('Sales Order '!J4059,'Product Details'!$B$2:$B$169,0),1)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507"/>
        <v>7956</v>
      </c>
      <c r="R4059" s="8">
        <f t="shared" si="508"/>
        <v>8682</v>
      </c>
      <c r="S4059" s="2">
        <v>76</v>
      </c>
      <c r="T4059" s="9">
        <f t="shared" si="509"/>
        <v>8758</v>
      </c>
      <c r="U4059" s="9">
        <f t="shared" si="510"/>
        <v>802</v>
      </c>
      <c r="V4059" s="2" t="s">
        <v>34</v>
      </c>
      <c r="W4059" s="10">
        <f t="shared" si="511"/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 t="shared" si="504"/>
        <v>Jesus</v>
      </c>
      <c r="H4060" s="6" t="str">
        <f t="shared" si="505"/>
        <v>Ocampo</v>
      </c>
      <c r="I4060" s="6" t="str">
        <f t="shared" si="506"/>
        <v>Herten</v>
      </c>
      <c r="J4060" s="2" t="s">
        <v>1225</v>
      </c>
      <c r="K4060" s="7" t="str">
        <f>INDEX('Product Details'!$A$2:$D$169, MATCH('Sales Order '!J4060,'Product Details'!$B$2:$B$169,0),3)</f>
        <v>Office_Supplies</v>
      </c>
      <c r="L4060" s="7" t="str">
        <f>INDEX('Product Details'!$A$2:$D$169, MATCH('Sales Order '!J4060,'Product Details'!$B$2:$B$169,0),4)</f>
        <v>Labels</v>
      </c>
      <c r="M4060" s="7" t="str">
        <f>INDEX('Product Details'!$A$2:$D$169, MATCH('Sales Order '!J4060,'Product Details'!$B$2:$B$169,0),1)</f>
        <v>Aver 510</v>
      </c>
      <c r="N4060" s="2">
        <v>1997</v>
      </c>
      <c r="O4060" s="2">
        <v>1816</v>
      </c>
      <c r="P4060" s="2">
        <v>5</v>
      </c>
      <c r="Q4060" s="8">
        <f t="shared" si="507"/>
        <v>9080</v>
      </c>
      <c r="R4060" s="8">
        <f t="shared" si="508"/>
        <v>9985</v>
      </c>
      <c r="S4060" s="2">
        <v>74</v>
      </c>
      <c r="T4060" s="9">
        <f t="shared" si="509"/>
        <v>10059</v>
      </c>
      <c r="U4060" s="9">
        <f t="shared" si="510"/>
        <v>979</v>
      </c>
      <c r="V4060" s="2" t="s">
        <v>34</v>
      </c>
      <c r="W4060" s="10">
        <f t="shared" si="511"/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 t="shared" si="504"/>
        <v>Gary</v>
      </c>
      <c r="H4061" s="6" t="str">
        <f t="shared" si="505"/>
        <v>Zandusky</v>
      </c>
      <c r="I4061" s="6" t="str">
        <f t="shared" si="506"/>
        <v>Aligarh</v>
      </c>
      <c r="J4061" s="2" t="s">
        <v>197</v>
      </c>
      <c r="K4061" s="7" t="str">
        <f>INDEX('Product Details'!$A$2:$D$169, MATCH('Sales Order '!J4061,'Product Details'!$B$2:$B$169,0),3)</f>
        <v>Office_Supplies</v>
      </c>
      <c r="L4061" s="7" t="str">
        <f>INDEX('Product Details'!$A$2:$D$169, MATCH('Sales Order '!J4061,'Product Details'!$B$2:$B$169,0),4)</f>
        <v>Labels</v>
      </c>
      <c r="M4061" s="7" t="str">
        <f>INDEX('Product Details'!$A$2:$D$169, MATCH('Sales Order '!J4061,'Product Details'!$B$2:$B$169,0),1)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507"/>
        <v>665</v>
      </c>
      <c r="R4061" s="8">
        <f t="shared" si="508"/>
        <v>720</v>
      </c>
      <c r="S4061" s="2">
        <v>30</v>
      </c>
      <c r="T4061" s="9">
        <f t="shared" si="509"/>
        <v>750</v>
      </c>
      <c r="U4061" s="9">
        <f t="shared" si="510"/>
        <v>85</v>
      </c>
      <c r="V4061" s="2" t="s">
        <v>34</v>
      </c>
      <c r="W4061" s="10">
        <f t="shared" si="511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 t="shared" si="504"/>
        <v>Victoria</v>
      </c>
      <c r="H4062" s="6" t="str">
        <f t="shared" si="505"/>
        <v>Brennan</v>
      </c>
      <c r="I4062" s="6" t="str">
        <f t="shared" si="506"/>
        <v>Canberra</v>
      </c>
      <c r="J4062" s="2" t="s">
        <v>57</v>
      </c>
      <c r="K4062" s="7" t="str">
        <f>INDEX('Product Details'!$A$2:$D$169, MATCH('Sales Order '!J4062,'Product Details'!$B$2:$B$169,0),3)</f>
        <v>Technology</v>
      </c>
      <c r="L4062" s="7" t="str">
        <f>INDEX('Product Details'!$A$2:$D$169, MATCH('Sales Order '!J4062,'Product Details'!$B$2:$B$169,0),4)</f>
        <v>Accessories</v>
      </c>
      <c r="M4062" s="7" t="str">
        <f>INDEX('Product Details'!$A$2:$D$169, MATCH('Sales Order '!J4062,'Product Details'!$B$2:$B$169,0),1)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507"/>
        <v>4002</v>
      </c>
      <c r="R4062" s="8">
        <f t="shared" si="508"/>
        <v>4158</v>
      </c>
      <c r="S4062" s="2">
        <v>37</v>
      </c>
      <c r="T4062" s="9">
        <f t="shared" si="509"/>
        <v>4195</v>
      </c>
      <c r="U4062" s="9">
        <f t="shared" si="510"/>
        <v>193</v>
      </c>
      <c r="V4062" s="2" t="s">
        <v>34</v>
      </c>
      <c r="W4062" s="10">
        <f t="shared" si="511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 t="shared" si="504"/>
        <v>Brad</v>
      </c>
      <c r="H4063" s="6" t="str">
        <f t="shared" si="505"/>
        <v>Thomas</v>
      </c>
      <c r="I4063" s="6" t="str">
        <f t="shared" si="506"/>
        <v>Udaipur</v>
      </c>
      <c r="J4063" s="2" t="s">
        <v>294</v>
      </c>
      <c r="K4063" s="7" t="str">
        <f>INDEX('Product Details'!$A$2:$D$169, MATCH('Sales Order '!J4063,'Product Details'!$B$2:$B$169,0),3)</f>
        <v>Furniture</v>
      </c>
      <c r="L4063" s="7" t="str">
        <f>INDEX('Product Details'!$A$2:$D$169, MATCH('Sales Order '!J4063,'Product Details'!$B$2:$B$169,0),4)</f>
        <v>Bookcases</v>
      </c>
      <c r="M4063" s="7" t="str">
        <f>INDEX('Product Details'!$A$2:$D$169, MATCH('Sales Order '!J4063,'Product Details'!$B$2:$B$169,0),1)</f>
        <v>Floating Shelf Set, Mobile</v>
      </c>
      <c r="N4063" s="2">
        <v>2083</v>
      </c>
      <c r="O4063" s="2">
        <v>2004</v>
      </c>
      <c r="P4063" s="2">
        <v>1</v>
      </c>
      <c r="Q4063" s="8">
        <f t="shared" si="507"/>
        <v>2004</v>
      </c>
      <c r="R4063" s="8">
        <f t="shared" si="508"/>
        <v>2083</v>
      </c>
      <c r="S4063" s="2">
        <v>66</v>
      </c>
      <c r="T4063" s="9">
        <f t="shared" si="509"/>
        <v>2149</v>
      </c>
      <c r="U4063" s="9">
        <f t="shared" si="510"/>
        <v>145</v>
      </c>
      <c r="V4063" s="2" t="s">
        <v>64</v>
      </c>
      <c r="W4063" s="10">
        <f t="shared" si="511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 t="shared" si="504"/>
        <v>Susan</v>
      </c>
      <c r="H4064" s="6" t="str">
        <f t="shared" si="505"/>
        <v>Pistek</v>
      </c>
      <c r="I4064" s="6" t="str">
        <f t="shared" si="506"/>
        <v>Padang</v>
      </c>
      <c r="J4064" s="2" t="s">
        <v>669</v>
      </c>
      <c r="K4064" s="7" t="str">
        <f>INDEX('Product Details'!$A$2:$D$169, MATCH('Sales Order '!J4064,'Product Details'!$B$2:$B$169,0),3)</f>
        <v>Technology</v>
      </c>
      <c r="L4064" s="7" t="str">
        <f>INDEX('Product Details'!$A$2:$D$169, MATCH('Sales Order '!J4064,'Product Details'!$B$2:$B$169,0),4)</f>
        <v>Phones</v>
      </c>
      <c r="M4064" s="7" t="str">
        <f>INDEX('Product Details'!$A$2:$D$169, MATCH('Sales Order '!J4064,'Product Details'!$B$2:$B$169,0),1)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507"/>
        <v>7380</v>
      </c>
      <c r="R4064" s="8">
        <f t="shared" si="508"/>
        <v>7896</v>
      </c>
      <c r="S4064" s="2">
        <v>52</v>
      </c>
      <c r="T4064" s="9">
        <f t="shared" si="509"/>
        <v>7948</v>
      </c>
      <c r="U4064" s="9">
        <f t="shared" si="510"/>
        <v>568</v>
      </c>
      <c r="V4064" s="2" t="s">
        <v>64</v>
      </c>
      <c r="W4064" s="10">
        <f t="shared" si="511"/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 t="shared" si="504"/>
        <v>Jack</v>
      </c>
      <c r="H4065" s="6" t="str">
        <f t="shared" si="505"/>
        <v>Garza</v>
      </c>
      <c r="I4065" s="6" t="str">
        <f t="shared" si="506"/>
        <v>Oldenburg</v>
      </c>
      <c r="J4065" s="2" t="s">
        <v>294</v>
      </c>
      <c r="K4065" s="7" t="str">
        <f>INDEX('Product Details'!$A$2:$D$169, MATCH('Sales Order '!J4065,'Product Details'!$B$2:$B$169,0),3)</f>
        <v>Furniture</v>
      </c>
      <c r="L4065" s="7" t="str">
        <f>INDEX('Product Details'!$A$2:$D$169, MATCH('Sales Order '!J4065,'Product Details'!$B$2:$B$169,0),4)</f>
        <v>Bookcases</v>
      </c>
      <c r="M4065" s="7" t="str">
        <f>INDEX('Product Details'!$A$2:$D$169, MATCH('Sales Order '!J4065,'Product Details'!$B$2:$B$169,0),1)</f>
        <v>Floating Shelf Set, Mobile</v>
      </c>
      <c r="N4065" s="2">
        <v>214</v>
      </c>
      <c r="O4065" s="2">
        <v>200</v>
      </c>
      <c r="P4065" s="2">
        <v>4</v>
      </c>
      <c r="Q4065" s="8">
        <f t="shared" si="507"/>
        <v>800</v>
      </c>
      <c r="R4065" s="8">
        <f t="shared" si="508"/>
        <v>856</v>
      </c>
      <c r="S4065" s="2">
        <v>51</v>
      </c>
      <c r="T4065" s="9">
        <f t="shared" si="509"/>
        <v>907</v>
      </c>
      <c r="U4065" s="9">
        <f t="shared" si="510"/>
        <v>107</v>
      </c>
      <c r="V4065" s="2" t="s">
        <v>34</v>
      </c>
      <c r="W4065" s="10">
        <f t="shared" si="511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 t="shared" si="504"/>
        <v>Steven</v>
      </c>
      <c r="H4066" s="6" t="str">
        <f t="shared" si="505"/>
        <v>Cartwright</v>
      </c>
      <c r="I4066" s="6" t="str">
        <f t="shared" si="506"/>
        <v>Newcastle</v>
      </c>
      <c r="J4066" s="2" t="s">
        <v>962</v>
      </c>
      <c r="K4066" s="7" t="str">
        <f>INDEX('Product Details'!$A$2:$D$169, MATCH('Sales Order '!J4066,'Product Details'!$B$2:$B$169,0),3)</f>
        <v>Furniture</v>
      </c>
      <c r="L4066" s="7" t="str">
        <f>INDEX('Product Details'!$A$2:$D$169, MATCH('Sales Order '!J4066,'Product Details'!$B$2:$B$169,0),4)</f>
        <v>Bookcases</v>
      </c>
      <c r="M4066" s="7" t="str">
        <f>INDEX('Product Details'!$A$2:$D$169, MATCH('Sales Order '!J4066,'Product Details'!$B$2:$B$169,0),1)</f>
        <v>Classic Bookcase, Pine</v>
      </c>
      <c r="N4066" s="2">
        <v>63</v>
      </c>
      <c r="O4066" s="2">
        <v>59</v>
      </c>
      <c r="P4066" s="2">
        <v>4</v>
      </c>
      <c r="Q4066" s="8">
        <f t="shared" si="507"/>
        <v>236</v>
      </c>
      <c r="R4066" s="8">
        <f t="shared" si="508"/>
        <v>252</v>
      </c>
      <c r="S4066" s="2">
        <v>10</v>
      </c>
      <c r="T4066" s="9">
        <f t="shared" si="509"/>
        <v>262</v>
      </c>
      <c r="U4066" s="9">
        <f t="shared" si="510"/>
        <v>26</v>
      </c>
      <c r="V4066" s="2" t="s">
        <v>64</v>
      </c>
      <c r="W4066" s="10">
        <f t="shared" si="511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 t="shared" si="504"/>
        <v>Joy</v>
      </c>
      <c r="H4067" s="6" t="str">
        <f t="shared" si="505"/>
        <v>Bell</v>
      </c>
      <c r="I4067" s="6" t="str">
        <f t="shared" si="506"/>
        <v>Tongchuan</v>
      </c>
      <c r="J4067" s="2" t="s">
        <v>836</v>
      </c>
      <c r="K4067" s="7" t="str">
        <f>INDEX('Product Details'!$A$2:$D$169, MATCH('Sales Order '!J4067,'Product Details'!$B$2:$B$169,0),3)</f>
        <v>Technology</v>
      </c>
      <c r="L4067" s="7" t="str">
        <f>INDEX('Product Details'!$A$2:$D$169, MATCH('Sales Order '!J4067,'Product Details'!$B$2:$B$169,0),4)</f>
        <v>Copiers</v>
      </c>
      <c r="M4067" s="7" t="str">
        <f>INDEX('Product Details'!$A$2:$D$169, MATCH('Sales Order '!J4067,'Product Details'!$B$2:$B$169,0),1)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507"/>
        <v>822</v>
      </c>
      <c r="R4067" s="8">
        <f t="shared" si="508"/>
        <v>858</v>
      </c>
      <c r="S4067" s="2">
        <v>30</v>
      </c>
      <c r="T4067" s="9">
        <f t="shared" si="509"/>
        <v>888</v>
      </c>
      <c r="U4067" s="9">
        <f t="shared" si="510"/>
        <v>66</v>
      </c>
      <c r="V4067" s="2" t="s">
        <v>34</v>
      </c>
      <c r="W4067" s="10">
        <f t="shared" si="511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 t="shared" si="504"/>
        <v>Cari</v>
      </c>
      <c r="H4068" s="6" t="str">
        <f t="shared" si="505"/>
        <v>Schnelling</v>
      </c>
      <c r="I4068" s="6" t="str">
        <f t="shared" si="506"/>
        <v>Agra</v>
      </c>
      <c r="J4068" s="2" t="s">
        <v>392</v>
      </c>
      <c r="K4068" s="7" t="str">
        <f>INDEX('Product Details'!$A$2:$D$169, MATCH('Sales Order '!J4068,'Product Details'!$B$2:$B$169,0),3)</f>
        <v>Office_Supplies</v>
      </c>
      <c r="L4068" s="7" t="str">
        <f>INDEX('Product Details'!$A$2:$D$169, MATCH('Sales Order '!J4068,'Product Details'!$B$2:$B$169,0),4)</f>
        <v>Binders</v>
      </c>
      <c r="M4068" s="7" t="str">
        <f>INDEX('Product Details'!$A$2:$D$169, MATCH('Sales Order '!J4068,'Product Details'!$B$2:$B$169,0),1)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507"/>
        <v>168</v>
      </c>
      <c r="R4068" s="8">
        <f t="shared" si="508"/>
        <v>180</v>
      </c>
      <c r="S4068" s="2">
        <v>10</v>
      </c>
      <c r="T4068" s="9">
        <f t="shared" si="509"/>
        <v>190</v>
      </c>
      <c r="U4068" s="9">
        <f t="shared" si="510"/>
        <v>22</v>
      </c>
      <c r="V4068" s="2" t="s">
        <v>64</v>
      </c>
      <c r="W4068" s="10">
        <f t="shared" si="511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 t="shared" si="504"/>
        <v>Craig</v>
      </c>
      <c r="H4069" s="6" t="str">
        <f t="shared" si="505"/>
        <v>Carroll</v>
      </c>
      <c r="I4069" s="6" t="str">
        <f t="shared" si="506"/>
        <v>Suzhou</v>
      </c>
      <c r="J4069" s="2" t="s">
        <v>752</v>
      </c>
      <c r="K4069" s="7" t="str">
        <f>INDEX('Product Details'!$A$2:$D$169, MATCH('Sales Order '!J4069,'Product Details'!$B$2:$B$169,0),3)</f>
        <v>Office_Supplies</v>
      </c>
      <c r="L4069" s="7" t="str">
        <f>INDEX('Product Details'!$A$2:$D$169, MATCH('Sales Order '!J4069,'Product Details'!$B$2:$B$169,0),4)</f>
        <v>Envelopes</v>
      </c>
      <c r="M4069" s="7" t="str">
        <f>INDEX('Product Details'!$A$2:$D$169, MATCH('Sales Order '!J4069,'Product Details'!$B$2:$B$169,0),1)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507"/>
        <v>5265</v>
      </c>
      <c r="R4069" s="8">
        <f t="shared" si="508"/>
        <v>5577</v>
      </c>
      <c r="S4069" s="2">
        <v>96</v>
      </c>
      <c r="T4069" s="9">
        <f t="shared" si="509"/>
        <v>5673</v>
      </c>
      <c r="U4069" s="9">
        <f t="shared" si="510"/>
        <v>408</v>
      </c>
      <c r="V4069" s="2" t="s">
        <v>72</v>
      </c>
      <c r="W4069" s="10">
        <f t="shared" si="511"/>
        <v>0.05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 t="shared" si="504"/>
        <v>Toby</v>
      </c>
      <c r="H4070" s="6" t="str">
        <f t="shared" si="505"/>
        <v>Carlisle</v>
      </c>
      <c r="I4070" s="6" t="str">
        <f t="shared" si="506"/>
        <v>Depok</v>
      </c>
      <c r="J4070" s="2" t="s">
        <v>425</v>
      </c>
      <c r="K4070" s="7" t="str">
        <f>INDEX('Product Details'!$A$2:$D$169, MATCH('Sales Order '!J4070,'Product Details'!$B$2:$B$169,0),3)</f>
        <v>Office_Supplies</v>
      </c>
      <c r="L4070" s="7" t="str">
        <f>INDEX('Product Details'!$A$2:$D$169, MATCH('Sales Order '!J4070,'Product Details'!$B$2:$B$169,0),4)</f>
        <v>Supplies</v>
      </c>
      <c r="M4070" s="7" t="str">
        <f>INDEX('Product Details'!$A$2:$D$169, MATCH('Sales Order '!J4070,'Product Details'!$B$2:$B$169,0),1)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507"/>
        <v>3304</v>
      </c>
      <c r="R4070" s="8">
        <f t="shared" si="508"/>
        <v>3434</v>
      </c>
      <c r="S4070" s="2">
        <v>98</v>
      </c>
      <c r="T4070" s="9">
        <f t="shared" si="509"/>
        <v>3532</v>
      </c>
      <c r="U4070" s="9">
        <f t="shared" si="510"/>
        <v>228</v>
      </c>
      <c r="V4070" s="2" t="s">
        <v>34</v>
      </c>
      <c r="W4070" s="10">
        <f t="shared" si="511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 t="shared" si="504"/>
        <v>Dennis</v>
      </c>
      <c r="H4071" s="6" t="str">
        <f t="shared" si="505"/>
        <v>Pardue</v>
      </c>
      <c r="I4071" s="6" t="str">
        <f t="shared" si="506"/>
        <v>Townsville</v>
      </c>
      <c r="J4071" s="2" t="s">
        <v>323</v>
      </c>
      <c r="K4071" s="7" t="str">
        <f>INDEX('Product Details'!$A$2:$D$169, MATCH('Sales Order '!J4071,'Product Details'!$B$2:$B$169,0),3)</f>
        <v>Technology</v>
      </c>
      <c r="L4071" s="7" t="str">
        <f>INDEX('Product Details'!$A$2:$D$169, MATCH('Sales Order '!J4071,'Product Details'!$B$2:$B$169,0),4)</f>
        <v>Accessories</v>
      </c>
      <c r="M4071" s="7" t="str">
        <f>INDEX('Product Details'!$A$2:$D$169, MATCH('Sales Order '!J4071,'Product Details'!$B$2:$B$169,0),1)</f>
        <v>Belkin Flash Drive, Erganomic</v>
      </c>
      <c r="N4071" s="2">
        <v>68</v>
      </c>
      <c r="O4071" s="2">
        <v>63</v>
      </c>
      <c r="P4071" s="2">
        <v>2</v>
      </c>
      <c r="Q4071" s="8">
        <f t="shared" si="507"/>
        <v>126</v>
      </c>
      <c r="R4071" s="8">
        <f t="shared" si="508"/>
        <v>136</v>
      </c>
      <c r="S4071" s="2">
        <v>10</v>
      </c>
      <c r="T4071" s="9">
        <f t="shared" si="509"/>
        <v>146</v>
      </c>
      <c r="U4071" s="9">
        <f t="shared" si="510"/>
        <v>20</v>
      </c>
      <c r="V4071" s="2" t="s">
        <v>31</v>
      </c>
      <c r="W4071" s="10">
        <f t="shared" si="511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 t="shared" si="504"/>
        <v>Mick</v>
      </c>
      <c r="H4072" s="6" t="str">
        <f t="shared" si="505"/>
        <v>Crebagga</v>
      </c>
      <c r="I4072" s="6" t="str">
        <f t="shared" si="506"/>
        <v>Banjarmasin</v>
      </c>
      <c r="J4072" s="2" t="s">
        <v>274</v>
      </c>
      <c r="K4072" s="7" t="str">
        <f>INDEX('Product Details'!$A$2:$D$169, MATCH('Sales Order '!J4072,'Product Details'!$B$2:$B$169,0),3)</f>
        <v>Furniture</v>
      </c>
      <c r="L4072" s="7" t="str">
        <f>INDEX('Product Details'!$A$2:$D$169, MATCH('Sales Order '!J4072,'Product Details'!$B$2:$B$169,0),4)</f>
        <v>Tables</v>
      </c>
      <c r="M4072" s="7" t="str">
        <f>INDEX('Product Details'!$A$2:$D$169, MATCH('Sales Order '!J4072,'Product Details'!$B$2:$B$169,0),1)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507"/>
        <v>37322</v>
      </c>
      <c r="R4072" s="8">
        <f t="shared" si="508"/>
        <v>41868</v>
      </c>
      <c r="S4072" s="2">
        <v>65</v>
      </c>
      <c r="T4072" s="9">
        <f t="shared" si="509"/>
        <v>41933</v>
      </c>
      <c r="U4072" s="9">
        <f t="shared" si="510"/>
        <v>4611</v>
      </c>
      <c r="V4072" s="2" t="s">
        <v>34</v>
      </c>
      <c r="W4072" s="10">
        <f t="shared" si="511"/>
        <v>7.0000000000000007E-2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 t="shared" si="504"/>
        <v>Michelle</v>
      </c>
      <c r="H4073" s="6" t="str">
        <f t="shared" si="505"/>
        <v>Arnett</v>
      </c>
      <c r="I4073" s="6" t="str">
        <f t="shared" si="506"/>
        <v>Palembang</v>
      </c>
      <c r="J4073" s="2" t="s">
        <v>205</v>
      </c>
      <c r="K4073" s="7" t="str">
        <f>INDEX('Product Details'!$A$2:$D$169, MATCH('Sales Order '!J4073,'Product Details'!$B$2:$B$169,0),3)</f>
        <v>Office_Supplies</v>
      </c>
      <c r="L4073" s="7" t="str">
        <f>INDEX('Product Details'!$A$2:$D$169, MATCH('Sales Order '!J4073,'Product Details'!$B$2:$B$169,0),4)</f>
        <v>Labels</v>
      </c>
      <c r="M4073" s="7" t="str">
        <f>INDEX('Product Details'!$A$2:$D$169, MATCH('Sales Order '!J4073,'Product Details'!$B$2:$B$169,0),1)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507"/>
        <v>692</v>
      </c>
      <c r="R4073" s="8">
        <f t="shared" si="508"/>
        <v>752</v>
      </c>
      <c r="S4073" s="2">
        <v>30</v>
      </c>
      <c r="T4073" s="9">
        <f t="shared" si="509"/>
        <v>782</v>
      </c>
      <c r="U4073" s="9">
        <f t="shared" si="510"/>
        <v>90</v>
      </c>
      <c r="V4073" s="2" t="s">
        <v>34</v>
      </c>
      <c r="W4073" s="10">
        <f t="shared" si="511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 t="shared" si="504"/>
        <v>Dave</v>
      </c>
      <c r="H4074" s="6" t="str">
        <f t="shared" si="505"/>
        <v>Poirier</v>
      </c>
      <c r="I4074" s="6" t="str">
        <f t="shared" si="506"/>
        <v>Changchun</v>
      </c>
      <c r="J4074" s="2" t="s">
        <v>235</v>
      </c>
      <c r="K4074" s="7" t="str">
        <f>INDEX('Product Details'!$A$2:$D$169, MATCH('Sales Order '!J4074,'Product Details'!$B$2:$B$169,0),3)</f>
        <v>Furniture</v>
      </c>
      <c r="L4074" s="7" t="str">
        <f>INDEX('Product Details'!$A$2:$D$169, MATCH('Sales Order '!J4074,'Product Details'!$B$2:$B$169,0),4)</f>
        <v>Chairs</v>
      </c>
      <c r="M4074" s="7" t="str">
        <f>INDEX('Product Details'!$A$2:$D$169, MATCH('Sales Order '!J4074,'Product Details'!$B$2:$B$169,0),1)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507"/>
        <v>12464</v>
      </c>
      <c r="R4074" s="8">
        <f t="shared" si="508"/>
        <v>12704</v>
      </c>
      <c r="S4074" s="2">
        <v>39</v>
      </c>
      <c r="T4074" s="9">
        <f t="shared" si="509"/>
        <v>12743</v>
      </c>
      <c r="U4074" s="9">
        <f t="shared" si="510"/>
        <v>279</v>
      </c>
      <c r="V4074" s="2" t="s">
        <v>34</v>
      </c>
      <c r="W4074" s="10">
        <f t="shared" si="511"/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 t="shared" si="504"/>
        <v>Erin</v>
      </c>
      <c r="H4075" s="6" t="str">
        <f t="shared" si="505"/>
        <v>Smith</v>
      </c>
      <c r="I4075" s="6" t="str">
        <f t="shared" si="506"/>
        <v>Bremen</v>
      </c>
      <c r="J4075" s="2" t="s">
        <v>184</v>
      </c>
      <c r="K4075" s="7" t="str">
        <f>INDEX('Product Details'!$A$2:$D$169, MATCH('Sales Order '!J4075,'Product Details'!$B$2:$B$169,0),3)</f>
        <v>Furniture</v>
      </c>
      <c r="L4075" s="7" t="str">
        <f>INDEX('Product Details'!$A$2:$D$169, MATCH('Sales Order '!J4075,'Product Details'!$B$2:$B$169,0),4)</f>
        <v>Tables</v>
      </c>
      <c r="M4075" s="7" t="str">
        <f>INDEX('Product Details'!$A$2:$D$169, MATCH('Sales Order '!J4075,'Product Details'!$B$2:$B$169,0),1)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507"/>
        <v>252</v>
      </c>
      <c r="R4075" s="8">
        <f t="shared" si="508"/>
        <v>270</v>
      </c>
      <c r="S4075" s="2">
        <v>30</v>
      </c>
      <c r="T4075" s="9">
        <f t="shared" si="509"/>
        <v>300</v>
      </c>
      <c r="U4075" s="9">
        <f t="shared" si="510"/>
        <v>48</v>
      </c>
      <c r="V4075" s="2" t="s">
        <v>34</v>
      </c>
      <c r="W4075" s="10">
        <f t="shared" si="511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 t="shared" si="504"/>
        <v>Nicole</v>
      </c>
      <c r="H4076" s="6" t="str">
        <f t="shared" si="505"/>
        <v>Fjeld</v>
      </c>
      <c r="I4076" s="6" t="str">
        <f t="shared" si="506"/>
        <v>Berlin</v>
      </c>
      <c r="J4076" s="2" t="s">
        <v>425</v>
      </c>
      <c r="K4076" s="7" t="str">
        <f>INDEX('Product Details'!$A$2:$D$169, MATCH('Sales Order '!J4076,'Product Details'!$B$2:$B$169,0),3)</f>
        <v>Office_Supplies</v>
      </c>
      <c r="L4076" s="7" t="str">
        <f>INDEX('Product Details'!$A$2:$D$169, MATCH('Sales Order '!J4076,'Product Details'!$B$2:$B$169,0),4)</f>
        <v>Supplies</v>
      </c>
      <c r="M4076" s="7" t="str">
        <f>INDEX('Product Details'!$A$2:$D$169, MATCH('Sales Order '!J4076,'Product Details'!$B$2:$B$169,0),1)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507"/>
        <v>2397</v>
      </c>
      <c r="R4076" s="8">
        <f t="shared" si="508"/>
        <v>2515</v>
      </c>
      <c r="S4076" s="2">
        <v>78</v>
      </c>
      <c r="T4076" s="9">
        <f t="shared" si="509"/>
        <v>2593</v>
      </c>
      <c r="U4076" s="9">
        <f t="shared" si="510"/>
        <v>196</v>
      </c>
      <c r="V4076" s="2" t="s">
        <v>64</v>
      </c>
      <c r="W4076" s="10">
        <f t="shared" si="511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 t="shared" si="504"/>
        <v>Brooke</v>
      </c>
      <c r="H4077" s="6" t="str">
        <f t="shared" si="505"/>
        <v>Gillingham</v>
      </c>
      <c r="I4077" s="6" t="str">
        <f t="shared" si="506"/>
        <v>Sunbury</v>
      </c>
      <c r="J4077" s="2" t="s">
        <v>444</v>
      </c>
      <c r="K4077" s="7" t="str">
        <f>INDEX('Product Details'!$A$2:$D$169, MATCH('Sales Order '!J4077,'Product Details'!$B$2:$B$169,0),3)</f>
        <v>Office_Supplies</v>
      </c>
      <c r="L4077" s="7" t="str">
        <f>INDEX('Product Details'!$A$2:$D$169, MATCH('Sales Order '!J4077,'Product Details'!$B$2:$B$169,0),4)</f>
        <v>Envelopes</v>
      </c>
      <c r="M4077" s="7" t="str">
        <f>INDEX('Product Details'!$A$2:$D$169, MATCH('Sales Order '!J4077,'Product Details'!$B$2:$B$169,0),1)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507"/>
        <v>2721</v>
      </c>
      <c r="R4077" s="8">
        <f t="shared" si="508"/>
        <v>3054</v>
      </c>
      <c r="S4077" s="2">
        <v>61</v>
      </c>
      <c r="T4077" s="9">
        <f t="shared" si="509"/>
        <v>3115</v>
      </c>
      <c r="U4077" s="9">
        <f t="shared" si="510"/>
        <v>394</v>
      </c>
      <c r="V4077" s="2" t="s">
        <v>64</v>
      </c>
      <c r="W4077" s="10">
        <f t="shared" si="511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 t="shared" si="504"/>
        <v>Alex</v>
      </c>
      <c r="H4078" s="6" t="str">
        <f t="shared" si="505"/>
        <v>Grayson</v>
      </c>
      <c r="I4078" s="6" t="str">
        <f t="shared" si="506"/>
        <v>Anyang</v>
      </c>
      <c r="J4078" s="2" t="s">
        <v>504</v>
      </c>
      <c r="K4078" s="7" t="str">
        <f>INDEX('Product Details'!$A$2:$D$169, MATCH('Sales Order '!J4078,'Product Details'!$B$2:$B$169,0),3)</f>
        <v>Technology</v>
      </c>
      <c r="L4078" s="7" t="str">
        <f>INDEX('Product Details'!$A$2:$D$169, MATCH('Sales Order '!J4078,'Product Details'!$B$2:$B$169,0),4)</f>
        <v>Machines</v>
      </c>
      <c r="M4078" s="7" t="str">
        <f>INDEX('Product Details'!$A$2:$D$169, MATCH('Sales Order '!J4078,'Product Details'!$B$2:$B$169,0),1)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507"/>
        <v>5222</v>
      </c>
      <c r="R4078" s="8">
        <f t="shared" si="508"/>
        <v>5635</v>
      </c>
      <c r="S4078" s="2">
        <v>73</v>
      </c>
      <c r="T4078" s="9">
        <f t="shared" si="509"/>
        <v>5708</v>
      </c>
      <c r="U4078" s="9">
        <f t="shared" si="510"/>
        <v>486</v>
      </c>
      <c r="V4078" s="2" t="s">
        <v>34</v>
      </c>
      <c r="W4078" s="10">
        <f t="shared" si="511"/>
        <v>0.05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 t="shared" si="504"/>
        <v>Max</v>
      </c>
      <c r="H4079" s="6" t="str">
        <f t="shared" si="505"/>
        <v>Ludwig</v>
      </c>
      <c r="I4079" s="6" t="str">
        <f t="shared" si="506"/>
        <v>Cirebon</v>
      </c>
      <c r="J4079" s="2" t="s">
        <v>281</v>
      </c>
      <c r="K4079" s="7" t="str">
        <f>INDEX('Product Details'!$A$2:$D$169, MATCH('Sales Order '!J4079,'Product Details'!$B$2:$B$169,0),3)</f>
        <v>Furniture</v>
      </c>
      <c r="L4079" s="7" t="str">
        <f>INDEX('Product Details'!$A$2:$D$169, MATCH('Sales Order '!J4079,'Product Details'!$B$2:$B$169,0),4)</f>
        <v>Chairs</v>
      </c>
      <c r="M4079" s="7" t="str">
        <f>INDEX('Product Details'!$A$2:$D$169, MATCH('Sales Order '!J4079,'Product Details'!$B$2:$B$169,0),1)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507"/>
        <v>39340</v>
      </c>
      <c r="R4079" s="8">
        <f t="shared" si="508"/>
        <v>40110</v>
      </c>
      <c r="S4079" s="2">
        <v>61</v>
      </c>
      <c r="T4079" s="9">
        <f t="shared" si="509"/>
        <v>40171</v>
      </c>
      <c r="U4079" s="9">
        <f t="shared" si="510"/>
        <v>831</v>
      </c>
      <c r="V4079" s="2" t="s">
        <v>34</v>
      </c>
      <c r="W4079" s="10">
        <f t="shared" si="511"/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 t="shared" si="504"/>
        <v>Lindsay</v>
      </c>
      <c r="H4080" s="6" t="str">
        <f t="shared" si="505"/>
        <v>Castell</v>
      </c>
      <c r="I4080" s="6" t="str">
        <f t="shared" si="506"/>
        <v>Depok</v>
      </c>
      <c r="J4080" s="2" t="s">
        <v>1001</v>
      </c>
      <c r="K4080" s="7" t="str">
        <f>INDEX('Product Details'!$A$2:$D$169, MATCH('Sales Order '!J4080,'Product Details'!$B$2:$B$169,0),3)</f>
        <v>Office_Supplies</v>
      </c>
      <c r="L4080" s="7" t="str">
        <f>INDEX('Product Details'!$A$2:$D$169, MATCH('Sales Order '!J4080,'Product Details'!$B$2:$B$169,0),4)</f>
        <v>Art</v>
      </c>
      <c r="M4080" s="7" t="str">
        <f>INDEX('Product Details'!$A$2:$D$169, MATCH('Sales Order '!J4080,'Product Details'!$B$2:$B$169,0),1)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507"/>
        <v>2508</v>
      </c>
      <c r="R4080" s="8">
        <f t="shared" si="508"/>
        <v>2684</v>
      </c>
      <c r="S4080" s="2">
        <v>79</v>
      </c>
      <c r="T4080" s="9">
        <f t="shared" si="509"/>
        <v>2763</v>
      </c>
      <c r="U4080" s="9">
        <f t="shared" si="510"/>
        <v>255</v>
      </c>
      <c r="V4080" s="2" t="s">
        <v>72</v>
      </c>
      <c r="W4080" s="10">
        <f t="shared" si="511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 t="shared" si="504"/>
        <v>Brian</v>
      </c>
      <c r="H4081" s="6" t="str">
        <f t="shared" si="505"/>
        <v>Dahlen</v>
      </c>
      <c r="I4081" s="6" t="str">
        <f t="shared" si="506"/>
        <v>Shantou</v>
      </c>
      <c r="J4081" s="2" t="s">
        <v>67</v>
      </c>
      <c r="K4081" s="7" t="str">
        <f>INDEX('Product Details'!$A$2:$D$169, MATCH('Sales Order '!J4081,'Product Details'!$B$2:$B$169,0),3)</f>
        <v>Furniture</v>
      </c>
      <c r="L4081" s="7" t="str">
        <f>INDEX('Product Details'!$A$2:$D$169, MATCH('Sales Order '!J4081,'Product Details'!$B$2:$B$169,0),4)</f>
        <v>Bookcases</v>
      </c>
      <c r="M4081" s="7" t="str">
        <f>INDEX('Product Details'!$A$2:$D$169, MATCH('Sales Order '!J4081,'Product Details'!$B$2:$B$169,0),1)</f>
        <v>Corner Shelving, Traditional</v>
      </c>
      <c r="N4081" s="2">
        <v>61</v>
      </c>
      <c r="O4081" s="2">
        <v>57</v>
      </c>
      <c r="P4081" s="2">
        <v>5</v>
      </c>
      <c r="Q4081" s="8">
        <f t="shared" si="507"/>
        <v>285</v>
      </c>
      <c r="R4081" s="8">
        <f t="shared" si="508"/>
        <v>305</v>
      </c>
      <c r="S4081" s="2">
        <v>10</v>
      </c>
      <c r="T4081" s="9">
        <f t="shared" si="509"/>
        <v>315</v>
      </c>
      <c r="U4081" s="9">
        <f t="shared" si="510"/>
        <v>30</v>
      </c>
      <c r="V4081" s="2" t="s">
        <v>64</v>
      </c>
      <c r="W4081" s="10">
        <f t="shared" si="511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 t="shared" si="504"/>
        <v>John</v>
      </c>
      <c r="H4082" s="6" t="str">
        <f t="shared" si="505"/>
        <v>Lucas</v>
      </c>
      <c r="I4082" s="6" t="str">
        <f t="shared" si="506"/>
        <v>Beijing</v>
      </c>
      <c r="J4082" s="2" t="s">
        <v>836</v>
      </c>
      <c r="K4082" s="7" t="str">
        <f>INDEX('Product Details'!$A$2:$D$169, MATCH('Sales Order '!J4082,'Product Details'!$B$2:$B$169,0),3)</f>
        <v>Technology</v>
      </c>
      <c r="L4082" s="7" t="str">
        <f>INDEX('Product Details'!$A$2:$D$169, MATCH('Sales Order '!J4082,'Product Details'!$B$2:$B$169,0),4)</f>
        <v>Copiers</v>
      </c>
      <c r="M4082" s="7" t="str">
        <f>INDEX('Product Details'!$A$2:$D$169, MATCH('Sales Order '!J4082,'Product Details'!$B$2:$B$169,0),1)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507"/>
        <v>7655</v>
      </c>
      <c r="R4082" s="8">
        <f t="shared" si="508"/>
        <v>7880</v>
      </c>
      <c r="S4082" s="2">
        <v>84</v>
      </c>
      <c r="T4082" s="9">
        <f t="shared" si="509"/>
        <v>7964</v>
      </c>
      <c r="U4082" s="9">
        <f t="shared" si="510"/>
        <v>309</v>
      </c>
      <c r="V4082" s="2" t="s">
        <v>64</v>
      </c>
      <c r="W4082" s="10">
        <f t="shared" si="511"/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 t="shared" si="504"/>
        <v>Jas</v>
      </c>
      <c r="H4083" s="6" t="str">
        <f t="shared" si="505"/>
        <v>O'Carroll</v>
      </c>
      <c r="I4083" s="6" t="str">
        <f t="shared" si="506"/>
        <v>Essen</v>
      </c>
      <c r="J4083" s="2" t="s">
        <v>323</v>
      </c>
      <c r="K4083" s="7" t="str">
        <f>INDEX('Product Details'!$A$2:$D$169, MATCH('Sales Order '!J4083,'Product Details'!$B$2:$B$169,0),3)</f>
        <v>Technology</v>
      </c>
      <c r="L4083" s="7" t="str">
        <f>INDEX('Product Details'!$A$2:$D$169, MATCH('Sales Order '!J4083,'Product Details'!$B$2:$B$169,0),4)</f>
        <v>Accessories</v>
      </c>
      <c r="M4083" s="7" t="str">
        <f>INDEX('Product Details'!$A$2:$D$169, MATCH('Sales Order '!J4083,'Product Details'!$B$2:$B$169,0),1)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507"/>
        <v>6040</v>
      </c>
      <c r="R4083" s="8">
        <f t="shared" si="508"/>
        <v>6404</v>
      </c>
      <c r="S4083" s="2">
        <v>55</v>
      </c>
      <c r="T4083" s="9">
        <f t="shared" si="509"/>
        <v>6459</v>
      </c>
      <c r="U4083" s="9">
        <f t="shared" si="510"/>
        <v>419</v>
      </c>
      <c r="V4083" s="2" t="s">
        <v>34</v>
      </c>
      <c r="W4083" s="10">
        <f t="shared" si="511"/>
        <v>0.05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 t="shared" si="504"/>
        <v>Ben</v>
      </c>
      <c r="H4084" s="6" t="str">
        <f t="shared" si="505"/>
        <v>Peterman</v>
      </c>
      <c r="I4084" s="6" t="str">
        <f t="shared" si="506"/>
        <v>Bielefeld</v>
      </c>
      <c r="J4084" s="2" t="s">
        <v>669</v>
      </c>
      <c r="K4084" s="7" t="str">
        <f>INDEX('Product Details'!$A$2:$D$169, MATCH('Sales Order '!J4084,'Product Details'!$B$2:$B$169,0),3)</f>
        <v>Technology</v>
      </c>
      <c r="L4084" s="7" t="str">
        <f>INDEX('Product Details'!$A$2:$D$169, MATCH('Sales Order '!J4084,'Product Details'!$B$2:$B$169,0),4)</f>
        <v>Phones</v>
      </c>
      <c r="M4084" s="7" t="str">
        <f>INDEX('Product Details'!$A$2:$D$169, MATCH('Sales Order '!J4084,'Product Details'!$B$2:$B$169,0),1)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507"/>
        <v>46038</v>
      </c>
      <c r="R4084" s="8">
        <f t="shared" si="508"/>
        <v>49686</v>
      </c>
      <c r="S4084" s="2">
        <v>87</v>
      </c>
      <c r="T4084" s="9">
        <f t="shared" si="509"/>
        <v>49773</v>
      </c>
      <c r="U4084" s="9">
        <f t="shared" si="510"/>
        <v>3735</v>
      </c>
      <c r="V4084" s="2" t="s">
        <v>34</v>
      </c>
      <c r="W4084" s="10">
        <f t="shared" si="511"/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 t="shared" si="504"/>
        <v>Shahid</v>
      </c>
      <c r="H4085" s="6" t="str">
        <f t="shared" si="505"/>
        <v>Collister</v>
      </c>
      <c r="I4085" s="6" t="str">
        <f t="shared" si="506"/>
        <v>Leipzig</v>
      </c>
      <c r="J4085" s="2" t="s">
        <v>332</v>
      </c>
      <c r="K4085" s="7" t="str">
        <f>INDEX('Product Details'!$A$2:$D$169, MATCH('Sales Order '!J4085,'Product Details'!$B$2:$B$169,0),3)</f>
        <v>Technology</v>
      </c>
      <c r="L4085" s="7" t="str">
        <f>INDEX('Product Details'!$A$2:$D$169, MATCH('Sales Order '!J4085,'Product Details'!$B$2:$B$169,0),4)</f>
        <v>Phones</v>
      </c>
      <c r="M4085" s="7" t="str">
        <f>INDEX('Product Details'!$A$2:$D$169, MATCH('Sales Order '!J4085,'Product Details'!$B$2:$B$169,0),1)</f>
        <v>Digium D40 VoIP phone</v>
      </c>
      <c r="N4085" s="2">
        <v>136</v>
      </c>
      <c r="O4085" s="2">
        <v>130</v>
      </c>
      <c r="P4085" s="2">
        <v>2</v>
      </c>
      <c r="Q4085" s="8">
        <f t="shared" si="507"/>
        <v>260</v>
      </c>
      <c r="R4085" s="8">
        <f t="shared" si="508"/>
        <v>272</v>
      </c>
      <c r="S4085" s="2">
        <v>30</v>
      </c>
      <c r="T4085" s="9">
        <f t="shared" si="509"/>
        <v>302</v>
      </c>
      <c r="U4085" s="9">
        <f t="shared" si="510"/>
        <v>42</v>
      </c>
      <c r="V4085" s="2" t="s">
        <v>34</v>
      </c>
      <c r="W4085" s="10">
        <f t="shared" si="511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 t="shared" si="504"/>
        <v>Nancy</v>
      </c>
      <c r="H4086" s="6" t="str">
        <f t="shared" si="505"/>
        <v>Lomonaco</v>
      </c>
      <c r="I4086" s="6" t="str">
        <f t="shared" si="506"/>
        <v>Tengzhou</v>
      </c>
      <c r="J4086" s="2" t="s">
        <v>33</v>
      </c>
      <c r="K4086" s="7" t="str">
        <f>INDEX('Product Details'!$A$2:$D$169, MATCH('Sales Order '!J4086,'Product Details'!$B$2:$B$169,0),3)</f>
        <v>Technology</v>
      </c>
      <c r="L4086" s="7" t="str">
        <f>INDEX('Product Details'!$A$2:$D$169, MATCH('Sales Order '!J4086,'Product Details'!$B$2:$B$169,0),4)</f>
        <v>Machines</v>
      </c>
      <c r="M4086" s="7" t="str">
        <f>INDEX('Product Details'!$A$2:$D$169, MATCH('Sales Order '!J4086,'Product Details'!$B$2:$B$169,0),1)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507"/>
        <v>5677</v>
      </c>
      <c r="R4086" s="8">
        <f t="shared" si="508"/>
        <v>6012</v>
      </c>
      <c r="S4086" s="2">
        <v>58</v>
      </c>
      <c r="T4086" s="9">
        <f t="shared" si="509"/>
        <v>6070</v>
      </c>
      <c r="U4086" s="9">
        <f t="shared" si="510"/>
        <v>393</v>
      </c>
      <c r="V4086" s="2" t="s">
        <v>64</v>
      </c>
      <c r="W4086" s="10">
        <f t="shared" si="511"/>
        <v>0.05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 t="shared" si="504"/>
        <v>Anthony</v>
      </c>
      <c r="H4087" s="6" t="str">
        <f t="shared" si="505"/>
        <v>O'Donnell</v>
      </c>
      <c r="I4087" s="6" t="str">
        <f t="shared" si="506"/>
        <v>Berlin</v>
      </c>
      <c r="J4087" s="2" t="s">
        <v>314</v>
      </c>
      <c r="K4087" s="7" t="str">
        <f>INDEX('Product Details'!$A$2:$D$169, MATCH('Sales Order '!J4087,'Product Details'!$B$2:$B$169,0),3)</f>
        <v>Technology</v>
      </c>
      <c r="L4087" s="7" t="str">
        <f>INDEX('Product Details'!$A$2:$D$169, MATCH('Sales Order '!J4087,'Product Details'!$B$2:$B$169,0),4)</f>
        <v>Copiers</v>
      </c>
      <c r="M4087" s="7" t="str">
        <f>INDEX('Product Details'!$A$2:$D$169, MATCH('Sales Order '!J4087,'Product Details'!$B$2:$B$169,0),1)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507"/>
        <v>99111</v>
      </c>
      <c r="R4087" s="8">
        <f t="shared" si="508"/>
        <v>106050</v>
      </c>
      <c r="S4087" s="2">
        <v>44</v>
      </c>
      <c r="T4087" s="9">
        <f t="shared" si="509"/>
        <v>106094</v>
      </c>
      <c r="U4087" s="9">
        <f t="shared" si="510"/>
        <v>6983</v>
      </c>
      <c r="V4087" s="2" t="s">
        <v>64</v>
      </c>
      <c r="W4087" s="10">
        <f t="shared" si="511"/>
        <v>0.12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 t="shared" si="504"/>
        <v>Jim</v>
      </c>
      <c r="H4088" s="6" t="str">
        <f t="shared" si="505"/>
        <v>Epp</v>
      </c>
      <c r="I4088" s="6" t="str">
        <f t="shared" si="506"/>
        <v>Qingdao</v>
      </c>
      <c r="J4088" s="2" t="s">
        <v>60</v>
      </c>
      <c r="K4088" s="7" t="str">
        <f>INDEX('Product Details'!$A$2:$D$169, MATCH('Sales Order '!J4088,'Product Details'!$B$2:$B$169,0),3)</f>
        <v>Technology</v>
      </c>
      <c r="L4088" s="7" t="str">
        <f>INDEX('Product Details'!$A$2:$D$169, MATCH('Sales Order '!J4088,'Product Details'!$B$2:$B$169,0),4)</f>
        <v>Accessories</v>
      </c>
      <c r="M4088" s="7" t="str">
        <f>INDEX('Product Details'!$A$2:$D$169, MATCH('Sales Order '!J4088,'Product Details'!$B$2:$B$169,0),1)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507"/>
        <v>4206</v>
      </c>
      <c r="R4088" s="8">
        <f t="shared" si="508"/>
        <v>4590</v>
      </c>
      <c r="S4088" s="2">
        <v>37</v>
      </c>
      <c r="T4088" s="9">
        <f t="shared" si="509"/>
        <v>4627</v>
      </c>
      <c r="U4088" s="9">
        <f t="shared" si="510"/>
        <v>421</v>
      </c>
      <c r="V4088" s="2" t="s">
        <v>64</v>
      </c>
      <c r="W4088" s="10">
        <f t="shared" si="511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 t="shared" si="504"/>
        <v>Alex</v>
      </c>
      <c r="H4089" s="6" t="str">
        <f t="shared" si="505"/>
        <v>Avila</v>
      </c>
      <c r="I4089" s="6" t="str">
        <f t="shared" si="506"/>
        <v>Newcastle</v>
      </c>
      <c r="J4089" s="2" t="s">
        <v>405</v>
      </c>
      <c r="K4089" s="7" t="str">
        <f>INDEX('Product Details'!$A$2:$D$169, MATCH('Sales Order '!J4089,'Product Details'!$B$2:$B$169,0),3)</f>
        <v>Furniture</v>
      </c>
      <c r="L4089" s="7" t="str">
        <f>INDEX('Product Details'!$A$2:$D$169, MATCH('Sales Order '!J4089,'Product Details'!$B$2:$B$169,0),4)</f>
        <v>Furnishings</v>
      </c>
      <c r="M4089" s="7" t="str">
        <f>INDEX('Product Details'!$A$2:$D$169, MATCH('Sales Order '!J4089,'Product Details'!$B$2:$B$169,0),1)</f>
        <v>-O Photo Frame, Black</v>
      </c>
      <c r="N4089" s="2">
        <v>1834</v>
      </c>
      <c r="O4089" s="2">
        <v>1716</v>
      </c>
      <c r="P4089" s="2">
        <v>4</v>
      </c>
      <c r="Q4089" s="8">
        <f t="shared" si="507"/>
        <v>6864</v>
      </c>
      <c r="R4089" s="8">
        <f t="shared" si="508"/>
        <v>7336</v>
      </c>
      <c r="S4089" s="2">
        <v>76</v>
      </c>
      <c r="T4089" s="9">
        <f t="shared" si="509"/>
        <v>7412</v>
      </c>
      <c r="U4089" s="9">
        <f t="shared" si="510"/>
        <v>548</v>
      </c>
      <c r="V4089" s="2" t="s">
        <v>64</v>
      </c>
      <c r="W4089" s="10">
        <f t="shared" si="511"/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 t="shared" si="504"/>
        <v>Xylona</v>
      </c>
      <c r="H4090" s="6" t="str">
        <f t="shared" si="505"/>
        <v>Preis</v>
      </c>
      <c r="I4090" s="6" t="str">
        <f t="shared" si="506"/>
        <v>Qidong</v>
      </c>
      <c r="J4090" s="2" t="s">
        <v>90</v>
      </c>
      <c r="K4090" s="7" t="str">
        <f>INDEX('Product Details'!$A$2:$D$169, MATCH('Sales Order '!J4090,'Product Details'!$B$2:$B$169,0),3)</f>
        <v>Office_Supplies</v>
      </c>
      <c r="L4090" s="7" t="str">
        <f>INDEX('Product Details'!$A$2:$D$169, MATCH('Sales Order '!J4090,'Product Details'!$B$2:$B$169,0),4)</f>
        <v>Paper</v>
      </c>
      <c r="M4090" s="7" t="str">
        <f>INDEX('Product Details'!$A$2:$D$169, MATCH('Sales Order '!J4090,'Product Details'!$B$2:$B$169,0),1)</f>
        <v>Xerox 1974</v>
      </c>
      <c r="N4090" s="2">
        <v>2453</v>
      </c>
      <c r="O4090" s="2">
        <v>2336</v>
      </c>
      <c r="P4090" s="2">
        <v>6</v>
      </c>
      <c r="Q4090" s="8">
        <f t="shared" si="507"/>
        <v>14016</v>
      </c>
      <c r="R4090" s="8">
        <f t="shared" si="508"/>
        <v>14718</v>
      </c>
      <c r="S4090" s="2">
        <v>47</v>
      </c>
      <c r="T4090" s="9">
        <f t="shared" si="509"/>
        <v>14765</v>
      </c>
      <c r="U4090" s="9">
        <f t="shared" si="510"/>
        <v>749</v>
      </c>
      <c r="V4090" s="2" t="s">
        <v>34</v>
      </c>
      <c r="W4090" s="10">
        <f t="shared" si="511"/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 t="shared" si="504"/>
        <v>Brian</v>
      </c>
      <c r="H4091" s="6" t="str">
        <f t="shared" si="505"/>
        <v>Stugart</v>
      </c>
      <c r="I4091" s="6" t="str">
        <f t="shared" si="506"/>
        <v>Jakarta</v>
      </c>
      <c r="J4091" s="2" t="s">
        <v>221</v>
      </c>
      <c r="K4091" s="7" t="str">
        <f>INDEX('Product Details'!$A$2:$D$169, MATCH('Sales Order '!J4091,'Product Details'!$B$2:$B$169,0),3)</f>
        <v>Office_Supplies</v>
      </c>
      <c r="L4091" s="7" t="str">
        <f>INDEX('Product Details'!$A$2:$D$169, MATCH('Sales Order '!J4091,'Product Details'!$B$2:$B$169,0),4)</f>
        <v>Storage</v>
      </c>
      <c r="M4091" s="7" t="str">
        <f>INDEX('Product Details'!$A$2:$D$169, MATCH('Sales Order '!J4091,'Product Details'!$B$2:$B$169,0),1)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507"/>
        <v>4916</v>
      </c>
      <c r="R4091" s="8">
        <f t="shared" si="508"/>
        <v>5362</v>
      </c>
      <c r="S4091" s="2">
        <v>66</v>
      </c>
      <c r="T4091" s="9">
        <f t="shared" si="509"/>
        <v>5428</v>
      </c>
      <c r="U4091" s="9">
        <f t="shared" si="510"/>
        <v>512</v>
      </c>
      <c r="V4091" s="2" t="s">
        <v>64</v>
      </c>
      <c r="W4091" s="10">
        <f t="shared" si="511"/>
        <v>0.05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 t="shared" si="504"/>
        <v>Trudy</v>
      </c>
      <c r="H4092" s="6" t="str">
        <f t="shared" si="505"/>
        <v>Glocke</v>
      </c>
      <c r="I4092" s="6" t="str">
        <f t="shared" si="506"/>
        <v>Brisbane</v>
      </c>
      <c r="J4092" s="2" t="s">
        <v>497</v>
      </c>
      <c r="K4092" s="7" t="str">
        <f>INDEX('Product Details'!$A$2:$D$169, MATCH('Sales Order '!J4092,'Product Details'!$B$2:$B$169,0),3)</f>
        <v>Furniture</v>
      </c>
      <c r="L4092" s="7" t="str">
        <f>INDEX('Product Details'!$A$2:$D$169, MATCH('Sales Order '!J4092,'Product Details'!$B$2:$B$169,0),4)</f>
        <v>Tables</v>
      </c>
      <c r="M4092" s="7" t="str">
        <f>INDEX('Product Details'!$A$2:$D$169, MATCH('Sales Order '!J4092,'Product Details'!$B$2:$B$169,0),1)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507"/>
        <v>6621</v>
      </c>
      <c r="R4092" s="8">
        <f t="shared" si="508"/>
        <v>6750</v>
      </c>
      <c r="S4092" s="2">
        <v>84</v>
      </c>
      <c r="T4092" s="9">
        <f t="shared" si="509"/>
        <v>6834</v>
      </c>
      <c r="U4092" s="9">
        <f t="shared" si="510"/>
        <v>213</v>
      </c>
      <c r="V4092" s="2" t="s">
        <v>34</v>
      </c>
      <c r="W4092" s="10">
        <f t="shared" si="511"/>
        <v>0.05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 t="shared" si="504"/>
        <v>Craig</v>
      </c>
      <c r="H4093" s="6" t="str">
        <f t="shared" si="505"/>
        <v>Yedwab</v>
      </c>
      <c r="I4093" s="6" t="str">
        <f t="shared" si="506"/>
        <v>Aligarh</v>
      </c>
      <c r="J4093" s="2" t="s">
        <v>63</v>
      </c>
      <c r="K4093" s="7" t="str">
        <f>INDEX('Product Details'!$A$2:$D$169, MATCH('Sales Order '!J4093,'Product Details'!$B$2:$B$169,0),3)</f>
        <v>Office_Supplies</v>
      </c>
      <c r="L4093" s="7" t="str">
        <f>INDEX('Product Details'!$A$2:$D$169, MATCH('Sales Order '!J4093,'Product Details'!$B$2:$B$169,0),4)</f>
        <v>Envelopes</v>
      </c>
      <c r="M4093" s="7" t="str">
        <f>INDEX('Product Details'!$A$2:$D$169, MATCH('Sales Order '!J4093,'Product Details'!$B$2:$B$169,0),1)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507"/>
        <v>522</v>
      </c>
      <c r="R4093" s="8">
        <f t="shared" si="508"/>
        <v>567</v>
      </c>
      <c r="S4093" s="2">
        <v>10</v>
      </c>
      <c r="T4093" s="9">
        <f t="shared" si="509"/>
        <v>577</v>
      </c>
      <c r="U4093" s="9">
        <f t="shared" si="510"/>
        <v>55</v>
      </c>
      <c r="V4093" s="2" t="s">
        <v>34</v>
      </c>
      <c r="W4093" s="10">
        <f t="shared" si="511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 t="shared" si="504"/>
        <v>James</v>
      </c>
      <c r="H4094" s="6" t="str">
        <f t="shared" si="505"/>
        <v>Lanier</v>
      </c>
      <c r="I4094" s="6" t="str">
        <f t="shared" si="506"/>
        <v>Dortmund</v>
      </c>
      <c r="J4094" s="2" t="s">
        <v>39</v>
      </c>
      <c r="K4094" s="7" t="str">
        <f>INDEX('Product Details'!$A$2:$D$169, MATCH('Sales Order '!J4094,'Product Details'!$B$2:$B$169,0),3)</f>
        <v>Office_Supplies</v>
      </c>
      <c r="L4094" s="7" t="str">
        <f>INDEX('Product Details'!$A$2:$D$169, MATCH('Sales Order '!J4094,'Product Details'!$B$2:$B$169,0),4)</f>
        <v>Binders</v>
      </c>
      <c r="M4094" s="7" t="str">
        <f>INDEX('Product Details'!$A$2:$D$169, MATCH('Sales Order '!J4094,'Product Details'!$B$2:$B$169,0),1)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507"/>
        <v>28845</v>
      </c>
      <c r="R4094" s="8">
        <f t="shared" si="508"/>
        <v>31770</v>
      </c>
      <c r="S4094" s="2">
        <v>94</v>
      </c>
      <c r="T4094" s="9">
        <f t="shared" si="509"/>
        <v>31864</v>
      </c>
      <c r="U4094" s="9">
        <f t="shared" si="510"/>
        <v>3019</v>
      </c>
      <c r="V4094" s="2" t="s">
        <v>64</v>
      </c>
      <c r="W4094" s="10">
        <f t="shared" si="511"/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 t="shared" si="504"/>
        <v>Jonathan</v>
      </c>
      <c r="H4095" s="6" t="str">
        <f t="shared" si="505"/>
        <v>Howell</v>
      </c>
      <c r="I4095" s="6" t="str">
        <f t="shared" si="506"/>
        <v>Guangshui</v>
      </c>
      <c r="J4095" s="2" t="s">
        <v>1013</v>
      </c>
      <c r="K4095" s="7" t="str">
        <f>INDEX('Product Details'!$A$2:$D$169, MATCH('Sales Order '!J4095,'Product Details'!$B$2:$B$169,0),3)</f>
        <v>Office_Supplies</v>
      </c>
      <c r="L4095" s="7" t="str">
        <f>INDEX('Product Details'!$A$2:$D$169, MATCH('Sales Order '!J4095,'Product Details'!$B$2:$B$169,0),4)</f>
        <v>Envelopes</v>
      </c>
      <c r="M4095" s="7" t="str">
        <f>INDEX('Product Details'!$A$2:$D$169, MATCH('Sales Order '!J4095,'Product Details'!$B$2:$B$169,0),1)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507"/>
        <v>3184</v>
      </c>
      <c r="R4095" s="8">
        <f t="shared" si="508"/>
        <v>3540</v>
      </c>
      <c r="S4095" s="2">
        <v>59</v>
      </c>
      <c r="T4095" s="9">
        <f t="shared" si="509"/>
        <v>3599</v>
      </c>
      <c r="U4095" s="9">
        <f t="shared" si="510"/>
        <v>415</v>
      </c>
      <c r="V4095" s="2" t="s">
        <v>64</v>
      </c>
      <c r="W4095" s="10">
        <f t="shared" si="511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 t="shared" si="504"/>
        <v>Harry</v>
      </c>
      <c r="H4096" s="6" t="str">
        <f t="shared" si="505"/>
        <v>Marie</v>
      </c>
      <c r="I4096" s="6" t="str">
        <f t="shared" si="506"/>
        <v>Mataram</v>
      </c>
      <c r="J4096" s="2" t="s">
        <v>387</v>
      </c>
      <c r="K4096" s="7" t="str">
        <f>INDEX('Product Details'!$A$2:$D$169, MATCH('Sales Order '!J4096,'Product Details'!$B$2:$B$169,0),3)</f>
        <v>Office_Supplies</v>
      </c>
      <c r="L4096" s="7" t="str">
        <f>INDEX('Product Details'!$A$2:$D$169, MATCH('Sales Order '!J4096,'Product Details'!$B$2:$B$169,0),4)</f>
        <v>Fasteners</v>
      </c>
      <c r="M4096" s="7" t="str">
        <f>INDEX('Product Details'!$A$2:$D$169, MATCH('Sales Order '!J4096,'Product Details'!$B$2:$B$169,0),1)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507"/>
        <v>684</v>
      </c>
      <c r="R4096" s="8">
        <f t="shared" si="508"/>
        <v>716</v>
      </c>
      <c r="S4096" s="2">
        <v>30</v>
      </c>
      <c r="T4096" s="9">
        <f t="shared" si="509"/>
        <v>746</v>
      </c>
      <c r="U4096" s="9">
        <f t="shared" si="510"/>
        <v>62</v>
      </c>
      <c r="V4096" s="2" t="s">
        <v>34</v>
      </c>
      <c r="W4096" s="10">
        <f t="shared" si="511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 t="shared" si="504"/>
        <v>Christopher</v>
      </c>
      <c r="H4097" s="6" t="str">
        <f t="shared" si="505"/>
        <v>Martinez</v>
      </c>
      <c r="I4097" s="6" t="str">
        <f t="shared" si="506"/>
        <v>Qingdao</v>
      </c>
      <c r="J4097" s="2" t="s">
        <v>67</v>
      </c>
      <c r="K4097" s="7" t="str">
        <f>INDEX('Product Details'!$A$2:$D$169, MATCH('Sales Order '!J4097,'Product Details'!$B$2:$B$169,0),3)</f>
        <v>Furniture</v>
      </c>
      <c r="L4097" s="7" t="str">
        <f>INDEX('Product Details'!$A$2:$D$169, MATCH('Sales Order '!J4097,'Product Details'!$B$2:$B$169,0),4)</f>
        <v>Bookcases</v>
      </c>
      <c r="M4097" s="7" t="str">
        <f>INDEX('Product Details'!$A$2:$D$169, MATCH('Sales Order '!J4097,'Product Details'!$B$2:$B$169,0),1)</f>
        <v>Corner Shelving, Traditional</v>
      </c>
      <c r="N4097" s="2">
        <v>809</v>
      </c>
      <c r="O4097" s="2">
        <v>770</v>
      </c>
      <c r="P4097" s="2">
        <v>3</v>
      </c>
      <c r="Q4097" s="8">
        <f t="shared" si="507"/>
        <v>2310</v>
      </c>
      <c r="R4097" s="8">
        <f t="shared" si="508"/>
        <v>2427</v>
      </c>
      <c r="S4097" s="2">
        <v>75</v>
      </c>
      <c r="T4097" s="9">
        <f t="shared" si="509"/>
        <v>2502</v>
      </c>
      <c r="U4097" s="9">
        <f t="shared" si="510"/>
        <v>192</v>
      </c>
      <c r="V4097" s="2" t="s">
        <v>64</v>
      </c>
      <c r="W4097" s="10">
        <f t="shared" si="511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 t="shared" si="504"/>
        <v>Darren</v>
      </c>
      <c r="H4098" s="6" t="str">
        <f t="shared" si="505"/>
        <v>Budd</v>
      </c>
      <c r="I4098" s="6" t="str">
        <f t="shared" si="506"/>
        <v>Regensburg</v>
      </c>
      <c r="J4098" s="2" t="s">
        <v>415</v>
      </c>
      <c r="K4098" s="7" t="str">
        <f>INDEX('Product Details'!$A$2:$D$169, MATCH('Sales Order '!J4098,'Product Details'!$B$2:$B$169,0),3)</f>
        <v>Furniture</v>
      </c>
      <c r="L4098" s="7" t="str">
        <f>INDEX('Product Details'!$A$2:$D$169, MATCH('Sales Order '!J4098,'Product Details'!$B$2:$B$169,0),4)</f>
        <v>Furnishings</v>
      </c>
      <c r="M4098" s="7" t="str">
        <f>INDEX('Product Details'!$A$2:$D$169, MATCH('Sales Order '!J4098,'Product Details'!$B$2:$B$169,0),1)</f>
        <v>-O Clock, Black</v>
      </c>
      <c r="N4098" s="2">
        <v>6598</v>
      </c>
      <c r="O4098" s="2">
        <v>6346</v>
      </c>
      <c r="P4098" s="2">
        <v>9</v>
      </c>
      <c r="Q4098" s="8">
        <f t="shared" si="507"/>
        <v>57114</v>
      </c>
      <c r="R4098" s="8">
        <f t="shared" si="508"/>
        <v>59382</v>
      </c>
      <c r="S4098" s="2">
        <v>63</v>
      </c>
      <c r="T4098" s="9">
        <f t="shared" si="509"/>
        <v>59445</v>
      </c>
      <c r="U4098" s="9">
        <f t="shared" si="510"/>
        <v>2331</v>
      </c>
      <c r="V4098" s="2" t="s">
        <v>34</v>
      </c>
      <c r="W4098" s="10">
        <f t="shared" si="511"/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 t="shared" si="504"/>
        <v>Jack</v>
      </c>
      <c r="H4099" s="6" t="str">
        <f t="shared" si="505"/>
        <v>O'Briant</v>
      </c>
      <c r="I4099" s="6" t="str">
        <f t="shared" si="506"/>
        <v>Jammu</v>
      </c>
      <c r="J4099" s="2" t="s">
        <v>497</v>
      </c>
      <c r="K4099" s="7" t="str">
        <f>INDEX('Product Details'!$A$2:$D$169, MATCH('Sales Order '!J4099,'Product Details'!$B$2:$B$169,0),3)</f>
        <v>Furniture</v>
      </c>
      <c r="L4099" s="7" t="str">
        <f>INDEX('Product Details'!$A$2:$D$169, MATCH('Sales Order '!J4099,'Product Details'!$B$2:$B$169,0),4)</f>
        <v>Tables</v>
      </c>
      <c r="M4099" s="7" t="str">
        <f>INDEX('Product Details'!$A$2:$D$169, MATCH('Sales Order '!J4099,'Product Details'!$B$2:$B$169,0),1)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507"/>
        <v>690</v>
      </c>
      <c r="R4099" s="8">
        <f t="shared" si="508"/>
        <v>738</v>
      </c>
      <c r="S4099" s="2">
        <v>30</v>
      </c>
      <c r="T4099" s="9">
        <f t="shared" si="509"/>
        <v>768</v>
      </c>
      <c r="U4099" s="9">
        <f t="shared" si="510"/>
        <v>78</v>
      </c>
      <c r="V4099" s="2" t="s">
        <v>64</v>
      </c>
      <c r="W4099" s="10">
        <f t="shared" si="511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 t="shared" si="504"/>
        <v>Toby</v>
      </c>
      <c r="H4100" s="6" t="str">
        <f t="shared" si="505"/>
        <v>Braunhardt</v>
      </c>
      <c r="I4100" s="6" t="str">
        <f t="shared" si="506"/>
        <v>Jiangyan</v>
      </c>
      <c r="J4100" s="2" t="s">
        <v>467</v>
      </c>
      <c r="K4100" s="7" t="str">
        <f>INDEX('Product Details'!$A$2:$D$169, MATCH('Sales Order '!J4100,'Product Details'!$B$2:$B$169,0),3)</f>
        <v>Technology</v>
      </c>
      <c r="L4100" s="7" t="str">
        <f>INDEX('Product Details'!$A$2:$D$169, MATCH('Sales Order '!J4100,'Product Details'!$B$2:$B$169,0),4)</f>
        <v>Phones</v>
      </c>
      <c r="M4100" s="7" t="str">
        <f>INDEX('Product Details'!$A$2:$D$169, MATCH('Sales Order '!J4100,'Product Details'!$B$2:$B$169,0),1)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507"/>
        <v>5424</v>
      </c>
      <c r="R4100" s="8">
        <f t="shared" si="508"/>
        <v>6024</v>
      </c>
      <c r="S4100" s="2">
        <v>23</v>
      </c>
      <c r="T4100" s="9">
        <f t="shared" si="509"/>
        <v>6047</v>
      </c>
      <c r="U4100" s="9">
        <f t="shared" si="510"/>
        <v>623</v>
      </c>
      <c r="V4100" s="2" t="s">
        <v>34</v>
      </c>
      <c r="W4100" s="10">
        <f t="shared" si="511"/>
        <v>0.05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 t="shared" si="504"/>
        <v>MaryBeth</v>
      </c>
      <c r="H4101" s="6" t="str">
        <f t="shared" si="505"/>
        <v>Skach</v>
      </c>
      <c r="I4101" s="6" t="str">
        <f t="shared" si="506"/>
        <v>Licheng</v>
      </c>
      <c r="J4101" s="2" t="s">
        <v>389</v>
      </c>
      <c r="K4101" s="7" t="str">
        <f>INDEX('Product Details'!$A$2:$D$169, MATCH('Sales Order '!J4101,'Product Details'!$B$2:$B$169,0),3)</f>
        <v>Furniture</v>
      </c>
      <c r="L4101" s="7" t="str">
        <f>INDEX('Product Details'!$A$2:$D$169, MATCH('Sales Order '!J4101,'Product Details'!$B$2:$B$169,0),4)</f>
        <v>Tables</v>
      </c>
      <c r="M4101" s="7" t="str">
        <f>INDEX('Product Details'!$A$2:$D$169, MATCH('Sales Order '!J4101,'Product Details'!$B$2:$B$169,0),1)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507"/>
        <v>2884</v>
      </c>
      <c r="R4101" s="8">
        <f t="shared" si="508"/>
        <v>3238</v>
      </c>
      <c r="S4101" s="2">
        <v>100</v>
      </c>
      <c r="T4101" s="9">
        <f t="shared" si="509"/>
        <v>3338</v>
      </c>
      <c r="U4101" s="9">
        <f t="shared" si="510"/>
        <v>454</v>
      </c>
      <c r="V4101" s="2" t="s">
        <v>72</v>
      </c>
      <c r="W4101" s="10">
        <f t="shared" si="511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 t="shared" si="504"/>
        <v>Larry</v>
      </c>
      <c r="H4102" s="6" t="str">
        <f t="shared" si="505"/>
        <v>Blacks</v>
      </c>
      <c r="I4102" s="6" t="str">
        <f t="shared" si="506"/>
        <v>Shangyu</v>
      </c>
      <c r="J4102" s="2" t="s">
        <v>326</v>
      </c>
      <c r="K4102" s="7" t="str">
        <f>INDEX('Product Details'!$A$2:$D$169, MATCH('Sales Order '!J4102,'Product Details'!$B$2:$B$169,0),3)</f>
        <v>Technology</v>
      </c>
      <c r="L4102" s="7" t="str">
        <f>INDEX('Product Details'!$A$2:$D$169, MATCH('Sales Order '!J4102,'Product Details'!$B$2:$B$169,0),4)</f>
        <v>Copiers</v>
      </c>
      <c r="M4102" s="7" t="str">
        <f>INDEX('Product Details'!$A$2:$D$169, MATCH('Sales Order '!J4102,'Product Details'!$B$2:$B$169,0),1)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507"/>
        <v>2616</v>
      </c>
      <c r="R4102" s="8">
        <f t="shared" si="508"/>
        <v>2716</v>
      </c>
      <c r="S4102" s="2">
        <v>29</v>
      </c>
      <c r="T4102" s="9">
        <f t="shared" si="509"/>
        <v>2745</v>
      </c>
      <c r="U4102" s="9">
        <f t="shared" si="510"/>
        <v>129</v>
      </c>
      <c r="V4102" s="2" t="s">
        <v>31</v>
      </c>
      <c r="W4102" s="10">
        <f t="shared" si="511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 t="shared" si="504"/>
        <v>Craig</v>
      </c>
      <c r="H4103" s="6" t="str">
        <f t="shared" si="505"/>
        <v>Yedwab</v>
      </c>
      <c r="I4103" s="6" t="str">
        <f t="shared" si="506"/>
        <v>Aligarh</v>
      </c>
      <c r="J4103" s="2" t="s">
        <v>224</v>
      </c>
      <c r="K4103" s="7" t="str">
        <f>INDEX('Product Details'!$A$2:$D$169, MATCH('Sales Order '!J4103,'Product Details'!$B$2:$B$169,0),3)</f>
        <v>Office_Supplies</v>
      </c>
      <c r="L4103" s="7" t="str">
        <f>INDEX('Product Details'!$A$2:$D$169, MATCH('Sales Order '!J4103,'Product Details'!$B$2:$B$169,0),4)</f>
        <v>Supplies</v>
      </c>
      <c r="M4103" s="7" t="str">
        <f>INDEX('Product Details'!$A$2:$D$169, MATCH('Sales Order '!J4103,'Product Details'!$B$2:$B$169,0),1)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507"/>
        <v>24466</v>
      </c>
      <c r="R4103" s="8">
        <f t="shared" si="508"/>
        <v>25658</v>
      </c>
      <c r="S4103" s="2">
        <v>86</v>
      </c>
      <c r="T4103" s="9">
        <f t="shared" si="509"/>
        <v>25744</v>
      </c>
      <c r="U4103" s="9">
        <f t="shared" si="510"/>
        <v>1278</v>
      </c>
      <c r="V4103" s="2" t="s">
        <v>64</v>
      </c>
      <c r="W4103" s="10">
        <f t="shared" si="511"/>
        <v>7.0000000000000007E-2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 t="shared" si="504"/>
        <v>Brooke</v>
      </c>
      <c r="H4104" s="6" t="str">
        <f t="shared" si="505"/>
        <v>Gillingham</v>
      </c>
      <c r="I4104" s="6" t="str">
        <f t="shared" si="506"/>
        <v>Weimar</v>
      </c>
      <c r="J4104" s="2" t="s">
        <v>46</v>
      </c>
      <c r="K4104" s="7" t="str">
        <f>INDEX('Product Details'!$A$2:$D$169, MATCH('Sales Order '!J4104,'Product Details'!$B$2:$B$169,0),3)</f>
        <v>Technology</v>
      </c>
      <c r="L4104" s="7" t="str">
        <f>INDEX('Product Details'!$A$2:$D$169, MATCH('Sales Order '!J4104,'Product Details'!$B$2:$B$169,0),4)</f>
        <v>Machines</v>
      </c>
      <c r="M4104" s="7" t="str">
        <f>INDEX('Product Details'!$A$2:$D$169, MATCH('Sales Order '!J4104,'Product Details'!$B$2:$B$169,0),1)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507"/>
        <v>26632</v>
      </c>
      <c r="R4104" s="8">
        <f t="shared" si="508"/>
        <v>29308</v>
      </c>
      <c r="S4104" s="2">
        <v>45</v>
      </c>
      <c r="T4104" s="9">
        <f t="shared" si="509"/>
        <v>29353</v>
      </c>
      <c r="U4104" s="9">
        <f t="shared" si="510"/>
        <v>2721</v>
      </c>
      <c r="V4104" s="2" t="s">
        <v>34</v>
      </c>
      <c r="W4104" s="10">
        <f t="shared" si="511"/>
        <v>7.0000000000000007E-2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 t="shared" si="504"/>
        <v>Joy</v>
      </c>
      <c r="H4105" s="6" t="str">
        <f t="shared" si="505"/>
        <v>Daniels</v>
      </c>
      <c r="I4105" s="6" t="str">
        <f t="shared" si="506"/>
        <v>Cairns</v>
      </c>
      <c r="J4105" s="2" t="s">
        <v>719</v>
      </c>
      <c r="K4105" s="7" t="str">
        <f>INDEX('Product Details'!$A$2:$D$169, MATCH('Sales Order '!J4105,'Product Details'!$B$2:$B$169,0),3)</f>
        <v>Office_Supplies</v>
      </c>
      <c r="L4105" s="7" t="str">
        <f>INDEX('Product Details'!$A$2:$D$169, MATCH('Sales Order '!J4105,'Product Details'!$B$2:$B$169,0),4)</f>
        <v>Labels</v>
      </c>
      <c r="M4105" s="7" t="str">
        <f>INDEX('Product Details'!$A$2:$D$169, MATCH('Sales Order '!J4105,'Product Details'!$B$2:$B$169,0),1)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507"/>
        <v>17400</v>
      </c>
      <c r="R4105" s="8">
        <f t="shared" si="508"/>
        <v>18080</v>
      </c>
      <c r="S4105" s="2">
        <v>89</v>
      </c>
      <c r="T4105" s="9">
        <f t="shared" si="509"/>
        <v>18169</v>
      </c>
      <c r="U4105" s="9">
        <f t="shared" si="510"/>
        <v>769</v>
      </c>
      <c r="V4105" s="2" t="s">
        <v>34</v>
      </c>
      <c r="W4105" s="10">
        <f t="shared" si="511"/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 t="shared" ref="G4106:G4169" si="512">VLOOKUP(F4106, Customer,2,0)</f>
        <v>Laurel</v>
      </c>
      <c r="H4106" s="6" t="str">
        <f t="shared" ref="H4106:H4169" si="513">VLOOKUP(F4106,Customer,3,0)</f>
        <v>Beltran</v>
      </c>
      <c r="I4106" s="6" t="str">
        <f t="shared" ref="I4106:I4169" si="514">VLOOKUP(F4106,Customer,5,0)</f>
        <v>Bonn</v>
      </c>
      <c r="J4106" s="2" t="s">
        <v>623</v>
      </c>
      <c r="K4106" s="7" t="str">
        <f>INDEX('Product Details'!$A$2:$D$169, MATCH('Sales Order '!J4106,'Product Details'!$B$2:$B$169,0),3)</f>
        <v>Office_Supplies</v>
      </c>
      <c r="L4106" s="7" t="str">
        <f>INDEX('Product Details'!$A$2:$D$169, MATCH('Sales Order '!J4106,'Product Details'!$B$2:$B$169,0),4)</f>
        <v>Storage</v>
      </c>
      <c r="M4106" s="7" t="str">
        <f>INDEX('Product Details'!$A$2:$D$169, MATCH('Sales Order '!J4106,'Product Details'!$B$2:$B$169,0),1)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507"/>
        <v>6210</v>
      </c>
      <c r="R4106" s="8">
        <f t="shared" si="508"/>
        <v>6578</v>
      </c>
      <c r="S4106" s="2">
        <v>86</v>
      </c>
      <c r="T4106" s="9">
        <f t="shared" si="509"/>
        <v>6664</v>
      </c>
      <c r="U4106" s="9">
        <f t="shared" si="510"/>
        <v>454</v>
      </c>
      <c r="V4106" s="2" t="s">
        <v>64</v>
      </c>
      <c r="W4106" s="10">
        <f t="shared" si="511"/>
        <v>0.05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 t="shared" si="512"/>
        <v>Tim</v>
      </c>
      <c r="H4107" s="6" t="str">
        <f t="shared" si="513"/>
        <v>Brockman</v>
      </c>
      <c r="I4107" s="6" t="str">
        <f t="shared" si="514"/>
        <v>Toowoomba</v>
      </c>
      <c r="J4107" s="2" t="s">
        <v>374</v>
      </c>
      <c r="K4107" s="7" t="str">
        <f>INDEX('Product Details'!$A$2:$D$169, MATCH('Sales Order '!J4107,'Product Details'!$B$2:$B$169,0),3)</f>
        <v>Furniture</v>
      </c>
      <c r="L4107" s="7" t="str">
        <f>INDEX('Product Details'!$A$2:$D$169, MATCH('Sales Order '!J4107,'Product Details'!$B$2:$B$169,0),4)</f>
        <v>Chairs</v>
      </c>
      <c r="M4107" s="7" t="str">
        <f>INDEX('Product Details'!$A$2:$D$169, MATCH('Sales Order '!J4107,'Product Details'!$B$2:$B$169,0),1)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515">O4107*P4107</f>
        <v>7475</v>
      </c>
      <c r="R4107" s="8">
        <f t="shared" ref="R4107:R4170" si="516">N4107*P4107</f>
        <v>7925</v>
      </c>
      <c r="S4107" s="2">
        <v>73</v>
      </c>
      <c r="T4107" s="9">
        <f t="shared" ref="T4107:T4170" si="517">R4107+S4107</f>
        <v>7998</v>
      </c>
      <c r="U4107" s="9">
        <f t="shared" ref="U4107:U4170" si="518">T4107-Q4107</f>
        <v>523</v>
      </c>
      <c r="V4107" s="2" t="s">
        <v>34</v>
      </c>
      <c r="W4107" s="10">
        <f t="shared" ref="W4107:W4170" si="519">VLOOKUP(T4107,$X$1:$Y$7,2,1)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 t="shared" si="512"/>
        <v>Lindsay</v>
      </c>
      <c r="H4108" s="6" t="str">
        <f t="shared" si="513"/>
        <v>Castell</v>
      </c>
      <c r="I4108" s="6" t="str">
        <f t="shared" si="514"/>
        <v>Depok</v>
      </c>
      <c r="J4108" s="2" t="s">
        <v>700</v>
      </c>
      <c r="K4108" s="7" t="str">
        <f>INDEX('Product Details'!$A$2:$D$169, MATCH('Sales Order '!J4108,'Product Details'!$B$2:$B$169,0),3)</f>
        <v>Technology</v>
      </c>
      <c r="L4108" s="7" t="str">
        <f>INDEX('Product Details'!$A$2:$D$169, MATCH('Sales Order '!J4108,'Product Details'!$B$2:$B$169,0),4)</f>
        <v>Accessories</v>
      </c>
      <c r="M4108" s="7" t="str">
        <f>INDEX('Product Details'!$A$2:$D$169, MATCH('Sales Order '!J4108,'Product Details'!$B$2:$B$169,0),1)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515"/>
        <v>171</v>
      </c>
      <c r="R4108" s="8">
        <f t="shared" si="516"/>
        <v>183</v>
      </c>
      <c r="S4108" s="2">
        <v>10</v>
      </c>
      <c r="T4108" s="9">
        <f t="shared" si="517"/>
        <v>193</v>
      </c>
      <c r="U4108" s="9">
        <f t="shared" si="518"/>
        <v>22</v>
      </c>
      <c r="V4108" s="2" t="s">
        <v>34</v>
      </c>
      <c r="W4108" s="10">
        <f t="shared" si="519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 t="shared" si="512"/>
        <v>Helen</v>
      </c>
      <c r="H4109" s="6" t="str">
        <f t="shared" si="513"/>
        <v>Abelman</v>
      </c>
      <c r="I4109" s="6" t="str">
        <f t="shared" si="514"/>
        <v>Mangalore</v>
      </c>
      <c r="J4109" s="2" t="s">
        <v>841</v>
      </c>
      <c r="K4109" s="7" t="str">
        <f>INDEX('Product Details'!$A$2:$D$169, MATCH('Sales Order '!J4109,'Product Details'!$B$2:$B$169,0),3)</f>
        <v>Office_Supplies</v>
      </c>
      <c r="L4109" s="7" t="str">
        <f>INDEX('Product Details'!$A$2:$D$169, MATCH('Sales Order '!J4109,'Product Details'!$B$2:$B$169,0),4)</f>
        <v>Envelopes</v>
      </c>
      <c r="M4109" s="7" t="str">
        <f>INDEX('Product Details'!$A$2:$D$169, MATCH('Sales Order '!J4109,'Product Details'!$B$2:$B$169,0),1)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515"/>
        <v>5768</v>
      </c>
      <c r="R4109" s="8">
        <f t="shared" si="516"/>
        <v>6476</v>
      </c>
      <c r="S4109" s="2">
        <v>60</v>
      </c>
      <c r="T4109" s="9">
        <f t="shared" si="517"/>
        <v>6536</v>
      </c>
      <c r="U4109" s="9">
        <f t="shared" si="518"/>
        <v>768</v>
      </c>
      <c r="V4109" s="2" t="s">
        <v>31</v>
      </c>
      <c r="W4109" s="10">
        <f t="shared" si="519"/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 t="shared" si="512"/>
        <v>Duane</v>
      </c>
      <c r="H4110" s="6" t="str">
        <f t="shared" si="513"/>
        <v>Benoit</v>
      </c>
      <c r="I4110" s="6" t="str">
        <f t="shared" si="514"/>
        <v>Tamworth</v>
      </c>
      <c r="J4110" s="2" t="s">
        <v>51</v>
      </c>
      <c r="K4110" s="7" t="str">
        <f>INDEX('Product Details'!$A$2:$D$169, MATCH('Sales Order '!J4110,'Product Details'!$B$2:$B$169,0),3)</f>
        <v>Technology</v>
      </c>
      <c r="L4110" s="7" t="str">
        <f>INDEX('Product Details'!$A$2:$D$169, MATCH('Sales Order '!J4110,'Product Details'!$B$2:$B$169,0),4)</f>
        <v>Machines</v>
      </c>
      <c r="M4110" s="7" t="str">
        <f>INDEX('Product Details'!$A$2:$D$169, MATCH('Sales Order '!J4110,'Product Details'!$B$2:$B$169,0),1)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515"/>
        <v>4485</v>
      </c>
      <c r="R4110" s="8">
        <f t="shared" si="516"/>
        <v>4755</v>
      </c>
      <c r="S4110" s="2">
        <v>53</v>
      </c>
      <c r="T4110" s="9">
        <f t="shared" si="517"/>
        <v>4808</v>
      </c>
      <c r="U4110" s="9">
        <f t="shared" si="518"/>
        <v>323</v>
      </c>
      <c r="V4110" s="2" t="s">
        <v>34</v>
      </c>
      <c r="W4110" s="10">
        <f t="shared" si="519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 t="shared" si="512"/>
        <v>Ralph</v>
      </c>
      <c r="H4111" s="6" t="str">
        <f t="shared" si="513"/>
        <v>Arnett</v>
      </c>
      <c r="I4111" s="6" t="str">
        <f t="shared" si="514"/>
        <v>Shenyang</v>
      </c>
      <c r="J4111" s="2" t="s">
        <v>351</v>
      </c>
      <c r="K4111" s="7" t="str">
        <f>INDEX('Product Details'!$A$2:$D$169, MATCH('Sales Order '!J4111,'Product Details'!$B$2:$B$169,0),3)</f>
        <v>Furniture</v>
      </c>
      <c r="L4111" s="7" t="str">
        <f>INDEX('Product Details'!$A$2:$D$169, MATCH('Sales Order '!J4111,'Product Details'!$B$2:$B$169,0),4)</f>
        <v>Tables</v>
      </c>
      <c r="M4111" s="7" t="str">
        <f>INDEX('Product Details'!$A$2:$D$169, MATCH('Sales Order '!J4111,'Product Details'!$B$2:$B$169,0),1)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515"/>
        <v>139</v>
      </c>
      <c r="R4111" s="8">
        <f t="shared" si="516"/>
        <v>151</v>
      </c>
      <c r="S4111" s="2">
        <v>30</v>
      </c>
      <c r="T4111" s="9">
        <f t="shared" si="517"/>
        <v>181</v>
      </c>
      <c r="U4111" s="9">
        <f t="shared" si="518"/>
        <v>42</v>
      </c>
      <c r="V4111" s="2" t="s">
        <v>34</v>
      </c>
      <c r="W4111" s="10">
        <f t="shared" si="519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 t="shared" si="512"/>
        <v>Erica</v>
      </c>
      <c r="H4112" s="6" t="str">
        <f t="shared" si="513"/>
        <v>Hackney</v>
      </c>
      <c r="I4112" s="6" t="str">
        <f t="shared" si="514"/>
        <v>Perth</v>
      </c>
      <c r="J4112" s="2" t="s">
        <v>702</v>
      </c>
      <c r="K4112" s="7" t="str">
        <f>INDEX('Product Details'!$A$2:$D$169, MATCH('Sales Order '!J4112,'Product Details'!$B$2:$B$169,0),3)</f>
        <v>Furniture</v>
      </c>
      <c r="L4112" s="7" t="str">
        <f>INDEX('Product Details'!$A$2:$D$169, MATCH('Sales Order '!J4112,'Product Details'!$B$2:$B$169,0),4)</f>
        <v>Tables</v>
      </c>
      <c r="M4112" s="7" t="str">
        <f>INDEX('Product Details'!$A$2:$D$169, MATCH('Sales Order '!J4112,'Product Details'!$B$2:$B$169,0),1)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515"/>
        <v>1287</v>
      </c>
      <c r="R4112" s="8">
        <f t="shared" si="516"/>
        <v>1405</v>
      </c>
      <c r="S4112" s="2">
        <v>45</v>
      </c>
      <c r="T4112" s="9">
        <f t="shared" si="517"/>
        <v>1450</v>
      </c>
      <c r="U4112" s="9">
        <f t="shared" si="518"/>
        <v>163</v>
      </c>
      <c r="V4112" s="2" t="s">
        <v>34</v>
      </c>
      <c r="W4112" s="10">
        <f t="shared" si="519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 t="shared" si="512"/>
        <v>Anna</v>
      </c>
      <c r="H4113" s="6" t="str">
        <f t="shared" si="513"/>
        <v>Gayman</v>
      </c>
      <c r="I4113" s="6" t="str">
        <f t="shared" si="514"/>
        <v>Surat</v>
      </c>
      <c r="J4113" s="2" t="s">
        <v>286</v>
      </c>
      <c r="K4113" s="7" t="str">
        <f>INDEX('Product Details'!$A$2:$D$169, MATCH('Sales Order '!J4113,'Product Details'!$B$2:$B$169,0),3)</f>
        <v>Technology</v>
      </c>
      <c r="L4113" s="7" t="str">
        <f>INDEX('Product Details'!$A$2:$D$169, MATCH('Sales Order '!J4113,'Product Details'!$B$2:$B$169,0),4)</f>
        <v>Phones</v>
      </c>
      <c r="M4113" s="7" t="str">
        <f>INDEX('Product Details'!$A$2:$D$169, MATCH('Sales Order '!J4113,'Product Details'!$B$2:$B$169,0),1)</f>
        <v>Phone 5C</v>
      </c>
      <c r="N4113" s="2">
        <v>90</v>
      </c>
      <c r="O4113" s="2">
        <v>81</v>
      </c>
      <c r="P4113" s="2">
        <v>3</v>
      </c>
      <c r="Q4113" s="8">
        <f t="shared" si="515"/>
        <v>243</v>
      </c>
      <c r="R4113" s="8">
        <f t="shared" si="516"/>
        <v>270</v>
      </c>
      <c r="S4113" s="2">
        <v>10</v>
      </c>
      <c r="T4113" s="9">
        <f t="shared" si="517"/>
        <v>280</v>
      </c>
      <c r="U4113" s="9">
        <f t="shared" si="518"/>
        <v>37</v>
      </c>
      <c r="V4113" s="2" t="s">
        <v>31</v>
      </c>
      <c r="W4113" s="10">
        <f t="shared" si="519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 t="shared" si="512"/>
        <v>Scott</v>
      </c>
      <c r="H4114" s="6" t="str">
        <f t="shared" si="513"/>
        <v>Cohen</v>
      </c>
      <c r="I4114" s="6" t="str">
        <f t="shared" si="514"/>
        <v>Freiburg</v>
      </c>
      <c r="J4114" s="2" t="s">
        <v>493</v>
      </c>
      <c r="K4114" s="7" t="str">
        <f>INDEX('Product Details'!$A$2:$D$169, MATCH('Sales Order '!J4114,'Product Details'!$B$2:$B$169,0),3)</f>
        <v>Office_Supplies</v>
      </c>
      <c r="L4114" s="7" t="str">
        <f>INDEX('Product Details'!$A$2:$D$169, MATCH('Sales Order '!J4114,'Product Details'!$B$2:$B$169,0),4)</f>
        <v>Binders</v>
      </c>
      <c r="M4114" s="7" t="str">
        <f>INDEX('Product Details'!$A$2:$D$169, MATCH('Sales Order '!J4114,'Product Details'!$B$2:$B$169,0),1)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515"/>
        <v>5114</v>
      </c>
      <c r="R4114" s="8">
        <f t="shared" si="516"/>
        <v>5580</v>
      </c>
      <c r="S4114" s="2">
        <v>22</v>
      </c>
      <c r="T4114" s="9">
        <f t="shared" si="517"/>
        <v>5602</v>
      </c>
      <c r="U4114" s="9">
        <f t="shared" si="518"/>
        <v>488</v>
      </c>
      <c r="V4114" s="2" t="s">
        <v>34</v>
      </c>
      <c r="W4114" s="10">
        <f t="shared" si="519"/>
        <v>0.05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 t="shared" si="512"/>
        <v>Bobby</v>
      </c>
      <c r="H4115" s="6" t="str">
        <f t="shared" si="513"/>
        <v>Odegard</v>
      </c>
      <c r="I4115" s="6" t="str">
        <f t="shared" si="514"/>
        <v>Adelaide</v>
      </c>
      <c r="J4115" s="2" t="s">
        <v>87</v>
      </c>
      <c r="K4115" s="7" t="str">
        <f>INDEX('Product Details'!$A$2:$D$169, MATCH('Sales Order '!J4115,'Product Details'!$B$2:$B$169,0),3)</f>
        <v>Office_Supplies</v>
      </c>
      <c r="L4115" s="7" t="str">
        <f>INDEX('Product Details'!$A$2:$D$169, MATCH('Sales Order '!J4115,'Product Details'!$B$2:$B$169,0),4)</f>
        <v>Storage</v>
      </c>
      <c r="M4115" s="7" t="str">
        <f>INDEX('Product Details'!$A$2:$D$169, MATCH('Sales Order '!J4115,'Product Details'!$B$2:$B$169,0),1)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515"/>
        <v>21005</v>
      </c>
      <c r="R4115" s="8">
        <f t="shared" si="516"/>
        <v>22435</v>
      </c>
      <c r="S4115" s="2">
        <v>60</v>
      </c>
      <c r="T4115" s="9">
        <f t="shared" si="517"/>
        <v>22495</v>
      </c>
      <c r="U4115" s="9">
        <f t="shared" si="518"/>
        <v>1490</v>
      </c>
      <c r="V4115" s="2" t="s">
        <v>34</v>
      </c>
      <c r="W4115" s="10">
        <f t="shared" si="519"/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 t="shared" si="512"/>
        <v>Logan</v>
      </c>
      <c r="H4116" s="6" t="str">
        <f t="shared" si="513"/>
        <v>Haushalter</v>
      </c>
      <c r="I4116" s="6" t="str">
        <f t="shared" si="514"/>
        <v>Canberra</v>
      </c>
      <c r="J4116" s="2" t="s">
        <v>284</v>
      </c>
      <c r="K4116" s="7" t="str">
        <f>INDEX('Product Details'!$A$2:$D$169, MATCH('Sales Order '!J4116,'Product Details'!$B$2:$B$169,0),3)</f>
        <v>Furniture</v>
      </c>
      <c r="L4116" s="7" t="str">
        <f>INDEX('Product Details'!$A$2:$D$169, MATCH('Sales Order '!J4116,'Product Details'!$B$2:$B$169,0),4)</f>
        <v>Chairs</v>
      </c>
      <c r="M4116" s="7" t="str">
        <f>INDEX('Product Details'!$A$2:$D$169, MATCH('Sales Order '!J4116,'Product Details'!$B$2:$B$169,0),1)</f>
        <v>Chairmat, Black</v>
      </c>
      <c r="N4116" s="2">
        <v>222</v>
      </c>
      <c r="O4116" s="2">
        <v>204</v>
      </c>
      <c r="P4116" s="2">
        <v>2</v>
      </c>
      <c r="Q4116" s="8">
        <f t="shared" si="515"/>
        <v>408</v>
      </c>
      <c r="R4116" s="8">
        <f t="shared" si="516"/>
        <v>444</v>
      </c>
      <c r="S4116" s="2">
        <v>39</v>
      </c>
      <c r="T4116" s="9">
        <f t="shared" si="517"/>
        <v>483</v>
      </c>
      <c r="U4116" s="9">
        <f t="shared" si="518"/>
        <v>75</v>
      </c>
      <c r="V4116" s="2" t="s">
        <v>64</v>
      </c>
      <c r="W4116" s="10">
        <f t="shared" si="519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 t="shared" si="512"/>
        <v>Max</v>
      </c>
      <c r="H4117" s="6" t="str">
        <f t="shared" si="513"/>
        <v>Ludwig</v>
      </c>
      <c r="I4117" s="6" t="str">
        <f t="shared" si="514"/>
        <v>Cirebon</v>
      </c>
      <c r="J4117" s="2" t="s">
        <v>326</v>
      </c>
      <c r="K4117" s="7" t="str">
        <f>INDEX('Product Details'!$A$2:$D$169, MATCH('Sales Order '!J4117,'Product Details'!$B$2:$B$169,0),3)</f>
        <v>Technology</v>
      </c>
      <c r="L4117" s="7" t="str">
        <f>INDEX('Product Details'!$A$2:$D$169, MATCH('Sales Order '!J4117,'Product Details'!$B$2:$B$169,0),4)</f>
        <v>Copiers</v>
      </c>
      <c r="M4117" s="7" t="str">
        <f>INDEX('Product Details'!$A$2:$D$169, MATCH('Sales Order '!J4117,'Product Details'!$B$2:$B$169,0),1)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515"/>
        <v>12765</v>
      </c>
      <c r="R4117" s="8">
        <f t="shared" si="516"/>
        <v>13530</v>
      </c>
      <c r="S4117" s="2">
        <v>86</v>
      </c>
      <c r="T4117" s="9">
        <f t="shared" si="517"/>
        <v>13616</v>
      </c>
      <c r="U4117" s="9">
        <f t="shared" si="518"/>
        <v>851</v>
      </c>
      <c r="V4117" s="2" t="s">
        <v>64</v>
      </c>
      <c r="W4117" s="10">
        <f t="shared" si="519"/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 t="shared" si="512"/>
        <v>Tim</v>
      </c>
      <c r="H4118" s="6" t="str">
        <f t="shared" si="513"/>
        <v>Brockman</v>
      </c>
      <c r="I4118" s="6" t="str">
        <f t="shared" si="514"/>
        <v>Toowoomba</v>
      </c>
      <c r="J4118" s="2" t="s">
        <v>1406</v>
      </c>
      <c r="K4118" s="7" t="str">
        <f>INDEX('Product Details'!$A$2:$D$169, MATCH('Sales Order '!J4118,'Product Details'!$B$2:$B$169,0),3)</f>
        <v>Office_Supplies</v>
      </c>
      <c r="L4118" s="7" t="str">
        <f>INDEX('Product Details'!$A$2:$D$169, MATCH('Sales Order '!J4118,'Product Details'!$B$2:$B$169,0),4)</f>
        <v>Art</v>
      </c>
      <c r="M4118" s="7" t="str">
        <f>INDEX('Product Details'!$A$2:$D$169, MATCH('Sales Order '!J4118,'Product Details'!$B$2:$B$169,0),1)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515"/>
        <v>5486</v>
      </c>
      <c r="R4118" s="8">
        <f t="shared" si="516"/>
        <v>5916</v>
      </c>
      <c r="S4118" s="2">
        <v>63</v>
      </c>
      <c r="T4118" s="9">
        <f t="shared" si="517"/>
        <v>5979</v>
      </c>
      <c r="U4118" s="9">
        <f t="shared" si="518"/>
        <v>493</v>
      </c>
      <c r="V4118" s="2" t="s">
        <v>34</v>
      </c>
      <c r="W4118" s="10">
        <f t="shared" si="519"/>
        <v>0.05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 t="shared" si="512"/>
        <v>Joel</v>
      </c>
      <c r="H4119" s="6" t="str">
        <f t="shared" si="513"/>
        <v>Eaton</v>
      </c>
      <c r="I4119" s="6" t="str">
        <f t="shared" si="514"/>
        <v>Nuremberg</v>
      </c>
      <c r="J4119" s="2" t="s">
        <v>841</v>
      </c>
      <c r="K4119" s="7" t="str">
        <f>INDEX('Product Details'!$A$2:$D$169, MATCH('Sales Order '!J4119,'Product Details'!$B$2:$B$169,0),3)</f>
        <v>Office_Supplies</v>
      </c>
      <c r="L4119" s="7" t="str">
        <f>INDEX('Product Details'!$A$2:$D$169, MATCH('Sales Order '!J4119,'Product Details'!$B$2:$B$169,0),4)</f>
        <v>Envelopes</v>
      </c>
      <c r="M4119" s="7" t="str">
        <f>INDEX('Product Details'!$A$2:$D$169, MATCH('Sales Order '!J4119,'Product Details'!$B$2:$B$169,0),1)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515"/>
        <v>22495</v>
      </c>
      <c r="R4119" s="8">
        <f t="shared" si="516"/>
        <v>24520</v>
      </c>
      <c r="S4119" s="2">
        <v>45</v>
      </c>
      <c r="T4119" s="9">
        <f t="shared" si="517"/>
        <v>24565</v>
      </c>
      <c r="U4119" s="9">
        <f t="shared" si="518"/>
        <v>2070</v>
      </c>
      <c r="V4119" s="2" t="s">
        <v>34</v>
      </c>
      <c r="W4119" s="10">
        <f t="shared" si="519"/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 t="shared" si="512"/>
        <v>Greg</v>
      </c>
      <c r="H4120" s="6" t="str">
        <f t="shared" si="513"/>
        <v>Tran</v>
      </c>
      <c r="I4120" s="6" t="str">
        <f t="shared" si="514"/>
        <v>Recklinghausen</v>
      </c>
      <c r="J4120" s="2" t="s">
        <v>342</v>
      </c>
      <c r="K4120" s="7" t="str">
        <f>INDEX('Product Details'!$A$2:$D$169, MATCH('Sales Order '!J4120,'Product Details'!$B$2:$B$169,0),3)</f>
        <v>Technology</v>
      </c>
      <c r="L4120" s="7" t="str">
        <f>INDEX('Product Details'!$A$2:$D$169, MATCH('Sales Order '!J4120,'Product Details'!$B$2:$B$169,0),4)</f>
        <v>Copiers</v>
      </c>
      <c r="M4120" s="7" t="str">
        <f>INDEX('Product Details'!$A$2:$D$169, MATCH('Sales Order '!J4120,'Product Details'!$B$2:$B$169,0),1)</f>
        <v>Brother Wireless Fax, Color</v>
      </c>
      <c r="N4120" s="2">
        <v>914</v>
      </c>
      <c r="O4120" s="2">
        <v>830</v>
      </c>
      <c r="P4120" s="2">
        <v>1</v>
      </c>
      <c r="Q4120" s="8">
        <f t="shared" si="515"/>
        <v>830</v>
      </c>
      <c r="R4120" s="8">
        <f t="shared" si="516"/>
        <v>914</v>
      </c>
      <c r="S4120" s="2">
        <v>98</v>
      </c>
      <c r="T4120" s="9">
        <f t="shared" si="517"/>
        <v>1012</v>
      </c>
      <c r="U4120" s="9">
        <f t="shared" si="518"/>
        <v>182</v>
      </c>
      <c r="V4120" s="2" t="s">
        <v>64</v>
      </c>
      <c r="W4120" s="10">
        <f t="shared" si="519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 t="shared" si="512"/>
        <v>Ruben</v>
      </c>
      <c r="H4121" s="6" t="str">
        <f t="shared" si="513"/>
        <v>Ausman</v>
      </c>
      <c r="I4121" s="6" t="str">
        <f t="shared" si="514"/>
        <v>Sonneberg</v>
      </c>
      <c r="J4121" s="2" t="s">
        <v>337</v>
      </c>
      <c r="K4121" s="7" t="str">
        <f>INDEX('Product Details'!$A$2:$D$169, MATCH('Sales Order '!J4121,'Product Details'!$B$2:$B$169,0),3)</f>
        <v>Technology</v>
      </c>
      <c r="L4121" s="7" t="str">
        <f>INDEX('Product Details'!$A$2:$D$169, MATCH('Sales Order '!J4121,'Product Details'!$B$2:$B$169,0),4)</f>
        <v>Phones</v>
      </c>
      <c r="M4121" s="7" t="str">
        <f>INDEX('Product Details'!$A$2:$D$169, MATCH('Sales Order '!J4121,'Product Details'!$B$2:$B$169,0),1)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515"/>
        <v>6000</v>
      </c>
      <c r="R4121" s="8">
        <f t="shared" si="516"/>
        <v>6729</v>
      </c>
      <c r="S4121" s="2">
        <v>42</v>
      </c>
      <c r="T4121" s="9">
        <f t="shared" si="517"/>
        <v>6771</v>
      </c>
      <c r="U4121" s="9">
        <f t="shared" si="518"/>
        <v>771</v>
      </c>
      <c r="V4121" s="2" t="s">
        <v>64</v>
      </c>
      <c r="W4121" s="10">
        <f t="shared" si="519"/>
        <v>0.05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 t="shared" si="512"/>
        <v>Bill</v>
      </c>
      <c r="H4122" s="6" t="str">
        <f t="shared" si="513"/>
        <v>Eplett</v>
      </c>
      <c r="I4122" s="6" t="str">
        <f t="shared" si="514"/>
        <v>Newcastle</v>
      </c>
      <c r="J4122" s="2" t="s">
        <v>444</v>
      </c>
      <c r="K4122" s="7" t="str">
        <f>INDEX('Product Details'!$A$2:$D$169, MATCH('Sales Order '!J4122,'Product Details'!$B$2:$B$169,0),3)</f>
        <v>Office_Supplies</v>
      </c>
      <c r="L4122" s="7" t="str">
        <f>INDEX('Product Details'!$A$2:$D$169, MATCH('Sales Order '!J4122,'Product Details'!$B$2:$B$169,0),4)</f>
        <v>Envelopes</v>
      </c>
      <c r="M4122" s="7" t="str">
        <f>INDEX('Product Details'!$A$2:$D$169, MATCH('Sales Order '!J4122,'Product Details'!$B$2:$B$169,0),1)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515"/>
        <v>4005</v>
      </c>
      <c r="R4122" s="8">
        <f t="shared" si="516"/>
        <v>4494</v>
      </c>
      <c r="S4122" s="2">
        <v>32</v>
      </c>
      <c r="T4122" s="9">
        <f t="shared" si="517"/>
        <v>4526</v>
      </c>
      <c r="U4122" s="9">
        <f t="shared" si="518"/>
        <v>521</v>
      </c>
      <c r="V4122" s="2" t="s">
        <v>34</v>
      </c>
      <c r="W4122" s="10">
        <f t="shared" si="519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 t="shared" si="512"/>
        <v>Carlos</v>
      </c>
      <c r="H4123" s="6" t="str">
        <f t="shared" si="513"/>
        <v>Soltero</v>
      </c>
      <c r="I4123" s="6" t="str">
        <f t="shared" si="514"/>
        <v>Wodonga</v>
      </c>
      <c r="J4123" s="2" t="s">
        <v>256</v>
      </c>
      <c r="K4123" s="7" t="str">
        <f>INDEX('Product Details'!$A$2:$D$169, MATCH('Sales Order '!J4123,'Product Details'!$B$2:$B$169,0),3)</f>
        <v>Office_Supplies</v>
      </c>
      <c r="L4123" s="7" t="str">
        <f>INDEX('Product Details'!$A$2:$D$169, MATCH('Sales Order '!J4123,'Product Details'!$B$2:$B$169,0),4)</f>
        <v>Supplies</v>
      </c>
      <c r="M4123" s="7" t="str">
        <f>INDEX('Product Details'!$A$2:$D$169, MATCH('Sales Order '!J4123,'Product Details'!$B$2:$B$169,0),1)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515"/>
        <v>3090</v>
      </c>
      <c r="R4123" s="8">
        <f t="shared" si="516"/>
        <v>3242</v>
      </c>
      <c r="S4123" s="2">
        <v>85</v>
      </c>
      <c r="T4123" s="9">
        <f t="shared" si="517"/>
        <v>3327</v>
      </c>
      <c r="U4123" s="9">
        <f t="shared" si="518"/>
        <v>237</v>
      </c>
      <c r="V4123" s="2" t="s">
        <v>34</v>
      </c>
      <c r="W4123" s="10">
        <f t="shared" si="519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 t="shared" si="512"/>
        <v>Nicole</v>
      </c>
      <c r="H4124" s="6" t="str">
        <f t="shared" si="513"/>
        <v>Fjeld</v>
      </c>
      <c r="I4124" s="6" t="str">
        <f t="shared" si="514"/>
        <v>Berlin</v>
      </c>
      <c r="J4124" s="2" t="s">
        <v>297</v>
      </c>
      <c r="K4124" s="7" t="str">
        <f>INDEX('Product Details'!$A$2:$D$169, MATCH('Sales Order '!J4124,'Product Details'!$B$2:$B$169,0),3)</f>
        <v>Office_Supplies</v>
      </c>
      <c r="L4124" s="7" t="str">
        <f>INDEX('Product Details'!$A$2:$D$169, MATCH('Sales Order '!J4124,'Product Details'!$B$2:$B$169,0),4)</f>
        <v>Binders</v>
      </c>
      <c r="M4124" s="7" t="str">
        <f>INDEX('Product Details'!$A$2:$D$169, MATCH('Sales Order '!J4124,'Product Details'!$B$2:$B$169,0),1)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515"/>
        <v>21318</v>
      </c>
      <c r="R4124" s="8">
        <f t="shared" si="516"/>
        <v>22602</v>
      </c>
      <c r="S4124" s="2">
        <v>68</v>
      </c>
      <c r="T4124" s="9">
        <f t="shared" si="517"/>
        <v>22670</v>
      </c>
      <c r="U4124" s="9">
        <f t="shared" si="518"/>
        <v>1352</v>
      </c>
      <c r="V4124" s="2" t="s">
        <v>34</v>
      </c>
      <c r="W4124" s="10">
        <f t="shared" si="519"/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 t="shared" si="512"/>
        <v>Alex</v>
      </c>
      <c r="H4125" s="6" t="str">
        <f t="shared" si="513"/>
        <v>Grayson</v>
      </c>
      <c r="I4125" s="6" t="str">
        <f t="shared" si="514"/>
        <v>Anyang</v>
      </c>
      <c r="J4125" s="2" t="s">
        <v>323</v>
      </c>
      <c r="K4125" s="7" t="str">
        <f>INDEX('Product Details'!$A$2:$D$169, MATCH('Sales Order '!J4125,'Product Details'!$B$2:$B$169,0),3)</f>
        <v>Technology</v>
      </c>
      <c r="L4125" s="7" t="str">
        <f>INDEX('Product Details'!$A$2:$D$169, MATCH('Sales Order '!J4125,'Product Details'!$B$2:$B$169,0),4)</f>
        <v>Accessories</v>
      </c>
      <c r="M4125" s="7" t="str">
        <f>INDEX('Product Details'!$A$2:$D$169, MATCH('Sales Order '!J4125,'Product Details'!$B$2:$B$169,0),1)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515"/>
        <v>1677</v>
      </c>
      <c r="R4125" s="8">
        <f t="shared" si="516"/>
        <v>1755</v>
      </c>
      <c r="S4125" s="2">
        <v>30</v>
      </c>
      <c r="T4125" s="9">
        <f t="shared" si="517"/>
        <v>1785</v>
      </c>
      <c r="U4125" s="9">
        <f t="shared" si="518"/>
        <v>108</v>
      </c>
      <c r="V4125" s="2" t="s">
        <v>34</v>
      </c>
      <c r="W4125" s="10">
        <f t="shared" si="519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 t="shared" si="512"/>
        <v>Emily</v>
      </c>
      <c r="H4126" s="6" t="str">
        <f t="shared" si="513"/>
        <v>Burns</v>
      </c>
      <c r="I4126" s="6" t="str">
        <f t="shared" si="514"/>
        <v>Nasik</v>
      </c>
      <c r="J4126" s="2" t="s">
        <v>539</v>
      </c>
      <c r="K4126" s="7" t="str">
        <f>INDEX('Product Details'!$A$2:$D$169, MATCH('Sales Order '!J4126,'Product Details'!$B$2:$B$169,0),3)</f>
        <v>Technology</v>
      </c>
      <c r="L4126" s="7" t="str">
        <f>INDEX('Product Details'!$A$2:$D$169, MATCH('Sales Order '!J4126,'Product Details'!$B$2:$B$169,0),4)</f>
        <v>Copiers</v>
      </c>
      <c r="M4126" s="7" t="str">
        <f>INDEX('Product Details'!$A$2:$D$169, MATCH('Sales Order '!J4126,'Product Details'!$B$2:$B$169,0),1)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515"/>
        <v>7770</v>
      </c>
      <c r="R4126" s="8">
        <f t="shared" si="516"/>
        <v>8310</v>
      </c>
      <c r="S4126" s="2">
        <v>87</v>
      </c>
      <c r="T4126" s="9">
        <f t="shared" si="517"/>
        <v>8397</v>
      </c>
      <c r="U4126" s="9">
        <f t="shared" si="518"/>
        <v>627</v>
      </c>
      <c r="V4126" s="2" t="s">
        <v>72</v>
      </c>
      <c r="W4126" s="10">
        <f t="shared" si="519"/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 t="shared" si="512"/>
        <v>Kunst</v>
      </c>
      <c r="H4127" s="6" t="str">
        <f t="shared" si="513"/>
        <v>Miller</v>
      </c>
      <c r="I4127" s="6" t="str">
        <f t="shared" si="514"/>
        <v>Jakarta</v>
      </c>
      <c r="J4127" s="2" t="s">
        <v>362</v>
      </c>
      <c r="K4127" s="7" t="str">
        <f>INDEX('Product Details'!$A$2:$D$169, MATCH('Sales Order '!J4127,'Product Details'!$B$2:$B$169,0),3)</f>
        <v>Technology</v>
      </c>
      <c r="L4127" s="7" t="str">
        <f>INDEX('Product Details'!$A$2:$D$169, MATCH('Sales Order '!J4127,'Product Details'!$B$2:$B$169,0),4)</f>
        <v>Machines</v>
      </c>
      <c r="M4127" s="7" t="str">
        <f>INDEX('Product Details'!$A$2:$D$169, MATCH('Sales Order '!J4127,'Product Details'!$B$2:$B$169,0),1)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515"/>
        <v>200</v>
      </c>
      <c r="R4127" s="8">
        <f t="shared" si="516"/>
        <v>214</v>
      </c>
      <c r="S4127" s="2">
        <v>47</v>
      </c>
      <c r="T4127" s="9">
        <f t="shared" si="517"/>
        <v>261</v>
      </c>
      <c r="U4127" s="9">
        <f t="shared" si="518"/>
        <v>61</v>
      </c>
      <c r="V4127" s="2" t="s">
        <v>34</v>
      </c>
      <c r="W4127" s="10">
        <f t="shared" si="519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 t="shared" si="512"/>
        <v>Anthony</v>
      </c>
      <c r="H4128" s="6" t="str">
        <f t="shared" si="513"/>
        <v>Garverick</v>
      </c>
      <c r="I4128" s="6" t="str">
        <f t="shared" si="514"/>
        <v>Delhi</v>
      </c>
      <c r="J4128" s="2" t="s">
        <v>555</v>
      </c>
      <c r="K4128" s="7" t="str">
        <f>INDEX('Product Details'!$A$2:$D$169, MATCH('Sales Order '!J4128,'Product Details'!$B$2:$B$169,0),3)</f>
        <v>Furniture</v>
      </c>
      <c r="L4128" s="7" t="str">
        <f>INDEX('Product Details'!$A$2:$D$169, MATCH('Sales Order '!J4128,'Product Details'!$B$2:$B$169,0),4)</f>
        <v>Furnishings</v>
      </c>
      <c r="M4128" s="7" t="str">
        <f>INDEX('Product Details'!$A$2:$D$169, MATCH('Sales Order '!J4128,'Product Details'!$B$2:$B$169,0),1)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515"/>
        <v>8896</v>
      </c>
      <c r="R4128" s="8">
        <f t="shared" si="516"/>
        <v>9596</v>
      </c>
      <c r="S4128" s="2">
        <v>52</v>
      </c>
      <c r="T4128" s="9">
        <f t="shared" si="517"/>
        <v>9648</v>
      </c>
      <c r="U4128" s="9">
        <f t="shared" si="518"/>
        <v>752</v>
      </c>
      <c r="V4128" s="2" t="s">
        <v>31</v>
      </c>
      <c r="W4128" s="10">
        <f t="shared" si="519"/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 t="shared" si="512"/>
        <v>Jessica</v>
      </c>
      <c r="H4129" s="6" t="str">
        <f t="shared" si="513"/>
        <v>Myrick</v>
      </c>
      <c r="I4129" s="6" t="str">
        <f t="shared" si="514"/>
        <v>Jakarta</v>
      </c>
      <c r="J4129" s="2" t="s">
        <v>314</v>
      </c>
      <c r="K4129" s="7" t="str">
        <f>INDEX('Product Details'!$A$2:$D$169, MATCH('Sales Order '!J4129,'Product Details'!$B$2:$B$169,0),3)</f>
        <v>Technology</v>
      </c>
      <c r="L4129" s="7" t="str">
        <f>INDEX('Product Details'!$A$2:$D$169, MATCH('Sales Order '!J4129,'Product Details'!$B$2:$B$169,0),4)</f>
        <v>Copiers</v>
      </c>
      <c r="M4129" s="7" t="str">
        <f>INDEX('Product Details'!$A$2:$D$169, MATCH('Sales Order '!J4129,'Product Details'!$B$2:$B$169,0),1)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515"/>
        <v>134</v>
      </c>
      <c r="R4129" s="8">
        <f t="shared" si="516"/>
        <v>142</v>
      </c>
      <c r="S4129" s="2">
        <v>30</v>
      </c>
      <c r="T4129" s="9">
        <f t="shared" si="517"/>
        <v>172</v>
      </c>
      <c r="U4129" s="9">
        <f t="shared" si="518"/>
        <v>38</v>
      </c>
      <c r="V4129" s="2" t="s">
        <v>64</v>
      </c>
      <c r="W4129" s="10">
        <f t="shared" si="519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 t="shared" si="512"/>
        <v>Michael</v>
      </c>
      <c r="H4130" s="6" t="str">
        <f t="shared" si="513"/>
        <v>Nguyen</v>
      </c>
      <c r="I4130" s="6" t="str">
        <f t="shared" si="514"/>
        <v>Berlin</v>
      </c>
      <c r="J4130" s="2" t="s">
        <v>227</v>
      </c>
      <c r="K4130" s="7" t="str">
        <f>INDEX('Product Details'!$A$2:$D$169, MATCH('Sales Order '!J4130,'Product Details'!$B$2:$B$169,0),3)</f>
        <v>Furniture</v>
      </c>
      <c r="L4130" s="7" t="str">
        <f>INDEX('Product Details'!$A$2:$D$169, MATCH('Sales Order '!J4130,'Product Details'!$B$2:$B$169,0),4)</f>
        <v>Bookcases</v>
      </c>
      <c r="M4130" s="7" t="str">
        <f>INDEX('Product Details'!$A$2:$D$169, MATCH('Sales Order '!J4130,'Product Details'!$B$2:$B$169,0),1)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515"/>
        <v>3182</v>
      </c>
      <c r="R4130" s="8">
        <f t="shared" si="516"/>
        <v>3274</v>
      </c>
      <c r="S4130" s="2">
        <v>62</v>
      </c>
      <c r="T4130" s="9">
        <f t="shared" si="517"/>
        <v>3336</v>
      </c>
      <c r="U4130" s="9">
        <f t="shared" si="518"/>
        <v>154</v>
      </c>
      <c r="V4130" s="2" t="s">
        <v>34</v>
      </c>
      <c r="W4130" s="10">
        <f t="shared" si="519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 t="shared" si="512"/>
        <v>Linda</v>
      </c>
      <c r="H4131" s="6" t="str">
        <f t="shared" si="513"/>
        <v>Southworth</v>
      </c>
      <c r="I4131" s="6" t="str">
        <f t="shared" si="514"/>
        <v>Brisbane</v>
      </c>
      <c r="J4131" s="2" t="s">
        <v>362</v>
      </c>
      <c r="K4131" s="7" t="str">
        <f>INDEX('Product Details'!$A$2:$D$169, MATCH('Sales Order '!J4131,'Product Details'!$B$2:$B$169,0),3)</f>
        <v>Technology</v>
      </c>
      <c r="L4131" s="7" t="str">
        <f>INDEX('Product Details'!$A$2:$D$169, MATCH('Sales Order '!J4131,'Product Details'!$B$2:$B$169,0),4)</f>
        <v>Machines</v>
      </c>
      <c r="M4131" s="7" t="str">
        <f>INDEX('Product Details'!$A$2:$D$169, MATCH('Sales Order '!J4131,'Product Details'!$B$2:$B$169,0),1)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515"/>
        <v>8162</v>
      </c>
      <c r="R4131" s="8">
        <f t="shared" si="516"/>
        <v>8738</v>
      </c>
      <c r="S4131" s="2">
        <v>84</v>
      </c>
      <c r="T4131" s="9">
        <f t="shared" si="517"/>
        <v>8822</v>
      </c>
      <c r="U4131" s="9">
        <f t="shared" si="518"/>
        <v>660</v>
      </c>
      <c r="V4131" s="2" t="s">
        <v>64</v>
      </c>
      <c r="W4131" s="10">
        <f t="shared" si="519"/>
        <v>0.05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 t="shared" si="512"/>
        <v>Katrina</v>
      </c>
      <c r="H4132" s="6" t="str">
        <f t="shared" si="513"/>
        <v>Bavinger</v>
      </c>
      <c r="I4132" s="6" t="str">
        <f t="shared" si="514"/>
        <v>Melbourne</v>
      </c>
      <c r="J4132" s="2" t="s">
        <v>227</v>
      </c>
      <c r="K4132" s="7" t="str">
        <f>INDEX('Product Details'!$A$2:$D$169, MATCH('Sales Order '!J4132,'Product Details'!$B$2:$B$169,0),3)</f>
        <v>Furniture</v>
      </c>
      <c r="L4132" s="7" t="str">
        <f>INDEX('Product Details'!$A$2:$D$169, MATCH('Sales Order '!J4132,'Product Details'!$B$2:$B$169,0),4)</f>
        <v>Bookcases</v>
      </c>
      <c r="M4132" s="7" t="str">
        <f>INDEX('Product Details'!$A$2:$D$169, MATCH('Sales Order '!J4132,'Product Details'!$B$2:$B$169,0),1)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515"/>
        <v>3652</v>
      </c>
      <c r="R4132" s="8">
        <f t="shared" si="516"/>
        <v>3872</v>
      </c>
      <c r="S4132" s="2">
        <v>66</v>
      </c>
      <c r="T4132" s="9">
        <f t="shared" si="517"/>
        <v>3938</v>
      </c>
      <c r="U4132" s="9">
        <f t="shared" si="518"/>
        <v>286</v>
      </c>
      <c r="V4132" s="2" t="s">
        <v>31</v>
      </c>
      <c r="W4132" s="10">
        <f t="shared" si="519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 t="shared" si="512"/>
        <v>Todd</v>
      </c>
      <c r="H4133" s="6" t="str">
        <f t="shared" si="513"/>
        <v>Sumrall</v>
      </c>
      <c r="I4133" s="6" t="str">
        <f t="shared" si="514"/>
        <v>Yangzhou</v>
      </c>
      <c r="J4133" s="2" t="s">
        <v>633</v>
      </c>
      <c r="K4133" s="7" t="str">
        <f>INDEX('Product Details'!$A$2:$D$169, MATCH('Sales Order '!J4133,'Product Details'!$B$2:$B$169,0),3)</f>
        <v>Office_Supplies</v>
      </c>
      <c r="L4133" s="7" t="str">
        <f>INDEX('Product Details'!$A$2:$D$169, MATCH('Sales Order '!J4133,'Product Details'!$B$2:$B$169,0),4)</f>
        <v>Appliances</v>
      </c>
      <c r="M4133" s="7" t="str">
        <f>INDEX('Product Details'!$A$2:$D$169, MATCH('Sales Order '!J4133,'Product Details'!$B$2:$B$169,0),1)</f>
        <v>Cuisinart Toaster, Silver</v>
      </c>
      <c r="N4133" s="2">
        <v>4704</v>
      </c>
      <c r="O4133" s="2">
        <v>4361</v>
      </c>
      <c r="P4133" s="2">
        <v>11</v>
      </c>
      <c r="Q4133" s="8">
        <f t="shared" si="515"/>
        <v>47971</v>
      </c>
      <c r="R4133" s="8">
        <f t="shared" si="516"/>
        <v>51744</v>
      </c>
      <c r="S4133" s="2">
        <v>35</v>
      </c>
      <c r="T4133" s="9">
        <f t="shared" si="517"/>
        <v>51779</v>
      </c>
      <c r="U4133" s="9">
        <f t="shared" si="518"/>
        <v>3808</v>
      </c>
      <c r="V4133" s="2" t="s">
        <v>34</v>
      </c>
      <c r="W4133" s="10">
        <f t="shared" si="519"/>
        <v>0.09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 t="shared" si="512"/>
        <v>Ritsa</v>
      </c>
      <c r="H4134" s="6" t="str">
        <f t="shared" si="513"/>
        <v>Hightower</v>
      </c>
      <c r="I4134" s="6" t="str">
        <f t="shared" si="514"/>
        <v>Datong</v>
      </c>
      <c r="J4134" s="2" t="s">
        <v>212</v>
      </c>
      <c r="K4134" s="7" t="str">
        <f>INDEX('Product Details'!$A$2:$D$169, MATCH('Sales Order '!J4134,'Product Details'!$B$2:$B$169,0),3)</f>
        <v>Furniture</v>
      </c>
      <c r="L4134" s="7" t="str">
        <f>INDEX('Product Details'!$A$2:$D$169, MATCH('Sales Order '!J4134,'Product Details'!$B$2:$B$169,0),4)</f>
        <v>Bookcases</v>
      </c>
      <c r="M4134" s="7" t="str">
        <f>INDEX('Product Details'!$A$2:$D$169, MATCH('Sales Order '!J4134,'Product Details'!$B$2:$B$169,0),1)</f>
        <v>Library with Doors, Metal</v>
      </c>
      <c r="N4134" s="2">
        <v>1453</v>
      </c>
      <c r="O4134" s="2">
        <v>1411</v>
      </c>
      <c r="P4134" s="2">
        <v>3</v>
      </c>
      <c r="Q4134" s="8">
        <f t="shared" si="515"/>
        <v>4233</v>
      </c>
      <c r="R4134" s="8">
        <f t="shared" si="516"/>
        <v>4359</v>
      </c>
      <c r="S4134" s="2">
        <v>29</v>
      </c>
      <c r="T4134" s="9">
        <f t="shared" si="517"/>
        <v>4388</v>
      </c>
      <c r="U4134" s="9">
        <f t="shared" si="518"/>
        <v>155</v>
      </c>
      <c r="V4134" s="2" t="s">
        <v>34</v>
      </c>
      <c r="W4134" s="10">
        <f t="shared" si="519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 t="shared" si="512"/>
        <v>Mick</v>
      </c>
      <c r="H4135" s="6" t="str">
        <f t="shared" si="513"/>
        <v>Brown</v>
      </c>
      <c r="I4135" s="6" t="str">
        <f t="shared" si="514"/>
        <v>Frankfurt</v>
      </c>
      <c r="J4135" s="2" t="s">
        <v>317</v>
      </c>
      <c r="K4135" s="7" t="str">
        <f>INDEX('Product Details'!$A$2:$D$169, MATCH('Sales Order '!J4135,'Product Details'!$B$2:$B$169,0),3)</f>
        <v>Technology</v>
      </c>
      <c r="L4135" s="7" t="str">
        <f>INDEX('Product Details'!$A$2:$D$169, MATCH('Sales Order '!J4135,'Product Details'!$B$2:$B$169,0),4)</f>
        <v>Accessories</v>
      </c>
      <c r="M4135" s="7" t="str">
        <f>INDEX('Product Details'!$A$2:$D$169, MATCH('Sales Order '!J4135,'Product Details'!$B$2:$B$169,0),1)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515"/>
        <v>916</v>
      </c>
      <c r="R4135" s="8">
        <f t="shared" si="516"/>
        <v>990</v>
      </c>
      <c r="S4135" s="2">
        <v>82</v>
      </c>
      <c r="T4135" s="9">
        <f t="shared" si="517"/>
        <v>1072</v>
      </c>
      <c r="U4135" s="9">
        <f t="shared" si="518"/>
        <v>156</v>
      </c>
      <c r="V4135" s="2" t="s">
        <v>34</v>
      </c>
      <c r="W4135" s="10">
        <f t="shared" si="519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 t="shared" si="512"/>
        <v>Deirdre</v>
      </c>
      <c r="H4136" s="6" t="str">
        <f t="shared" si="513"/>
        <v>Greer</v>
      </c>
      <c r="I4136" s="6" t="str">
        <f t="shared" si="514"/>
        <v>Perth</v>
      </c>
      <c r="J4136" s="2" t="s">
        <v>218</v>
      </c>
      <c r="K4136" s="7" t="str">
        <f>INDEX('Product Details'!$A$2:$D$169, MATCH('Sales Order '!J4136,'Product Details'!$B$2:$B$169,0),3)</f>
        <v>Office_Supplies</v>
      </c>
      <c r="L4136" s="7" t="str">
        <f>INDEX('Product Details'!$A$2:$D$169, MATCH('Sales Order '!J4136,'Product Details'!$B$2:$B$169,0),4)</f>
        <v>Labels</v>
      </c>
      <c r="M4136" s="7" t="str">
        <f>INDEX('Product Details'!$A$2:$D$169, MATCH('Sales Order '!J4136,'Product Details'!$B$2:$B$169,0),1)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515"/>
        <v>6180</v>
      </c>
      <c r="R4136" s="8">
        <f t="shared" si="516"/>
        <v>6872</v>
      </c>
      <c r="S4136" s="2">
        <v>32</v>
      </c>
      <c r="T4136" s="9">
        <f t="shared" si="517"/>
        <v>6904</v>
      </c>
      <c r="U4136" s="9">
        <f t="shared" si="518"/>
        <v>724</v>
      </c>
      <c r="V4136" s="2" t="s">
        <v>34</v>
      </c>
      <c r="W4136" s="10">
        <f t="shared" si="519"/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 t="shared" si="512"/>
        <v>Tom</v>
      </c>
      <c r="H4137" s="6" t="str">
        <f t="shared" si="513"/>
        <v>Zandusky</v>
      </c>
      <c r="I4137" s="6" t="str">
        <f t="shared" si="514"/>
        <v>Hobart</v>
      </c>
      <c r="J4137" s="2" t="s">
        <v>436</v>
      </c>
      <c r="K4137" s="7" t="str">
        <f>INDEX('Product Details'!$A$2:$D$169, MATCH('Sales Order '!J4137,'Product Details'!$B$2:$B$169,0),3)</f>
        <v>Technology</v>
      </c>
      <c r="L4137" s="7" t="str">
        <f>INDEX('Product Details'!$A$2:$D$169, MATCH('Sales Order '!J4137,'Product Details'!$B$2:$B$169,0),4)</f>
        <v>Accessories</v>
      </c>
      <c r="M4137" s="7" t="str">
        <f>INDEX('Product Details'!$A$2:$D$169, MATCH('Sales Order '!J4137,'Product Details'!$B$2:$B$169,0),1)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515"/>
        <v>102464</v>
      </c>
      <c r="R4137" s="8">
        <f t="shared" si="516"/>
        <v>110764</v>
      </c>
      <c r="S4137" s="2">
        <v>53</v>
      </c>
      <c r="T4137" s="9">
        <f t="shared" si="517"/>
        <v>110817</v>
      </c>
      <c r="U4137" s="9">
        <f t="shared" si="518"/>
        <v>8353</v>
      </c>
      <c r="V4137" s="2" t="s">
        <v>64</v>
      </c>
      <c r="W4137" s="10">
        <f t="shared" si="519"/>
        <v>0.12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 t="shared" si="512"/>
        <v>Brooke</v>
      </c>
      <c r="H4138" s="6" t="str">
        <f t="shared" si="513"/>
        <v>Gillingham</v>
      </c>
      <c r="I4138" s="6" t="str">
        <f t="shared" si="514"/>
        <v>Sunbury</v>
      </c>
      <c r="J4138" s="2" t="s">
        <v>144</v>
      </c>
      <c r="K4138" s="7" t="str">
        <f>INDEX('Product Details'!$A$2:$D$169, MATCH('Sales Order '!J4138,'Product Details'!$B$2:$B$169,0),3)</f>
        <v>Office_Supplies</v>
      </c>
      <c r="L4138" s="7" t="str">
        <f>INDEX('Product Details'!$A$2:$D$169, MATCH('Sales Order '!J4138,'Product Details'!$B$2:$B$169,0),4)</f>
        <v>Binders</v>
      </c>
      <c r="M4138" s="7" t="str">
        <f>INDEX('Product Details'!$A$2:$D$169, MATCH('Sales Order '!J4138,'Product Details'!$B$2:$B$169,0),1)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515"/>
        <v>25850</v>
      </c>
      <c r="R4138" s="8">
        <f t="shared" si="516"/>
        <v>27126</v>
      </c>
      <c r="S4138" s="2">
        <v>93</v>
      </c>
      <c r="T4138" s="9">
        <f t="shared" si="517"/>
        <v>27219</v>
      </c>
      <c r="U4138" s="9">
        <f t="shared" si="518"/>
        <v>1369</v>
      </c>
      <c r="V4138" s="2" t="s">
        <v>31</v>
      </c>
      <c r="W4138" s="10">
        <f t="shared" si="519"/>
        <v>7.0000000000000007E-2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 t="shared" si="512"/>
        <v>Toby</v>
      </c>
      <c r="H4139" s="6" t="str">
        <f t="shared" si="513"/>
        <v>Gnade</v>
      </c>
      <c r="I4139" s="6" t="str">
        <f t="shared" si="514"/>
        <v>Bhopal</v>
      </c>
      <c r="J4139" s="2" t="s">
        <v>112</v>
      </c>
      <c r="K4139" s="7" t="str">
        <f>INDEX('Product Details'!$A$2:$D$169, MATCH('Sales Order '!J4139,'Product Details'!$B$2:$B$169,0),3)</f>
        <v>Office_Supplies</v>
      </c>
      <c r="L4139" s="7" t="str">
        <f>INDEX('Product Details'!$A$2:$D$169, MATCH('Sales Order '!J4139,'Product Details'!$B$2:$B$169,0),4)</f>
        <v>Storage</v>
      </c>
      <c r="M4139" s="7" t="str">
        <f>INDEX('Product Details'!$A$2:$D$169, MATCH('Sales Order '!J4139,'Product Details'!$B$2:$B$169,0),1)</f>
        <v>Pizazz Global Quick File</v>
      </c>
      <c r="N4139" s="2">
        <v>1169</v>
      </c>
      <c r="O4139" s="2">
        <v>1103</v>
      </c>
      <c r="P4139" s="2">
        <v>4</v>
      </c>
      <c r="Q4139" s="8">
        <f t="shared" si="515"/>
        <v>4412</v>
      </c>
      <c r="R4139" s="8">
        <f t="shared" si="516"/>
        <v>4676</v>
      </c>
      <c r="S4139" s="2">
        <v>90</v>
      </c>
      <c r="T4139" s="9">
        <f t="shared" si="517"/>
        <v>4766</v>
      </c>
      <c r="U4139" s="9">
        <f t="shared" si="518"/>
        <v>354</v>
      </c>
      <c r="V4139" s="2" t="s">
        <v>34</v>
      </c>
      <c r="W4139" s="10">
        <f t="shared" si="519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 t="shared" si="512"/>
        <v>Roy</v>
      </c>
      <c r="H4140" s="6" t="str">
        <f t="shared" si="513"/>
        <v>Phan</v>
      </c>
      <c r="I4140" s="6" t="str">
        <f t="shared" si="514"/>
        <v>Melbourne</v>
      </c>
      <c r="J4140" s="2" t="s">
        <v>230</v>
      </c>
      <c r="K4140" s="7" t="str">
        <f>INDEX('Product Details'!$A$2:$D$169, MATCH('Sales Order '!J4140,'Product Details'!$B$2:$B$169,0),3)</f>
        <v>Office_Supplies</v>
      </c>
      <c r="L4140" s="7" t="str">
        <f>INDEX('Product Details'!$A$2:$D$169, MATCH('Sales Order '!J4140,'Product Details'!$B$2:$B$169,0),4)</f>
        <v>Paper</v>
      </c>
      <c r="M4140" s="7" t="str">
        <f>INDEX('Product Details'!$A$2:$D$169, MATCH('Sales Order '!J4140,'Product Details'!$B$2:$B$169,0),1)</f>
        <v>Xerox 1981</v>
      </c>
      <c r="N4140" s="2">
        <v>210</v>
      </c>
      <c r="O4140" s="2">
        <v>193</v>
      </c>
      <c r="P4140" s="2">
        <v>1</v>
      </c>
      <c r="Q4140" s="8">
        <f t="shared" si="515"/>
        <v>193</v>
      </c>
      <c r="R4140" s="8">
        <f t="shared" si="516"/>
        <v>210</v>
      </c>
      <c r="S4140" s="2">
        <v>32</v>
      </c>
      <c r="T4140" s="9">
        <f t="shared" si="517"/>
        <v>242</v>
      </c>
      <c r="U4140" s="9">
        <f t="shared" si="518"/>
        <v>49</v>
      </c>
      <c r="V4140" s="2" t="s">
        <v>34</v>
      </c>
      <c r="W4140" s="10">
        <f t="shared" si="519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 t="shared" si="512"/>
        <v>Sung</v>
      </c>
      <c r="H4141" s="6" t="str">
        <f t="shared" si="513"/>
        <v>Shariari</v>
      </c>
      <c r="I4141" s="6" t="str">
        <f t="shared" si="514"/>
        <v>Solapur</v>
      </c>
      <c r="J4141" s="2" t="s">
        <v>349</v>
      </c>
      <c r="K4141" s="7" t="str">
        <f>INDEX('Product Details'!$A$2:$D$169, MATCH('Sales Order '!J4141,'Product Details'!$B$2:$B$169,0),3)</f>
        <v>Furniture</v>
      </c>
      <c r="L4141" s="7" t="str">
        <f>INDEX('Product Details'!$A$2:$D$169, MATCH('Sales Order '!J4141,'Product Details'!$B$2:$B$169,0),4)</f>
        <v>Furnishings</v>
      </c>
      <c r="M4141" s="7" t="str">
        <f>INDEX('Product Details'!$A$2:$D$169, MATCH('Sales Order '!J4141,'Product Details'!$B$2:$B$169,0),1)</f>
        <v>Tenex Door Stop, Durable</v>
      </c>
      <c r="N4141" s="2">
        <v>1332</v>
      </c>
      <c r="O4141" s="2">
        <v>1209</v>
      </c>
      <c r="P4141" s="2">
        <v>1</v>
      </c>
      <c r="Q4141" s="8">
        <f t="shared" si="515"/>
        <v>1209</v>
      </c>
      <c r="R4141" s="8">
        <f t="shared" si="516"/>
        <v>1332</v>
      </c>
      <c r="S4141" s="2">
        <v>43</v>
      </c>
      <c r="T4141" s="9">
        <f t="shared" si="517"/>
        <v>1375</v>
      </c>
      <c r="U4141" s="9">
        <f t="shared" si="518"/>
        <v>166</v>
      </c>
      <c r="V4141" s="2" t="s">
        <v>64</v>
      </c>
      <c r="W4141" s="10">
        <f t="shared" si="519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 t="shared" si="512"/>
        <v>Arthur</v>
      </c>
      <c r="H4142" s="6" t="str">
        <f t="shared" si="513"/>
        <v>Prichep</v>
      </c>
      <c r="I4142" s="6" t="str">
        <f t="shared" si="514"/>
        <v>Minden</v>
      </c>
      <c r="J4142" s="2" t="s">
        <v>97</v>
      </c>
      <c r="K4142" s="7" t="str">
        <f>INDEX('Product Details'!$A$2:$D$169, MATCH('Sales Order '!J4142,'Product Details'!$B$2:$B$169,0),3)</f>
        <v>Technology</v>
      </c>
      <c r="L4142" s="7" t="str">
        <f>INDEX('Product Details'!$A$2:$D$169, MATCH('Sales Order '!J4142,'Product Details'!$B$2:$B$169,0),4)</f>
        <v>Machines</v>
      </c>
      <c r="M4142" s="7" t="str">
        <f>INDEX('Product Details'!$A$2:$D$169, MATCH('Sales Order '!J4142,'Product Details'!$B$2:$B$169,0),1)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515"/>
        <v>26912</v>
      </c>
      <c r="R4142" s="8">
        <f t="shared" si="516"/>
        <v>29378</v>
      </c>
      <c r="S4142" s="2">
        <v>95</v>
      </c>
      <c r="T4142" s="9">
        <f t="shared" si="517"/>
        <v>29473</v>
      </c>
      <c r="U4142" s="9">
        <f t="shared" si="518"/>
        <v>2561</v>
      </c>
      <c r="V4142" s="2" t="s">
        <v>34</v>
      </c>
      <c r="W4142" s="10">
        <f t="shared" si="519"/>
        <v>7.0000000000000007E-2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 t="shared" si="512"/>
        <v>Brendan</v>
      </c>
      <c r="H4143" s="6" t="str">
        <f t="shared" si="513"/>
        <v>Murry</v>
      </c>
      <c r="I4143" s="6" t="str">
        <f t="shared" si="514"/>
        <v>Schwerin</v>
      </c>
      <c r="J4143" s="2" t="s">
        <v>1174</v>
      </c>
      <c r="K4143" s="7" t="str">
        <f>INDEX('Product Details'!$A$2:$D$169, MATCH('Sales Order '!J4143,'Product Details'!$B$2:$B$169,0),3)</f>
        <v>Office_Supplies</v>
      </c>
      <c r="L4143" s="7" t="str">
        <f>INDEX('Product Details'!$A$2:$D$169, MATCH('Sales Order '!J4143,'Product Details'!$B$2:$B$169,0),4)</f>
        <v>Storage</v>
      </c>
      <c r="M4143" s="7" t="str">
        <f>INDEX('Product Details'!$A$2:$D$169, MATCH('Sales Order '!J4143,'Product Details'!$B$2:$B$169,0),1)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515"/>
        <v>2776</v>
      </c>
      <c r="R4143" s="8">
        <f t="shared" si="516"/>
        <v>2972</v>
      </c>
      <c r="S4143" s="2">
        <v>36</v>
      </c>
      <c r="T4143" s="9">
        <f t="shared" si="517"/>
        <v>3008</v>
      </c>
      <c r="U4143" s="9">
        <f t="shared" si="518"/>
        <v>232</v>
      </c>
      <c r="V4143" s="2" t="s">
        <v>34</v>
      </c>
      <c r="W4143" s="10">
        <f t="shared" si="519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 t="shared" si="512"/>
        <v>Hallie</v>
      </c>
      <c r="H4144" s="6" t="str">
        <f t="shared" si="513"/>
        <v>Redmond</v>
      </c>
      <c r="I4144" s="6" t="str">
        <f t="shared" si="514"/>
        <v>Caloundra</v>
      </c>
      <c r="J4144" s="2" t="s">
        <v>436</v>
      </c>
      <c r="K4144" s="7" t="str">
        <f>INDEX('Product Details'!$A$2:$D$169, MATCH('Sales Order '!J4144,'Product Details'!$B$2:$B$169,0),3)</f>
        <v>Technology</v>
      </c>
      <c r="L4144" s="7" t="str">
        <f>INDEX('Product Details'!$A$2:$D$169, MATCH('Sales Order '!J4144,'Product Details'!$B$2:$B$169,0),4)</f>
        <v>Accessories</v>
      </c>
      <c r="M4144" s="7" t="str">
        <f>INDEX('Product Details'!$A$2:$D$169, MATCH('Sales Order '!J4144,'Product Details'!$B$2:$B$169,0),1)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515"/>
        <v>3896</v>
      </c>
      <c r="R4144" s="8">
        <f t="shared" si="516"/>
        <v>4248</v>
      </c>
      <c r="S4144" s="2">
        <v>53</v>
      </c>
      <c r="T4144" s="9">
        <f t="shared" si="517"/>
        <v>4301</v>
      </c>
      <c r="U4144" s="9">
        <f t="shared" si="518"/>
        <v>405</v>
      </c>
      <c r="V4144" s="2" t="s">
        <v>64</v>
      </c>
      <c r="W4144" s="10">
        <f t="shared" si="519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 t="shared" si="512"/>
        <v>Nick</v>
      </c>
      <c r="H4145" s="6" t="str">
        <f t="shared" si="513"/>
        <v>Radford</v>
      </c>
      <c r="I4145" s="6" t="str">
        <f t="shared" si="514"/>
        <v>Lucknow</v>
      </c>
      <c r="J4145" s="2" t="s">
        <v>39</v>
      </c>
      <c r="K4145" s="7" t="str">
        <f>INDEX('Product Details'!$A$2:$D$169, MATCH('Sales Order '!J4145,'Product Details'!$B$2:$B$169,0),3)</f>
        <v>Office_Supplies</v>
      </c>
      <c r="L4145" s="7" t="str">
        <f>INDEX('Product Details'!$A$2:$D$169, MATCH('Sales Order '!J4145,'Product Details'!$B$2:$B$169,0),4)</f>
        <v>Binders</v>
      </c>
      <c r="M4145" s="7" t="str">
        <f>INDEX('Product Details'!$A$2:$D$169, MATCH('Sales Order '!J4145,'Product Details'!$B$2:$B$169,0),1)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515"/>
        <v>10532</v>
      </c>
      <c r="R4145" s="8">
        <f t="shared" si="516"/>
        <v>11812</v>
      </c>
      <c r="S4145" s="2">
        <v>92</v>
      </c>
      <c r="T4145" s="9">
        <f t="shared" si="517"/>
        <v>11904</v>
      </c>
      <c r="U4145" s="9">
        <f t="shared" si="518"/>
        <v>1372</v>
      </c>
      <c r="V4145" s="2" t="s">
        <v>64</v>
      </c>
      <c r="W4145" s="10">
        <f t="shared" si="519"/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 t="shared" si="512"/>
        <v>Tom</v>
      </c>
      <c r="H4146" s="6" t="str">
        <f t="shared" si="513"/>
        <v>Prescott</v>
      </c>
      <c r="I4146" s="6" t="str">
        <f t="shared" si="514"/>
        <v>Bokaro</v>
      </c>
      <c r="J4146" s="2" t="s">
        <v>208</v>
      </c>
      <c r="K4146" s="7" t="str">
        <f>INDEX('Product Details'!$A$2:$D$169, MATCH('Sales Order '!J4146,'Product Details'!$B$2:$B$169,0),3)</f>
        <v>Office_Supplies</v>
      </c>
      <c r="L4146" s="7" t="str">
        <f>INDEX('Product Details'!$A$2:$D$169, MATCH('Sales Order '!J4146,'Product Details'!$B$2:$B$169,0),4)</f>
        <v>Labels</v>
      </c>
      <c r="M4146" s="7" t="str">
        <f>INDEX('Product Details'!$A$2:$D$169, MATCH('Sales Order '!J4146,'Product Details'!$B$2:$B$169,0),1)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515"/>
        <v>2442</v>
      </c>
      <c r="R4146" s="8">
        <f t="shared" si="516"/>
        <v>2718</v>
      </c>
      <c r="S4146" s="2">
        <v>80</v>
      </c>
      <c r="T4146" s="9">
        <f t="shared" si="517"/>
        <v>2798</v>
      </c>
      <c r="U4146" s="9">
        <f t="shared" si="518"/>
        <v>356</v>
      </c>
      <c r="V4146" s="2" t="s">
        <v>64</v>
      </c>
      <c r="W4146" s="10">
        <f t="shared" si="519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 t="shared" si="512"/>
        <v>Sung</v>
      </c>
      <c r="H4147" s="6" t="str">
        <f t="shared" si="513"/>
        <v>Pak</v>
      </c>
      <c r="I4147" s="6" t="str">
        <f t="shared" si="514"/>
        <v>Chaozhou</v>
      </c>
      <c r="J4147" s="2" t="s">
        <v>633</v>
      </c>
      <c r="K4147" s="7" t="str">
        <f>INDEX('Product Details'!$A$2:$D$169, MATCH('Sales Order '!J4147,'Product Details'!$B$2:$B$169,0),3)</f>
        <v>Office_Supplies</v>
      </c>
      <c r="L4147" s="7" t="str">
        <f>INDEX('Product Details'!$A$2:$D$169, MATCH('Sales Order '!J4147,'Product Details'!$B$2:$B$169,0),4)</f>
        <v>Appliances</v>
      </c>
      <c r="M4147" s="7" t="str">
        <f>INDEX('Product Details'!$A$2:$D$169, MATCH('Sales Order '!J4147,'Product Details'!$B$2:$B$169,0),1)</f>
        <v>Cuisinart Toaster, Silver</v>
      </c>
      <c r="N4147" s="2">
        <v>887</v>
      </c>
      <c r="O4147" s="2">
        <v>814</v>
      </c>
      <c r="P4147" s="2">
        <v>6</v>
      </c>
      <c r="Q4147" s="8">
        <f t="shared" si="515"/>
        <v>4884</v>
      </c>
      <c r="R4147" s="8">
        <f t="shared" si="516"/>
        <v>5322</v>
      </c>
      <c r="S4147" s="2">
        <v>96</v>
      </c>
      <c r="T4147" s="9">
        <f t="shared" si="517"/>
        <v>5418</v>
      </c>
      <c r="U4147" s="9">
        <f t="shared" si="518"/>
        <v>534</v>
      </c>
      <c r="V4147" s="2" t="s">
        <v>34</v>
      </c>
      <c r="W4147" s="10">
        <f t="shared" si="519"/>
        <v>0.05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 t="shared" si="512"/>
        <v>Paul</v>
      </c>
      <c r="H4148" s="6" t="str">
        <f t="shared" si="513"/>
        <v>Gonzalez</v>
      </c>
      <c r="I4148" s="6" t="str">
        <f t="shared" si="514"/>
        <v>Durgapur</v>
      </c>
      <c r="J4148" s="2" t="s">
        <v>434</v>
      </c>
      <c r="K4148" s="7" t="str">
        <f>INDEX('Product Details'!$A$2:$D$169, MATCH('Sales Order '!J4148,'Product Details'!$B$2:$B$169,0),3)</f>
        <v>Office_Supplies</v>
      </c>
      <c r="L4148" s="7" t="str">
        <f>INDEX('Product Details'!$A$2:$D$169, MATCH('Sales Order '!J4148,'Product Details'!$B$2:$B$169,0),4)</f>
        <v>Binders</v>
      </c>
      <c r="M4148" s="7" t="str">
        <f>INDEX('Product Details'!$A$2:$D$169, MATCH('Sales Order '!J4148,'Product Details'!$B$2:$B$169,0),1)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515"/>
        <v>18210</v>
      </c>
      <c r="R4148" s="8">
        <f t="shared" si="516"/>
        <v>19488</v>
      </c>
      <c r="S4148" s="2">
        <v>71</v>
      </c>
      <c r="T4148" s="9">
        <f t="shared" si="517"/>
        <v>19559</v>
      </c>
      <c r="U4148" s="9">
        <f t="shared" si="518"/>
        <v>1349</v>
      </c>
      <c r="V4148" s="2" t="s">
        <v>34</v>
      </c>
      <c r="W4148" s="10">
        <f t="shared" si="519"/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 t="shared" si="512"/>
        <v>Melanie</v>
      </c>
      <c r="H4149" s="6" t="str">
        <f t="shared" si="513"/>
        <v>Seite</v>
      </c>
      <c r="I4149" s="6" t="str">
        <f t="shared" si="514"/>
        <v>Xining</v>
      </c>
      <c r="J4149" s="2" t="s">
        <v>669</v>
      </c>
      <c r="K4149" s="7" t="str">
        <f>INDEX('Product Details'!$A$2:$D$169, MATCH('Sales Order '!J4149,'Product Details'!$B$2:$B$169,0),3)</f>
        <v>Technology</v>
      </c>
      <c r="L4149" s="7" t="str">
        <f>INDEX('Product Details'!$A$2:$D$169, MATCH('Sales Order '!J4149,'Product Details'!$B$2:$B$169,0),4)</f>
        <v>Phones</v>
      </c>
      <c r="M4149" s="7" t="str">
        <f>INDEX('Product Details'!$A$2:$D$169, MATCH('Sales Order '!J4149,'Product Details'!$B$2:$B$169,0),1)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515"/>
        <v>2870</v>
      </c>
      <c r="R4149" s="8">
        <f t="shared" si="516"/>
        <v>2981</v>
      </c>
      <c r="S4149" s="2">
        <v>26</v>
      </c>
      <c r="T4149" s="9">
        <f t="shared" si="517"/>
        <v>3007</v>
      </c>
      <c r="U4149" s="9">
        <f t="shared" si="518"/>
        <v>137</v>
      </c>
      <c r="V4149" s="2" t="s">
        <v>34</v>
      </c>
      <c r="W4149" s="10">
        <f t="shared" si="519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 t="shared" si="512"/>
        <v>Dianna</v>
      </c>
      <c r="H4150" s="6" t="str">
        <f t="shared" si="513"/>
        <v>Vittorini</v>
      </c>
      <c r="I4150" s="6" t="str">
        <f t="shared" si="514"/>
        <v>Gold Coast</v>
      </c>
      <c r="J4150" s="2" t="s">
        <v>962</v>
      </c>
      <c r="K4150" s="7" t="str">
        <f>INDEX('Product Details'!$A$2:$D$169, MATCH('Sales Order '!J4150,'Product Details'!$B$2:$B$169,0),3)</f>
        <v>Furniture</v>
      </c>
      <c r="L4150" s="7" t="str">
        <f>INDEX('Product Details'!$A$2:$D$169, MATCH('Sales Order '!J4150,'Product Details'!$B$2:$B$169,0),4)</f>
        <v>Bookcases</v>
      </c>
      <c r="M4150" s="7" t="str">
        <f>INDEX('Product Details'!$A$2:$D$169, MATCH('Sales Order '!J4150,'Product Details'!$B$2:$B$169,0),1)</f>
        <v>Classic Bookcase, Pine</v>
      </c>
      <c r="N4150" s="2">
        <v>3017</v>
      </c>
      <c r="O4150" s="2">
        <v>2825</v>
      </c>
      <c r="P4150" s="2">
        <v>7</v>
      </c>
      <c r="Q4150" s="8">
        <f t="shared" si="515"/>
        <v>19775</v>
      </c>
      <c r="R4150" s="8">
        <f t="shared" si="516"/>
        <v>21119</v>
      </c>
      <c r="S4150" s="2">
        <v>94</v>
      </c>
      <c r="T4150" s="9">
        <f t="shared" si="517"/>
        <v>21213</v>
      </c>
      <c r="U4150" s="9">
        <f t="shared" si="518"/>
        <v>1438</v>
      </c>
      <c r="V4150" s="2" t="s">
        <v>34</v>
      </c>
      <c r="W4150" s="10">
        <f t="shared" si="519"/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 t="shared" si="512"/>
        <v>William</v>
      </c>
      <c r="H4151" s="6" t="str">
        <f t="shared" si="513"/>
        <v>Brown</v>
      </c>
      <c r="I4151" s="6" t="str">
        <f t="shared" si="514"/>
        <v>Denpasar</v>
      </c>
      <c r="J4151" s="2" t="s">
        <v>156</v>
      </c>
      <c r="K4151" s="7" t="str">
        <f>INDEX('Product Details'!$A$2:$D$169, MATCH('Sales Order '!J4151,'Product Details'!$B$2:$B$169,0),3)</f>
        <v>Office_Supplies</v>
      </c>
      <c r="L4151" s="7" t="str">
        <f>INDEX('Product Details'!$A$2:$D$169, MATCH('Sales Order '!J4151,'Product Details'!$B$2:$B$169,0),4)</f>
        <v>Envelopes</v>
      </c>
      <c r="M4151" s="7" t="str">
        <f>INDEX('Product Details'!$A$2:$D$169, MATCH('Sales Order '!J4151,'Product Details'!$B$2:$B$169,0),1)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515"/>
        <v>154</v>
      </c>
      <c r="R4151" s="8">
        <f t="shared" si="516"/>
        <v>162</v>
      </c>
      <c r="S4151" s="2">
        <v>10</v>
      </c>
      <c r="T4151" s="9">
        <f t="shared" si="517"/>
        <v>172</v>
      </c>
      <c r="U4151" s="9">
        <f t="shared" si="518"/>
        <v>18</v>
      </c>
      <c r="V4151" s="2" t="s">
        <v>64</v>
      </c>
      <c r="W4151" s="10">
        <f t="shared" si="519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 t="shared" si="512"/>
        <v>Helen</v>
      </c>
      <c r="H4152" s="6" t="str">
        <f t="shared" si="513"/>
        <v>Abelman</v>
      </c>
      <c r="I4152" s="6" t="str">
        <f t="shared" si="514"/>
        <v>Berlin</v>
      </c>
      <c r="J4152" s="2" t="s">
        <v>224</v>
      </c>
      <c r="K4152" s="7" t="str">
        <f>INDEX('Product Details'!$A$2:$D$169, MATCH('Sales Order '!J4152,'Product Details'!$B$2:$B$169,0),3)</f>
        <v>Office_Supplies</v>
      </c>
      <c r="L4152" s="7" t="str">
        <f>INDEX('Product Details'!$A$2:$D$169, MATCH('Sales Order '!J4152,'Product Details'!$B$2:$B$169,0),4)</f>
        <v>Supplies</v>
      </c>
      <c r="M4152" s="7" t="str">
        <f>INDEX('Product Details'!$A$2:$D$169, MATCH('Sales Order '!J4152,'Product Details'!$B$2:$B$169,0),1)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515"/>
        <v>31600</v>
      </c>
      <c r="R4152" s="8">
        <f t="shared" si="516"/>
        <v>34468</v>
      </c>
      <c r="S4152" s="2">
        <v>67</v>
      </c>
      <c r="T4152" s="9">
        <f t="shared" si="517"/>
        <v>34535</v>
      </c>
      <c r="U4152" s="9">
        <f t="shared" si="518"/>
        <v>2935</v>
      </c>
      <c r="V4152" s="2" t="s">
        <v>34</v>
      </c>
      <c r="W4152" s="10">
        <f t="shared" si="519"/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 t="shared" si="512"/>
        <v>Harry</v>
      </c>
      <c r="H4153" s="6" t="str">
        <f t="shared" si="513"/>
        <v>Marie</v>
      </c>
      <c r="I4153" s="6" t="str">
        <f t="shared" si="514"/>
        <v>Dortmund</v>
      </c>
      <c r="J4153" s="2" t="s">
        <v>539</v>
      </c>
      <c r="K4153" s="7" t="str">
        <f>INDEX('Product Details'!$A$2:$D$169, MATCH('Sales Order '!J4153,'Product Details'!$B$2:$B$169,0),3)</f>
        <v>Technology</v>
      </c>
      <c r="L4153" s="7" t="str">
        <f>INDEX('Product Details'!$A$2:$D$169, MATCH('Sales Order '!J4153,'Product Details'!$B$2:$B$169,0),4)</f>
        <v>Copiers</v>
      </c>
      <c r="M4153" s="7" t="str">
        <f>INDEX('Product Details'!$A$2:$D$169, MATCH('Sales Order '!J4153,'Product Details'!$B$2:$B$169,0),1)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515"/>
        <v>2937</v>
      </c>
      <c r="R4153" s="8">
        <f t="shared" si="516"/>
        <v>3144</v>
      </c>
      <c r="S4153" s="2">
        <v>65</v>
      </c>
      <c r="T4153" s="9">
        <f t="shared" si="517"/>
        <v>3209</v>
      </c>
      <c r="U4153" s="9">
        <f t="shared" si="518"/>
        <v>272</v>
      </c>
      <c r="V4153" s="2" t="s">
        <v>34</v>
      </c>
      <c r="W4153" s="10">
        <f t="shared" si="519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 t="shared" si="512"/>
        <v>Jennifer</v>
      </c>
      <c r="H4154" s="6" t="str">
        <f t="shared" si="513"/>
        <v>Halladay</v>
      </c>
      <c r="I4154" s="6" t="str">
        <f t="shared" si="514"/>
        <v>Bielefeld</v>
      </c>
      <c r="J4154" s="2" t="s">
        <v>141</v>
      </c>
      <c r="K4154" s="7" t="str">
        <f>INDEX('Product Details'!$A$2:$D$169, MATCH('Sales Order '!J4154,'Product Details'!$B$2:$B$169,0),3)</f>
        <v>Furniture</v>
      </c>
      <c r="L4154" s="7" t="str">
        <f>INDEX('Product Details'!$A$2:$D$169, MATCH('Sales Order '!J4154,'Product Details'!$B$2:$B$169,0),4)</f>
        <v>Chairs</v>
      </c>
      <c r="M4154" s="7" t="str">
        <f>INDEX('Product Details'!$A$2:$D$169, MATCH('Sales Order '!J4154,'Product Details'!$B$2:$B$169,0),1)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515"/>
        <v>2681</v>
      </c>
      <c r="R4154" s="8">
        <f t="shared" si="516"/>
        <v>2787</v>
      </c>
      <c r="S4154" s="2">
        <v>50</v>
      </c>
      <c r="T4154" s="9">
        <f t="shared" si="517"/>
        <v>2837</v>
      </c>
      <c r="U4154" s="9">
        <f t="shared" si="518"/>
        <v>156</v>
      </c>
      <c r="V4154" s="2" t="s">
        <v>64</v>
      </c>
      <c r="W4154" s="10">
        <f t="shared" si="519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 t="shared" si="512"/>
        <v>Eric</v>
      </c>
      <c r="H4155" s="6" t="str">
        <f t="shared" si="513"/>
        <v>Barreto</v>
      </c>
      <c r="I4155" s="6" t="str">
        <f t="shared" si="514"/>
        <v>Liaoyang</v>
      </c>
      <c r="J4155" s="2" t="s">
        <v>227</v>
      </c>
      <c r="K4155" s="7" t="str">
        <f>INDEX('Product Details'!$A$2:$D$169, MATCH('Sales Order '!J4155,'Product Details'!$B$2:$B$169,0),3)</f>
        <v>Furniture</v>
      </c>
      <c r="L4155" s="7" t="str">
        <f>INDEX('Product Details'!$A$2:$D$169, MATCH('Sales Order '!J4155,'Product Details'!$B$2:$B$169,0),4)</f>
        <v>Bookcases</v>
      </c>
      <c r="M4155" s="7" t="str">
        <f>INDEX('Product Details'!$A$2:$D$169, MATCH('Sales Order '!J4155,'Product Details'!$B$2:$B$169,0),1)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515"/>
        <v>768</v>
      </c>
      <c r="R4155" s="8">
        <f t="shared" si="516"/>
        <v>828</v>
      </c>
      <c r="S4155" s="2">
        <v>30</v>
      </c>
      <c r="T4155" s="9">
        <f t="shared" si="517"/>
        <v>858</v>
      </c>
      <c r="U4155" s="9">
        <f t="shared" si="518"/>
        <v>90</v>
      </c>
      <c r="V4155" s="2" t="s">
        <v>31</v>
      </c>
      <c r="W4155" s="10">
        <f t="shared" si="519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 t="shared" si="512"/>
        <v>Brooke</v>
      </c>
      <c r="H4156" s="6" t="str">
        <f t="shared" si="513"/>
        <v>Gillingham</v>
      </c>
      <c r="I4156" s="6" t="str">
        <f t="shared" si="514"/>
        <v>Sunbury</v>
      </c>
      <c r="J4156" s="2" t="s">
        <v>669</v>
      </c>
      <c r="K4156" s="7" t="str">
        <f>INDEX('Product Details'!$A$2:$D$169, MATCH('Sales Order '!J4156,'Product Details'!$B$2:$B$169,0),3)</f>
        <v>Technology</v>
      </c>
      <c r="L4156" s="7" t="str">
        <f>INDEX('Product Details'!$A$2:$D$169, MATCH('Sales Order '!J4156,'Product Details'!$B$2:$B$169,0),4)</f>
        <v>Phones</v>
      </c>
      <c r="M4156" s="7" t="str">
        <f>INDEX('Product Details'!$A$2:$D$169, MATCH('Sales Order '!J4156,'Product Details'!$B$2:$B$169,0),1)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515"/>
        <v>4458</v>
      </c>
      <c r="R4156" s="8">
        <f t="shared" si="516"/>
        <v>4546</v>
      </c>
      <c r="S4156" s="2">
        <v>81</v>
      </c>
      <c r="T4156" s="9">
        <f t="shared" si="517"/>
        <v>4627</v>
      </c>
      <c r="U4156" s="9">
        <f t="shared" si="518"/>
        <v>169</v>
      </c>
      <c r="V4156" s="2" t="s">
        <v>34</v>
      </c>
      <c r="W4156" s="10">
        <f t="shared" si="519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 t="shared" si="512"/>
        <v>Deirdre</v>
      </c>
      <c r="H4157" s="6" t="str">
        <f t="shared" si="513"/>
        <v>Greer</v>
      </c>
      <c r="I4157" s="6" t="str">
        <f t="shared" si="514"/>
        <v>Bandung</v>
      </c>
      <c r="J4157" s="2" t="s">
        <v>284</v>
      </c>
      <c r="K4157" s="7" t="str">
        <f>INDEX('Product Details'!$A$2:$D$169, MATCH('Sales Order '!J4157,'Product Details'!$B$2:$B$169,0),3)</f>
        <v>Furniture</v>
      </c>
      <c r="L4157" s="7" t="str">
        <f>INDEX('Product Details'!$A$2:$D$169, MATCH('Sales Order '!J4157,'Product Details'!$B$2:$B$169,0),4)</f>
        <v>Chairs</v>
      </c>
      <c r="M4157" s="7" t="str">
        <f>INDEX('Product Details'!$A$2:$D$169, MATCH('Sales Order '!J4157,'Product Details'!$B$2:$B$169,0),1)</f>
        <v>Chairmat, Black</v>
      </c>
      <c r="N4157" s="2">
        <v>25658</v>
      </c>
      <c r="O4157" s="2">
        <v>24466</v>
      </c>
      <c r="P4157" s="2">
        <v>7</v>
      </c>
      <c r="Q4157" s="8">
        <f t="shared" si="515"/>
        <v>171262</v>
      </c>
      <c r="R4157" s="8">
        <f t="shared" si="516"/>
        <v>179606</v>
      </c>
      <c r="S4157" s="2">
        <v>94</v>
      </c>
      <c r="T4157" s="9">
        <f t="shared" si="517"/>
        <v>179700</v>
      </c>
      <c r="U4157" s="9">
        <f t="shared" si="518"/>
        <v>8438</v>
      </c>
      <c r="V4157" s="2" t="s">
        <v>34</v>
      </c>
      <c r="W4157" s="10">
        <f t="shared" si="519"/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 t="shared" si="512"/>
        <v>Jill</v>
      </c>
      <c r="H4158" s="6" t="str">
        <f t="shared" si="513"/>
        <v>Fjeld</v>
      </c>
      <c r="I4158" s="6" t="str">
        <f t="shared" si="514"/>
        <v>Wollongong</v>
      </c>
      <c r="J4158" s="2" t="s">
        <v>311</v>
      </c>
      <c r="K4158" s="7" t="str">
        <f>INDEX('Product Details'!$A$2:$D$169, MATCH('Sales Order '!J4158,'Product Details'!$B$2:$B$169,0),3)</f>
        <v>Technology</v>
      </c>
      <c r="L4158" s="7" t="str">
        <f>INDEX('Product Details'!$A$2:$D$169, MATCH('Sales Order '!J4158,'Product Details'!$B$2:$B$169,0),4)</f>
        <v>Copiers</v>
      </c>
      <c r="M4158" s="7" t="str">
        <f>INDEX('Product Details'!$A$2:$D$169, MATCH('Sales Order '!J4158,'Product Details'!$B$2:$B$169,0),1)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515"/>
        <v>48210</v>
      </c>
      <c r="R4158" s="8">
        <f t="shared" si="516"/>
        <v>52116</v>
      </c>
      <c r="S4158" s="2">
        <v>40</v>
      </c>
      <c r="T4158" s="9">
        <f t="shared" si="517"/>
        <v>52156</v>
      </c>
      <c r="U4158" s="9">
        <f t="shared" si="518"/>
        <v>3946</v>
      </c>
      <c r="V4158" s="2" t="s">
        <v>34</v>
      </c>
      <c r="W4158" s="10">
        <f t="shared" si="519"/>
        <v>0.09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 t="shared" si="512"/>
        <v>Catherine</v>
      </c>
      <c r="H4159" s="6" t="str">
        <f t="shared" si="513"/>
        <v>Glotzbach</v>
      </c>
      <c r="I4159" s="6" t="str">
        <f t="shared" si="514"/>
        <v>Bochum</v>
      </c>
      <c r="J4159" s="2" t="s">
        <v>337</v>
      </c>
      <c r="K4159" s="7" t="str">
        <f>INDEX('Product Details'!$A$2:$D$169, MATCH('Sales Order '!J4159,'Product Details'!$B$2:$B$169,0),3)</f>
        <v>Technology</v>
      </c>
      <c r="L4159" s="7" t="str">
        <f>INDEX('Product Details'!$A$2:$D$169, MATCH('Sales Order '!J4159,'Product Details'!$B$2:$B$169,0),4)</f>
        <v>Phones</v>
      </c>
      <c r="M4159" s="7" t="str">
        <f>INDEX('Product Details'!$A$2:$D$169, MATCH('Sales Order '!J4159,'Product Details'!$B$2:$B$169,0),1)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515"/>
        <v>1245</v>
      </c>
      <c r="R4159" s="8">
        <f t="shared" si="516"/>
        <v>1335</v>
      </c>
      <c r="S4159" s="2">
        <v>98</v>
      </c>
      <c r="T4159" s="9">
        <f t="shared" si="517"/>
        <v>1433</v>
      </c>
      <c r="U4159" s="9">
        <f t="shared" si="518"/>
        <v>188</v>
      </c>
      <c r="V4159" s="2" t="s">
        <v>34</v>
      </c>
      <c r="W4159" s="10">
        <f t="shared" si="519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 t="shared" si="512"/>
        <v>Eugene</v>
      </c>
      <c r="H4160" s="6" t="str">
        <f t="shared" si="513"/>
        <v>Hildebrand</v>
      </c>
      <c r="I4160" s="6" t="str">
        <f t="shared" si="514"/>
        <v>Sindelfingen</v>
      </c>
      <c r="J4160" s="2" t="s">
        <v>332</v>
      </c>
      <c r="K4160" s="7" t="str">
        <f>INDEX('Product Details'!$A$2:$D$169, MATCH('Sales Order '!J4160,'Product Details'!$B$2:$B$169,0),3)</f>
        <v>Technology</v>
      </c>
      <c r="L4160" s="7" t="str">
        <f>INDEX('Product Details'!$A$2:$D$169, MATCH('Sales Order '!J4160,'Product Details'!$B$2:$B$169,0),4)</f>
        <v>Phones</v>
      </c>
      <c r="M4160" s="7" t="str">
        <f>INDEX('Product Details'!$A$2:$D$169, MATCH('Sales Order '!J4160,'Product Details'!$B$2:$B$169,0),1)</f>
        <v>Digium D40 VoIP phone</v>
      </c>
      <c r="N4160" s="2">
        <v>4577</v>
      </c>
      <c r="O4160" s="2">
        <v>4280</v>
      </c>
      <c r="P4160" s="2">
        <v>6</v>
      </c>
      <c r="Q4160" s="8">
        <f t="shared" si="515"/>
        <v>25680</v>
      </c>
      <c r="R4160" s="8">
        <f t="shared" si="516"/>
        <v>27462</v>
      </c>
      <c r="S4160" s="2">
        <v>39</v>
      </c>
      <c r="T4160" s="9">
        <f t="shared" si="517"/>
        <v>27501</v>
      </c>
      <c r="U4160" s="9">
        <f t="shared" si="518"/>
        <v>1821</v>
      </c>
      <c r="V4160" s="2" t="s">
        <v>64</v>
      </c>
      <c r="W4160" s="10">
        <f t="shared" si="519"/>
        <v>7.0000000000000007E-2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 t="shared" si="512"/>
        <v>Deanra</v>
      </c>
      <c r="H4161" s="6" t="str">
        <f t="shared" si="513"/>
        <v>Eno</v>
      </c>
      <c r="I4161" s="6" t="str">
        <f t="shared" si="514"/>
        <v>Langen</v>
      </c>
      <c r="J4161" s="2" t="s">
        <v>329</v>
      </c>
      <c r="K4161" s="7" t="str">
        <f>INDEX('Product Details'!$A$2:$D$169, MATCH('Sales Order '!J4161,'Product Details'!$B$2:$B$169,0),3)</f>
        <v>Office_Supplies</v>
      </c>
      <c r="L4161" s="7" t="str">
        <f>INDEX('Product Details'!$A$2:$D$169, MATCH('Sales Order '!J4161,'Product Details'!$B$2:$B$169,0),4)</f>
        <v>Appliances</v>
      </c>
      <c r="M4161" s="7" t="str">
        <f>INDEX('Product Details'!$A$2:$D$169, MATCH('Sales Order '!J4161,'Product Details'!$B$2:$B$169,0),1)</f>
        <v>KitchenAid Toaster, Black</v>
      </c>
      <c r="N4161" s="2">
        <v>170</v>
      </c>
      <c r="O4161" s="2">
        <v>153</v>
      </c>
      <c r="P4161" s="2">
        <v>2</v>
      </c>
      <c r="Q4161" s="8">
        <f t="shared" si="515"/>
        <v>306</v>
      </c>
      <c r="R4161" s="8">
        <f t="shared" si="516"/>
        <v>340</v>
      </c>
      <c r="S4161" s="2">
        <v>30</v>
      </c>
      <c r="T4161" s="9">
        <f t="shared" si="517"/>
        <v>370</v>
      </c>
      <c r="U4161" s="9">
        <f t="shared" si="518"/>
        <v>64</v>
      </c>
      <c r="V4161" s="2" t="s">
        <v>34</v>
      </c>
      <c r="W4161" s="10">
        <f t="shared" si="519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 t="shared" si="512"/>
        <v>Stewart</v>
      </c>
      <c r="H4162" s="6" t="str">
        <f t="shared" si="513"/>
        <v>Visinsky</v>
      </c>
      <c r="I4162" s="6" t="str">
        <f t="shared" si="514"/>
        <v>Shenyang</v>
      </c>
      <c r="J4162" s="2" t="s">
        <v>253</v>
      </c>
      <c r="K4162" s="7" t="str">
        <f>INDEX('Product Details'!$A$2:$D$169, MATCH('Sales Order '!J4162,'Product Details'!$B$2:$B$169,0),3)</f>
        <v>Office_Supplies</v>
      </c>
      <c r="L4162" s="7" t="str">
        <f>INDEX('Product Details'!$A$2:$D$169, MATCH('Sales Order '!J4162,'Product Details'!$B$2:$B$169,0),4)</f>
        <v>Binders</v>
      </c>
      <c r="M4162" s="7" t="str">
        <f>INDEX('Product Details'!$A$2:$D$169, MATCH('Sales Order '!J4162,'Product Details'!$B$2:$B$169,0),1)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515"/>
        <v>7368</v>
      </c>
      <c r="R4162" s="8">
        <f t="shared" si="516"/>
        <v>7653</v>
      </c>
      <c r="S4162" s="2">
        <v>27</v>
      </c>
      <c r="T4162" s="9">
        <f t="shared" si="517"/>
        <v>7680</v>
      </c>
      <c r="U4162" s="9">
        <f t="shared" si="518"/>
        <v>312</v>
      </c>
      <c r="V4162" s="2" t="s">
        <v>64</v>
      </c>
      <c r="W4162" s="10">
        <f t="shared" si="519"/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 t="shared" si="512"/>
        <v>Marina</v>
      </c>
      <c r="H4163" s="6" t="str">
        <f t="shared" si="513"/>
        <v>Lichtenstein</v>
      </c>
      <c r="I4163" s="6" t="str">
        <f t="shared" si="514"/>
        <v>Denpasar</v>
      </c>
      <c r="J4163" s="2" t="s">
        <v>326</v>
      </c>
      <c r="K4163" s="7" t="str">
        <f>INDEX('Product Details'!$A$2:$D$169, MATCH('Sales Order '!J4163,'Product Details'!$B$2:$B$169,0),3)</f>
        <v>Technology</v>
      </c>
      <c r="L4163" s="7" t="str">
        <f>INDEX('Product Details'!$A$2:$D$169, MATCH('Sales Order '!J4163,'Product Details'!$B$2:$B$169,0),4)</f>
        <v>Copiers</v>
      </c>
      <c r="M4163" s="7" t="str">
        <f>INDEX('Product Details'!$A$2:$D$169, MATCH('Sales Order '!J4163,'Product Details'!$B$2:$B$169,0),1)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515"/>
        <v>3882</v>
      </c>
      <c r="R4163" s="8">
        <f t="shared" si="516"/>
        <v>4074</v>
      </c>
      <c r="S4163" s="2">
        <v>90</v>
      </c>
      <c r="T4163" s="9">
        <f t="shared" si="517"/>
        <v>4164</v>
      </c>
      <c r="U4163" s="9">
        <f t="shared" si="518"/>
        <v>282</v>
      </c>
      <c r="V4163" s="2" t="s">
        <v>34</v>
      </c>
      <c r="W4163" s="10">
        <f t="shared" si="519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 t="shared" si="512"/>
        <v>Dean</v>
      </c>
      <c r="H4164" s="6" t="str">
        <f t="shared" si="513"/>
        <v>Katz</v>
      </c>
      <c r="I4164" s="6" t="str">
        <f t="shared" si="514"/>
        <v>Changzhou</v>
      </c>
      <c r="J4164" s="2" t="s">
        <v>329</v>
      </c>
      <c r="K4164" s="7" t="str">
        <f>INDEX('Product Details'!$A$2:$D$169, MATCH('Sales Order '!J4164,'Product Details'!$B$2:$B$169,0),3)</f>
        <v>Office_Supplies</v>
      </c>
      <c r="L4164" s="7" t="str">
        <f>INDEX('Product Details'!$A$2:$D$169, MATCH('Sales Order '!J4164,'Product Details'!$B$2:$B$169,0),4)</f>
        <v>Appliances</v>
      </c>
      <c r="M4164" s="7" t="str">
        <f>INDEX('Product Details'!$A$2:$D$169, MATCH('Sales Order '!J4164,'Product Details'!$B$2:$B$169,0),1)</f>
        <v>KitchenAid Toaster, Black</v>
      </c>
      <c r="N4164" s="2">
        <v>5894</v>
      </c>
      <c r="O4164" s="2">
        <v>5621</v>
      </c>
      <c r="P4164" s="2">
        <v>2</v>
      </c>
      <c r="Q4164" s="8">
        <f t="shared" si="515"/>
        <v>11242</v>
      </c>
      <c r="R4164" s="8">
        <f t="shared" si="516"/>
        <v>11788</v>
      </c>
      <c r="S4164" s="2">
        <v>67</v>
      </c>
      <c r="T4164" s="9">
        <f t="shared" si="517"/>
        <v>11855</v>
      </c>
      <c r="U4164" s="9">
        <f t="shared" si="518"/>
        <v>613</v>
      </c>
      <c r="V4164" s="2" t="s">
        <v>34</v>
      </c>
      <c r="W4164" s="10">
        <f t="shared" si="519"/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 t="shared" si="512"/>
        <v>Carlos</v>
      </c>
      <c r="H4165" s="6" t="str">
        <f t="shared" si="513"/>
        <v>Soltero</v>
      </c>
      <c r="I4165" s="6" t="str">
        <f t="shared" si="514"/>
        <v>Wodonga</v>
      </c>
      <c r="J4165" s="2" t="s">
        <v>33</v>
      </c>
      <c r="K4165" s="7" t="str">
        <f>INDEX('Product Details'!$A$2:$D$169, MATCH('Sales Order '!J4165,'Product Details'!$B$2:$B$169,0),3)</f>
        <v>Technology</v>
      </c>
      <c r="L4165" s="7" t="str">
        <f>INDEX('Product Details'!$A$2:$D$169, MATCH('Sales Order '!J4165,'Product Details'!$B$2:$B$169,0),4)</f>
        <v>Machines</v>
      </c>
      <c r="M4165" s="7" t="str">
        <f>INDEX('Product Details'!$A$2:$D$169, MATCH('Sales Order '!J4165,'Product Details'!$B$2:$B$169,0),1)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515"/>
        <v>916</v>
      </c>
      <c r="R4165" s="8">
        <f t="shared" si="516"/>
        <v>990</v>
      </c>
      <c r="S4165" s="2">
        <v>44</v>
      </c>
      <c r="T4165" s="9">
        <f t="shared" si="517"/>
        <v>1034</v>
      </c>
      <c r="U4165" s="9">
        <f t="shared" si="518"/>
        <v>118</v>
      </c>
      <c r="V4165" s="2" t="s">
        <v>34</v>
      </c>
      <c r="W4165" s="10">
        <f t="shared" si="519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 t="shared" si="512"/>
        <v>Laurel</v>
      </c>
      <c r="H4166" s="6" t="str">
        <f t="shared" si="513"/>
        <v>Elliston</v>
      </c>
      <c r="I4166" s="6" t="str">
        <f t="shared" si="514"/>
        <v>Tasikmalaya</v>
      </c>
      <c r="J4166" s="2" t="s">
        <v>345</v>
      </c>
      <c r="K4166" s="7" t="str">
        <f>INDEX('Product Details'!$A$2:$D$169, MATCH('Sales Order '!J4166,'Product Details'!$B$2:$B$169,0),3)</f>
        <v>Furniture</v>
      </c>
      <c r="L4166" s="7" t="str">
        <f>INDEX('Product Details'!$A$2:$D$169, MATCH('Sales Order '!J4166,'Product Details'!$B$2:$B$169,0),4)</f>
        <v>Chairs</v>
      </c>
      <c r="M4166" s="7" t="str">
        <f>INDEX('Product Details'!$A$2:$D$169, MATCH('Sales Order '!J4166,'Product Details'!$B$2:$B$169,0),1)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515"/>
        <v>12324</v>
      </c>
      <c r="R4166" s="8">
        <f t="shared" si="516"/>
        <v>13062</v>
      </c>
      <c r="S4166" s="2">
        <v>57</v>
      </c>
      <c r="T4166" s="9">
        <f t="shared" si="517"/>
        <v>13119</v>
      </c>
      <c r="U4166" s="9">
        <f t="shared" si="518"/>
        <v>795</v>
      </c>
      <c r="V4166" s="2" t="s">
        <v>64</v>
      </c>
      <c r="W4166" s="10">
        <f t="shared" si="519"/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 t="shared" si="512"/>
        <v>Eugene</v>
      </c>
      <c r="H4167" s="6" t="str">
        <f t="shared" si="513"/>
        <v>Hildebrand</v>
      </c>
      <c r="I4167" s="6" t="str">
        <f t="shared" si="514"/>
        <v>Liaocheng</v>
      </c>
      <c r="J4167" s="2" t="s">
        <v>497</v>
      </c>
      <c r="K4167" s="7" t="str">
        <f>INDEX('Product Details'!$A$2:$D$169, MATCH('Sales Order '!J4167,'Product Details'!$B$2:$B$169,0),3)</f>
        <v>Furniture</v>
      </c>
      <c r="L4167" s="7" t="str">
        <f>INDEX('Product Details'!$A$2:$D$169, MATCH('Sales Order '!J4167,'Product Details'!$B$2:$B$169,0),4)</f>
        <v>Tables</v>
      </c>
      <c r="M4167" s="7" t="str">
        <f>INDEX('Product Details'!$A$2:$D$169, MATCH('Sales Order '!J4167,'Product Details'!$B$2:$B$169,0),1)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515"/>
        <v>4635</v>
      </c>
      <c r="R4167" s="8">
        <f t="shared" si="516"/>
        <v>5154</v>
      </c>
      <c r="S4167" s="2">
        <v>46</v>
      </c>
      <c r="T4167" s="9">
        <f t="shared" si="517"/>
        <v>5200</v>
      </c>
      <c r="U4167" s="9">
        <f t="shared" si="518"/>
        <v>565</v>
      </c>
      <c r="V4167" s="2" t="s">
        <v>64</v>
      </c>
      <c r="W4167" s="10">
        <f t="shared" si="519"/>
        <v>0.05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 t="shared" si="512"/>
        <v>Claudia</v>
      </c>
      <c r="H4168" s="6" t="str">
        <f t="shared" si="513"/>
        <v>Bergmann</v>
      </c>
      <c r="I4168" s="6" t="str">
        <f t="shared" si="514"/>
        <v>Aschaffenburg</v>
      </c>
      <c r="J4168" s="2" t="s">
        <v>90</v>
      </c>
      <c r="K4168" s="7" t="str">
        <f>INDEX('Product Details'!$A$2:$D$169, MATCH('Sales Order '!J4168,'Product Details'!$B$2:$B$169,0),3)</f>
        <v>Office_Supplies</v>
      </c>
      <c r="L4168" s="7" t="str">
        <f>INDEX('Product Details'!$A$2:$D$169, MATCH('Sales Order '!J4168,'Product Details'!$B$2:$B$169,0),4)</f>
        <v>Paper</v>
      </c>
      <c r="M4168" s="7" t="str">
        <f>INDEX('Product Details'!$A$2:$D$169, MATCH('Sales Order '!J4168,'Product Details'!$B$2:$B$169,0),1)</f>
        <v>Xerox 1974</v>
      </c>
      <c r="N4168" s="2">
        <v>3275</v>
      </c>
      <c r="O4168" s="2">
        <v>3090</v>
      </c>
      <c r="P4168" s="2">
        <v>2</v>
      </c>
      <c r="Q4168" s="8">
        <f t="shared" si="515"/>
        <v>6180</v>
      </c>
      <c r="R4168" s="8">
        <f t="shared" si="516"/>
        <v>6550</v>
      </c>
      <c r="S4168" s="2">
        <v>21</v>
      </c>
      <c r="T4168" s="9">
        <f t="shared" si="517"/>
        <v>6571</v>
      </c>
      <c r="U4168" s="9">
        <f t="shared" si="518"/>
        <v>391</v>
      </c>
      <c r="V4168" s="2" t="s">
        <v>34</v>
      </c>
      <c r="W4168" s="10">
        <f t="shared" si="519"/>
        <v>0.05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 t="shared" si="512"/>
        <v>Victoria</v>
      </c>
      <c r="H4169" s="6" t="str">
        <f t="shared" si="513"/>
        <v>Pisteka</v>
      </c>
      <c r="I4169" s="6" t="str">
        <f t="shared" si="514"/>
        <v>Bokaro</v>
      </c>
      <c r="J4169" s="2" t="s">
        <v>39</v>
      </c>
      <c r="K4169" s="7" t="str">
        <f>INDEX('Product Details'!$A$2:$D$169, MATCH('Sales Order '!J4169,'Product Details'!$B$2:$B$169,0),3)</f>
        <v>Office_Supplies</v>
      </c>
      <c r="L4169" s="7" t="str">
        <f>INDEX('Product Details'!$A$2:$D$169, MATCH('Sales Order '!J4169,'Product Details'!$B$2:$B$169,0),4)</f>
        <v>Binders</v>
      </c>
      <c r="M4169" s="7" t="str">
        <f>INDEX('Product Details'!$A$2:$D$169, MATCH('Sales Order '!J4169,'Product Details'!$B$2:$B$169,0),1)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515"/>
        <v>1586</v>
      </c>
      <c r="R4169" s="8">
        <f t="shared" si="516"/>
        <v>1650</v>
      </c>
      <c r="S4169" s="2">
        <v>50</v>
      </c>
      <c r="T4169" s="9">
        <f t="shared" si="517"/>
        <v>1700</v>
      </c>
      <c r="U4169" s="9">
        <f t="shared" si="518"/>
        <v>114</v>
      </c>
      <c r="V4169" s="2" t="s">
        <v>34</v>
      </c>
      <c r="W4169" s="10">
        <f t="shared" si="519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 t="shared" ref="G4170:G4233" si="520">VLOOKUP(F4170, Customer,2,0)</f>
        <v>Jim</v>
      </c>
      <c r="H4170" s="6" t="str">
        <f t="shared" ref="H4170:H4233" si="521">VLOOKUP(F4170,Customer,3,0)</f>
        <v>Epp</v>
      </c>
      <c r="I4170" s="6" t="str">
        <f t="shared" ref="I4170:I4233" si="522">VLOOKUP(F4170,Customer,5,0)</f>
        <v>Jingmen</v>
      </c>
      <c r="J4170" s="2" t="s">
        <v>122</v>
      </c>
      <c r="K4170" s="7" t="str">
        <f>INDEX('Product Details'!$A$2:$D$169, MATCH('Sales Order '!J4170,'Product Details'!$B$2:$B$169,0),3)</f>
        <v>Furniture</v>
      </c>
      <c r="L4170" s="7" t="str">
        <f>INDEX('Product Details'!$A$2:$D$169, MATCH('Sales Order '!J4170,'Product Details'!$B$2:$B$169,0),4)</f>
        <v>Furnishings</v>
      </c>
      <c r="M4170" s="7" t="str">
        <f>INDEX('Product Details'!$A$2:$D$169, MATCH('Sales Order '!J4170,'Product Details'!$B$2:$B$169,0),1)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515"/>
        <v>1282</v>
      </c>
      <c r="R4170" s="8">
        <f t="shared" si="516"/>
        <v>1332</v>
      </c>
      <c r="S4170" s="2">
        <v>74</v>
      </c>
      <c r="T4170" s="9">
        <f t="shared" si="517"/>
        <v>1406</v>
      </c>
      <c r="U4170" s="9">
        <f t="shared" si="518"/>
        <v>124</v>
      </c>
      <c r="V4170" s="2" t="s">
        <v>34</v>
      </c>
      <c r="W4170" s="10">
        <f t="shared" si="519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 t="shared" si="520"/>
        <v>Mike</v>
      </c>
      <c r="H4171" s="6" t="str">
        <f t="shared" si="521"/>
        <v>Vittorini</v>
      </c>
      <c r="I4171" s="6" t="str">
        <f t="shared" si="522"/>
        <v>Naihati</v>
      </c>
      <c r="J4171" s="2" t="s">
        <v>389</v>
      </c>
      <c r="K4171" s="7" t="str">
        <f>INDEX('Product Details'!$A$2:$D$169, MATCH('Sales Order '!J4171,'Product Details'!$B$2:$B$169,0),3)</f>
        <v>Furniture</v>
      </c>
      <c r="L4171" s="7" t="str">
        <f>INDEX('Product Details'!$A$2:$D$169, MATCH('Sales Order '!J4171,'Product Details'!$B$2:$B$169,0),4)</f>
        <v>Tables</v>
      </c>
      <c r="M4171" s="7" t="str">
        <f>INDEX('Product Details'!$A$2:$D$169, MATCH('Sales Order '!J4171,'Product Details'!$B$2:$B$169,0),1)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523">O4171*P4171</f>
        <v>1420</v>
      </c>
      <c r="R4171" s="8">
        <f t="shared" ref="R4171:R4234" si="524">N4171*P4171</f>
        <v>1564</v>
      </c>
      <c r="S4171" s="2">
        <v>57</v>
      </c>
      <c r="T4171" s="9">
        <f t="shared" ref="T4171:T4234" si="525">R4171+S4171</f>
        <v>1621</v>
      </c>
      <c r="U4171" s="9">
        <f t="shared" ref="U4171:U4234" si="526">T4171-Q4171</f>
        <v>201</v>
      </c>
      <c r="V4171" s="2" t="s">
        <v>34</v>
      </c>
      <c r="W4171" s="10">
        <f t="shared" ref="W4171:W4234" si="527">VLOOKUP(T4171,$X$1:$Y$7,2,1)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 t="shared" si="520"/>
        <v>Mike</v>
      </c>
      <c r="H4172" s="6" t="str">
        <f t="shared" si="521"/>
        <v>Pelletier</v>
      </c>
      <c r="I4172" s="6" t="str">
        <f t="shared" si="522"/>
        <v>Jakarta</v>
      </c>
      <c r="J4172" s="2" t="s">
        <v>129</v>
      </c>
      <c r="K4172" s="7" t="str">
        <f>INDEX('Product Details'!$A$2:$D$169, MATCH('Sales Order '!J4172,'Product Details'!$B$2:$B$169,0),3)</f>
        <v>Furniture</v>
      </c>
      <c r="L4172" s="7" t="str">
        <f>INDEX('Product Details'!$A$2:$D$169, MATCH('Sales Order '!J4172,'Product Details'!$B$2:$B$169,0),4)</f>
        <v>Tables</v>
      </c>
      <c r="M4172" s="7" t="str">
        <f>INDEX('Product Details'!$A$2:$D$169, MATCH('Sales Order '!J4172,'Product Details'!$B$2:$B$169,0),1)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523"/>
        <v>818</v>
      </c>
      <c r="R4172" s="8">
        <f t="shared" si="524"/>
        <v>882</v>
      </c>
      <c r="S4172" s="2">
        <v>56</v>
      </c>
      <c r="T4172" s="9">
        <f t="shared" si="525"/>
        <v>938</v>
      </c>
      <c r="U4172" s="9">
        <f t="shared" si="526"/>
        <v>120</v>
      </c>
      <c r="V4172" s="2" t="s">
        <v>34</v>
      </c>
      <c r="W4172" s="10">
        <f t="shared" si="527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 t="shared" si="520"/>
        <v>Rachel</v>
      </c>
      <c r="H4173" s="6" t="str">
        <f t="shared" si="521"/>
        <v>Payne</v>
      </c>
      <c r="I4173" s="6" t="str">
        <f t="shared" si="522"/>
        <v>Raipur</v>
      </c>
      <c r="J4173" s="2" t="s">
        <v>274</v>
      </c>
      <c r="K4173" s="7" t="str">
        <f>INDEX('Product Details'!$A$2:$D$169, MATCH('Sales Order '!J4173,'Product Details'!$B$2:$B$169,0),3)</f>
        <v>Furniture</v>
      </c>
      <c r="L4173" s="7" t="str">
        <f>INDEX('Product Details'!$A$2:$D$169, MATCH('Sales Order '!J4173,'Product Details'!$B$2:$B$169,0),4)</f>
        <v>Tables</v>
      </c>
      <c r="M4173" s="7" t="str">
        <f>INDEX('Product Details'!$A$2:$D$169, MATCH('Sales Order '!J4173,'Product Details'!$B$2:$B$169,0),1)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523"/>
        <v>2422</v>
      </c>
      <c r="R4173" s="8">
        <f t="shared" si="524"/>
        <v>2642</v>
      </c>
      <c r="S4173" s="2">
        <v>81</v>
      </c>
      <c r="T4173" s="9">
        <f t="shared" si="525"/>
        <v>2723</v>
      </c>
      <c r="U4173" s="9">
        <f t="shared" si="526"/>
        <v>301</v>
      </c>
      <c r="V4173" s="2" t="s">
        <v>64</v>
      </c>
      <c r="W4173" s="10">
        <f t="shared" si="527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 t="shared" si="520"/>
        <v>Christine</v>
      </c>
      <c r="H4174" s="6" t="str">
        <f t="shared" si="521"/>
        <v>Abelman</v>
      </c>
      <c r="I4174" s="6" t="str">
        <f t="shared" si="522"/>
        <v>Nasik</v>
      </c>
      <c r="J4174" s="2" t="s">
        <v>399</v>
      </c>
      <c r="K4174" s="7" t="str">
        <f>INDEX('Product Details'!$A$2:$D$169, MATCH('Sales Order '!J4174,'Product Details'!$B$2:$B$169,0),3)</f>
        <v>Office_Supplies</v>
      </c>
      <c r="L4174" s="7" t="str">
        <f>INDEX('Product Details'!$A$2:$D$169, MATCH('Sales Order '!J4174,'Product Details'!$B$2:$B$169,0),4)</f>
        <v>Art</v>
      </c>
      <c r="M4174" s="7" t="str">
        <f>INDEX('Product Details'!$A$2:$D$169, MATCH('Sales Order '!J4174,'Product Details'!$B$2:$B$169,0),1)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523"/>
        <v>13912</v>
      </c>
      <c r="R4174" s="8">
        <f t="shared" si="524"/>
        <v>15016</v>
      </c>
      <c r="S4174" s="2">
        <v>28</v>
      </c>
      <c r="T4174" s="9">
        <f t="shared" si="525"/>
        <v>15044</v>
      </c>
      <c r="U4174" s="9">
        <f t="shared" si="526"/>
        <v>1132</v>
      </c>
      <c r="V4174" s="2" t="s">
        <v>64</v>
      </c>
      <c r="W4174" s="10">
        <f t="shared" si="527"/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 t="shared" si="520"/>
        <v>Darren</v>
      </c>
      <c r="H4175" s="6" t="str">
        <f t="shared" si="521"/>
        <v>Powers</v>
      </c>
      <c r="I4175" s="6" t="str">
        <f t="shared" si="522"/>
        <v>Depok</v>
      </c>
      <c r="J4175" s="2" t="s">
        <v>84</v>
      </c>
      <c r="K4175" s="7" t="str">
        <f>INDEX('Product Details'!$A$2:$D$169, MATCH('Sales Order '!J4175,'Product Details'!$B$2:$B$169,0),3)</f>
        <v>Furniture</v>
      </c>
      <c r="L4175" s="7" t="str">
        <f>INDEX('Product Details'!$A$2:$D$169, MATCH('Sales Order '!J4175,'Product Details'!$B$2:$B$169,0),4)</f>
        <v>Chairs</v>
      </c>
      <c r="M4175" s="7" t="str">
        <f>INDEX('Product Details'!$A$2:$D$169, MATCH('Sales Order '!J4175,'Product Details'!$B$2:$B$169,0),1)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523"/>
        <v>14016</v>
      </c>
      <c r="R4175" s="8">
        <f t="shared" si="524"/>
        <v>14718</v>
      </c>
      <c r="S4175" s="2">
        <v>98</v>
      </c>
      <c r="T4175" s="9">
        <f t="shared" si="525"/>
        <v>14816</v>
      </c>
      <c r="U4175" s="9">
        <f t="shared" si="526"/>
        <v>800</v>
      </c>
      <c r="V4175" s="2" t="s">
        <v>34</v>
      </c>
      <c r="W4175" s="10">
        <f t="shared" si="527"/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 t="shared" si="520"/>
        <v>Corey</v>
      </c>
      <c r="H4176" s="6" t="str">
        <f t="shared" si="521"/>
        <v>Lock</v>
      </c>
      <c r="I4176" s="6" t="str">
        <f t="shared" si="522"/>
        <v>Geelong</v>
      </c>
      <c r="J4176" s="2" t="s">
        <v>281</v>
      </c>
      <c r="K4176" s="7" t="str">
        <f>INDEX('Product Details'!$A$2:$D$169, MATCH('Sales Order '!J4176,'Product Details'!$B$2:$B$169,0),3)</f>
        <v>Furniture</v>
      </c>
      <c r="L4176" s="7" t="str">
        <f>INDEX('Product Details'!$A$2:$D$169, MATCH('Sales Order '!J4176,'Product Details'!$B$2:$B$169,0),4)</f>
        <v>Chairs</v>
      </c>
      <c r="M4176" s="7" t="str">
        <f>INDEX('Product Details'!$A$2:$D$169, MATCH('Sales Order '!J4176,'Product Details'!$B$2:$B$169,0),1)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523"/>
        <v>31075</v>
      </c>
      <c r="R4176" s="8">
        <f t="shared" si="524"/>
        <v>31685</v>
      </c>
      <c r="S4176" s="2">
        <v>68</v>
      </c>
      <c r="T4176" s="9">
        <f t="shared" si="525"/>
        <v>31753</v>
      </c>
      <c r="U4176" s="9">
        <f t="shared" si="526"/>
        <v>678</v>
      </c>
      <c r="V4176" s="2" t="s">
        <v>34</v>
      </c>
      <c r="W4176" s="10">
        <f t="shared" si="527"/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 t="shared" si="520"/>
        <v>Dave</v>
      </c>
      <c r="H4177" s="6" t="str">
        <f t="shared" si="521"/>
        <v>Poirier</v>
      </c>
      <c r="I4177" s="6" t="str">
        <f t="shared" si="522"/>
        <v>Changchun</v>
      </c>
      <c r="J4177" s="2" t="s">
        <v>81</v>
      </c>
      <c r="K4177" s="7" t="str">
        <f>INDEX('Product Details'!$A$2:$D$169, MATCH('Sales Order '!J4177,'Product Details'!$B$2:$B$169,0),3)</f>
        <v>Technology</v>
      </c>
      <c r="L4177" s="7" t="str">
        <f>INDEX('Product Details'!$A$2:$D$169, MATCH('Sales Order '!J4177,'Product Details'!$B$2:$B$169,0),4)</f>
        <v>Phones</v>
      </c>
      <c r="M4177" s="7" t="str">
        <f>INDEX('Product Details'!$A$2:$D$169, MATCH('Sales Order '!J4177,'Product Details'!$B$2:$B$169,0),1)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523"/>
        <v>3230</v>
      </c>
      <c r="R4177" s="8">
        <f t="shared" si="524"/>
        <v>3630</v>
      </c>
      <c r="S4177" s="2">
        <v>94</v>
      </c>
      <c r="T4177" s="9">
        <f t="shared" si="525"/>
        <v>3724</v>
      </c>
      <c r="U4177" s="9">
        <f t="shared" si="526"/>
        <v>494</v>
      </c>
      <c r="V4177" s="2" t="s">
        <v>34</v>
      </c>
      <c r="W4177" s="10">
        <f t="shared" si="527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 t="shared" si="520"/>
        <v>Carol</v>
      </c>
      <c r="H4178" s="6" t="str">
        <f t="shared" si="521"/>
        <v>Adams</v>
      </c>
      <c r="I4178" s="6" t="str">
        <f t="shared" si="522"/>
        <v>Cairns</v>
      </c>
      <c r="J4178" s="2" t="s">
        <v>500</v>
      </c>
      <c r="K4178" s="7" t="str">
        <f>INDEX('Product Details'!$A$2:$D$169, MATCH('Sales Order '!J4178,'Product Details'!$B$2:$B$169,0),3)</f>
        <v>Furniture</v>
      </c>
      <c r="L4178" s="7" t="str">
        <f>INDEX('Product Details'!$A$2:$D$169, MATCH('Sales Order '!J4178,'Product Details'!$B$2:$B$169,0),4)</f>
        <v>Tables</v>
      </c>
      <c r="M4178" s="7" t="str">
        <f>INDEX('Product Details'!$A$2:$D$169, MATCH('Sales Order '!J4178,'Product Details'!$B$2:$B$169,0),1)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523"/>
        <v>52768</v>
      </c>
      <c r="R4178" s="8">
        <f t="shared" si="524"/>
        <v>57044</v>
      </c>
      <c r="S4178" s="2">
        <v>79</v>
      </c>
      <c r="T4178" s="9">
        <f t="shared" si="525"/>
        <v>57123</v>
      </c>
      <c r="U4178" s="9">
        <f t="shared" si="526"/>
        <v>4355</v>
      </c>
      <c r="V4178" s="2" t="s">
        <v>34</v>
      </c>
      <c r="W4178" s="10">
        <f t="shared" si="527"/>
        <v>0.09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 t="shared" si="520"/>
        <v>Craig</v>
      </c>
      <c r="H4179" s="6" t="str">
        <f t="shared" si="521"/>
        <v>Carreira</v>
      </c>
      <c r="I4179" s="6" t="str">
        <f t="shared" si="522"/>
        <v>Worms</v>
      </c>
      <c r="J4179" s="2" t="s">
        <v>765</v>
      </c>
      <c r="K4179" s="7" t="str">
        <f>INDEX('Product Details'!$A$2:$D$169, MATCH('Sales Order '!J4179,'Product Details'!$B$2:$B$169,0),3)</f>
        <v>Furniture</v>
      </c>
      <c r="L4179" s="7" t="str">
        <f>INDEX('Product Details'!$A$2:$D$169, MATCH('Sales Order '!J4179,'Product Details'!$B$2:$B$169,0),4)</f>
        <v>Tables</v>
      </c>
      <c r="M4179" s="7" t="str">
        <f>INDEX('Product Details'!$A$2:$D$169, MATCH('Sales Order '!J4179,'Product Details'!$B$2:$B$169,0),1)</f>
        <v>Racetrack Conference Tables</v>
      </c>
      <c r="N4179" s="2">
        <v>96</v>
      </c>
      <c r="O4179" s="2">
        <v>87</v>
      </c>
      <c r="P4179" s="2">
        <v>2</v>
      </c>
      <c r="Q4179" s="8">
        <f t="shared" si="523"/>
        <v>174</v>
      </c>
      <c r="R4179" s="8">
        <f t="shared" si="524"/>
        <v>192</v>
      </c>
      <c r="S4179" s="2">
        <v>10</v>
      </c>
      <c r="T4179" s="9">
        <f t="shared" si="525"/>
        <v>202</v>
      </c>
      <c r="U4179" s="9">
        <f t="shared" si="526"/>
        <v>28</v>
      </c>
      <c r="V4179" s="2" t="s">
        <v>34</v>
      </c>
      <c r="W4179" s="10">
        <f t="shared" si="527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 t="shared" si="520"/>
        <v>Stuart</v>
      </c>
      <c r="H4180" s="6" t="str">
        <f t="shared" si="521"/>
        <v>Van</v>
      </c>
      <c r="I4180" s="6" t="str">
        <f t="shared" si="522"/>
        <v>Hobart</v>
      </c>
      <c r="J4180" s="2" t="s">
        <v>402</v>
      </c>
      <c r="K4180" s="7" t="str">
        <f>INDEX('Product Details'!$A$2:$D$169, MATCH('Sales Order '!J4180,'Product Details'!$B$2:$B$169,0),3)</f>
        <v>Furniture</v>
      </c>
      <c r="L4180" s="7" t="str">
        <f>INDEX('Product Details'!$A$2:$D$169, MATCH('Sales Order '!J4180,'Product Details'!$B$2:$B$169,0),4)</f>
        <v>Bookcases</v>
      </c>
      <c r="M4180" s="7" t="str">
        <f>INDEX('Product Details'!$A$2:$D$169, MATCH('Sales Order '!J4180,'Product Details'!$B$2:$B$169,0),1)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523"/>
        <v>113848</v>
      </c>
      <c r="R4180" s="8">
        <f t="shared" si="524"/>
        <v>126462</v>
      </c>
      <c r="S4180" s="2">
        <v>94</v>
      </c>
      <c r="T4180" s="9">
        <f t="shared" si="525"/>
        <v>126556</v>
      </c>
      <c r="U4180" s="9">
        <f t="shared" si="526"/>
        <v>12708</v>
      </c>
      <c r="V4180" s="2" t="s">
        <v>72</v>
      </c>
      <c r="W4180" s="10">
        <f t="shared" si="527"/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 t="shared" si="520"/>
        <v>Stuart</v>
      </c>
      <c r="H4181" s="6" t="str">
        <f t="shared" si="521"/>
        <v>Calhoun</v>
      </c>
      <c r="I4181" s="6" t="str">
        <f t="shared" si="522"/>
        <v>Raipur</v>
      </c>
      <c r="J4181" s="2" t="s">
        <v>442</v>
      </c>
      <c r="K4181" s="7" t="str">
        <f>INDEX('Product Details'!$A$2:$D$169, MATCH('Sales Order '!J4181,'Product Details'!$B$2:$B$169,0),3)</f>
        <v>Technology</v>
      </c>
      <c r="L4181" s="7" t="str">
        <f>INDEX('Product Details'!$A$2:$D$169, MATCH('Sales Order '!J4181,'Product Details'!$B$2:$B$169,0),4)</f>
        <v>Phones</v>
      </c>
      <c r="M4181" s="7" t="str">
        <f>INDEX('Product Details'!$A$2:$D$169, MATCH('Sales Order '!J4181,'Product Details'!$B$2:$B$169,0),1)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523"/>
        <v>35530</v>
      </c>
      <c r="R4181" s="8">
        <f t="shared" si="524"/>
        <v>37670</v>
      </c>
      <c r="S4181" s="2">
        <v>85</v>
      </c>
      <c r="T4181" s="9">
        <f t="shared" si="525"/>
        <v>37755</v>
      </c>
      <c r="U4181" s="9">
        <f t="shared" si="526"/>
        <v>2225</v>
      </c>
      <c r="V4181" s="2" t="s">
        <v>34</v>
      </c>
      <c r="W4181" s="10">
        <f t="shared" si="527"/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 t="shared" si="520"/>
        <v>Gary</v>
      </c>
      <c r="H4182" s="6" t="str">
        <f t="shared" si="521"/>
        <v>Hansen</v>
      </c>
      <c r="I4182" s="6" t="str">
        <f t="shared" si="522"/>
        <v>Dewas</v>
      </c>
      <c r="J4182" s="2" t="s">
        <v>894</v>
      </c>
      <c r="K4182" s="7" t="str">
        <f>INDEX('Product Details'!$A$2:$D$169, MATCH('Sales Order '!J4182,'Product Details'!$B$2:$B$169,0),3)</f>
        <v>Technology</v>
      </c>
      <c r="L4182" s="7" t="str">
        <f>INDEX('Product Details'!$A$2:$D$169, MATCH('Sales Order '!J4182,'Product Details'!$B$2:$B$169,0),4)</f>
        <v>Machines</v>
      </c>
      <c r="M4182" s="7" t="str">
        <f>INDEX('Product Details'!$A$2:$D$169, MATCH('Sales Order '!J4182,'Product Details'!$B$2:$B$169,0),1)</f>
        <v>Card Printer, Red</v>
      </c>
      <c r="N4182" s="2">
        <v>693</v>
      </c>
      <c r="O4182" s="2">
        <v>667</v>
      </c>
      <c r="P4182" s="2">
        <v>7</v>
      </c>
      <c r="Q4182" s="8">
        <f t="shared" si="523"/>
        <v>4669</v>
      </c>
      <c r="R4182" s="8">
        <f t="shared" si="524"/>
        <v>4851</v>
      </c>
      <c r="S4182" s="2">
        <v>93</v>
      </c>
      <c r="T4182" s="9">
        <f t="shared" si="525"/>
        <v>4944</v>
      </c>
      <c r="U4182" s="9">
        <f t="shared" si="526"/>
        <v>275</v>
      </c>
      <c r="V4182" s="2" t="s">
        <v>34</v>
      </c>
      <c r="W4182" s="10">
        <f t="shared" si="527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 t="shared" si="520"/>
        <v>Sung</v>
      </c>
      <c r="H4183" s="6" t="str">
        <f t="shared" si="521"/>
        <v>Shariari</v>
      </c>
      <c r="I4183" s="6" t="str">
        <f t="shared" si="522"/>
        <v>Solapur</v>
      </c>
      <c r="J4183" s="2" t="s">
        <v>1185</v>
      </c>
      <c r="K4183" s="7" t="str">
        <f>INDEX('Product Details'!$A$2:$D$169, MATCH('Sales Order '!J4183,'Product Details'!$B$2:$B$169,0),3)</f>
        <v>Office_Supplies</v>
      </c>
      <c r="L4183" s="7" t="str">
        <f>INDEX('Product Details'!$A$2:$D$169, MATCH('Sales Order '!J4183,'Product Details'!$B$2:$B$169,0),4)</f>
        <v>Envelopes</v>
      </c>
      <c r="M4183" s="7" t="str">
        <f>INDEX('Product Details'!$A$2:$D$169, MATCH('Sales Order '!J4183,'Product Details'!$B$2:$B$169,0),1)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523"/>
        <v>1020</v>
      </c>
      <c r="R4183" s="8">
        <f t="shared" si="524"/>
        <v>1110</v>
      </c>
      <c r="S4183" s="2">
        <v>32</v>
      </c>
      <c r="T4183" s="9">
        <f t="shared" si="525"/>
        <v>1142</v>
      </c>
      <c r="U4183" s="9">
        <f t="shared" si="526"/>
        <v>122</v>
      </c>
      <c r="V4183" s="2" t="s">
        <v>34</v>
      </c>
      <c r="W4183" s="10">
        <f t="shared" si="527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 t="shared" si="520"/>
        <v>Tom</v>
      </c>
      <c r="H4184" s="6" t="str">
        <f t="shared" si="521"/>
        <v>Stivers</v>
      </c>
      <c r="I4184" s="6" t="str">
        <f t="shared" si="522"/>
        <v>Thane</v>
      </c>
      <c r="J4184" s="2" t="s">
        <v>623</v>
      </c>
      <c r="K4184" s="7" t="str">
        <f>INDEX('Product Details'!$A$2:$D$169, MATCH('Sales Order '!J4184,'Product Details'!$B$2:$B$169,0),3)</f>
        <v>Office_Supplies</v>
      </c>
      <c r="L4184" s="7" t="str">
        <f>INDEX('Product Details'!$A$2:$D$169, MATCH('Sales Order '!J4184,'Product Details'!$B$2:$B$169,0),4)</f>
        <v>Storage</v>
      </c>
      <c r="M4184" s="7" t="str">
        <f>INDEX('Product Details'!$A$2:$D$169, MATCH('Sales Order '!J4184,'Product Details'!$B$2:$B$169,0),1)</f>
        <v>RogeFile Cart, Single Width</v>
      </c>
      <c r="N4184" s="2">
        <v>101</v>
      </c>
      <c r="O4184" s="2">
        <v>98</v>
      </c>
      <c r="P4184" s="2">
        <v>2</v>
      </c>
      <c r="Q4184" s="8">
        <f t="shared" si="523"/>
        <v>196</v>
      </c>
      <c r="R4184" s="8">
        <f t="shared" si="524"/>
        <v>202</v>
      </c>
      <c r="S4184" s="2">
        <v>10</v>
      </c>
      <c r="T4184" s="9">
        <f t="shared" si="525"/>
        <v>212</v>
      </c>
      <c r="U4184" s="9">
        <f t="shared" si="526"/>
        <v>16</v>
      </c>
      <c r="V4184" s="2" t="s">
        <v>34</v>
      </c>
      <c r="W4184" s="10">
        <f t="shared" si="527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 t="shared" si="520"/>
        <v>Alex</v>
      </c>
      <c r="H4185" s="6" t="str">
        <f t="shared" si="521"/>
        <v>Avila</v>
      </c>
      <c r="I4185" s="6" t="str">
        <f t="shared" si="522"/>
        <v>Newcastle</v>
      </c>
      <c r="J4185" s="2" t="s">
        <v>215</v>
      </c>
      <c r="K4185" s="7" t="str">
        <f>INDEX('Product Details'!$A$2:$D$169, MATCH('Sales Order '!J4185,'Product Details'!$B$2:$B$169,0),3)</f>
        <v>Technology</v>
      </c>
      <c r="L4185" s="7" t="str">
        <f>INDEX('Product Details'!$A$2:$D$169, MATCH('Sales Order '!J4185,'Product Details'!$B$2:$B$169,0),4)</f>
        <v>Machines</v>
      </c>
      <c r="M4185" s="7" t="str">
        <f>INDEX('Product Details'!$A$2:$D$169, MATCH('Sales Order '!J4185,'Product Details'!$B$2:$B$169,0),1)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523"/>
        <v>3477</v>
      </c>
      <c r="R4185" s="8">
        <f t="shared" si="524"/>
        <v>3615</v>
      </c>
      <c r="S4185" s="2">
        <v>79</v>
      </c>
      <c r="T4185" s="9">
        <f t="shared" si="525"/>
        <v>3694</v>
      </c>
      <c r="U4185" s="9">
        <f t="shared" si="526"/>
        <v>217</v>
      </c>
      <c r="V4185" s="2" t="s">
        <v>64</v>
      </c>
      <c r="W4185" s="10">
        <f t="shared" si="527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 t="shared" si="520"/>
        <v>Ionia</v>
      </c>
      <c r="H4186" s="6" t="str">
        <f t="shared" si="521"/>
        <v>McGrath</v>
      </c>
      <c r="I4186" s="6" t="str">
        <f t="shared" si="522"/>
        <v>Dormagen</v>
      </c>
      <c r="J4186" s="2" t="s">
        <v>119</v>
      </c>
      <c r="K4186" s="7" t="str">
        <f>INDEX('Product Details'!$A$2:$D$169, MATCH('Sales Order '!J4186,'Product Details'!$B$2:$B$169,0),3)</f>
        <v>Furniture</v>
      </c>
      <c r="L4186" s="7" t="str">
        <f>INDEX('Product Details'!$A$2:$D$169, MATCH('Sales Order '!J4186,'Product Details'!$B$2:$B$169,0),4)</f>
        <v>Furnishings</v>
      </c>
      <c r="M4186" s="7" t="str">
        <f>INDEX('Product Details'!$A$2:$D$169, MATCH('Sales Order '!J4186,'Product Details'!$B$2:$B$169,0),1)</f>
        <v>Advantus Door Stop, Black</v>
      </c>
      <c r="N4186" s="2">
        <v>7141</v>
      </c>
      <c r="O4186" s="2">
        <v>6541</v>
      </c>
      <c r="P4186" s="2">
        <v>6</v>
      </c>
      <c r="Q4186" s="8">
        <f t="shared" si="523"/>
        <v>39246</v>
      </c>
      <c r="R4186" s="8">
        <f t="shared" si="524"/>
        <v>42846</v>
      </c>
      <c r="S4186" s="2">
        <v>25</v>
      </c>
      <c r="T4186" s="9">
        <f t="shared" si="525"/>
        <v>42871</v>
      </c>
      <c r="U4186" s="9">
        <f t="shared" si="526"/>
        <v>3625</v>
      </c>
      <c r="V4186" s="2" t="s">
        <v>64</v>
      </c>
      <c r="W4186" s="10">
        <f t="shared" si="527"/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 t="shared" si="520"/>
        <v>Kristina</v>
      </c>
      <c r="H4187" s="6" t="str">
        <f t="shared" si="521"/>
        <v>Nunn</v>
      </c>
      <c r="I4187" s="6" t="str">
        <f t="shared" si="522"/>
        <v>Sydney</v>
      </c>
      <c r="J4187" s="2" t="s">
        <v>623</v>
      </c>
      <c r="K4187" s="7" t="str">
        <f>INDEX('Product Details'!$A$2:$D$169, MATCH('Sales Order '!J4187,'Product Details'!$B$2:$B$169,0),3)</f>
        <v>Office_Supplies</v>
      </c>
      <c r="L4187" s="7" t="str">
        <f>INDEX('Product Details'!$A$2:$D$169, MATCH('Sales Order '!J4187,'Product Details'!$B$2:$B$169,0),4)</f>
        <v>Storage</v>
      </c>
      <c r="M4187" s="7" t="str">
        <f>INDEX('Product Details'!$A$2:$D$169, MATCH('Sales Order '!J4187,'Product Details'!$B$2:$B$169,0),1)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523"/>
        <v>19974</v>
      </c>
      <c r="R4187" s="8">
        <f t="shared" si="524"/>
        <v>21981</v>
      </c>
      <c r="S4187" s="2">
        <v>47</v>
      </c>
      <c r="T4187" s="9">
        <f t="shared" si="525"/>
        <v>22028</v>
      </c>
      <c r="U4187" s="9">
        <f t="shared" si="526"/>
        <v>2054</v>
      </c>
      <c r="V4187" s="2" t="s">
        <v>34</v>
      </c>
      <c r="W4187" s="10">
        <f t="shared" si="527"/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 t="shared" si="520"/>
        <v>Duane</v>
      </c>
      <c r="H4188" s="6" t="str">
        <f t="shared" si="521"/>
        <v>Huffman</v>
      </c>
      <c r="I4188" s="6" t="str">
        <f t="shared" si="522"/>
        <v>Perth</v>
      </c>
      <c r="J4188" s="2" t="s">
        <v>178</v>
      </c>
      <c r="K4188" s="7" t="str">
        <f>INDEX('Product Details'!$A$2:$D$169, MATCH('Sales Order '!J4188,'Product Details'!$B$2:$B$169,0),3)</f>
        <v>Technology</v>
      </c>
      <c r="L4188" s="7" t="str">
        <f>INDEX('Product Details'!$A$2:$D$169, MATCH('Sales Order '!J4188,'Product Details'!$B$2:$B$169,0),4)</f>
        <v>Accessories</v>
      </c>
      <c r="M4188" s="7" t="str">
        <f>INDEX('Product Details'!$A$2:$D$169, MATCH('Sales Order '!J4188,'Product Details'!$B$2:$B$169,0),1)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523"/>
        <v>15580</v>
      </c>
      <c r="R4188" s="8">
        <f t="shared" si="524"/>
        <v>15880</v>
      </c>
      <c r="S4188" s="2">
        <v>99</v>
      </c>
      <c r="T4188" s="9">
        <f t="shared" si="525"/>
        <v>15979</v>
      </c>
      <c r="U4188" s="9">
        <f t="shared" si="526"/>
        <v>399</v>
      </c>
      <c r="V4188" s="2" t="s">
        <v>72</v>
      </c>
      <c r="W4188" s="10">
        <f t="shared" si="527"/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 t="shared" si="520"/>
        <v>Joel</v>
      </c>
      <c r="H4189" s="6" t="str">
        <f t="shared" si="521"/>
        <v>Eaton</v>
      </c>
      <c r="I4189" s="6" t="str">
        <f t="shared" si="522"/>
        <v>Nuremberg</v>
      </c>
      <c r="J4189" s="2" t="s">
        <v>752</v>
      </c>
      <c r="K4189" s="7" t="str">
        <f>INDEX('Product Details'!$A$2:$D$169, MATCH('Sales Order '!J4189,'Product Details'!$B$2:$B$169,0),3)</f>
        <v>Office_Supplies</v>
      </c>
      <c r="L4189" s="7" t="str">
        <f>INDEX('Product Details'!$A$2:$D$169, MATCH('Sales Order '!J4189,'Product Details'!$B$2:$B$169,0),4)</f>
        <v>Envelopes</v>
      </c>
      <c r="M4189" s="7" t="str">
        <f>INDEX('Product Details'!$A$2:$D$169, MATCH('Sales Order '!J4189,'Product Details'!$B$2:$B$169,0),1)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523"/>
        <v>2418</v>
      </c>
      <c r="R4189" s="8">
        <f t="shared" si="524"/>
        <v>2636</v>
      </c>
      <c r="S4189" s="2">
        <v>77</v>
      </c>
      <c r="T4189" s="9">
        <f t="shared" si="525"/>
        <v>2713</v>
      </c>
      <c r="U4189" s="9">
        <f t="shared" si="526"/>
        <v>295</v>
      </c>
      <c r="V4189" s="2" t="s">
        <v>34</v>
      </c>
      <c r="W4189" s="10">
        <f t="shared" si="527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 t="shared" si="520"/>
        <v>Eileen</v>
      </c>
      <c r="H4190" s="6" t="str">
        <f t="shared" si="521"/>
        <v>Kiefer</v>
      </c>
      <c r="I4190" s="6" t="str">
        <f t="shared" si="522"/>
        <v>Hamm</v>
      </c>
      <c r="J4190" s="2" t="s">
        <v>71</v>
      </c>
      <c r="K4190" s="7" t="str">
        <f>INDEX('Product Details'!$A$2:$D$169, MATCH('Sales Order '!J4190,'Product Details'!$B$2:$B$169,0),3)</f>
        <v>Furniture</v>
      </c>
      <c r="L4190" s="7" t="str">
        <f>INDEX('Product Details'!$A$2:$D$169, MATCH('Sales Order '!J4190,'Product Details'!$B$2:$B$169,0),4)</f>
        <v>Furnishings</v>
      </c>
      <c r="M4190" s="7" t="str">
        <f>INDEX('Product Details'!$A$2:$D$169, MATCH('Sales Order '!J4190,'Product Details'!$B$2:$B$169,0),1)</f>
        <v>-O Stacking Tray, Erganomic</v>
      </c>
      <c r="N4190" s="2">
        <v>144</v>
      </c>
      <c r="O4190" s="2">
        <v>133</v>
      </c>
      <c r="P4190" s="2">
        <v>1</v>
      </c>
      <c r="Q4190" s="8">
        <f t="shared" si="523"/>
        <v>133</v>
      </c>
      <c r="R4190" s="8">
        <f t="shared" si="524"/>
        <v>144</v>
      </c>
      <c r="S4190" s="2">
        <v>30</v>
      </c>
      <c r="T4190" s="9">
        <f t="shared" si="525"/>
        <v>174</v>
      </c>
      <c r="U4190" s="9">
        <f t="shared" si="526"/>
        <v>41</v>
      </c>
      <c r="V4190" s="2" t="s">
        <v>34</v>
      </c>
      <c r="W4190" s="10">
        <f t="shared" si="527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 t="shared" si="520"/>
        <v>Randy</v>
      </c>
      <c r="H4191" s="6" t="str">
        <f t="shared" si="521"/>
        <v>Bradley</v>
      </c>
      <c r="I4191" s="6" t="str">
        <f t="shared" si="522"/>
        <v>Wollongong</v>
      </c>
      <c r="J4191" s="2" t="s">
        <v>1406</v>
      </c>
      <c r="K4191" s="7" t="str">
        <f>INDEX('Product Details'!$A$2:$D$169, MATCH('Sales Order '!J4191,'Product Details'!$B$2:$B$169,0),3)</f>
        <v>Office_Supplies</v>
      </c>
      <c r="L4191" s="7" t="str">
        <f>INDEX('Product Details'!$A$2:$D$169, MATCH('Sales Order '!J4191,'Product Details'!$B$2:$B$169,0),4)</f>
        <v>Art</v>
      </c>
      <c r="M4191" s="7" t="str">
        <f>INDEX('Product Details'!$A$2:$D$169, MATCH('Sales Order '!J4191,'Product Details'!$B$2:$B$169,0),1)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523"/>
        <v>1334</v>
      </c>
      <c r="R4191" s="8">
        <f t="shared" si="524"/>
        <v>1413</v>
      </c>
      <c r="S4191" s="2">
        <v>90</v>
      </c>
      <c r="T4191" s="9">
        <f t="shared" si="525"/>
        <v>1503</v>
      </c>
      <c r="U4191" s="9">
        <f t="shared" si="526"/>
        <v>169</v>
      </c>
      <c r="V4191" s="2" t="s">
        <v>34</v>
      </c>
      <c r="W4191" s="10">
        <f t="shared" si="527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 t="shared" si="520"/>
        <v>Sanjit</v>
      </c>
      <c r="H4192" s="6" t="str">
        <f t="shared" si="521"/>
        <v>Jacobs</v>
      </c>
      <c r="I4192" s="6" t="str">
        <f t="shared" si="522"/>
        <v>Munich</v>
      </c>
      <c r="J4192" s="2" t="s">
        <v>427</v>
      </c>
      <c r="K4192" s="7" t="str">
        <f>INDEX('Product Details'!$A$2:$D$169, MATCH('Sales Order '!J4192,'Product Details'!$B$2:$B$169,0),3)</f>
        <v>Office_Supplies</v>
      </c>
      <c r="L4192" s="7" t="str">
        <f>INDEX('Product Details'!$A$2:$D$169, MATCH('Sales Order '!J4192,'Product Details'!$B$2:$B$169,0),4)</f>
        <v>Storage</v>
      </c>
      <c r="M4192" s="7" t="str">
        <f>INDEX('Product Details'!$A$2:$D$169, MATCH('Sales Order '!J4192,'Product Details'!$B$2:$B$169,0),1)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523"/>
        <v>11388</v>
      </c>
      <c r="R4192" s="8">
        <f t="shared" si="524"/>
        <v>12054</v>
      </c>
      <c r="S4192" s="2">
        <v>48</v>
      </c>
      <c r="T4192" s="9">
        <f t="shared" si="525"/>
        <v>12102</v>
      </c>
      <c r="U4192" s="9">
        <f t="shared" si="526"/>
        <v>714</v>
      </c>
      <c r="V4192" s="2" t="s">
        <v>34</v>
      </c>
      <c r="W4192" s="10">
        <f t="shared" si="527"/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 t="shared" si="520"/>
        <v>Rachel</v>
      </c>
      <c r="H4193" s="6" t="str">
        <f t="shared" si="521"/>
        <v>Payne</v>
      </c>
      <c r="I4193" s="6" t="str">
        <f t="shared" si="522"/>
        <v>Caloundra</v>
      </c>
      <c r="J4193" s="2" t="s">
        <v>270</v>
      </c>
      <c r="K4193" s="7" t="str">
        <f>INDEX('Product Details'!$A$2:$D$169, MATCH('Sales Order '!J4193,'Product Details'!$B$2:$B$169,0),3)</f>
        <v>Furniture</v>
      </c>
      <c r="L4193" s="7" t="str">
        <f>INDEX('Product Details'!$A$2:$D$169, MATCH('Sales Order '!J4193,'Product Details'!$B$2:$B$169,0),4)</f>
        <v>Furnishings</v>
      </c>
      <c r="M4193" s="7" t="str">
        <f>INDEX('Product Details'!$A$2:$D$169, MATCH('Sales Order '!J4193,'Product Details'!$B$2:$B$169,0),1)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523"/>
        <v>1056</v>
      </c>
      <c r="R4193" s="8">
        <f t="shared" si="524"/>
        <v>1104</v>
      </c>
      <c r="S4193" s="2">
        <v>30</v>
      </c>
      <c r="T4193" s="9">
        <f t="shared" si="525"/>
        <v>1134</v>
      </c>
      <c r="U4193" s="9">
        <f t="shared" si="526"/>
        <v>78</v>
      </c>
      <c r="V4193" s="2" t="s">
        <v>34</v>
      </c>
      <c r="W4193" s="10">
        <f t="shared" si="527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 t="shared" si="520"/>
        <v>Mike</v>
      </c>
      <c r="H4194" s="6" t="str">
        <f t="shared" si="521"/>
        <v>Vittorini</v>
      </c>
      <c r="I4194" s="6" t="str">
        <f t="shared" si="522"/>
        <v>Naihati</v>
      </c>
      <c r="J4194" s="2" t="s">
        <v>129</v>
      </c>
      <c r="K4194" s="7" t="str">
        <f>INDEX('Product Details'!$A$2:$D$169, MATCH('Sales Order '!J4194,'Product Details'!$B$2:$B$169,0),3)</f>
        <v>Furniture</v>
      </c>
      <c r="L4194" s="7" t="str">
        <f>INDEX('Product Details'!$A$2:$D$169, MATCH('Sales Order '!J4194,'Product Details'!$B$2:$B$169,0),4)</f>
        <v>Tables</v>
      </c>
      <c r="M4194" s="7" t="str">
        <f>INDEX('Product Details'!$A$2:$D$169, MATCH('Sales Order '!J4194,'Product Details'!$B$2:$B$169,0),1)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523"/>
        <v>901</v>
      </c>
      <c r="R4194" s="8">
        <f t="shared" si="524"/>
        <v>954</v>
      </c>
      <c r="S4194" s="2">
        <v>20</v>
      </c>
      <c r="T4194" s="9">
        <f t="shared" si="525"/>
        <v>974</v>
      </c>
      <c r="U4194" s="9">
        <f t="shared" si="526"/>
        <v>73</v>
      </c>
      <c r="V4194" s="2" t="s">
        <v>64</v>
      </c>
      <c r="W4194" s="10">
        <f t="shared" si="527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 t="shared" si="520"/>
        <v>Xylona</v>
      </c>
      <c r="H4195" s="6" t="str">
        <f t="shared" si="521"/>
        <v>Preis</v>
      </c>
      <c r="I4195" s="6" t="str">
        <f t="shared" si="522"/>
        <v>Qidong</v>
      </c>
      <c r="J4195" s="2" t="s">
        <v>444</v>
      </c>
      <c r="K4195" s="7" t="str">
        <f>INDEX('Product Details'!$A$2:$D$169, MATCH('Sales Order '!J4195,'Product Details'!$B$2:$B$169,0),3)</f>
        <v>Office_Supplies</v>
      </c>
      <c r="L4195" s="7" t="str">
        <f>INDEX('Product Details'!$A$2:$D$169, MATCH('Sales Order '!J4195,'Product Details'!$B$2:$B$169,0),4)</f>
        <v>Envelopes</v>
      </c>
      <c r="M4195" s="7" t="str">
        <f>INDEX('Product Details'!$A$2:$D$169, MATCH('Sales Order '!J4195,'Product Details'!$B$2:$B$169,0),1)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523"/>
        <v>936</v>
      </c>
      <c r="R4195" s="8">
        <f t="shared" si="524"/>
        <v>1022</v>
      </c>
      <c r="S4195" s="2">
        <v>28</v>
      </c>
      <c r="T4195" s="9">
        <f t="shared" si="525"/>
        <v>1050</v>
      </c>
      <c r="U4195" s="9">
        <f t="shared" si="526"/>
        <v>114</v>
      </c>
      <c r="V4195" s="2" t="s">
        <v>64</v>
      </c>
      <c r="W4195" s="10">
        <f t="shared" si="527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 t="shared" si="520"/>
        <v>Anthony</v>
      </c>
      <c r="H4196" s="6" t="str">
        <f t="shared" si="521"/>
        <v>Garverick</v>
      </c>
      <c r="I4196" s="6" t="str">
        <f t="shared" si="522"/>
        <v>Delhi</v>
      </c>
      <c r="J4196" s="2" t="s">
        <v>71</v>
      </c>
      <c r="K4196" s="7" t="str">
        <f>INDEX('Product Details'!$A$2:$D$169, MATCH('Sales Order '!J4196,'Product Details'!$B$2:$B$169,0),3)</f>
        <v>Furniture</v>
      </c>
      <c r="L4196" s="7" t="str">
        <f>INDEX('Product Details'!$A$2:$D$169, MATCH('Sales Order '!J4196,'Product Details'!$B$2:$B$169,0),4)</f>
        <v>Furnishings</v>
      </c>
      <c r="M4196" s="7" t="str">
        <f>INDEX('Product Details'!$A$2:$D$169, MATCH('Sales Order '!J4196,'Product Details'!$B$2:$B$169,0),1)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523"/>
        <v>1458</v>
      </c>
      <c r="R4196" s="8">
        <f t="shared" si="524"/>
        <v>1574</v>
      </c>
      <c r="S4196" s="2">
        <v>49</v>
      </c>
      <c r="T4196" s="9">
        <f t="shared" si="525"/>
        <v>1623</v>
      </c>
      <c r="U4196" s="9">
        <f t="shared" si="526"/>
        <v>165</v>
      </c>
      <c r="V4196" s="2" t="s">
        <v>34</v>
      </c>
      <c r="W4196" s="10">
        <f t="shared" si="527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 t="shared" si="520"/>
        <v>Brad</v>
      </c>
      <c r="H4197" s="6" t="str">
        <f t="shared" si="521"/>
        <v>Thomas</v>
      </c>
      <c r="I4197" s="6" t="str">
        <f t="shared" si="522"/>
        <v>Bochum</v>
      </c>
      <c r="J4197" s="2" t="s">
        <v>100</v>
      </c>
      <c r="K4197" s="7" t="str">
        <f>INDEX('Product Details'!$A$2:$D$169, MATCH('Sales Order '!J4197,'Product Details'!$B$2:$B$169,0),3)</f>
        <v>Office_Supplies</v>
      </c>
      <c r="L4197" s="7" t="str">
        <f>INDEX('Product Details'!$A$2:$D$169, MATCH('Sales Order '!J4197,'Product Details'!$B$2:$B$169,0),4)</f>
        <v>Art</v>
      </c>
      <c r="M4197" s="7" t="str">
        <f>INDEX('Product Details'!$A$2:$D$169, MATCH('Sales Order '!J4197,'Product Details'!$B$2:$B$169,0),1)</f>
        <v>Newell 34</v>
      </c>
      <c r="N4197" s="2">
        <v>805</v>
      </c>
      <c r="O4197" s="2">
        <v>746</v>
      </c>
      <c r="P4197" s="2">
        <v>1</v>
      </c>
      <c r="Q4197" s="8">
        <f t="shared" si="523"/>
        <v>746</v>
      </c>
      <c r="R4197" s="8">
        <f t="shared" si="524"/>
        <v>805</v>
      </c>
      <c r="S4197" s="2">
        <v>35</v>
      </c>
      <c r="T4197" s="9">
        <f t="shared" si="525"/>
        <v>840</v>
      </c>
      <c r="U4197" s="9">
        <f t="shared" si="526"/>
        <v>94</v>
      </c>
      <c r="V4197" s="2" t="s">
        <v>34</v>
      </c>
      <c r="W4197" s="10">
        <f t="shared" si="527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 t="shared" si="520"/>
        <v>Hilary</v>
      </c>
      <c r="H4198" s="6" t="str">
        <f t="shared" si="521"/>
        <v>Holden</v>
      </c>
      <c r="I4198" s="6" t="str">
        <f t="shared" si="522"/>
        <v>Mysore</v>
      </c>
      <c r="J4198" s="2" t="s">
        <v>719</v>
      </c>
      <c r="K4198" s="7" t="str">
        <f>INDEX('Product Details'!$A$2:$D$169, MATCH('Sales Order '!J4198,'Product Details'!$B$2:$B$169,0),3)</f>
        <v>Office_Supplies</v>
      </c>
      <c r="L4198" s="7" t="str">
        <f>INDEX('Product Details'!$A$2:$D$169, MATCH('Sales Order '!J4198,'Product Details'!$B$2:$B$169,0),4)</f>
        <v>Labels</v>
      </c>
      <c r="M4198" s="7" t="str">
        <f>INDEX('Product Details'!$A$2:$D$169, MATCH('Sales Order '!J4198,'Product Details'!$B$2:$B$169,0),1)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523"/>
        <v>49770</v>
      </c>
      <c r="R4198" s="8">
        <f t="shared" si="524"/>
        <v>55284</v>
      </c>
      <c r="S4198" s="2">
        <v>80</v>
      </c>
      <c r="T4198" s="9">
        <f t="shared" si="525"/>
        <v>55364</v>
      </c>
      <c r="U4198" s="9">
        <f t="shared" si="526"/>
        <v>5594</v>
      </c>
      <c r="V4198" s="2" t="s">
        <v>72</v>
      </c>
      <c r="W4198" s="10">
        <f t="shared" si="527"/>
        <v>0.09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 t="shared" si="520"/>
        <v>Eugene</v>
      </c>
      <c r="H4199" s="6" t="str">
        <f t="shared" si="521"/>
        <v>Moren</v>
      </c>
      <c r="I4199" s="6" t="str">
        <f t="shared" si="522"/>
        <v>Patiala</v>
      </c>
      <c r="J4199" s="2" t="s">
        <v>719</v>
      </c>
      <c r="K4199" s="7" t="str">
        <f>INDEX('Product Details'!$A$2:$D$169, MATCH('Sales Order '!J4199,'Product Details'!$B$2:$B$169,0),3)</f>
        <v>Office_Supplies</v>
      </c>
      <c r="L4199" s="7" t="str">
        <f>INDEX('Product Details'!$A$2:$D$169, MATCH('Sales Order '!J4199,'Product Details'!$B$2:$B$169,0),4)</f>
        <v>Labels</v>
      </c>
      <c r="M4199" s="7" t="str">
        <f>INDEX('Product Details'!$A$2:$D$169, MATCH('Sales Order '!J4199,'Product Details'!$B$2:$B$169,0),1)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523"/>
        <v>294</v>
      </c>
      <c r="R4199" s="8">
        <f t="shared" si="524"/>
        <v>303</v>
      </c>
      <c r="S4199" s="2">
        <v>10</v>
      </c>
      <c r="T4199" s="9">
        <f t="shared" si="525"/>
        <v>313</v>
      </c>
      <c r="U4199" s="9">
        <f t="shared" si="526"/>
        <v>19</v>
      </c>
      <c r="V4199" s="2" t="s">
        <v>64</v>
      </c>
      <c r="W4199" s="10">
        <f t="shared" si="527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 t="shared" si="520"/>
        <v>Erin</v>
      </c>
      <c r="H4200" s="6" t="str">
        <f t="shared" si="521"/>
        <v>Smith</v>
      </c>
      <c r="I4200" s="6" t="str">
        <f t="shared" si="522"/>
        <v>Yuci</v>
      </c>
      <c r="J4200" s="2" t="s">
        <v>765</v>
      </c>
      <c r="K4200" s="7" t="str">
        <f>INDEX('Product Details'!$A$2:$D$169, MATCH('Sales Order '!J4200,'Product Details'!$B$2:$B$169,0),3)</f>
        <v>Furniture</v>
      </c>
      <c r="L4200" s="7" t="str">
        <f>INDEX('Product Details'!$A$2:$D$169, MATCH('Sales Order '!J4200,'Product Details'!$B$2:$B$169,0),4)</f>
        <v>Tables</v>
      </c>
      <c r="M4200" s="7" t="str">
        <f>INDEX('Product Details'!$A$2:$D$169, MATCH('Sales Order '!J4200,'Product Details'!$B$2:$B$169,0),1)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523"/>
        <v>3580</v>
      </c>
      <c r="R4200" s="8">
        <f t="shared" si="524"/>
        <v>3756</v>
      </c>
      <c r="S4200" s="2">
        <v>42</v>
      </c>
      <c r="T4200" s="9">
        <f t="shared" si="525"/>
        <v>3798</v>
      </c>
      <c r="U4200" s="9">
        <f t="shared" si="526"/>
        <v>218</v>
      </c>
      <c r="V4200" s="2" t="s">
        <v>34</v>
      </c>
      <c r="W4200" s="10">
        <f t="shared" si="527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 t="shared" si="520"/>
        <v>Carl</v>
      </c>
      <c r="H4201" s="6" t="str">
        <f t="shared" si="521"/>
        <v>Weiss</v>
      </c>
      <c r="I4201" s="6" t="str">
        <f t="shared" si="522"/>
        <v>Tianjin</v>
      </c>
      <c r="J4201" s="2" t="s">
        <v>580</v>
      </c>
      <c r="K4201" s="7" t="str">
        <f>INDEX('Product Details'!$A$2:$D$169, MATCH('Sales Order '!J4201,'Product Details'!$B$2:$B$169,0),3)</f>
        <v>Office_Supplies</v>
      </c>
      <c r="L4201" s="7" t="str">
        <f>INDEX('Product Details'!$A$2:$D$169, MATCH('Sales Order '!J4201,'Product Details'!$B$2:$B$169,0),4)</f>
        <v>Storage</v>
      </c>
      <c r="M4201" s="7" t="str">
        <f>INDEX('Product Details'!$A$2:$D$169, MATCH('Sales Order '!J4201,'Product Details'!$B$2:$B$169,0),1)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523"/>
        <v>8100</v>
      </c>
      <c r="R4201" s="8">
        <f t="shared" si="524"/>
        <v>8500</v>
      </c>
      <c r="S4201" s="2">
        <v>22</v>
      </c>
      <c r="T4201" s="9">
        <f t="shared" si="525"/>
        <v>8522</v>
      </c>
      <c r="U4201" s="9">
        <f t="shared" si="526"/>
        <v>422</v>
      </c>
      <c r="V4201" s="2" t="s">
        <v>34</v>
      </c>
      <c r="W4201" s="10">
        <f t="shared" si="527"/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 t="shared" si="520"/>
        <v>Anna</v>
      </c>
      <c r="H4202" s="6" t="str">
        <f t="shared" si="521"/>
        <v>Gayman</v>
      </c>
      <c r="I4202" s="6" t="str">
        <f t="shared" si="522"/>
        <v>Surat</v>
      </c>
      <c r="J4202" s="2" t="s">
        <v>335</v>
      </c>
      <c r="K4202" s="7" t="str">
        <f>INDEX('Product Details'!$A$2:$D$169, MATCH('Sales Order '!J4202,'Product Details'!$B$2:$B$169,0),3)</f>
        <v>Office_Supplies</v>
      </c>
      <c r="L4202" s="7" t="str">
        <f>INDEX('Product Details'!$A$2:$D$169, MATCH('Sales Order '!J4202,'Product Details'!$B$2:$B$169,0),4)</f>
        <v>Paper</v>
      </c>
      <c r="M4202" s="7" t="str">
        <f>INDEX('Product Details'!$A$2:$D$169, MATCH('Sales Order '!J4202,'Product Details'!$B$2:$B$169,0),1)</f>
        <v>Xerox 22</v>
      </c>
      <c r="N4202" s="2">
        <v>2627</v>
      </c>
      <c r="O4202" s="2">
        <v>2528</v>
      </c>
      <c r="P4202" s="2">
        <v>2</v>
      </c>
      <c r="Q4202" s="8">
        <f t="shared" si="523"/>
        <v>5056</v>
      </c>
      <c r="R4202" s="8">
        <f t="shared" si="524"/>
        <v>5254</v>
      </c>
      <c r="S4202" s="2">
        <v>62</v>
      </c>
      <c r="T4202" s="9">
        <f t="shared" si="525"/>
        <v>5316</v>
      </c>
      <c r="U4202" s="9">
        <f t="shared" si="526"/>
        <v>260</v>
      </c>
      <c r="V4202" s="2" t="s">
        <v>31</v>
      </c>
      <c r="W4202" s="10">
        <f t="shared" si="527"/>
        <v>0.05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 t="shared" si="520"/>
        <v>George</v>
      </c>
      <c r="H4203" s="6" t="str">
        <f t="shared" si="521"/>
        <v>Ashbrook</v>
      </c>
      <c r="I4203" s="6" t="str">
        <f t="shared" si="522"/>
        <v>Jakarta</v>
      </c>
      <c r="J4203" s="2" t="s">
        <v>515</v>
      </c>
      <c r="K4203" s="7" t="str">
        <f>INDEX('Product Details'!$A$2:$D$169, MATCH('Sales Order '!J4203,'Product Details'!$B$2:$B$169,0),3)</f>
        <v>Technology</v>
      </c>
      <c r="L4203" s="7" t="str">
        <f>INDEX('Product Details'!$A$2:$D$169, MATCH('Sales Order '!J4203,'Product Details'!$B$2:$B$169,0),4)</f>
        <v>Accessories</v>
      </c>
      <c r="M4203" s="7" t="str">
        <f>INDEX('Product Details'!$A$2:$D$169, MATCH('Sales Order '!J4203,'Product Details'!$B$2:$B$169,0),1)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523"/>
        <v>6401</v>
      </c>
      <c r="R4203" s="8">
        <f t="shared" si="524"/>
        <v>6400</v>
      </c>
      <c r="S4203" s="2">
        <v>53</v>
      </c>
      <c r="T4203" s="9">
        <f t="shared" si="525"/>
        <v>6453</v>
      </c>
      <c r="U4203" s="9">
        <f t="shared" si="526"/>
        <v>52</v>
      </c>
      <c r="V4203" s="2" t="s">
        <v>34</v>
      </c>
      <c r="W4203" s="10">
        <f t="shared" si="527"/>
        <v>0.05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 t="shared" si="520"/>
        <v>Cari</v>
      </c>
      <c r="H4204" s="6" t="str">
        <f t="shared" si="521"/>
        <v>Schnelling</v>
      </c>
      <c r="I4204" s="6" t="str">
        <f t="shared" si="522"/>
        <v>Agra</v>
      </c>
      <c r="J4204" s="2" t="s">
        <v>748</v>
      </c>
      <c r="K4204" s="7" t="str">
        <f>INDEX('Product Details'!$A$2:$D$169, MATCH('Sales Order '!J4204,'Product Details'!$B$2:$B$169,0),3)</f>
        <v>Office_Supplies</v>
      </c>
      <c r="L4204" s="7" t="str">
        <f>INDEX('Product Details'!$A$2:$D$169, MATCH('Sales Order '!J4204,'Product Details'!$B$2:$B$169,0),4)</f>
        <v>Storage</v>
      </c>
      <c r="M4204" s="7" t="str">
        <f>INDEX('Product Details'!$A$2:$D$169, MATCH('Sales Order '!J4204,'Product Details'!$B$2:$B$169,0),1)</f>
        <v>Smead Trays, Wire Frame</v>
      </c>
      <c r="N4204" s="2">
        <v>3224</v>
      </c>
      <c r="O4204" s="2">
        <v>2901</v>
      </c>
      <c r="P4204" s="2">
        <v>7</v>
      </c>
      <c r="Q4204" s="8">
        <f t="shared" si="523"/>
        <v>20307</v>
      </c>
      <c r="R4204" s="8">
        <f t="shared" si="524"/>
        <v>22568</v>
      </c>
      <c r="S4204" s="2">
        <v>72</v>
      </c>
      <c r="T4204" s="9">
        <f t="shared" si="525"/>
        <v>22640</v>
      </c>
      <c r="U4204" s="9">
        <f t="shared" si="526"/>
        <v>2333</v>
      </c>
      <c r="V4204" s="2" t="s">
        <v>64</v>
      </c>
      <c r="W4204" s="10">
        <f t="shared" si="527"/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 t="shared" si="520"/>
        <v>Lindsay</v>
      </c>
      <c r="H4205" s="6" t="str">
        <f t="shared" si="521"/>
        <v>Shagiari</v>
      </c>
      <c r="I4205" s="6" t="str">
        <f t="shared" si="522"/>
        <v>Canberra</v>
      </c>
      <c r="J4205" s="2" t="s">
        <v>841</v>
      </c>
      <c r="K4205" s="7" t="str">
        <f>INDEX('Product Details'!$A$2:$D$169, MATCH('Sales Order '!J4205,'Product Details'!$B$2:$B$169,0),3)</f>
        <v>Office_Supplies</v>
      </c>
      <c r="L4205" s="7" t="str">
        <f>INDEX('Product Details'!$A$2:$D$169, MATCH('Sales Order '!J4205,'Product Details'!$B$2:$B$169,0),4)</f>
        <v>Envelopes</v>
      </c>
      <c r="M4205" s="7" t="str">
        <f>INDEX('Product Details'!$A$2:$D$169, MATCH('Sales Order '!J4205,'Product Details'!$B$2:$B$169,0),1)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523"/>
        <v>2596</v>
      </c>
      <c r="R4205" s="8">
        <f t="shared" si="524"/>
        <v>2829</v>
      </c>
      <c r="S4205" s="2">
        <v>53</v>
      </c>
      <c r="T4205" s="9">
        <f t="shared" si="525"/>
        <v>2882</v>
      </c>
      <c r="U4205" s="9">
        <f t="shared" si="526"/>
        <v>286</v>
      </c>
      <c r="V4205" s="2" t="s">
        <v>34</v>
      </c>
      <c r="W4205" s="10">
        <f t="shared" si="527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 t="shared" si="520"/>
        <v>Ivan</v>
      </c>
      <c r="H4206" s="6" t="str">
        <f t="shared" si="521"/>
        <v>Gibson</v>
      </c>
      <c r="I4206" s="6" t="str">
        <f t="shared" si="522"/>
        <v>Perth</v>
      </c>
      <c r="J4206" s="2" t="s">
        <v>1391</v>
      </c>
      <c r="K4206" s="7" t="str">
        <f>INDEX('Product Details'!$A$2:$D$169, MATCH('Sales Order '!J4206,'Product Details'!$B$2:$B$169,0),3)</f>
        <v>Furniture</v>
      </c>
      <c r="L4206" s="7" t="str">
        <f>INDEX('Product Details'!$A$2:$D$169, MATCH('Sales Order '!J4206,'Product Details'!$B$2:$B$169,0),4)</f>
        <v>Furnishings</v>
      </c>
      <c r="M4206" s="7" t="str">
        <f>INDEX('Product Details'!$A$2:$D$169, MATCH('Sales Order '!J4206,'Product Details'!$B$2:$B$169,0),1)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523"/>
        <v>13216</v>
      </c>
      <c r="R4206" s="8">
        <f t="shared" si="524"/>
        <v>13736</v>
      </c>
      <c r="S4206" s="2">
        <v>53</v>
      </c>
      <c r="T4206" s="9">
        <f t="shared" si="525"/>
        <v>13789</v>
      </c>
      <c r="U4206" s="9">
        <f t="shared" si="526"/>
        <v>573</v>
      </c>
      <c r="V4206" s="2" t="s">
        <v>34</v>
      </c>
      <c r="W4206" s="10">
        <f t="shared" si="527"/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 t="shared" si="520"/>
        <v>Tamara</v>
      </c>
      <c r="H4207" s="6" t="str">
        <f t="shared" si="521"/>
        <v>Chand</v>
      </c>
      <c r="I4207" s="6" t="str">
        <f t="shared" si="522"/>
        <v>Yogyakarta</v>
      </c>
      <c r="J4207" s="2" t="s">
        <v>84</v>
      </c>
      <c r="K4207" s="7" t="str">
        <f>INDEX('Product Details'!$A$2:$D$169, MATCH('Sales Order '!J4207,'Product Details'!$B$2:$B$169,0),3)</f>
        <v>Furniture</v>
      </c>
      <c r="L4207" s="7" t="str">
        <f>INDEX('Product Details'!$A$2:$D$169, MATCH('Sales Order '!J4207,'Product Details'!$B$2:$B$169,0),4)</f>
        <v>Chairs</v>
      </c>
      <c r="M4207" s="7" t="str">
        <f>INDEX('Product Details'!$A$2:$D$169, MATCH('Sales Order '!J4207,'Product Details'!$B$2:$B$169,0),1)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523"/>
        <v>3216</v>
      </c>
      <c r="R4207" s="8">
        <f t="shared" si="524"/>
        <v>3507</v>
      </c>
      <c r="S4207" s="2">
        <v>85</v>
      </c>
      <c r="T4207" s="9">
        <f t="shared" si="525"/>
        <v>3592</v>
      </c>
      <c r="U4207" s="9">
        <f t="shared" si="526"/>
        <v>376</v>
      </c>
      <c r="V4207" s="2" t="s">
        <v>34</v>
      </c>
      <c r="W4207" s="10">
        <f t="shared" si="527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 t="shared" si="520"/>
        <v>Alejandro</v>
      </c>
      <c r="H4208" s="6" t="str">
        <f t="shared" si="521"/>
        <v>Grove</v>
      </c>
      <c r="I4208" s="6" t="str">
        <f t="shared" si="522"/>
        <v>Whyalla</v>
      </c>
      <c r="J4208" s="2" t="s">
        <v>106</v>
      </c>
      <c r="K4208" s="7" t="str">
        <f>INDEX('Product Details'!$A$2:$D$169, MATCH('Sales Order '!J4208,'Product Details'!$B$2:$B$169,0),3)</f>
        <v>Office_Supplies</v>
      </c>
      <c r="L4208" s="7" t="str">
        <f>INDEX('Product Details'!$A$2:$D$169, MATCH('Sales Order '!J4208,'Product Details'!$B$2:$B$169,0),4)</f>
        <v>Appliances</v>
      </c>
      <c r="M4208" s="7" t="str">
        <f>INDEX('Product Details'!$A$2:$D$169, MATCH('Sales Order '!J4208,'Product Details'!$B$2:$B$169,0),1)</f>
        <v>Hoover Microwave, Silver</v>
      </c>
      <c r="N4208" s="2">
        <v>516</v>
      </c>
      <c r="O4208" s="2">
        <v>473</v>
      </c>
      <c r="P4208" s="2">
        <v>7</v>
      </c>
      <c r="Q4208" s="8">
        <f t="shared" si="523"/>
        <v>3311</v>
      </c>
      <c r="R4208" s="8">
        <f t="shared" si="524"/>
        <v>3612</v>
      </c>
      <c r="S4208" s="2">
        <v>65</v>
      </c>
      <c r="T4208" s="9">
        <f t="shared" si="525"/>
        <v>3677</v>
      </c>
      <c r="U4208" s="9">
        <f t="shared" si="526"/>
        <v>366</v>
      </c>
      <c r="V4208" s="2" t="s">
        <v>64</v>
      </c>
      <c r="W4208" s="10">
        <f t="shared" si="527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 t="shared" si="520"/>
        <v>Brad</v>
      </c>
      <c r="H4209" s="6" t="str">
        <f t="shared" si="521"/>
        <v>Thomas</v>
      </c>
      <c r="I4209" s="6" t="str">
        <f t="shared" si="522"/>
        <v>Bochum</v>
      </c>
      <c r="J4209" s="2" t="s">
        <v>449</v>
      </c>
      <c r="K4209" s="7" t="str">
        <f>INDEX('Product Details'!$A$2:$D$169, MATCH('Sales Order '!J4209,'Product Details'!$B$2:$B$169,0),3)</f>
        <v>Office_Supplies</v>
      </c>
      <c r="L4209" s="7" t="str">
        <f>INDEX('Product Details'!$A$2:$D$169, MATCH('Sales Order '!J4209,'Product Details'!$B$2:$B$169,0),4)</f>
        <v>Envelopes</v>
      </c>
      <c r="M4209" s="7" t="str">
        <f>INDEX('Product Details'!$A$2:$D$169, MATCH('Sales Order '!J4209,'Product Details'!$B$2:$B$169,0),1)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523"/>
        <v>2583</v>
      </c>
      <c r="R4209" s="8">
        <f t="shared" si="524"/>
        <v>2874</v>
      </c>
      <c r="S4209" s="2">
        <v>24</v>
      </c>
      <c r="T4209" s="9">
        <f t="shared" si="525"/>
        <v>2898</v>
      </c>
      <c r="U4209" s="9">
        <f t="shared" si="526"/>
        <v>315</v>
      </c>
      <c r="V4209" s="2" t="s">
        <v>64</v>
      </c>
      <c r="W4209" s="10">
        <f t="shared" si="527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 t="shared" si="520"/>
        <v>Adrian</v>
      </c>
      <c r="H4210" s="6" t="str">
        <f t="shared" si="521"/>
        <v>Barton</v>
      </c>
      <c r="I4210" s="6" t="str">
        <f t="shared" si="522"/>
        <v>Zigong</v>
      </c>
      <c r="J4210" s="2" t="s">
        <v>171</v>
      </c>
      <c r="K4210" s="7" t="str">
        <f>INDEX('Product Details'!$A$2:$D$169, MATCH('Sales Order '!J4210,'Product Details'!$B$2:$B$169,0),3)</f>
        <v>Office_Supplies</v>
      </c>
      <c r="L4210" s="7" t="str">
        <f>INDEX('Product Details'!$A$2:$D$169, MATCH('Sales Order '!J4210,'Product Details'!$B$2:$B$169,0),4)</f>
        <v>Labels</v>
      </c>
      <c r="M4210" s="7" t="str">
        <f>INDEX('Product Details'!$A$2:$D$169, MATCH('Sales Order '!J4210,'Product Details'!$B$2:$B$169,0),1)</f>
        <v>Aver 517</v>
      </c>
      <c r="N4210" s="2">
        <v>77</v>
      </c>
      <c r="O4210" s="2">
        <v>73</v>
      </c>
      <c r="P4210" s="2">
        <v>2</v>
      </c>
      <c r="Q4210" s="8">
        <f t="shared" si="523"/>
        <v>146</v>
      </c>
      <c r="R4210" s="8">
        <f t="shared" si="524"/>
        <v>154</v>
      </c>
      <c r="S4210" s="2">
        <v>10</v>
      </c>
      <c r="T4210" s="9">
        <f t="shared" si="525"/>
        <v>164</v>
      </c>
      <c r="U4210" s="9">
        <f t="shared" si="526"/>
        <v>18</v>
      </c>
      <c r="V4210" s="2" t="s">
        <v>64</v>
      </c>
      <c r="W4210" s="10">
        <f t="shared" si="527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 t="shared" si="520"/>
        <v>Carl</v>
      </c>
      <c r="H4211" s="6" t="str">
        <f t="shared" si="521"/>
        <v>Weiss</v>
      </c>
      <c r="I4211" s="6" t="str">
        <f t="shared" si="522"/>
        <v>Delhi</v>
      </c>
      <c r="J4211" s="2" t="s">
        <v>187</v>
      </c>
      <c r="K4211" s="7" t="str">
        <f>INDEX('Product Details'!$A$2:$D$169, MATCH('Sales Order '!J4211,'Product Details'!$B$2:$B$169,0),3)</f>
        <v>Technology</v>
      </c>
      <c r="L4211" s="7" t="str">
        <f>INDEX('Product Details'!$A$2:$D$169, MATCH('Sales Order '!J4211,'Product Details'!$B$2:$B$169,0),4)</f>
        <v>Accessories</v>
      </c>
      <c r="M4211" s="7" t="str">
        <f>INDEX('Product Details'!$A$2:$D$169, MATCH('Sales Order '!J4211,'Product Details'!$B$2:$B$169,0),1)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523"/>
        <v>13090</v>
      </c>
      <c r="R4211" s="8">
        <f t="shared" si="524"/>
        <v>14130</v>
      </c>
      <c r="S4211" s="2">
        <v>40</v>
      </c>
      <c r="T4211" s="9">
        <f t="shared" si="525"/>
        <v>14170</v>
      </c>
      <c r="U4211" s="9">
        <f t="shared" si="526"/>
        <v>1080</v>
      </c>
      <c r="V4211" s="2" t="s">
        <v>31</v>
      </c>
      <c r="W4211" s="10">
        <f t="shared" si="527"/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 t="shared" si="520"/>
        <v>Sam</v>
      </c>
      <c r="H4212" s="6" t="str">
        <f t="shared" si="521"/>
        <v>Craven</v>
      </c>
      <c r="I4212" s="6" t="str">
        <f t="shared" si="522"/>
        <v>Hyderabad</v>
      </c>
      <c r="J4212" s="2" t="s">
        <v>349</v>
      </c>
      <c r="K4212" s="7" t="str">
        <f>INDEX('Product Details'!$A$2:$D$169, MATCH('Sales Order '!J4212,'Product Details'!$B$2:$B$169,0),3)</f>
        <v>Furniture</v>
      </c>
      <c r="L4212" s="7" t="str">
        <f>INDEX('Product Details'!$A$2:$D$169, MATCH('Sales Order '!J4212,'Product Details'!$B$2:$B$169,0),4)</f>
        <v>Furnishings</v>
      </c>
      <c r="M4212" s="7" t="str">
        <f>INDEX('Product Details'!$A$2:$D$169, MATCH('Sales Order '!J4212,'Product Details'!$B$2:$B$169,0),1)</f>
        <v>Tenex Door Stop, Durable</v>
      </c>
      <c r="N4212" s="2">
        <v>2310</v>
      </c>
      <c r="O4212" s="2">
        <v>2040</v>
      </c>
      <c r="P4212" s="2">
        <v>7</v>
      </c>
      <c r="Q4212" s="8">
        <f t="shared" si="523"/>
        <v>14280</v>
      </c>
      <c r="R4212" s="8">
        <f t="shared" si="524"/>
        <v>16170</v>
      </c>
      <c r="S4212" s="2">
        <v>74</v>
      </c>
      <c r="T4212" s="9">
        <f t="shared" si="525"/>
        <v>16244</v>
      </c>
      <c r="U4212" s="9">
        <f t="shared" si="526"/>
        <v>1964</v>
      </c>
      <c r="V4212" s="2" t="s">
        <v>64</v>
      </c>
      <c r="W4212" s="10">
        <f t="shared" si="527"/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 t="shared" si="520"/>
        <v>Mike</v>
      </c>
      <c r="H4213" s="6" t="str">
        <f t="shared" si="521"/>
        <v>Pelletier</v>
      </c>
      <c r="I4213" s="6" t="str">
        <f t="shared" si="522"/>
        <v>Jakarta</v>
      </c>
      <c r="J4213" s="2" t="s">
        <v>332</v>
      </c>
      <c r="K4213" s="7" t="str">
        <f>INDEX('Product Details'!$A$2:$D$169, MATCH('Sales Order '!J4213,'Product Details'!$B$2:$B$169,0),3)</f>
        <v>Technology</v>
      </c>
      <c r="L4213" s="7" t="str">
        <f>INDEX('Product Details'!$A$2:$D$169, MATCH('Sales Order '!J4213,'Product Details'!$B$2:$B$169,0),4)</f>
        <v>Phones</v>
      </c>
      <c r="M4213" s="7" t="str">
        <f>INDEX('Product Details'!$A$2:$D$169, MATCH('Sales Order '!J4213,'Product Details'!$B$2:$B$169,0),1)</f>
        <v>Digium D40 VoIP phone</v>
      </c>
      <c r="N4213" s="2">
        <v>456</v>
      </c>
      <c r="O4213" s="2">
        <v>430</v>
      </c>
      <c r="P4213" s="2">
        <v>4</v>
      </c>
      <c r="Q4213" s="8">
        <f t="shared" si="523"/>
        <v>1720</v>
      </c>
      <c r="R4213" s="8">
        <f t="shared" si="524"/>
        <v>1824</v>
      </c>
      <c r="S4213" s="2">
        <v>48</v>
      </c>
      <c r="T4213" s="9">
        <f t="shared" si="525"/>
        <v>1872</v>
      </c>
      <c r="U4213" s="9">
        <f t="shared" si="526"/>
        <v>152</v>
      </c>
      <c r="V4213" s="2" t="s">
        <v>64</v>
      </c>
      <c r="W4213" s="10">
        <f t="shared" si="527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 t="shared" si="520"/>
        <v>Nick</v>
      </c>
      <c r="H4214" s="6" t="str">
        <f t="shared" si="521"/>
        <v>Radford</v>
      </c>
      <c r="I4214" s="6" t="str">
        <f t="shared" si="522"/>
        <v>Lucknow</v>
      </c>
      <c r="J4214" s="2" t="s">
        <v>380</v>
      </c>
      <c r="K4214" s="7" t="str">
        <f>INDEX('Product Details'!$A$2:$D$169, MATCH('Sales Order '!J4214,'Product Details'!$B$2:$B$169,0),3)</f>
        <v>Office_Supplies</v>
      </c>
      <c r="L4214" s="7" t="str">
        <f>INDEX('Product Details'!$A$2:$D$169, MATCH('Sales Order '!J4214,'Product Details'!$B$2:$B$169,0),4)</f>
        <v>Fasteners</v>
      </c>
      <c r="M4214" s="7" t="str">
        <f>INDEX('Product Details'!$A$2:$D$169, MATCH('Sales Order '!J4214,'Product Details'!$B$2:$B$169,0),1)</f>
        <v>Stockwel Thumb Tacks, Metal</v>
      </c>
      <c r="N4214" s="2">
        <v>992</v>
      </c>
      <c r="O4214" s="2">
        <v>928</v>
      </c>
      <c r="P4214" s="2">
        <v>3</v>
      </c>
      <c r="Q4214" s="8">
        <f t="shared" si="523"/>
        <v>2784</v>
      </c>
      <c r="R4214" s="8">
        <f t="shared" si="524"/>
        <v>2976</v>
      </c>
      <c r="S4214" s="2">
        <v>72</v>
      </c>
      <c r="T4214" s="9">
        <f t="shared" si="525"/>
        <v>3048</v>
      </c>
      <c r="U4214" s="9">
        <f t="shared" si="526"/>
        <v>264</v>
      </c>
      <c r="V4214" s="2" t="s">
        <v>34</v>
      </c>
      <c r="W4214" s="10">
        <f t="shared" si="527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 t="shared" si="520"/>
        <v>Steven</v>
      </c>
      <c r="H4215" s="6" t="str">
        <f t="shared" si="521"/>
        <v>Cartwright</v>
      </c>
      <c r="I4215" s="6" t="str">
        <f t="shared" si="522"/>
        <v>Newcastle</v>
      </c>
      <c r="J4215" s="2" t="s">
        <v>695</v>
      </c>
      <c r="K4215" s="7" t="str">
        <f>INDEX('Product Details'!$A$2:$D$169, MATCH('Sales Order '!J4215,'Product Details'!$B$2:$B$169,0),3)</f>
        <v>Office_Supplies</v>
      </c>
      <c r="L4215" s="7" t="str">
        <f>INDEX('Product Details'!$A$2:$D$169, MATCH('Sales Order '!J4215,'Product Details'!$B$2:$B$169,0),4)</f>
        <v>Binders</v>
      </c>
      <c r="M4215" s="7" t="str">
        <f>INDEX('Product Details'!$A$2:$D$169, MATCH('Sales Order '!J4215,'Product Details'!$B$2:$B$169,0),1)</f>
        <v>Io Binding Machine, Clear</v>
      </c>
      <c r="N4215" s="2">
        <v>183</v>
      </c>
      <c r="O4215" s="2">
        <v>172</v>
      </c>
      <c r="P4215" s="2">
        <v>8</v>
      </c>
      <c r="Q4215" s="8">
        <f t="shared" si="523"/>
        <v>1376</v>
      </c>
      <c r="R4215" s="8">
        <f t="shared" si="524"/>
        <v>1464</v>
      </c>
      <c r="S4215" s="2">
        <v>30</v>
      </c>
      <c r="T4215" s="9">
        <f t="shared" si="525"/>
        <v>1494</v>
      </c>
      <c r="U4215" s="9">
        <f t="shared" si="526"/>
        <v>118</v>
      </c>
      <c r="V4215" s="2" t="s">
        <v>64</v>
      </c>
      <c r="W4215" s="10">
        <f t="shared" si="527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 t="shared" si="520"/>
        <v>Dorothy</v>
      </c>
      <c r="H4216" s="6" t="str">
        <f t="shared" si="521"/>
        <v>Badders</v>
      </c>
      <c r="I4216" s="6" t="str">
        <f t="shared" si="522"/>
        <v>Nanning</v>
      </c>
      <c r="J4216" s="2" t="s">
        <v>471</v>
      </c>
      <c r="K4216" s="7" t="str">
        <f>INDEX('Product Details'!$A$2:$D$169, MATCH('Sales Order '!J4216,'Product Details'!$B$2:$B$169,0),3)</f>
        <v>Office_Supplies</v>
      </c>
      <c r="L4216" s="7" t="str">
        <f>INDEX('Product Details'!$A$2:$D$169, MATCH('Sales Order '!J4216,'Product Details'!$B$2:$B$169,0),4)</f>
        <v>Art</v>
      </c>
      <c r="M4216" s="7" t="str">
        <f>INDEX('Product Details'!$A$2:$D$169, MATCH('Sales Order '!J4216,'Product Details'!$B$2:$B$169,0),1)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523"/>
        <v>6887</v>
      </c>
      <c r="R4216" s="8">
        <f t="shared" si="524"/>
        <v>7361</v>
      </c>
      <c r="S4216" s="2">
        <v>93</v>
      </c>
      <c r="T4216" s="9">
        <f t="shared" si="525"/>
        <v>7454</v>
      </c>
      <c r="U4216" s="9">
        <f t="shared" si="526"/>
        <v>567</v>
      </c>
      <c r="V4216" s="2" t="s">
        <v>64</v>
      </c>
      <c r="W4216" s="10">
        <f t="shared" si="527"/>
        <v>0.05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 t="shared" si="520"/>
        <v>Alex</v>
      </c>
      <c r="H4217" s="6" t="str">
        <f t="shared" si="521"/>
        <v>Avila</v>
      </c>
      <c r="I4217" s="6" t="str">
        <f t="shared" si="522"/>
        <v>Agra</v>
      </c>
      <c r="J4217" s="2" t="s">
        <v>135</v>
      </c>
      <c r="K4217" s="7" t="e">
        <f>INDEX('Product Details'!$A$2:$D$169, MATCH('Sales Order '!J4217,'Product Details'!$B$2:$B$169,0),3)</f>
        <v>#N/A</v>
      </c>
      <c r="L4217" s="7" t="e">
        <f>INDEX('Product Details'!$A$2:$D$169, MATCH('Sales Order '!J4217,'Product Details'!$B$2:$B$169,0),4)</f>
        <v>#N/A</v>
      </c>
      <c r="M4217" s="7" t="e">
        <f>INDEX('Product Details'!$A$2:$D$169, MATCH('Sales Order '!J4217,'Product Details'!$B$2:$B$169,0),1)</f>
        <v>#N/A</v>
      </c>
      <c r="N4217" s="2">
        <v>1651</v>
      </c>
      <c r="O4217" s="2">
        <v>1604</v>
      </c>
      <c r="P4217" s="2">
        <v>2</v>
      </c>
      <c r="Q4217" s="8">
        <f t="shared" si="523"/>
        <v>3208</v>
      </c>
      <c r="R4217" s="8">
        <f t="shared" si="524"/>
        <v>3302</v>
      </c>
      <c r="S4217" s="2">
        <v>26</v>
      </c>
      <c r="T4217" s="9">
        <f t="shared" si="525"/>
        <v>3328</v>
      </c>
      <c r="U4217" s="9">
        <f t="shared" si="526"/>
        <v>120</v>
      </c>
      <c r="V4217" s="2" t="s">
        <v>34</v>
      </c>
      <c r="W4217" s="10">
        <f t="shared" si="527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 t="shared" si="520"/>
        <v>Sam</v>
      </c>
      <c r="H4218" s="6" t="str">
        <f t="shared" si="521"/>
        <v>Zeldin</v>
      </c>
      <c r="I4218" s="6" t="str">
        <f t="shared" si="522"/>
        <v>Yanji</v>
      </c>
      <c r="J4218" s="2" t="s">
        <v>1391</v>
      </c>
      <c r="K4218" s="7" t="str">
        <f>INDEX('Product Details'!$A$2:$D$169, MATCH('Sales Order '!J4218,'Product Details'!$B$2:$B$169,0),3)</f>
        <v>Furniture</v>
      </c>
      <c r="L4218" s="7" t="str">
        <f>INDEX('Product Details'!$A$2:$D$169, MATCH('Sales Order '!J4218,'Product Details'!$B$2:$B$169,0),4)</f>
        <v>Furnishings</v>
      </c>
      <c r="M4218" s="7" t="str">
        <f>INDEX('Product Details'!$A$2:$D$169, MATCH('Sales Order '!J4218,'Product Details'!$B$2:$B$169,0),1)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523"/>
        <v>18279</v>
      </c>
      <c r="R4218" s="8">
        <f t="shared" si="524"/>
        <v>18822</v>
      </c>
      <c r="S4218" s="2">
        <v>66</v>
      </c>
      <c r="T4218" s="9">
        <f t="shared" si="525"/>
        <v>18888</v>
      </c>
      <c r="U4218" s="9">
        <f t="shared" si="526"/>
        <v>609</v>
      </c>
      <c r="V4218" s="2" t="s">
        <v>34</v>
      </c>
      <c r="W4218" s="10">
        <f t="shared" si="527"/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 t="shared" si="520"/>
        <v>Shui</v>
      </c>
      <c r="H4219" s="6" t="str">
        <f t="shared" si="521"/>
        <v>Tom</v>
      </c>
      <c r="I4219" s="6" t="str">
        <f t="shared" si="522"/>
        <v>Jakarta</v>
      </c>
      <c r="J4219" s="2" t="s">
        <v>329</v>
      </c>
      <c r="K4219" s="7" t="str">
        <f>INDEX('Product Details'!$A$2:$D$169, MATCH('Sales Order '!J4219,'Product Details'!$B$2:$B$169,0),3)</f>
        <v>Office_Supplies</v>
      </c>
      <c r="L4219" s="7" t="str">
        <f>INDEX('Product Details'!$A$2:$D$169, MATCH('Sales Order '!J4219,'Product Details'!$B$2:$B$169,0),4)</f>
        <v>Appliances</v>
      </c>
      <c r="M4219" s="7" t="str">
        <f>INDEX('Product Details'!$A$2:$D$169, MATCH('Sales Order '!J4219,'Product Details'!$B$2:$B$169,0),1)</f>
        <v>KitchenAid Toaster, Black</v>
      </c>
      <c r="N4219" s="2">
        <v>7361</v>
      </c>
      <c r="O4219" s="2">
        <v>6887</v>
      </c>
      <c r="P4219" s="2">
        <v>2</v>
      </c>
      <c r="Q4219" s="8">
        <f t="shared" si="523"/>
        <v>13774</v>
      </c>
      <c r="R4219" s="8">
        <f t="shared" si="524"/>
        <v>14722</v>
      </c>
      <c r="S4219" s="2">
        <v>99</v>
      </c>
      <c r="T4219" s="9">
        <f t="shared" si="525"/>
        <v>14821</v>
      </c>
      <c r="U4219" s="9">
        <f t="shared" si="526"/>
        <v>1047</v>
      </c>
      <c r="V4219" s="2" t="s">
        <v>64</v>
      </c>
      <c r="W4219" s="10">
        <f t="shared" si="527"/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 t="shared" si="520"/>
        <v>Bill</v>
      </c>
      <c r="H4220" s="6" t="str">
        <f t="shared" si="521"/>
        <v>Eplett</v>
      </c>
      <c r="I4220" s="6" t="str">
        <f t="shared" si="522"/>
        <v>Newcastle</v>
      </c>
      <c r="J4220" s="2" t="s">
        <v>42</v>
      </c>
      <c r="K4220" s="7" t="str">
        <f>INDEX('Product Details'!$A$2:$D$169, MATCH('Sales Order '!J4220,'Product Details'!$B$2:$B$169,0),3)</f>
        <v>Office_Supplies</v>
      </c>
      <c r="L4220" s="7" t="str">
        <f>INDEX('Product Details'!$A$2:$D$169, MATCH('Sales Order '!J4220,'Product Details'!$B$2:$B$169,0),4)</f>
        <v>Supplies</v>
      </c>
      <c r="M4220" s="7" t="str">
        <f>INDEX('Product Details'!$A$2:$D$169, MATCH('Sales Order '!J4220,'Product Details'!$B$2:$B$169,0),1)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523"/>
        <v>4028</v>
      </c>
      <c r="R4220" s="8">
        <f t="shared" si="524"/>
        <v>4310</v>
      </c>
      <c r="S4220" s="2">
        <v>56</v>
      </c>
      <c r="T4220" s="9">
        <f t="shared" si="525"/>
        <v>4366</v>
      </c>
      <c r="U4220" s="9">
        <f t="shared" si="526"/>
        <v>338</v>
      </c>
      <c r="V4220" s="2" t="s">
        <v>64</v>
      </c>
      <c r="W4220" s="10">
        <f t="shared" si="527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 t="shared" si="520"/>
        <v>Ted</v>
      </c>
      <c r="H4221" s="6" t="str">
        <f t="shared" si="521"/>
        <v>Trevino</v>
      </c>
      <c r="I4221" s="6" t="str">
        <f t="shared" si="522"/>
        <v>Bendigo</v>
      </c>
      <c r="J4221" s="2" t="s">
        <v>504</v>
      </c>
      <c r="K4221" s="7" t="str">
        <f>INDEX('Product Details'!$A$2:$D$169, MATCH('Sales Order '!J4221,'Product Details'!$B$2:$B$169,0),3)</f>
        <v>Technology</v>
      </c>
      <c r="L4221" s="7" t="str">
        <f>INDEX('Product Details'!$A$2:$D$169, MATCH('Sales Order '!J4221,'Product Details'!$B$2:$B$169,0),4)</f>
        <v>Machines</v>
      </c>
      <c r="M4221" s="7" t="str">
        <f>INDEX('Product Details'!$A$2:$D$169, MATCH('Sales Order '!J4221,'Product Details'!$B$2:$B$169,0),1)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523"/>
        <v>158304</v>
      </c>
      <c r="R4221" s="8">
        <f t="shared" si="524"/>
        <v>171132</v>
      </c>
      <c r="S4221" s="2">
        <v>52</v>
      </c>
      <c r="T4221" s="9">
        <f t="shared" si="525"/>
        <v>171184</v>
      </c>
      <c r="U4221" s="9">
        <f t="shared" si="526"/>
        <v>12880</v>
      </c>
      <c r="V4221" s="2" t="s">
        <v>64</v>
      </c>
      <c r="W4221" s="10">
        <f t="shared" si="527"/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 t="shared" si="520"/>
        <v>Gary</v>
      </c>
      <c r="H4222" s="6" t="str">
        <f t="shared" si="521"/>
        <v>Zandusky</v>
      </c>
      <c r="I4222" s="6" t="str">
        <f t="shared" si="522"/>
        <v>Aligarh</v>
      </c>
      <c r="J4222" s="2" t="s">
        <v>564</v>
      </c>
      <c r="K4222" s="7" t="str">
        <f>INDEX('Product Details'!$A$2:$D$169, MATCH('Sales Order '!J4222,'Product Details'!$B$2:$B$169,0),3)</f>
        <v>Technology</v>
      </c>
      <c r="L4222" s="7" t="str">
        <f>INDEX('Product Details'!$A$2:$D$169, MATCH('Sales Order '!J4222,'Product Details'!$B$2:$B$169,0),4)</f>
        <v>Machines</v>
      </c>
      <c r="M4222" s="7" t="str">
        <f>INDEX('Product Details'!$A$2:$D$169, MATCH('Sales Order '!J4222,'Product Details'!$B$2:$B$169,0),1)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523"/>
        <v>196</v>
      </c>
      <c r="R4222" s="8">
        <f t="shared" si="524"/>
        <v>202</v>
      </c>
      <c r="S4222" s="2">
        <v>10</v>
      </c>
      <c r="T4222" s="9">
        <f t="shared" si="525"/>
        <v>212</v>
      </c>
      <c r="U4222" s="9">
        <f t="shared" si="526"/>
        <v>16</v>
      </c>
      <c r="V4222" s="2" t="s">
        <v>64</v>
      </c>
      <c r="W4222" s="10">
        <f t="shared" si="527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 t="shared" si="520"/>
        <v>Tamara</v>
      </c>
      <c r="H4223" s="6" t="str">
        <f t="shared" si="521"/>
        <v>Chand</v>
      </c>
      <c r="I4223" s="6" t="str">
        <f t="shared" si="522"/>
        <v>Canberra</v>
      </c>
      <c r="J4223" s="2" t="s">
        <v>497</v>
      </c>
      <c r="K4223" s="7" t="str">
        <f>INDEX('Product Details'!$A$2:$D$169, MATCH('Sales Order '!J4223,'Product Details'!$B$2:$B$169,0),3)</f>
        <v>Furniture</v>
      </c>
      <c r="L4223" s="7" t="str">
        <f>INDEX('Product Details'!$A$2:$D$169, MATCH('Sales Order '!J4223,'Product Details'!$B$2:$B$169,0),4)</f>
        <v>Tables</v>
      </c>
      <c r="M4223" s="7" t="str">
        <f>INDEX('Product Details'!$A$2:$D$169, MATCH('Sales Order '!J4223,'Product Details'!$B$2:$B$169,0),1)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523"/>
        <v>8033</v>
      </c>
      <c r="R4223" s="8">
        <f t="shared" si="524"/>
        <v>8351</v>
      </c>
      <c r="S4223" s="2">
        <v>21</v>
      </c>
      <c r="T4223" s="9">
        <f t="shared" si="525"/>
        <v>8372</v>
      </c>
      <c r="U4223" s="9">
        <f t="shared" si="526"/>
        <v>339</v>
      </c>
      <c r="V4223" s="2" t="s">
        <v>34</v>
      </c>
      <c r="W4223" s="10">
        <f t="shared" si="527"/>
        <v>0.05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 t="shared" si="520"/>
        <v>Max</v>
      </c>
      <c r="H4224" s="6" t="str">
        <f t="shared" si="521"/>
        <v>Ludwig</v>
      </c>
      <c r="I4224" s="6" t="str">
        <f t="shared" si="522"/>
        <v>Cirebon</v>
      </c>
      <c r="J4224" s="2" t="s">
        <v>342</v>
      </c>
      <c r="K4224" s="7" t="str">
        <f>INDEX('Product Details'!$A$2:$D$169, MATCH('Sales Order '!J4224,'Product Details'!$B$2:$B$169,0),3)</f>
        <v>Technology</v>
      </c>
      <c r="L4224" s="7" t="str">
        <f>INDEX('Product Details'!$A$2:$D$169, MATCH('Sales Order '!J4224,'Product Details'!$B$2:$B$169,0),4)</f>
        <v>Copiers</v>
      </c>
      <c r="M4224" s="7" t="str">
        <f>INDEX('Product Details'!$A$2:$D$169, MATCH('Sales Order '!J4224,'Product Details'!$B$2:$B$169,0),1)</f>
        <v>Brother Wireless Fax, Color</v>
      </c>
      <c r="N4224" s="2">
        <v>63</v>
      </c>
      <c r="O4224" s="2">
        <v>59</v>
      </c>
      <c r="P4224" s="2">
        <v>5</v>
      </c>
      <c r="Q4224" s="8">
        <f t="shared" si="523"/>
        <v>295</v>
      </c>
      <c r="R4224" s="8">
        <f t="shared" si="524"/>
        <v>315</v>
      </c>
      <c r="S4224" s="2">
        <v>10</v>
      </c>
      <c r="T4224" s="9">
        <f t="shared" si="525"/>
        <v>325</v>
      </c>
      <c r="U4224" s="9">
        <f t="shared" si="526"/>
        <v>30</v>
      </c>
      <c r="V4224" s="2" t="s">
        <v>34</v>
      </c>
      <c r="W4224" s="10">
        <f t="shared" si="527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 t="shared" si="520"/>
        <v>Gary</v>
      </c>
      <c r="H4225" s="6" t="str">
        <f t="shared" si="521"/>
        <v>Zandusky</v>
      </c>
      <c r="I4225" s="6" t="str">
        <f t="shared" si="522"/>
        <v>Aligarh</v>
      </c>
      <c r="J4225" s="2" t="s">
        <v>238</v>
      </c>
      <c r="K4225" s="7" t="str">
        <f>INDEX('Product Details'!$A$2:$D$169, MATCH('Sales Order '!J4225,'Product Details'!$B$2:$B$169,0),3)</f>
        <v>Furniture</v>
      </c>
      <c r="L4225" s="7" t="str">
        <f>INDEX('Product Details'!$A$2:$D$169, MATCH('Sales Order '!J4225,'Product Details'!$B$2:$B$169,0),4)</f>
        <v>Furnishings</v>
      </c>
      <c r="M4225" s="7" t="str">
        <f>INDEX('Product Details'!$A$2:$D$169, MATCH('Sales Order '!J4225,'Product Details'!$B$2:$B$169,0),1)</f>
        <v>DAX Solid Wood Frames</v>
      </c>
      <c r="N4225" s="2">
        <v>2342</v>
      </c>
      <c r="O4225" s="2">
        <v>2210</v>
      </c>
      <c r="P4225" s="2">
        <v>2</v>
      </c>
      <c r="Q4225" s="8">
        <f t="shared" si="523"/>
        <v>4420</v>
      </c>
      <c r="R4225" s="8">
        <f t="shared" si="524"/>
        <v>4684</v>
      </c>
      <c r="S4225" s="2">
        <v>96</v>
      </c>
      <c r="T4225" s="9">
        <f t="shared" si="525"/>
        <v>4780</v>
      </c>
      <c r="U4225" s="9">
        <f t="shared" si="526"/>
        <v>360</v>
      </c>
      <c r="V4225" s="2" t="s">
        <v>64</v>
      </c>
      <c r="W4225" s="10">
        <f t="shared" si="527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 t="shared" si="520"/>
        <v>Bill</v>
      </c>
      <c r="H4226" s="6" t="str">
        <f t="shared" si="521"/>
        <v>Eplett</v>
      </c>
      <c r="I4226" s="6" t="str">
        <f t="shared" si="522"/>
        <v>Newcastle</v>
      </c>
      <c r="J4226" s="2" t="s">
        <v>387</v>
      </c>
      <c r="K4226" s="7" t="str">
        <f>INDEX('Product Details'!$A$2:$D$169, MATCH('Sales Order '!J4226,'Product Details'!$B$2:$B$169,0),3)</f>
        <v>Office_Supplies</v>
      </c>
      <c r="L4226" s="7" t="str">
        <f>INDEX('Product Details'!$A$2:$D$169, MATCH('Sales Order '!J4226,'Product Details'!$B$2:$B$169,0),4)</f>
        <v>Fasteners</v>
      </c>
      <c r="M4226" s="7" t="str">
        <f>INDEX('Product Details'!$A$2:$D$169, MATCH('Sales Order '!J4226,'Product Details'!$B$2:$B$169,0),1)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523"/>
        <v>192</v>
      </c>
      <c r="R4226" s="8">
        <f t="shared" si="524"/>
        <v>207</v>
      </c>
      <c r="S4226" s="2">
        <v>10</v>
      </c>
      <c r="T4226" s="9">
        <f t="shared" si="525"/>
        <v>217</v>
      </c>
      <c r="U4226" s="9">
        <f t="shared" si="526"/>
        <v>25</v>
      </c>
      <c r="V4226" s="2" t="s">
        <v>34</v>
      </c>
      <c r="W4226" s="10">
        <f t="shared" si="527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 t="shared" si="520"/>
        <v>Mike</v>
      </c>
      <c r="H4227" s="6" t="str">
        <f t="shared" si="521"/>
        <v>Vittorini</v>
      </c>
      <c r="I4227" s="6" t="str">
        <f t="shared" si="522"/>
        <v>Naihati</v>
      </c>
      <c r="J4227" s="2" t="s">
        <v>1001</v>
      </c>
      <c r="K4227" s="7" t="str">
        <f>INDEX('Product Details'!$A$2:$D$169, MATCH('Sales Order '!J4227,'Product Details'!$B$2:$B$169,0),3)</f>
        <v>Office_Supplies</v>
      </c>
      <c r="L4227" s="7" t="str">
        <f>INDEX('Product Details'!$A$2:$D$169, MATCH('Sales Order '!J4227,'Product Details'!$B$2:$B$169,0),4)</f>
        <v>Art</v>
      </c>
      <c r="M4227" s="7" t="str">
        <f>INDEX('Product Details'!$A$2:$D$169, MATCH('Sales Order '!J4227,'Product Details'!$B$2:$B$169,0),1)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523"/>
        <v>8004</v>
      </c>
      <c r="R4227" s="8">
        <f t="shared" si="524"/>
        <v>8478</v>
      </c>
      <c r="S4227" s="2">
        <v>49</v>
      </c>
      <c r="T4227" s="9">
        <f t="shared" si="525"/>
        <v>8527</v>
      </c>
      <c r="U4227" s="9">
        <f t="shared" si="526"/>
        <v>523</v>
      </c>
      <c r="V4227" s="2" t="s">
        <v>34</v>
      </c>
      <c r="W4227" s="10">
        <f t="shared" si="527"/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 t="shared" si="520"/>
        <v>Hunter</v>
      </c>
      <c r="H4228" s="6" t="str">
        <f t="shared" si="521"/>
        <v>Lopez</v>
      </c>
      <c r="I4228" s="6" t="str">
        <f t="shared" si="522"/>
        <v>Wollongong</v>
      </c>
      <c r="J4228" s="2" t="s">
        <v>612</v>
      </c>
      <c r="K4228" s="7" t="str">
        <f>INDEX('Product Details'!$A$2:$D$169, MATCH('Sales Order '!J4228,'Product Details'!$B$2:$B$169,0),3)</f>
        <v>Technology</v>
      </c>
      <c r="L4228" s="7" t="str">
        <f>INDEX('Product Details'!$A$2:$D$169, MATCH('Sales Order '!J4228,'Product Details'!$B$2:$B$169,0),4)</f>
        <v>Phones</v>
      </c>
      <c r="M4228" s="7" t="str">
        <f>INDEX('Product Details'!$A$2:$D$169, MATCH('Sales Order '!J4228,'Product Details'!$B$2:$B$169,0),1)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523"/>
        <v>14100</v>
      </c>
      <c r="R4228" s="8">
        <f t="shared" si="524"/>
        <v>14796</v>
      </c>
      <c r="S4228" s="2">
        <v>64</v>
      </c>
      <c r="T4228" s="9">
        <f t="shared" si="525"/>
        <v>14860</v>
      </c>
      <c r="U4228" s="9">
        <f t="shared" si="526"/>
        <v>760</v>
      </c>
      <c r="V4228" s="2" t="s">
        <v>64</v>
      </c>
      <c r="W4228" s="10">
        <f t="shared" si="527"/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 t="shared" si="520"/>
        <v>Quincy</v>
      </c>
      <c r="H4229" s="6" t="str">
        <f t="shared" si="521"/>
        <v>Jones</v>
      </c>
      <c r="I4229" s="6" t="str">
        <f t="shared" si="522"/>
        <v>Gold Coast</v>
      </c>
      <c r="J4229" s="2" t="s">
        <v>374</v>
      </c>
      <c r="K4229" s="7" t="str">
        <f>INDEX('Product Details'!$A$2:$D$169, MATCH('Sales Order '!J4229,'Product Details'!$B$2:$B$169,0),3)</f>
        <v>Furniture</v>
      </c>
      <c r="L4229" s="7" t="str">
        <f>INDEX('Product Details'!$A$2:$D$169, MATCH('Sales Order '!J4229,'Product Details'!$B$2:$B$169,0),4)</f>
        <v>Chairs</v>
      </c>
      <c r="M4229" s="7" t="str">
        <f>INDEX('Product Details'!$A$2:$D$169, MATCH('Sales Order '!J4229,'Product Details'!$B$2:$B$169,0),1)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523"/>
        <v>2596</v>
      </c>
      <c r="R4229" s="8">
        <f t="shared" si="524"/>
        <v>2829</v>
      </c>
      <c r="S4229" s="2">
        <v>39</v>
      </c>
      <c r="T4229" s="9">
        <f t="shared" si="525"/>
        <v>2868</v>
      </c>
      <c r="U4229" s="9">
        <f t="shared" si="526"/>
        <v>272</v>
      </c>
      <c r="V4229" s="2" t="s">
        <v>64</v>
      </c>
      <c r="W4229" s="10">
        <f t="shared" si="527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 t="shared" si="520"/>
        <v>Craig</v>
      </c>
      <c r="H4230" s="6" t="str">
        <f t="shared" si="521"/>
        <v>Carroll</v>
      </c>
      <c r="I4230" s="6" t="str">
        <f t="shared" si="522"/>
        <v>Augsburg</v>
      </c>
      <c r="J4230" s="2" t="s">
        <v>425</v>
      </c>
      <c r="K4230" s="7" t="str">
        <f>INDEX('Product Details'!$A$2:$D$169, MATCH('Sales Order '!J4230,'Product Details'!$B$2:$B$169,0),3)</f>
        <v>Office_Supplies</v>
      </c>
      <c r="L4230" s="7" t="str">
        <f>INDEX('Product Details'!$A$2:$D$169, MATCH('Sales Order '!J4230,'Product Details'!$B$2:$B$169,0),4)</f>
        <v>Supplies</v>
      </c>
      <c r="M4230" s="7" t="str">
        <f>INDEX('Product Details'!$A$2:$D$169, MATCH('Sales Order '!J4230,'Product Details'!$B$2:$B$169,0),1)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523"/>
        <v>1419</v>
      </c>
      <c r="R4230" s="8">
        <f t="shared" si="524"/>
        <v>1548</v>
      </c>
      <c r="S4230" s="2">
        <v>22</v>
      </c>
      <c r="T4230" s="9">
        <f t="shared" si="525"/>
        <v>1570</v>
      </c>
      <c r="U4230" s="9">
        <f t="shared" si="526"/>
        <v>151</v>
      </c>
      <c r="V4230" s="2" t="s">
        <v>64</v>
      </c>
      <c r="W4230" s="10">
        <f t="shared" si="527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 t="shared" si="520"/>
        <v>Caroline</v>
      </c>
      <c r="H4231" s="6" t="str">
        <f t="shared" si="521"/>
        <v>Jumper</v>
      </c>
      <c r="I4231" s="6" t="str">
        <f t="shared" si="522"/>
        <v>Xuzhou</v>
      </c>
      <c r="J4231" s="2" t="s">
        <v>573</v>
      </c>
      <c r="K4231" s="7" t="str">
        <f>INDEX('Product Details'!$A$2:$D$169, MATCH('Sales Order '!J4231,'Product Details'!$B$2:$B$169,0),3)</f>
        <v>Technology</v>
      </c>
      <c r="L4231" s="7" t="str">
        <f>INDEX('Product Details'!$A$2:$D$169, MATCH('Sales Order '!J4231,'Product Details'!$B$2:$B$169,0),4)</f>
        <v>Machines</v>
      </c>
      <c r="M4231" s="7" t="str">
        <f>INDEX('Product Details'!$A$2:$D$169, MATCH('Sales Order '!J4231,'Product Details'!$B$2:$B$169,0),1)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523"/>
        <v>8300</v>
      </c>
      <c r="R4231" s="8">
        <f t="shared" si="524"/>
        <v>8968</v>
      </c>
      <c r="S4231" s="2">
        <v>75</v>
      </c>
      <c r="T4231" s="9">
        <f t="shared" si="525"/>
        <v>9043</v>
      </c>
      <c r="U4231" s="9">
        <f t="shared" si="526"/>
        <v>743</v>
      </c>
      <c r="V4231" s="2" t="s">
        <v>34</v>
      </c>
      <c r="W4231" s="10">
        <f t="shared" si="527"/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 t="shared" si="520"/>
        <v>Laurel</v>
      </c>
      <c r="H4232" s="6" t="str">
        <f t="shared" si="521"/>
        <v>Elliston</v>
      </c>
      <c r="I4232" s="6" t="str">
        <f t="shared" si="522"/>
        <v>Tasikmalaya</v>
      </c>
      <c r="J4232" s="2" t="s">
        <v>962</v>
      </c>
      <c r="K4232" s="7" t="str">
        <f>INDEX('Product Details'!$A$2:$D$169, MATCH('Sales Order '!J4232,'Product Details'!$B$2:$B$169,0),3)</f>
        <v>Furniture</v>
      </c>
      <c r="L4232" s="7" t="str">
        <f>INDEX('Product Details'!$A$2:$D$169, MATCH('Sales Order '!J4232,'Product Details'!$B$2:$B$169,0),4)</f>
        <v>Bookcases</v>
      </c>
      <c r="M4232" s="7" t="str">
        <f>INDEX('Product Details'!$A$2:$D$169, MATCH('Sales Order '!J4232,'Product Details'!$B$2:$B$169,0),1)</f>
        <v>Classic Bookcase, Pine</v>
      </c>
      <c r="N4232" s="2">
        <v>56</v>
      </c>
      <c r="O4232" s="2">
        <v>54</v>
      </c>
      <c r="P4232" s="2">
        <v>3</v>
      </c>
      <c r="Q4232" s="8">
        <f t="shared" si="523"/>
        <v>162</v>
      </c>
      <c r="R4232" s="8">
        <f t="shared" si="524"/>
        <v>168</v>
      </c>
      <c r="S4232" s="2">
        <v>10</v>
      </c>
      <c r="T4232" s="9">
        <f t="shared" si="525"/>
        <v>178</v>
      </c>
      <c r="U4232" s="9">
        <f t="shared" si="526"/>
        <v>16</v>
      </c>
      <c r="V4232" s="2" t="s">
        <v>34</v>
      </c>
      <c r="W4232" s="10">
        <f t="shared" si="527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 t="shared" si="520"/>
        <v>Shahid</v>
      </c>
      <c r="H4233" s="6" t="str">
        <f t="shared" si="521"/>
        <v>Collister</v>
      </c>
      <c r="I4233" s="6" t="str">
        <f t="shared" si="522"/>
        <v>Leipzig</v>
      </c>
      <c r="J4233" s="2" t="s">
        <v>51</v>
      </c>
      <c r="K4233" s="7" t="str">
        <f>INDEX('Product Details'!$A$2:$D$169, MATCH('Sales Order '!J4233,'Product Details'!$B$2:$B$169,0),3)</f>
        <v>Technology</v>
      </c>
      <c r="L4233" s="7" t="str">
        <f>INDEX('Product Details'!$A$2:$D$169, MATCH('Sales Order '!J4233,'Product Details'!$B$2:$B$169,0),4)</f>
        <v>Machines</v>
      </c>
      <c r="M4233" s="7" t="str">
        <f>INDEX('Product Details'!$A$2:$D$169, MATCH('Sales Order '!J4233,'Product Details'!$B$2:$B$169,0),1)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523"/>
        <v>4518</v>
      </c>
      <c r="R4233" s="8">
        <f t="shared" si="524"/>
        <v>4784</v>
      </c>
      <c r="S4233" s="2">
        <v>55</v>
      </c>
      <c r="T4233" s="9">
        <f t="shared" si="525"/>
        <v>4839</v>
      </c>
      <c r="U4233" s="9">
        <f t="shared" si="526"/>
        <v>321</v>
      </c>
      <c r="V4233" s="2" t="s">
        <v>31</v>
      </c>
      <c r="W4233" s="10">
        <f t="shared" si="527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 t="shared" ref="G4234:G4297" si="528">VLOOKUP(F4234, Customer,2,0)</f>
        <v>Eugene</v>
      </c>
      <c r="H4234" s="6" t="str">
        <f t="shared" ref="H4234:H4297" si="529">VLOOKUP(F4234,Customer,3,0)</f>
        <v>Moren</v>
      </c>
      <c r="I4234" s="6" t="str">
        <f t="shared" ref="I4234:I4297" si="530">VLOOKUP(F4234,Customer,5,0)</f>
        <v>Patiala</v>
      </c>
      <c r="J4234" s="2" t="s">
        <v>256</v>
      </c>
      <c r="K4234" s="7" t="str">
        <f>INDEX('Product Details'!$A$2:$D$169, MATCH('Sales Order '!J4234,'Product Details'!$B$2:$B$169,0),3)</f>
        <v>Office_Supplies</v>
      </c>
      <c r="L4234" s="7" t="str">
        <f>INDEX('Product Details'!$A$2:$D$169, MATCH('Sales Order '!J4234,'Product Details'!$B$2:$B$169,0),4)</f>
        <v>Supplies</v>
      </c>
      <c r="M4234" s="7" t="str">
        <f>INDEX('Product Details'!$A$2:$D$169, MATCH('Sales Order '!J4234,'Product Details'!$B$2:$B$169,0),1)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523"/>
        <v>5360</v>
      </c>
      <c r="R4234" s="8">
        <f t="shared" si="524"/>
        <v>5845</v>
      </c>
      <c r="S4234" s="2">
        <v>86</v>
      </c>
      <c r="T4234" s="9">
        <f t="shared" si="525"/>
        <v>5931</v>
      </c>
      <c r="U4234" s="9">
        <f t="shared" si="526"/>
        <v>571</v>
      </c>
      <c r="V4234" s="2" t="s">
        <v>64</v>
      </c>
      <c r="W4234" s="10">
        <f t="shared" si="527"/>
        <v>0.05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 t="shared" si="528"/>
        <v>Troy</v>
      </c>
      <c r="H4235" s="6" t="str">
        <f t="shared" si="529"/>
        <v>Staebel</v>
      </c>
      <c r="I4235" s="6" t="str">
        <f t="shared" si="530"/>
        <v>Canberra</v>
      </c>
      <c r="J4235" s="2" t="s">
        <v>57</v>
      </c>
      <c r="K4235" s="7" t="str">
        <f>INDEX('Product Details'!$A$2:$D$169, MATCH('Sales Order '!J4235,'Product Details'!$B$2:$B$169,0),3)</f>
        <v>Technology</v>
      </c>
      <c r="L4235" s="7" t="str">
        <f>INDEX('Product Details'!$A$2:$D$169, MATCH('Sales Order '!J4235,'Product Details'!$B$2:$B$169,0),4)</f>
        <v>Accessories</v>
      </c>
      <c r="M4235" s="7" t="str">
        <f>INDEX('Product Details'!$A$2:$D$169, MATCH('Sales Order '!J4235,'Product Details'!$B$2:$B$169,0),1)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531">O4235*P4235</f>
        <v>2922</v>
      </c>
      <c r="R4235" s="8">
        <f t="shared" ref="R4235:R4298" si="532">N4235*P4235</f>
        <v>3186</v>
      </c>
      <c r="S4235" s="2">
        <v>30</v>
      </c>
      <c r="T4235" s="9">
        <f t="shared" ref="T4235:T4298" si="533">R4235+S4235</f>
        <v>3216</v>
      </c>
      <c r="U4235" s="9">
        <f t="shared" ref="U4235:U4298" si="534">T4235-Q4235</f>
        <v>294</v>
      </c>
      <c r="V4235" s="2" t="s">
        <v>34</v>
      </c>
      <c r="W4235" s="10">
        <f t="shared" ref="W4235:W4298" si="535">VLOOKUP(T4235,$X$1:$Y$7,2,1)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 t="shared" si="528"/>
        <v>Maureen</v>
      </c>
      <c r="H4236" s="6" t="str">
        <f t="shared" si="529"/>
        <v>Fritzler</v>
      </c>
      <c r="I4236" s="6" t="str">
        <f t="shared" si="530"/>
        <v>BadenBaden</v>
      </c>
      <c r="J4236" s="2" t="s">
        <v>342</v>
      </c>
      <c r="K4236" s="7" t="str">
        <f>INDEX('Product Details'!$A$2:$D$169, MATCH('Sales Order '!J4236,'Product Details'!$B$2:$B$169,0),3)</f>
        <v>Technology</v>
      </c>
      <c r="L4236" s="7" t="str">
        <f>INDEX('Product Details'!$A$2:$D$169, MATCH('Sales Order '!J4236,'Product Details'!$B$2:$B$169,0),4)</f>
        <v>Copiers</v>
      </c>
      <c r="M4236" s="7" t="str">
        <f>INDEX('Product Details'!$A$2:$D$169, MATCH('Sales Order '!J4236,'Product Details'!$B$2:$B$169,0),1)</f>
        <v>Brother Wireless Fax, Color</v>
      </c>
      <c r="N4236" s="2">
        <v>887</v>
      </c>
      <c r="O4236" s="2">
        <v>814</v>
      </c>
      <c r="P4236" s="2">
        <v>1</v>
      </c>
      <c r="Q4236" s="8">
        <f t="shared" si="531"/>
        <v>814</v>
      </c>
      <c r="R4236" s="8">
        <f t="shared" si="532"/>
        <v>887</v>
      </c>
      <c r="S4236" s="2">
        <v>57</v>
      </c>
      <c r="T4236" s="9">
        <f t="shared" si="533"/>
        <v>944</v>
      </c>
      <c r="U4236" s="9">
        <f t="shared" si="534"/>
        <v>130</v>
      </c>
      <c r="V4236" s="2" t="s">
        <v>34</v>
      </c>
      <c r="W4236" s="10">
        <f t="shared" si="535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 t="shared" si="528"/>
        <v>Delfina</v>
      </c>
      <c r="H4237" s="6" t="str">
        <f t="shared" si="529"/>
        <v>Latchford</v>
      </c>
      <c r="I4237" s="6" t="str">
        <f t="shared" si="530"/>
        <v>Yogyakarta</v>
      </c>
      <c r="J4237" s="2" t="s">
        <v>1391</v>
      </c>
      <c r="K4237" s="7" t="str">
        <f>INDEX('Product Details'!$A$2:$D$169, MATCH('Sales Order '!J4237,'Product Details'!$B$2:$B$169,0),3)</f>
        <v>Furniture</v>
      </c>
      <c r="L4237" s="7" t="str">
        <f>INDEX('Product Details'!$A$2:$D$169, MATCH('Sales Order '!J4237,'Product Details'!$B$2:$B$169,0),4)</f>
        <v>Furnishings</v>
      </c>
      <c r="M4237" s="7" t="str">
        <f>INDEX('Product Details'!$A$2:$D$169, MATCH('Sales Order '!J4237,'Product Details'!$B$2:$B$169,0),1)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531"/>
        <v>2994</v>
      </c>
      <c r="R4237" s="8">
        <f t="shared" si="532"/>
        <v>3024</v>
      </c>
      <c r="S4237" s="2">
        <v>74</v>
      </c>
      <c r="T4237" s="9">
        <f t="shared" si="533"/>
        <v>3098</v>
      </c>
      <c r="U4237" s="9">
        <f t="shared" si="534"/>
        <v>104</v>
      </c>
      <c r="V4237" s="2" t="s">
        <v>34</v>
      </c>
      <c r="W4237" s="10">
        <f t="shared" si="535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 t="shared" si="528"/>
        <v>Gary</v>
      </c>
      <c r="H4238" s="6" t="str">
        <f t="shared" si="529"/>
        <v>Hansen</v>
      </c>
      <c r="I4238" s="6" t="str">
        <f t="shared" si="530"/>
        <v>Dewas</v>
      </c>
      <c r="J4238" s="2" t="s">
        <v>323</v>
      </c>
      <c r="K4238" s="7" t="str">
        <f>INDEX('Product Details'!$A$2:$D$169, MATCH('Sales Order '!J4238,'Product Details'!$B$2:$B$169,0),3)</f>
        <v>Technology</v>
      </c>
      <c r="L4238" s="7" t="str">
        <f>INDEX('Product Details'!$A$2:$D$169, MATCH('Sales Order '!J4238,'Product Details'!$B$2:$B$169,0),4)</f>
        <v>Accessories</v>
      </c>
      <c r="M4238" s="7" t="str">
        <f>INDEX('Product Details'!$A$2:$D$169, MATCH('Sales Order '!J4238,'Product Details'!$B$2:$B$169,0),1)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531"/>
        <v>516</v>
      </c>
      <c r="R4238" s="8">
        <f t="shared" si="532"/>
        <v>568</v>
      </c>
      <c r="S4238" s="2">
        <v>30</v>
      </c>
      <c r="T4238" s="9">
        <f t="shared" si="533"/>
        <v>598</v>
      </c>
      <c r="U4238" s="9">
        <f t="shared" si="534"/>
        <v>82</v>
      </c>
      <c r="V4238" s="2" t="s">
        <v>34</v>
      </c>
      <c r="W4238" s="10">
        <f t="shared" si="535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 t="shared" si="528"/>
        <v>Ritsa</v>
      </c>
      <c r="H4239" s="6" t="str">
        <f t="shared" si="529"/>
        <v>Hightower</v>
      </c>
      <c r="I4239" s="6" t="str">
        <f t="shared" si="530"/>
        <v>Datong</v>
      </c>
      <c r="J4239" s="2" t="s">
        <v>359</v>
      </c>
      <c r="K4239" s="7" t="str">
        <f>INDEX('Product Details'!$A$2:$D$169, MATCH('Sales Order '!J4239,'Product Details'!$B$2:$B$169,0),3)</f>
        <v>Office_Supplies</v>
      </c>
      <c r="L4239" s="7" t="str">
        <f>INDEX('Product Details'!$A$2:$D$169, MATCH('Sales Order '!J4239,'Product Details'!$B$2:$B$169,0),4)</f>
        <v>Binders</v>
      </c>
      <c r="M4239" s="7" t="str">
        <f>INDEX('Product Details'!$A$2:$D$169, MATCH('Sales Order '!J4239,'Product Details'!$B$2:$B$169,0),1)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531"/>
        <v>1440</v>
      </c>
      <c r="R4239" s="8">
        <f t="shared" si="532"/>
        <v>1600</v>
      </c>
      <c r="S4239" s="2">
        <v>58</v>
      </c>
      <c r="T4239" s="9">
        <f t="shared" si="533"/>
        <v>1658</v>
      </c>
      <c r="U4239" s="9">
        <f t="shared" si="534"/>
        <v>218</v>
      </c>
      <c r="V4239" s="2" t="s">
        <v>34</v>
      </c>
      <c r="W4239" s="10">
        <f t="shared" si="535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 t="shared" si="528"/>
        <v>Duane</v>
      </c>
      <c r="H4240" s="6" t="str">
        <f t="shared" si="529"/>
        <v>Benoit</v>
      </c>
      <c r="I4240" s="6" t="str">
        <f t="shared" si="530"/>
        <v>Tamworth</v>
      </c>
      <c r="J4240" s="2" t="s">
        <v>551</v>
      </c>
      <c r="K4240" s="7" t="str">
        <f>INDEX('Product Details'!$A$2:$D$169, MATCH('Sales Order '!J4240,'Product Details'!$B$2:$B$169,0),3)</f>
        <v>Office_Supplies</v>
      </c>
      <c r="L4240" s="7" t="str">
        <f>INDEX('Product Details'!$A$2:$D$169, MATCH('Sales Order '!J4240,'Product Details'!$B$2:$B$169,0),4)</f>
        <v>Art</v>
      </c>
      <c r="M4240" s="7" t="str">
        <f>INDEX('Product Details'!$A$2:$D$169, MATCH('Sales Order '!J4240,'Product Details'!$B$2:$B$169,0),1)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531"/>
        <v>1486</v>
      </c>
      <c r="R4240" s="8">
        <f t="shared" si="532"/>
        <v>1545</v>
      </c>
      <c r="S4240" s="2">
        <v>67</v>
      </c>
      <c r="T4240" s="9">
        <f t="shared" si="533"/>
        <v>1612</v>
      </c>
      <c r="U4240" s="9">
        <f t="shared" si="534"/>
        <v>126</v>
      </c>
      <c r="V4240" s="2" t="s">
        <v>34</v>
      </c>
      <c r="W4240" s="10">
        <f t="shared" si="535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 t="shared" si="528"/>
        <v>Sanjit</v>
      </c>
      <c r="H4241" s="6" t="str">
        <f t="shared" si="529"/>
        <v>Chand</v>
      </c>
      <c r="I4241" s="6" t="str">
        <f t="shared" si="530"/>
        <v>Thiruvananthapuram</v>
      </c>
      <c r="J4241" s="2" t="s">
        <v>230</v>
      </c>
      <c r="K4241" s="7" t="str">
        <f>INDEX('Product Details'!$A$2:$D$169, MATCH('Sales Order '!J4241,'Product Details'!$B$2:$B$169,0),3)</f>
        <v>Office_Supplies</v>
      </c>
      <c r="L4241" s="7" t="str">
        <f>INDEX('Product Details'!$A$2:$D$169, MATCH('Sales Order '!J4241,'Product Details'!$B$2:$B$169,0),4)</f>
        <v>Paper</v>
      </c>
      <c r="M4241" s="7" t="str">
        <f>INDEX('Product Details'!$A$2:$D$169, MATCH('Sales Order '!J4241,'Product Details'!$B$2:$B$169,0),1)</f>
        <v>Xerox 1981</v>
      </c>
      <c r="N4241" s="2">
        <v>222</v>
      </c>
      <c r="O4241" s="2">
        <v>204</v>
      </c>
      <c r="P4241" s="2">
        <v>1</v>
      </c>
      <c r="Q4241" s="8">
        <f t="shared" si="531"/>
        <v>204</v>
      </c>
      <c r="R4241" s="8">
        <f t="shared" si="532"/>
        <v>222</v>
      </c>
      <c r="S4241" s="2">
        <v>82</v>
      </c>
      <c r="T4241" s="9">
        <f t="shared" si="533"/>
        <v>304</v>
      </c>
      <c r="U4241" s="9">
        <f t="shared" si="534"/>
        <v>100</v>
      </c>
      <c r="V4241" s="2" t="s">
        <v>34</v>
      </c>
      <c r="W4241" s="10">
        <f t="shared" si="535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 t="shared" si="528"/>
        <v>Annie</v>
      </c>
      <c r="H4242" s="6" t="str">
        <f t="shared" si="529"/>
        <v>Zypern</v>
      </c>
      <c r="I4242" s="6" t="str">
        <f t="shared" si="530"/>
        <v>Brisbane</v>
      </c>
      <c r="J4242" s="2" t="s">
        <v>351</v>
      </c>
      <c r="K4242" s="7" t="str">
        <f>INDEX('Product Details'!$A$2:$D$169, MATCH('Sales Order '!J4242,'Product Details'!$B$2:$B$169,0),3)</f>
        <v>Furniture</v>
      </c>
      <c r="L4242" s="7" t="str">
        <f>INDEX('Product Details'!$A$2:$D$169, MATCH('Sales Order '!J4242,'Product Details'!$B$2:$B$169,0),4)</f>
        <v>Tables</v>
      </c>
      <c r="M4242" s="7" t="str">
        <f>INDEX('Product Details'!$A$2:$D$169, MATCH('Sales Order '!J4242,'Product Details'!$B$2:$B$169,0),1)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531"/>
        <v>5769</v>
      </c>
      <c r="R4242" s="8">
        <f t="shared" si="532"/>
        <v>6354</v>
      </c>
      <c r="S4242" s="2">
        <v>71</v>
      </c>
      <c r="T4242" s="9">
        <f t="shared" si="533"/>
        <v>6425</v>
      </c>
      <c r="U4242" s="9">
        <f t="shared" si="534"/>
        <v>656</v>
      </c>
      <c r="V4242" s="2" t="s">
        <v>34</v>
      </c>
      <c r="W4242" s="10">
        <f t="shared" si="535"/>
        <v>0.05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 t="shared" si="528"/>
        <v>Alejandro</v>
      </c>
      <c r="H4243" s="6" t="str">
        <f t="shared" si="529"/>
        <v>Grove</v>
      </c>
      <c r="I4243" s="6" t="str">
        <f t="shared" si="530"/>
        <v>Whyalla</v>
      </c>
      <c r="J4243" s="2" t="s">
        <v>493</v>
      </c>
      <c r="K4243" s="7" t="str">
        <f>INDEX('Product Details'!$A$2:$D$169, MATCH('Sales Order '!J4243,'Product Details'!$B$2:$B$169,0),3)</f>
        <v>Office_Supplies</v>
      </c>
      <c r="L4243" s="7" t="str">
        <f>INDEX('Product Details'!$A$2:$D$169, MATCH('Sales Order '!J4243,'Product Details'!$B$2:$B$169,0),4)</f>
        <v>Binders</v>
      </c>
      <c r="M4243" s="7" t="str">
        <f>INDEX('Product Details'!$A$2:$D$169, MATCH('Sales Order '!J4243,'Product Details'!$B$2:$B$169,0),1)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531"/>
        <v>1855</v>
      </c>
      <c r="R4243" s="8">
        <f t="shared" si="532"/>
        <v>2020</v>
      </c>
      <c r="S4243" s="2">
        <v>58</v>
      </c>
      <c r="T4243" s="9">
        <f t="shared" si="533"/>
        <v>2078</v>
      </c>
      <c r="U4243" s="9">
        <f t="shared" si="534"/>
        <v>223</v>
      </c>
      <c r="V4243" s="2" t="s">
        <v>72</v>
      </c>
      <c r="W4243" s="10">
        <f t="shared" si="535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 t="shared" si="528"/>
        <v>Roger</v>
      </c>
      <c r="H4244" s="6" t="str">
        <f t="shared" si="529"/>
        <v>Barcio</v>
      </c>
      <c r="I4244" s="6" t="str">
        <f t="shared" si="530"/>
        <v>Celle</v>
      </c>
      <c r="J4244" s="2" t="s">
        <v>669</v>
      </c>
      <c r="K4244" s="7" t="str">
        <f>INDEX('Product Details'!$A$2:$D$169, MATCH('Sales Order '!J4244,'Product Details'!$B$2:$B$169,0),3)</f>
        <v>Technology</v>
      </c>
      <c r="L4244" s="7" t="str">
        <f>INDEX('Product Details'!$A$2:$D$169, MATCH('Sales Order '!J4244,'Product Details'!$B$2:$B$169,0),4)</f>
        <v>Phones</v>
      </c>
      <c r="M4244" s="7" t="str">
        <f>INDEX('Product Details'!$A$2:$D$169, MATCH('Sales Order '!J4244,'Product Details'!$B$2:$B$169,0),1)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531"/>
        <v>39991</v>
      </c>
      <c r="R4244" s="8">
        <f t="shared" si="532"/>
        <v>41174</v>
      </c>
      <c r="S4244" s="2">
        <v>49</v>
      </c>
      <c r="T4244" s="9">
        <f t="shared" si="533"/>
        <v>41223</v>
      </c>
      <c r="U4244" s="9">
        <f t="shared" si="534"/>
        <v>1232</v>
      </c>
      <c r="V4244" s="2" t="s">
        <v>64</v>
      </c>
      <c r="W4244" s="10">
        <f t="shared" si="535"/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 t="shared" si="528"/>
        <v>Filia</v>
      </c>
      <c r="H4245" s="6" t="str">
        <f t="shared" si="529"/>
        <v>McAdams</v>
      </c>
      <c r="I4245" s="6" t="str">
        <f t="shared" si="530"/>
        <v>Lucknow</v>
      </c>
      <c r="J4245" s="2" t="s">
        <v>617</v>
      </c>
      <c r="K4245" s="7" t="str">
        <f>INDEX('Product Details'!$A$2:$D$169, MATCH('Sales Order '!J4245,'Product Details'!$B$2:$B$169,0),3)</f>
        <v>Office_Supplies</v>
      </c>
      <c r="L4245" s="7" t="str">
        <f>INDEX('Product Details'!$A$2:$D$169, MATCH('Sales Order '!J4245,'Product Details'!$B$2:$B$169,0),4)</f>
        <v>Binders</v>
      </c>
      <c r="M4245" s="7" t="str">
        <f>INDEX('Product Details'!$A$2:$D$169, MATCH('Sales Order '!J4245,'Product Details'!$B$2:$B$169,0),1)</f>
        <v>JM Magazine Binder</v>
      </c>
      <c r="N4245" s="2">
        <v>1568</v>
      </c>
      <c r="O4245" s="2">
        <v>1495</v>
      </c>
      <c r="P4245" s="2">
        <v>5</v>
      </c>
      <c r="Q4245" s="8">
        <f t="shared" si="531"/>
        <v>7475</v>
      </c>
      <c r="R4245" s="8">
        <f t="shared" si="532"/>
        <v>7840</v>
      </c>
      <c r="S4245" s="2">
        <v>52</v>
      </c>
      <c r="T4245" s="9">
        <f t="shared" si="533"/>
        <v>7892</v>
      </c>
      <c r="U4245" s="9">
        <f t="shared" si="534"/>
        <v>417</v>
      </c>
      <c r="V4245" s="2" t="s">
        <v>31</v>
      </c>
      <c r="W4245" s="10">
        <f t="shared" si="535"/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 t="shared" si="528"/>
        <v>Tom</v>
      </c>
      <c r="H4246" s="6" t="str">
        <f t="shared" si="529"/>
        <v>Stivers</v>
      </c>
      <c r="I4246" s="6" t="str">
        <f t="shared" si="530"/>
        <v>Guangzhou</v>
      </c>
      <c r="J4246" s="2" t="s">
        <v>623</v>
      </c>
      <c r="K4246" s="7" t="str">
        <f>INDEX('Product Details'!$A$2:$D$169, MATCH('Sales Order '!J4246,'Product Details'!$B$2:$B$169,0),3)</f>
        <v>Office_Supplies</v>
      </c>
      <c r="L4246" s="7" t="str">
        <f>INDEX('Product Details'!$A$2:$D$169, MATCH('Sales Order '!J4246,'Product Details'!$B$2:$B$169,0),4)</f>
        <v>Storage</v>
      </c>
      <c r="M4246" s="7" t="str">
        <f>INDEX('Product Details'!$A$2:$D$169, MATCH('Sales Order '!J4246,'Product Details'!$B$2:$B$169,0),1)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531"/>
        <v>4575</v>
      </c>
      <c r="R4246" s="8">
        <f t="shared" si="532"/>
        <v>4845</v>
      </c>
      <c r="S4246" s="2">
        <v>47</v>
      </c>
      <c r="T4246" s="9">
        <f t="shared" si="533"/>
        <v>4892</v>
      </c>
      <c r="U4246" s="9">
        <f t="shared" si="534"/>
        <v>317</v>
      </c>
      <c r="V4246" s="2" t="s">
        <v>64</v>
      </c>
      <c r="W4246" s="10">
        <f t="shared" si="535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 t="shared" si="528"/>
        <v>Ann</v>
      </c>
      <c r="H4247" s="6" t="str">
        <f t="shared" si="529"/>
        <v>Chong</v>
      </c>
      <c r="I4247" s="6" t="str">
        <f t="shared" si="530"/>
        <v>Sydney</v>
      </c>
      <c r="J4247" s="2" t="s">
        <v>323</v>
      </c>
      <c r="K4247" s="7" t="str">
        <f>INDEX('Product Details'!$A$2:$D$169, MATCH('Sales Order '!J4247,'Product Details'!$B$2:$B$169,0),3)</f>
        <v>Technology</v>
      </c>
      <c r="L4247" s="7" t="str">
        <f>INDEX('Product Details'!$A$2:$D$169, MATCH('Sales Order '!J4247,'Product Details'!$B$2:$B$169,0),4)</f>
        <v>Accessories</v>
      </c>
      <c r="M4247" s="7" t="str">
        <f>INDEX('Product Details'!$A$2:$D$169, MATCH('Sales Order '!J4247,'Product Details'!$B$2:$B$169,0),1)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531"/>
        <v>2397</v>
      </c>
      <c r="R4247" s="8">
        <f t="shared" si="532"/>
        <v>2540</v>
      </c>
      <c r="S4247" s="2">
        <v>28</v>
      </c>
      <c r="T4247" s="9">
        <f t="shared" si="533"/>
        <v>2568</v>
      </c>
      <c r="U4247" s="9">
        <f t="shared" si="534"/>
        <v>171</v>
      </c>
      <c r="V4247" s="2" t="s">
        <v>34</v>
      </c>
      <c r="W4247" s="10">
        <f t="shared" si="535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 t="shared" si="528"/>
        <v>Philip</v>
      </c>
      <c r="H4248" s="6" t="str">
        <f t="shared" si="529"/>
        <v>Fox</v>
      </c>
      <c r="I4248" s="6" t="str">
        <f t="shared" si="530"/>
        <v>Remscheid</v>
      </c>
      <c r="J4248" s="2" t="s">
        <v>402</v>
      </c>
      <c r="K4248" s="7" t="str">
        <f>INDEX('Product Details'!$A$2:$D$169, MATCH('Sales Order '!J4248,'Product Details'!$B$2:$B$169,0),3)</f>
        <v>Furniture</v>
      </c>
      <c r="L4248" s="7" t="str">
        <f>INDEX('Product Details'!$A$2:$D$169, MATCH('Sales Order '!J4248,'Product Details'!$B$2:$B$169,0),4)</f>
        <v>Bookcases</v>
      </c>
      <c r="M4248" s="7" t="str">
        <f>INDEX('Product Details'!$A$2:$D$169, MATCH('Sales Order '!J4248,'Product Details'!$B$2:$B$169,0),1)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531"/>
        <v>11343</v>
      </c>
      <c r="R4248" s="8">
        <f t="shared" si="532"/>
        <v>12366</v>
      </c>
      <c r="S4248" s="2">
        <v>58</v>
      </c>
      <c r="T4248" s="9">
        <f t="shared" si="533"/>
        <v>12424</v>
      </c>
      <c r="U4248" s="9">
        <f t="shared" si="534"/>
        <v>1081</v>
      </c>
      <c r="V4248" s="2" t="s">
        <v>34</v>
      </c>
      <c r="W4248" s="10">
        <f t="shared" si="535"/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 t="shared" si="528"/>
        <v>Claudia</v>
      </c>
      <c r="H4249" s="6" t="str">
        <f t="shared" si="529"/>
        <v>Bergmann</v>
      </c>
      <c r="I4249" s="6" t="str">
        <f t="shared" si="530"/>
        <v>Aschaffenburg</v>
      </c>
      <c r="J4249" s="2" t="s">
        <v>215</v>
      </c>
      <c r="K4249" s="7" t="str">
        <f>INDEX('Product Details'!$A$2:$D$169, MATCH('Sales Order '!J4249,'Product Details'!$B$2:$B$169,0),3)</f>
        <v>Technology</v>
      </c>
      <c r="L4249" s="7" t="str">
        <f>INDEX('Product Details'!$A$2:$D$169, MATCH('Sales Order '!J4249,'Product Details'!$B$2:$B$169,0),4)</f>
        <v>Machines</v>
      </c>
      <c r="M4249" s="7" t="str">
        <f>INDEX('Product Details'!$A$2:$D$169, MATCH('Sales Order '!J4249,'Product Details'!$B$2:$B$169,0),1)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531"/>
        <v>2014</v>
      </c>
      <c r="R4249" s="8">
        <f t="shared" si="532"/>
        <v>2155</v>
      </c>
      <c r="S4249" s="2">
        <v>34</v>
      </c>
      <c r="T4249" s="9">
        <f t="shared" si="533"/>
        <v>2189</v>
      </c>
      <c r="U4249" s="9">
        <f t="shared" si="534"/>
        <v>175</v>
      </c>
      <c r="V4249" s="2" t="s">
        <v>34</v>
      </c>
      <c r="W4249" s="10">
        <f t="shared" si="535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 t="shared" si="528"/>
        <v>Rick</v>
      </c>
      <c r="H4250" s="6" t="str">
        <f t="shared" si="529"/>
        <v>Duston</v>
      </c>
      <c r="I4250" s="6" t="str">
        <f t="shared" si="530"/>
        <v>Bhiwandi</v>
      </c>
      <c r="J4250" s="2" t="s">
        <v>42</v>
      </c>
      <c r="K4250" s="7" t="str">
        <f>INDEX('Product Details'!$A$2:$D$169, MATCH('Sales Order '!J4250,'Product Details'!$B$2:$B$169,0),3)</f>
        <v>Office_Supplies</v>
      </c>
      <c r="L4250" s="7" t="str">
        <f>INDEX('Product Details'!$A$2:$D$169, MATCH('Sales Order '!J4250,'Product Details'!$B$2:$B$169,0),4)</f>
        <v>Supplies</v>
      </c>
      <c r="M4250" s="7" t="str">
        <f>INDEX('Product Details'!$A$2:$D$169, MATCH('Sales Order '!J4250,'Product Details'!$B$2:$B$169,0),1)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531"/>
        <v>32544</v>
      </c>
      <c r="R4250" s="8">
        <f t="shared" si="532"/>
        <v>36144</v>
      </c>
      <c r="S4250" s="2">
        <v>91</v>
      </c>
      <c r="T4250" s="9">
        <f t="shared" si="533"/>
        <v>36235</v>
      </c>
      <c r="U4250" s="9">
        <f t="shared" si="534"/>
        <v>3691</v>
      </c>
      <c r="V4250" s="2" t="s">
        <v>34</v>
      </c>
      <c r="W4250" s="10">
        <f t="shared" si="535"/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 t="shared" si="528"/>
        <v>Michelle</v>
      </c>
      <c r="H4251" s="6" t="str">
        <f t="shared" si="529"/>
        <v>Tran</v>
      </c>
      <c r="I4251" s="6" t="str">
        <f t="shared" si="530"/>
        <v>Mount Gambier</v>
      </c>
      <c r="J4251" s="2" t="s">
        <v>389</v>
      </c>
      <c r="K4251" s="7" t="str">
        <f>INDEX('Product Details'!$A$2:$D$169, MATCH('Sales Order '!J4251,'Product Details'!$B$2:$B$169,0),3)</f>
        <v>Furniture</v>
      </c>
      <c r="L4251" s="7" t="str">
        <f>INDEX('Product Details'!$A$2:$D$169, MATCH('Sales Order '!J4251,'Product Details'!$B$2:$B$169,0),4)</f>
        <v>Tables</v>
      </c>
      <c r="M4251" s="7" t="str">
        <f>INDEX('Product Details'!$A$2:$D$169, MATCH('Sales Order '!J4251,'Product Details'!$B$2:$B$169,0),1)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531"/>
        <v>177</v>
      </c>
      <c r="R4251" s="8">
        <f t="shared" si="532"/>
        <v>189</v>
      </c>
      <c r="S4251" s="2">
        <v>10</v>
      </c>
      <c r="T4251" s="9">
        <f t="shared" si="533"/>
        <v>199</v>
      </c>
      <c r="U4251" s="9">
        <f t="shared" si="534"/>
        <v>22</v>
      </c>
      <c r="V4251" s="2" t="s">
        <v>34</v>
      </c>
      <c r="W4251" s="10">
        <f t="shared" si="535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 t="shared" si="528"/>
        <v>Jim</v>
      </c>
      <c r="H4252" s="6" t="str">
        <f t="shared" si="529"/>
        <v>Epp</v>
      </c>
      <c r="I4252" s="6" t="str">
        <f t="shared" si="530"/>
        <v>Qingdao</v>
      </c>
      <c r="J4252" s="2" t="s">
        <v>103</v>
      </c>
      <c r="K4252" s="7" t="str">
        <f>INDEX('Product Details'!$A$2:$D$169, MATCH('Sales Order '!J4252,'Product Details'!$B$2:$B$169,0),3)</f>
        <v>Technology</v>
      </c>
      <c r="L4252" s="7" t="str">
        <f>INDEX('Product Details'!$A$2:$D$169, MATCH('Sales Order '!J4252,'Product Details'!$B$2:$B$169,0),4)</f>
        <v>Phones</v>
      </c>
      <c r="M4252" s="7" t="str">
        <f>INDEX('Product Details'!$A$2:$D$169, MATCH('Sales Order '!J4252,'Product Details'!$B$2:$B$169,0),1)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531"/>
        <v>2922</v>
      </c>
      <c r="R4252" s="8">
        <f t="shared" si="532"/>
        <v>3156</v>
      </c>
      <c r="S4252" s="2">
        <v>34</v>
      </c>
      <c r="T4252" s="9">
        <f t="shared" si="533"/>
        <v>3190</v>
      </c>
      <c r="U4252" s="9">
        <f t="shared" si="534"/>
        <v>268</v>
      </c>
      <c r="V4252" s="2" t="s">
        <v>34</v>
      </c>
      <c r="W4252" s="10">
        <f t="shared" si="535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 t="shared" si="528"/>
        <v>Rob</v>
      </c>
      <c r="H4253" s="6" t="str">
        <f t="shared" si="529"/>
        <v>Haberlin</v>
      </c>
      <c r="I4253" s="6" t="str">
        <f t="shared" si="530"/>
        <v>Harbin</v>
      </c>
      <c r="J4253" s="2" t="s">
        <v>479</v>
      </c>
      <c r="K4253" s="7" t="str">
        <f>INDEX('Product Details'!$A$2:$D$169, MATCH('Sales Order '!J4253,'Product Details'!$B$2:$B$169,0),3)</f>
        <v>Furniture</v>
      </c>
      <c r="L4253" s="7" t="str">
        <f>INDEX('Product Details'!$A$2:$D$169, MATCH('Sales Order '!J4253,'Product Details'!$B$2:$B$169,0),4)</f>
        <v>Chairs</v>
      </c>
      <c r="M4253" s="7" t="str">
        <f>INDEX('Product Details'!$A$2:$D$169, MATCH('Sales Order '!J4253,'Product Details'!$B$2:$B$169,0),1)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531"/>
        <v>146</v>
      </c>
      <c r="R4253" s="8">
        <f t="shared" si="532"/>
        <v>154</v>
      </c>
      <c r="S4253" s="2">
        <v>10</v>
      </c>
      <c r="T4253" s="9">
        <f t="shared" si="533"/>
        <v>164</v>
      </c>
      <c r="U4253" s="9">
        <f t="shared" si="534"/>
        <v>18</v>
      </c>
      <c r="V4253" s="2" t="s">
        <v>34</v>
      </c>
      <c r="W4253" s="10">
        <f t="shared" si="535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 t="shared" si="528"/>
        <v>Heather</v>
      </c>
      <c r="H4254" s="6" t="str">
        <f t="shared" si="529"/>
        <v>Kirkland</v>
      </c>
      <c r="I4254" s="6" t="str">
        <f t="shared" si="530"/>
        <v>Luoyang</v>
      </c>
      <c r="J4254" s="2" t="s">
        <v>235</v>
      </c>
      <c r="K4254" s="7" t="str">
        <f>INDEX('Product Details'!$A$2:$D$169, MATCH('Sales Order '!J4254,'Product Details'!$B$2:$B$169,0),3)</f>
        <v>Furniture</v>
      </c>
      <c r="L4254" s="7" t="str">
        <f>INDEX('Product Details'!$A$2:$D$169, MATCH('Sales Order '!J4254,'Product Details'!$B$2:$B$169,0),4)</f>
        <v>Chairs</v>
      </c>
      <c r="M4254" s="7" t="str">
        <f>INDEX('Product Details'!$A$2:$D$169, MATCH('Sales Order '!J4254,'Product Details'!$B$2:$B$169,0),1)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531"/>
        <v>21318</v>
      </c>
      <c r="R4254" s="8">
        <f t="shared" si="532"/>
        <v>22602</v>
      </c>
      <c r="S4254" s="2">
        <v>39</v>
      </c>
      <c r="T4254" s="9">
        <f t="shared" si="533"/>
        <v>22641</v>
      </c>
      <c r="U4254" s="9">
        <f t="shared" si="534"/>
        <v>1323</v>
      </c>
      <c r="V4254" s="2" t="s">
        <v>34</v>
      </c>
      <c r="W4254" s="10">
        <f t="shared" si="535"/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 t="shared" si="528"/>
        <v>Barry</v>
      </c>
      <c r="H4255" s="6" t="str">
        <f t="shared" si="529"/>
        <v>Blumstein</v>
      </c>
      <c r="I4255" s="6" t="str">
        <f t="shared" si="530"/>
        <v>Toowoomba</v>
      </c>
      <c r="J4255" s="2" t="s">
        <v>1013</v>
      </c>
      <c r="K4255" s="7" t="str">
        <f>INDEX('Product Details'!$A$2:$D$169, MATCH('Sales Order '!J4255,'Product Details'!$B$2:$B$169,0),3)</f>
        <v>Office_Supplies</v>
      </c>
      <c r="L4255" s="7" t="str">
        <f>INDEX('Product Details'!$A$2:$D$169, MATCH('Sales Order '!J4255,'Product Details'!$B$2:$B$169,0),4)</f>
        <v>Envelopes</v>
      </c>
      <c r="M4255" s="7" t="str">
        <f>INDEX('Product Details'!$A$2:$D$169, MATCH('Sales Order '!J4255,'Product Details'!$B$2:$B$169,0),1)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531"/>
        <v>71032</v>
      </c>
      <c r="R4255" s="8">
        <f t="shared" si="532"/>
        <v>78190</v>
      </c>
      <c r="S4255" s="2">
        <v>56</v>
      </c>
      <c r="T4255" s="9">
        <f t="shared" si="533"/>
        <v>78246</v>
      </c>
      <c r="U4255" s="9">
        <f t="shared" si="534"/>
        <v>7214</v>
      </c>
      <c r="V4255" s="2" t="s">
        <v>64</v>
      </c>
      <c r="W4255" s="10">
        <f t="shared" si="535"/>
        <v>0.09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 t="shared" si="528"/>
        <v>Rick</v>
      </c>
      <c r="H4256" s="6" t="str">
        <f t="shared" si="529"/>
        <v>Reed</v>
      </c>
      <c r="I4256" s="6" t="str">
        <f t="shared" si="530"/>
        <v>Lucknow</v>
      </c>
      <c r="J4256" s="2" t="s">
        <v>161</v>
      </c>
      <c r="K4256" s="7" t="str">
        <f>INDEX('Product Details'!$A$2:$D$169, MATCH('Sales Order '!J4256,'Product Details'!$B$2:$B$169,0),3)</f>
        <v>Office_Supplies</v>
      </c>
      <c r="L4256" s="7" t="str">
        <f>INDEX('Product Details'!$A$2:$D$169, MATCH('Sales Order '!J4256,'Product Details'!$B$2:$B$169,0),4)</f>
        <v>Storage</v>
      </c>
      <c r="M4256" s="7" t="str">
        <f>INDEX('Product Details'!$A$2:$D$169, MATCH('Sales Order '!J4256,'Product Details'!$B$2:$B$169,0),1)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531"/>
        <v>9170</v>
      </c>
      <c r="R4256" s="8">
        <f t="shared" si="532"/>
        <v>10085</v>
      </c>
      <c r="S4256" s="2">
        <v>74</v>
      </c>
      <c r="T4256" s="9">
        <f t="shared" si="533"/>
        <v>10159</v>
      </c>
      <c r="U4256" s="9">
        <f t="shared" si="534"/>
        <v>989</v>
      </c>
      <c r="V4256" s="2" t="s">
        <v>64</v>
      </c>
      <c r="W4256" s="10">
        <f t="shared" si="535"/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 t="shared" si="528"/>
        <v>Darren</v>
      </c>
      <c r="H4257" s="6" t="str">
        <f t="shared" si="529"/>
        <v>Koutras</v>
      </c>
      <c r="I4257" s="6" t="str">
        <f t="shared" si="530"/>
        <v>Pune</v>
      </c>
      <c r="J4257" s="2" t="s">
        <v>387</v>
      </c>
      <c r="K4257" s="7" t="str">
        <f>INDEX('Product Details'!$A$2:$D$169, MATCH('Sales Order '!J4257,'Product Details'!$B$2:$B$169,0),3)</f>
        <v>Office_Supplies</v>
      </c>
      <c r="L4257" s="7" t="str">
        <f>INDEX('Product Details'!$A$2:$D$169, MATCH('Sales Order '!J4257,'Product Details'!$B$2:$B$169,0),4)</f>
        <v>Fasteners</v>
      </c>
      <c r="M4257" s="7" t="str">
        <f>INDEX('Product Details'!$A$2:$D$169, MATCH('Sales Order '!J4257,'Product Details'!$B$2:$B$169,0),1)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531"/>
        <v>1802</v>
      </c>
      <c r="R4257" s="8">
        <f t="shared" si="532"/>
        <v>1908</v>
      </c>
      <c r="S4257" s="2">
        <v>33</v>
      </c>
      <c r="T4257" s="9">
        <f t="shared" si="533"/>
        <v>1941</v>
      </c>
      <c r="U4257" s="9">
        <f t="shared" si="534"/>
        <v>139</v>
      </c>
      <c r="V4257" s="2" t="s">
        <v>34</v>
      </c>
      <c r="W4257" s="10">
        <f t="shared" si="535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 t="shared" si="528"/>
        <v>Rick</v>
      </c>
      <c r="H4258" s="6" t="str">
        <f t="shared" si="529"/>
        <v>Reed</v>
      </c>
      <c r="I4258" s="6" t="str">
        <f t="shared" si="530"/>
        <v>Lucknow</v>
      </c>
      <c r="J4258" s="2" t="s">
        <v>700</v>
      </c>
      <c r="K4258" s="7" t="str">
        <f>INDEX('Product Details'!$A$2:$D$169, MATCH('Sales Order '!J4258,'Product Details'!$B$2:$B$169,0),3)</f>
        <v>Technology</v>
      </c>
      <c r="L4258" s="7" t="str">
        <f>INDEX('Product Details'!$A$2:$D$169, MATCH('Sales Order '!J4258,'Product Details'!$B$2:$B$169,0),4)</f>
        <v>Accessories</v>
      </c>
      <c r="M4258" s="7" t="str">
        <f>INDEX('Product Details'!$A$2:$D$169, MATCH('Sales Order '!J4258,'Product Details'!$B$2:$B$169,0),1)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531"/>
        <v>175820</v>
      </c>
      <c r="R4258" s="8">
        <f t="shared" si="532"/>
        <v>191640</v>
      </c>
      <c r="S4258" s="2">
        <v>88</v>
      </c>
      <c r="T4258" s="9">
        <f t="shared" si="533"/>
        <v>191728</v>
      </c>
      <c r="U4258" s="9">
        <f t="shared" si="534"/>
        <v>15908</v>
      </c>
      <c r="V4258" s="2" t="s">
        <v>64</v>
      </c>
      <c r="W4258" s="10">
        <f t="shared" si="535"/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 t="shared" si="528"/>
        <v>Brad</v>
      </c>
      <c r="H4259" s="6" t="str">
        <f t="shared" si="529"/>
        <v>Thomas</v>
      </c>
      <c r="I4259" s="6" t="str">
        <f t="shared" si="530"/>
        <v>Udaipur</v>
      </c>
      <c r="J4259" s="2" t="s">
        <v>253</v>
      </c>
      <c r="K4259" s="7" t="str">
        <f>INDEX('Product Details'!$A$2:$D$169, MATCH('Sales Order '!J4259,'Product Details'!$B$2:$B$169,0),3)</f>
        <v>Office_Supplies</v>
      </c>
      <c r="L4259" s="7" t="str">
        <f>INDEX('Product Details'!$A$2:$D$169, MATCH('Sales Order '!J4259,'Product Details'!$B$2:$B$169,0),4)</f>
        <v>Binders</v>
      </c>
      <c r="M4259" s="7" t="str">
        <f>INDEX('Product Details'!$A$2:$D$169, MATCH('Sales Order '!J4259,'Product Details'!$B$2:$B$169,0),1)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531"/>
        <v>6105</v>
      </c>
      <c r="R4259" s="8">
        <f t="shared" si="532"/>
        <v>6585</v>
      </c>
      <c r="S4259" s="2">
        <v>27</v>
      </c>
      <c r="T4259" s="9">
        <f t="shared" si="533"/>
        <v>6612</v>
      </c>
      <c r="U4259" s="9">
        <f t="shared" si="534"/>
        <v>507</v>
      </c>
      <c r="V4259" s="2" t="s">
        <v>72</v>
      </c>
      <c r="W4259" s="10">
        <f t="shared" si="535"/>
        <v>0.05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 t="shared" si="528"/>
        <v>Dorothy</v>
      </c>
      <c r="H4260" s="6" t="str">
        <f t="shared" si="529"/>
        <v>Wardle</v>
      </c>
      <c r="I4260" s="6" t="str">
        <f t="shared" si="530"/>
        <v>Sydney</v>
      </c>
      <c r="J4260" s="2" t="s">
        <v>564</v>
      </c>
      <c r="K4260" s="7" t="str">
        <f>INDEX('Product Details'!$A$2:$D$169, MATCH('Sales Order '!J4260,'Product Details'!$B$2:$B$169,0),3)</f>
        <v>Technology</v>
      </c>
      <c r="L4260" s="7" t="str">
        <f>INDEX('Product Details'!$A$2:$D$169, MATCH('Sales Order '!J4260,'Product Details'!$B$2:$B$169,0),4)</f>
        <v>Machines</v>
      </c>
      <c r="M4260" s="7" t="str">
        <f>INDEX('Product Details'!$A$2:$D$169, MATCH('Sales Order '!J4260,'Product Details'!$B$2:$B$169,0),1)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531"/>
        <v>2067</v>
      </c>
      <c r="R4260" s="8">
        <f t="shared" si="532"/>
        <v>2187</v>
      </c>
      <c r="S4260" s="2">
        <v>28</v>
      </c>
      <c r="T4260" s="9">
        <f t="shared" si="533"/>
        <v>2215</v>
      </c>
      <c r="U4260" s="9">
        <f t="shared" si="534"/>
        <v>148</v>
      </c>
      <c r="V4260" s="2" t="s">
        <v>34</v>
      </c>
      <c r="W4260" s="10">
        <f t="shared" si="535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 t="shared" si="528"/>
        <v>Sung</v>
      </c>
      <c r="H4261" s="6" t="str">
        <f t="shared" si="529"/>
        <v>Shariari</v>
      </c>
      <c r="I4261" s="6" t="str">
        <f t="shared" si="530"/>
        <v>Solapur</v>
      </c>
      <c r="J4261" s="2" t="s">
        <v>913</v>
      </c>
      <c r="K4261" s="7" t="str">
        <f>INDEX('Product Details'!$A$2:$D$169, MATCH('Sales Order '!J4261,'Product Details'!$B$2:$B$169,0),3)</f>
        <v>Office_Supplies</v>
      </c>
      <c r="L4261" s="7" t="str">
        <f>INDEX('Product Details'!$A$2:$D$169, MATCH('Sales Order '!J4261,'Product Details'!$B$2:$B$169,0),4)</f>
        <v>Appliances</v>
      </c>
      <c r="M4261" s="7" t="str">
        <f>INDEX('Product Details'!$A$2:$D$169, MATCH('Sales Order '!J4261,'Product Details'!$B$2:$B$169,0),1)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531"/>
        <v>5572</v>
      </c>
      <c r="R4261" s="8">
        <f t="shared" si="532"/>
        <v>5902</v>
      </c>
      <c r="S4261" s="2">
        <v>55</v>
      </c>
      <c r="T4261" s="9">
        <f t="shared" si="533"/>
        <v>5957</v>
      </c>
      <c r="U4261" s="9">
        <f t="shared" si="534"/>
        <v>385</v>
      </c>
      <c r="V4261" s="2" t="s">
        <v>34</v>
      </c>
      <c r="W4261" s="10">
        <f t="shared" si="535"/>
        <v>0.05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 t="shared" si="528"/>
        <v>Maureen</v>
      </c>
      <c r="H4262" s="6" t="str">
        <f t="shared" si="529"/>
        <v>Gastineau</v>
      </c>
      <c r="I4262" s="6" t="str">
        <f t="shared" si="530"/>
        <v>Melton</v>
      </c>
      <c r="J4262" s="2" t="s">
        <v>817</v>
      </c>
      <c r="K4262" s="7" t="str">
        <f>INDEX('Product Details'!$A$2:$D$169, MATCH('Sales Order '!J4262,'Product Details'!$B$2:$B$169,0),3)</f>
        <v>Office_Supplies</v>
      </c>
      <c r="L4262" s="7" t="str">
        <f>INDEX('Product Details'!$A$2:$D$169, MATCH('Sales Order '!J4262,'Product Details'!$B$2:$B$169,0),4)</f>
        <v>Labels</v>
      </c>
      <c r="M4262" s="7" t="str">
        <f>INDEX('Product Details'!$A$2:$D$169, MATCH('Sales Order '!J4262,'Product Details'!$B$2:$B$169,0),1)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531"/>
        <v>7266</v>
      </c>
      <c r="R4262" s="8">
        <f t="shared" si="532"/>
        <v>7926</v>
      </c>
      <c r="S4262" s="2">
        <v>47</v>
      </c>
      <c r="T4262" s="9">
        <f t="shared" si="533"/>
        <v>7973</v>
      </c>
      <c r="U4262" s="9">
        <f t="shared" si="534"/>
        <v>707</v>
      </c>
      <c r="V4262" s="2" t="s">
        <v>64</v>
      </c>
      <c r="W4262" s="10">
        <f t="shared" si="535"/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 t="shared" si="528"/>
        <v>Tom</v>
      </c>
      <c r="H4263" s="6" t="str">
        <f t="shared" si="529"/>
        <v>Stivers</v>
      </c>
      <c r="I4263" s="6" t="str">
        <f t="shared" si="530"/>
        <v>Thane</v>
      </c>
      <c r="J4263" s="2" t="s">
        <v>752</v>
      </c>
      <c r="K4263" s="7" t="str">
        <f>INDEX('Product Details'!$A$2:$D$169, MATCH('Sales Order '!J4263,'Product Details'!$B$2:$B$169,0),3)</f>
        <v>Office_Supplies</v>
      </c>
      <c r="L4263" s="7" t="str">
        <f>INDEX('Product Details'!$A$2:$D$169, MATCH('Sales Order '!J4263,'Product Details'!$B$2:$B$169,0),4)</f>
        <v>Envelopes</v>
      </c>
      <c r="M4263" s="7" t="str">
        <f>INDEX('Product Details'!$A$2:$D$169, MATCH('Sales Order '!J4263,'Product Details'!$B$2:$B$169,0),1)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531"/>
        <v>155</v>
      </c>
      <c r="R4263" s="8">
        <f t="shared" si="532"/>
        <v>167</v>
      </c>
      <c r="S4263" s="2">
        <v>30</v>
      </c>
      <c r="T4263" s="9">
        <f t="shared" si="533"/>
        <v>197</v>
      </c>
      <c r="U4263" s="9">
        <f t="shared" si="534"/>
        <v>42</v>
      </c>
      <c r="V4263" s="2" t="s">
        <v>34</v>
      </c>
      <c r="W4263" s="10">
        <f t="shared" si="535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 t="shared" si="528"/>
        <v>Alex</v>
      </c>
      <c r="H4264" s="6" t="str">
        <f t="shared" si="529"/>
        <v>Grayson</v>
      </c>
      <c r="I4264" s="6" t="str">
        <f t="shared" si="530"/>
        <v>Anyang</v>
      </c>
      <c r="J4264" s="2" t="s">
        <v>707</v>
      </c>
      <c r="K4264" s="7" t="str">
        <f>INDEX('Product Details'!$A$2:$D$169, MATCH('Sales Order '!J4264,'Product Details'!$B$2:$B$169,0),3)</f>
        <v>Office_Supplies</v>
      </c>
      <c r="L4264" s="7" t="str">
        <f>INDEX('Product Details'!$A$2:$D$169, MATCH('Sales Order '!J4264,'Product Details'!$B$2:$B$169,0),4)</f>
        <v>Supplies</v>
      </c>
      <c r="M4264" s="7" t="str">
        <f>INDEX('Product Details'!$A$2:$D$169, MATCH('Sales Order '!J4264,'Product Details'!$B$2:$B$169,0),1)</f>
        <v>Stiletto Ruler, High Speed</v>
      </c>
      <c r="N4264" s="2">
        <v>3041</v>
      </c>
      <c r="O4264" s="2">
        <v>2927</v>
      </c>
      <c r="P4264" s="2">
        <v>6</v>
      </c>
      <c r="Q4264" s="8">
        <f t="shared" si="531"/>
        <v>17562</v>
      </c>
      <c r="R4264" s="8">
        <f t="shared" si="532"/>
        <v>18246</v>
      </c>
      <c r="S4264" s="2">
        <v>43</v>
      </c>
      <c r="T4264" s="9">
        <f t="shared" si="533"/>
        <v>18289</v>
      </c>
      <c r="U4264" s="9">
        <f t="shared" si="534"/>
        <v>727</v>
      </c>
      <c r="V4264" s="2" t="s">
        <v>34</v>
      </c>
      <c r="W4264" s="10">
        <f t="shared" si="535"/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 t="shared" si="528"/>
        <v>Jas</v>
      </c>
      <c r="H4265" s="6" t="str">
        <f t="shared" si="529"/>
        <v>O'Carroll</v>
      </c>
      <c r="I4265" s="6" t="str">
        <f t="shared" si="530"/>
        <v>Essen</v>
      </c>
      <c r="J4265" s="2" t="s">
        <v>33</v>
      </c>
      <c r="K4265" s="7" t="str">
        <f>INDEX('Product Details'!$A$2:$D$169, MATCH('Sales Order '!J4265,'Product Details'!$B$2:$B$169,0),3)</f>
        <v>Technology</v>
      </c>
      <c r="L4265" s="7" t="str">
        <f>INDEX('Product Details'!$A$2:$D$169, MATCH('Sales Order '!J4265,'Product Details'!$B$2:$B$169,0),4)</f>
        <v>Machines</v>
      </c>
      <c r="M4265" s="7" t="str">
        <f>INDEX('Product Details'!$A$2:$D$169, MATCH('Sales Order '!J4265,'Product Details'!$B$2:$B$169,0),1)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531"/>
        <v>7955</v>
      </c>
      <c r="R4265" s="8">
        <f t="shared" si="532"/>
        <v>8185</v>
      </c>
      <c r="S4265" s="2">
        <v>50</v>
      </c>
      <c r="T4265" s="9">
        <f t="shared" si="533"/>
        <v>8235</v>
      </c>
      <c r="U4265" s="9">
        <f t="shared" si="534"/>
        <v>280</v>
      </c>
      <c r="V4265" s="2" t="s">
        <v>34</v>
      </c>
      <c r="W4265" s="10">
        <f t="shared" si="535"/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 t="shared" si="528"/>
        <v>Brendan</v>
      </c>
      <c r="H4266" s="6" t="str">
        <f t="shared" si="529"/>
        <v>Dodson</v>
      </c>
      <c r="I4266" s="6" t="str">
        <f t="shared" si="530"/>
        <v>Adelaide</v>
      </c>
      <c r="J4266" s="2" t="s">
        <v>752</v>
      </c>
      <c r="K4266" s="7" t="str">
        <f>INDEX('Product Details'!$A$2:$D$169, MATCH('Sales Order '!J4266,'Product Details'!$B$2:$B$169,0),3)</f>
        <v>Office_Supplies</v>
      </c>
      <c r="L4266" s="7" t="str">
        <f>INDEX('Product Details'!$A$2:$D$169, MATCH('Sales Order '!J4266,'Product Details'!$B$2:$B$169,0),4)</f>
        <v>Envelopes</v>
      </c>
      <c r="M4266" s="7" t="str">
        <f>INDEX('Product Details'!$A$2:$D$169, MATCH('Sales Order '!J4266,'Product Details'!$B$2:$B$169,0),1)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531"/>
        <v>692</v>
      </c>
      <c r="R4266" s="8">
        <f t="shared" si="532"/>
        <v>752</v>
      </c>
      <c r="S4266" s="2">
        <v>30</v>
      </c>
      <c r="T4266" s="9">
        <f t="shared" si="533"/>
        <v>782</v>
      </c>
      <c r="U4266" s="9">
        <f t="shared" si="534"/>
        <v>90</v>
      </c>
      <c r="V4266" s="2" t="s">
        <v>34</v>
      </c>
      <c r="W4266" s="10">
        <f t="shared" si="535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 t="shared" si="528"/>
        <v>Jeremy</v>
      </c>
      <c r="H4267" s="6" t="str">
        <f t="shared" si="529"/>
        <v>Ellison</v>
      </c>
      <c r="I4267" s="6" t="str">
        <f t="shared" si="530"/>
        <v>Jammu</v>
      </c>
      <c r="J4267" s="2" t="s">
        <v>479</v>
      </c>
      <c r="K4267" s="7" t="str">
        <f>INDEX('Product Details'!$A$2:$D$169, MATCH('Sales Order '!J4267,'Product Details'!$B$2:$B$169,0),3)</f>
        <v>Furniture</v>
      </c>
      <c r="L4267" s="7" t="str">
        <f>INDEX('Product Details'!$A$2:$D$169, MATCH('Sales Order '!J4267,'Product Details'!$B$2:$B$169,0),4)</f>
        <v>Chairs</v>
      </c>
      <c r="M4267" s="7" t="str">
        <f>INDEX('Product Details'!$A$2:$D$169, MATCH('Sales Order '!J4267,'Product Details'!$B$2:$B$169,0),1)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531"/>
        <v>8210</v>
      </c>
      <c r="R4267" s="8">
        <f t="shared" si="532"/>
        <v>8870</v>
      </c>
      <c r="S4267" s="2">
        <v>77</v>
      </c>
      <c r="T4267" s="9">
        <f t="shared" si="533"/>
        <v>8947</v>
      </c>
      <c r="U4267" s="9">
        <f t="shared" si="534"/>
        <v>737</v>
      </c>
      <c r="V4267" s="2" t="s">
        <v>34</v>
      </c>
      <c r="W4267" s="10">
        <f t="shared" si="535"/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 t="shared" si="528"/>
        <v>Craig</v>
      </c>
      <c r="H4268" s="6" t="str">
        <f t="shared" si="529"/>
        <v>Carreira</v>
      </c>
      <c r="I4268" s="6" t="str">
        <f t="shared" si="530"/>
        <v>Worms</v>
      </c>
      <c r="J4268" s="2" t="s">
        <v>5</v>
      </c>
      <c r="K4268" s="7" t="str">
        <f>INDEX('Product Details'!$A$2:$D$169, MATCH('Sales Order '!J4268,'Product Details'!$B$2:$B$169,0),3)</f>
        <v>Furniture</v>
      </c>
      <c r="L4268" s="7" t="str">
        <f>INDEX('Product Details'!$A$2:$D$169, MATCH('Sales Order '!J4268,'Product Details'!$B$2:$B$169,0),4)</f>
        <v>Furnishings</v>
      </c>
      <c r="M4268" s="7" t="str">
        <f>INDEX('Product Details'!$A$2:$D$169, MATCH('Sales Order '!J4268,'Product Details'!$B$2:$B$169,0),1)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531"/>
        <v>10212</v>
      </c>
      <c r="R4268" s="8">
        <f t="shared" si="532"/>
        <v>10824</v>
      </c>
      <c r="S4268" s="2">
        <v>79</v>
      </c>
      <c r="T4268" s="9">
        <f t="shared" si="533"/>
        <v>10903</v>
      </c>
      <c r="U4268" s="9">
        <f t="shared" si="534"/>
        <v>691</v>
      </c>
      <c r="V4268" s="2" t="s">
        <v>64</v>
      </c>
      <c r="W4268" s="10">
        <f t="shared" si="535"/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 t="shared" si="528"/>
        <v>Olvera</v>
      </c>
      <c r="H4269" s="6" t="str">
        <f t="shared" si="529"/>
        <v>Toch</v>
      </c>
      <c r="I4269" s="6" t="str">
        <f t="shared" si="530"/>
        <v>Wollongong</v>
      </c>
      <c r="J4269" s="2" t="s">
        <v>1174</v>
      </c>
      <c r="K4269" s="7" t="str">
        <f>INDEX('Product Details'!$A$2:$D$169, MATCH('Sales Order '!J4269,'Product Details'!$B$2:$B$169,0),3)</f>
        <v>Office_Supplies</v>
      </c>
      <c r="L4269" s="7" t="str">
        <f>INDEX('Product Details'!$A$2:$D$169, MATCH('Sales Order '!J4269,'Product Details'!$B$2:$B$169,0),4)</f>
        <v>Storage</v>
      </c>
      <c r="M4269" s="7" t="str">
        <f>INDEX('Product Details'!$A$2:$D$169, MATCH('Sales Order '!J4269,'Product Details'!$B$2:$B$169,0),1)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531"/>
        <v>5656</v>
      </c>
      <c r="R4269" s="8">
        <f t="shared" si="532"/>
        <v>6224</v>
      </c>
      <c r="S4269" s="2">
        <v>87</v>
      </c>
      <c r="T4269" s="9">
        <f t="shared" si="533"/>
        <v>6311</v>
      </c>
      <c r="U4269" s="9">
        <f t="shared" si="534"/>
        <v>655</v>
      </c>
      <c r="V4269" s="2" t="s">
        <v>34</v>
      </c>
      <c r="W4269" s="10">
        <f t="shared" si="535"/>
        <v>0.05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 t="shared" si="528"/>
        <v>Bill</v>
      </c>
      <c r="H4270" s="6" t="str">
        <f t="shared" si="529"/>
        <v>Stewart</v>
      </c>
      <c r="I4270" s="6" t="str">
        <f t="shared" si="530"/>
        <v>Wenling</v>
      </c>
      <c r="J4270" s="2" t="s">
        <v>617</v>
      </c>
      <c r="K4270" s="7" t="str">
        <f>INDEX('Product Details'!$A$2:$D$169, MATCH('Sales Order '!J4270,'Product Details'!$B$2:$B$169,0),3)</f>
        <v>Office_Supplies</v>
      </c>
      <c r="L4270" s="7" t="str">
        <f>INDEX('Product Details'!$A$2:$D$169, MATCH('Sales Order '!J4270,'Product Details'!$B$2:$B$169,0),4)</f>
        <v>Binders</v>
      </c>
      <c r="M4270" s="7" t="str">
        <f>INDEX('Product Details'!$A$2:$D$169, MATCH('Sales Order '!J4270,'Product Details'!$B$2:$B$169,0),1)</f>
        <v>JM Magazine Binder</v>
      </c>
      <c r="N4270" s="2">
        <v>71</v>
      </c>
      <c r="O4270" s="2">
        <v>64</v>
      </c>
      <c r="P4270" s="2">
        <v>5</v>
      </c>
      <c r="Q4270" s="8">
        <f t="shared" si="531"/>
        <v>320</v>
      </c>
      <c r="R4270" s="8">
        <f t="shared" si="532"/>
        <v>355</v>
      </c>
      <c r="S4270" s="2">
        <v>10</v>
      </c>
      <c r="T4270" s="9">
        <f t="shared" si="533"/>
        <v>365</v>
      </c>
      <c r="U4270" s="9">
        <f t="shared" si="534"/>
        <v>45</v>
      </c>
      <c r="V4270" s="2" t="s">
        <v>34</v>
      </c>
      <c r="W4270" s="10">
        <f t="shared" si="535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 t="shared" si="528"/>
        <v>Magdelene</v>
      </c>
      <c r="H4271" s="6" t="str">
        <f t="shared" si="529"/>
        <v>Morse</v>
      </c>
      <c r="I4271" s="6" t="str">
        <f t="shared" si="530"/>
        <v>Berlin</v>
      </c>
      <c r="J4271" s="2" t="s">
        <v>208</v>
      </c>
      <c r="K4271" s="7" t="str">
        <f>INDEX('Product Details'!$A$2:$D$169, MATCH('Sales Order '!J4271,'Product Details'!$B$2:$B$169,0),3)</f>
        <v>Office_Supplies</v>
      </c>
      <c r="L4271" s="7" t="str">
        <f>INDEX('Product Details'!$A$2:$D$169, MATCH('Sales Order '!J4271,'Product Details'!$B$2:$B$169,0),4)</f>
        <v>Labels</v>
      </c>
      <c r="M4271" s="7" t="str">
        <f>INDEX('Product Details'!$A$2:$D$169, MATCH('Sales Order '!J4271,'Product Details'!$B$2:$B$169,0),1)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531"/>
        <v>69418</v>
      </c>
      <c r="R4271" s="8">
        <f t="shared" si="532"/>
        <v>73556</v>
      </c>
      <c r="S4271" s="2">
        <v>82</v>
      </c>
      <c r="T4271" s="9">
        <f t="shared" si="533"/>
        <v>73638</v>
      </c>
      <c r="U4271" s="9">
        <f t="shared" si="534"/>
        <v>4220</v>
      </c>
      <c r="V4271" s="2" t="s">
        <v>34</v>
      </c>
      <c r="W4271" s="10">
        <f t="shared" si="535"/>
        <v>0.09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 t="shared" si="528"/>
        <v>Kristina</v>
      </c>
      <c r="H4272" s="6" t="str">
        <f t="shared" si="529"/>
        <v>Nunn</v>
      </c>
      <c r="I4272" s="6" t="str">
        <f t="shared" si="530"/>
        <v>Sydney</v>
      </c>
      <c r="J4272" s="2" t="s">
        <v>420</v>
      </c>
      <c r="K4272" s="7" t="str">
        <f>INDEX('Product Details'!$A$2:$D$169, MATCH('Sales Order '!J4272,'Product Details'!$B$2:$B$169,0),3)</f>
        <v>Office_Supplies</v>
      </c>
      <c r="L4272" s="7" t="str">
        <f>INDEX('Product Details'!$A$2:$D$169, MATCH('Sales Order '!J4272,'Product Details'!$B$2:$B$169,0),4)</f>
        <v>Labels</v>
      </c>
      <c r="M4272" s="7" t="str">
        <f>INDEX('Product Details'!$A$2:$D$169, MATCH('Sales Order '!J4272,'Product Details'!$B$2:$B$169,0),1)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531"/>
        <v>5985</v>
      </c>
      <c r="R4272" s="8">
        <f t="shared" si="532"/>
        <v>6520</v>
      </c>
      <c r="S4272" s="2">
        <v>29</v>
      </c>
      <c r="T4272" s="9">
        <f t="shared" si="533"/>
        <v>6549</v>
      </c>
      <c r="U4272" s="9">
        <f t="shared" si="534"/>
        <v>564</v>
      </c>
      <c r="V4272" s="2" t="s">
        <v>72</v>
      </c>
      <c r="W4272" s="10">
        <f t="shared" si="535"/>
        <v>0.05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 t="shared" si="528"/>
        <v>Victor</v>
      </c>
      <c r="H4273" s="6" t="str">
        <f t="shared" si="529"/>
        <v>Preis</v>
      </c>
      <c r="I4273" s="6" t="str">
        <f t="shared" si="530"/>
        <v>Melbourne</v>
      </c>
      <c r="J4273" s="2" t="s">
        <v>46</v>
      </c>
      <c r="K4273" s="7" t="str">
        <f>INDEX('Product Details'!$A$2:$D$169, MATCH('Sales Order '!J4273,'Product Details'!$B$2:$B$169,0),3)</f>
        <v>Technology</v>
      </c>
      <c r="L4273" s="7" t="str">
        <f>INDEX('Product Details'!$A$2:$D$169, MATCH('Sales Order '!J4273,'Product Details'!$B$2:$B$169,0),4)</f>
        <v>Machines</v>
      </c>
      <c r="M4273" s="7" t="str">
        <f>INDEX('Product Details'!$A$2:$D$169, MATCH('Sales Order '!J4273,'Product Details'!$B$2:$B$169,0),1)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531"/>
        <v>1966</v>
      </c>
      <c r="R4273" s="8">
        <f t="shared" si="532"/>
        <v>2162</v>
      </c>
      <c r="S4273" s="2">
        <v>40</v>
      </c>
      <c r="T4273" s="9">
        <f t="shared" si="533"/>
        <v>2202</v>
      </c>
      <c r="U4273" s="9">
        <f t="shared" si="534"/>
        <v>236</v>
      </c>
      <c r="V4273" s="2" t="s">
        <v>34</v>
      </c>
      <c r="W4273" s="10">
        <f t="shared" si="535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 t="shared" si="528"/>
        <v>Eileen</v>
      </c>
      <c r="H4274" s="6" t="str">
        <f t="shared" si="529"/>
        <v>Kiefer</v>
      </c>
      <c r="I4274" s="6" t="str">
        <f t="shared" si="530"/>
        <v>Hamm</v>
      </c>
      <c r="J4274" s="2" t="s">
        <v>194</v>
      </c>
      <c r="K4274" s="7" t="str">
        <f>INDEX('Product Details'!$A$2:$D$169, MATCH('Sales Order '!J4274,'Product Details'!$B$2:$B$169,0),3)</f>
        <v>Office_Supplies</v>
      </c>
      <c r="L4274" s="7" t="str">
        <f>INDEX('Product Details'!$A$2:$D$169, MATCH('Sales Order '!J4274,'Product Details'!$B$2:$B$169,0),4)</f>
        <v>Art</v>
      </c>
      <c r="M4274" s="7" t="str">
        <f>INDEX('Product Details'!$A$2:$D$169, MATCH('Sales Order '!J4274,'Product Details'!$B$2:$B$169,0),1)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531"/>
        <v>7328</v>
      </c>
      <c r="R4274" s="8">
        <f t="shared" si="532"/>
        <v>7922</v>
      </c>
      <c r="S4274" s="2">
        <v>42</v>
      </c>
      <c r="T4274" s="9">
        <f t="shared" si="533"/>
        <v>7964</v>
      </c>
      <c r="U4274" s="9">
        <f t="shared" si="534"/>
        <v>636</v>
      </c>
      <c r="V4274" s="2" t="s">
        <v>34</v>
      </c>
      <c r="W4274" s="10">
        <f t="shared" si="535"/>
        <v>0.05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 t="shared" si="528"/>
        <v>Victoria</v>
      </c>
      <c r="H4275" s="6" t="str">
        <f t="shared" si="529"/>
        <v>Brennan</v>
      </c>
      <c r="I4275" s="6" t="str">
        <f t="shared" si="530"/>
        <v>Mangalore</v>
      </c>
      <c r="J4275" s="2" t="s">
        <v>500</v>
      </c>
      <c r="K4275" s="7" t="str">
        <f>INDEX('Product Details'!$A$2:$D$169, MATCH('Sales Order '!J4275,'Product Details'!$B$2:$B$169,0),3)</f>
        <v>Furniture</v>
      </c>
      <c r="L4275" s="7" t="str">
        <f>INDEX('Product Details'!$A$2:$D$169, MATCH('Sales Order '!J4275,'Product Details'!$B$2:$B$169,0),4)</f>
        <v>Tables</v>
      </c>
      <c r="M4275" s="7" t="str">
        <f>INDEX('Product Details'!$A$2:$D$169, MATCH('Sales Order '!J4275,'Product Details'!$B$2:$B$169,0),1)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531"/>
        <v>155</v>
      </c>
      <c r="R4275" s="8">
        <f t="shared" si="532"/>
        <v>173</v>
      </c>
      <c r="S4275" s="2">
        <v>30</v>
      </c>
      <c r="T4275" s="9">
        <f t="shared" si="533"/>
        <v>203</v>
      </c>
      <c r="U4275" s="9">
        <f t="shared" si="534"/>
        <v>48</v>
      </c>
      <c r="V4275" s="2" t="s">
        <v>64</v>
      </c>
      <c r="W4275" s="10">
        <f t="shared" si="535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 t="shared" si="528"/>
        <v>Rick</v>
      </c>
      <c r="H4276" s="6" t="str">
        <f t="shared" si="529"/>
        <v>Duston</v>
      </c>
      <c r="I4276" s="6" t="str">
        <f t="shared" si="530"/>
        <v>Surakarta</v>
      </c>
      <c r="J4276" s="2" t="s">
        <v>184</v>
      </c>
      <c r="K4276" s="7" t="str">
        <f>INDEX('Product Details'!$A$2:$D$169, MATCH('Sales Order '!J4276,'Product Details'!$B$2:$B$169,0),3)</f>
        <v>Furniture</v>
      </c>
      <c r="L4276" s="7" t="str">
        <f>INDEX('Product Details'!$A$2:$D$169, MATCH('Sales Order '!J4276,'Product Details'!$B$2:$B$169,0),4)</f>
        <v>Tables</v>
      </c>
      <c r="M4276" s="7" t="str">
        <f>INDEX('Product Details'!$A$2:$D$169, MATCH('Sales Order '!J4276,'Product Details'!$B$2:$B$169,0),1)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531"/>
        <v>1334</v>
      </c>
      <c r="R4276" s="8">
        <f t="shared" si="532"/>
        <v>1413</v>
      </c>
      <c r="S4276" s="2">
        <v>76</v>
      </c>
      <c r="T4276" s="9">
        <f t="shared" si="533"/>
        <v>1489</v>
      </c>
      <c r="U4276" s="9">
        <f t="shared" si="534"/>
        <v>155</v>
      </c>
      <c r="V4276" s="2" t="s">
        <v>34</v>
      </c>
      <c r="W4276" s="10">
        <f t="shared" si="535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 t="shared" si="528"/>
        <v>Adam</v>
      </c>
      <c r="H4277" s="6" t="str">
        <f t="shared" si="529"/>
        <v>Bellavance</v>
      </c>
      <c r="I4277" s="6" t="str">
        <f t="shared" si="530"/>
        <v>Kwinana</v>
      </c>
      <c r="J4277" s="2" t="s">
        <v>97</v>
      </c>
      <c r="K4277" s="7" t="str">
        <f>INDEX('Product Details'!$A$2:$D$169, MATCH('Sales Order '!J4277,'Product Details'!$B$2:$B$169,0),3)</f>
        <v>Technology</v>
      </c>
      <c r="L4277" s="7" t="str">
        <f>INDEX('Product Details'!$A$2:$D$169, MATCH('Sales Order '!J4277,'Product Details'!$B$2:$B$169,0),4)</f>
        <v>Machines</v>
      </c>
      <c r="M4277" s="7" t="str">
        <f>INDEX('Product Details'!$A$2:$D$169, MATCH('Sales Order '!J4277,'Product Details'!$B$2:$B$169,0),1)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531"/>
        <v>1020</v>
      </c>
      <c r="R4277" s="8">
        <f t="shared" si="532"/>
        <v>1146</v>
      </c>
      <c r="S4277" s="2">
        <v>30</v>
      </c>
      <c r="T4277" s="9">
        <f t="shared" si="533"/>
        <v>1176</v>
      </c>
      <c r="U4277" s="9">
        <f t="shared" si="534"/>
        <v>156</v>
      </c>
      <c r="V4277" s="2" t="s">
        <v>64</v>
      </c>
      <c r="W4277" s="10">
        <f t="shared" si="535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 t="shared" si="528"/>
        <v>Toby</v>
      </c>
      <c r="H4278" s="6" t="str">
        <f t="shared" si="529"/>
        <v>Gnade</v>
      </c>
      <c r="I4278" s="6" t="str">
        <f t="shared" si="530"/>
        <v>Bhopal</v>
      </c>
      <c r="J4278" s="2" t="s">
        <v>256</v>
      </c>
      <c r="K4278" s="7" t="str">
        <f>INDEX('Product Details'!$A$2:$D$169, MATCH('Sales Order '!J4278,'Product Details'!$B$2:$B$169,0),3)</f>
        <v>Office_Supplies</v>
      </c>
      <c r="L4278" s="7" t="str">
        <f>INDEX('Product Details'!$A$2:$D$169, MATCH('Sales Order '!J4278,'Product Details'!$B$2:$B$169,0),4)</f>
        <v>Supplies</v>
      </c>
      <c r="M4278" s="7" t="str">
        <f>INDEX('Product Details'!$A$2:$D$169, MATCH('Sales Order '!J4278,'Product Details'!$B$2:$B$169,0),1)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531"/>
        <v>1292</v>
      </c>
      <c r="R4278" s="8">
        <f t="shared" si="532"/>
        <v>1452</v>
      </c>
      <c r="S4278" s="2">
        <v>68</v>
      </c>
      <c r="T4278" s="9">
        <f t="shared" si="533"/>
        <v>1520</v>
      </c>
      <c r="U4278" s="9">
        <f t="shared" si="534"/>
        <v>228</v>
      </c>
      <c r="V4278" s="2" t="s">
        <v>34</v>
      </c>
      <c r="W4278" s="10">
        <f t="shared" si="535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 t="shared" si="528"/>
        <v>Dave</v>
      </c>
      <c r="H4279" s="6" t="str">
        <f t="shared" si="529"/>
        <v>Hallsten</v>
      </c>
      <c r="I4279" s="6" t="str">
        <f t="shared" si="530"/>
        <v>Coimbatore</v>
      </c>
      <c r="J4279" s="2" t="s">
        <v>867</v>
      </c>
      <c r="K4279" s="7" t="str">
        <f>INDEX('Product Details'!$A$2:$D$169, MATCH('Sales Order '!J4279,'Product Details'!$B$2:$B$169,0),3)</f>
        <v>Furniture</v>
      </c>
      <c r="L4279" s="7" t="str">
        <f>INDEX('Product Details'!$A$2:$D$169, MATCH('Sales Order '!J4279,'Product Details'!$B$2:$B$169,0),4)</f>
        <v>Chairs</v>
      </c>
      <c r="M4279" s="7" t="str">
        <f>INDEX('Product Details'!$A$2:$D$169, MATCH('Sales Order '!J4279,'Product Details'!$B$2:$B$169,0),1)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531"/>
        <v>71032</v>
      </c>
      <c r="R4279" s="8">
        <f t="shared" si="532"/>
        <v>78190</v>
      </c>
      <c r="S4279" s="2">
        <v>91</v>
      </c>
      <c r="T4279" s="9">
        <f t="shared" si="533"/>
        <v>78281</v>
      </c>
      <c r="U4279" s="9">
        <f t="shared" si="534"/>
        <v>7249</v>
      </c>
      <c r="V4279" s="2" t="s">
        <v>34</v>
      </c>
      <c r="W4279" s="10">
        <f t="shared" si="535"/>
        <v>0.09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 t="shared" si="528"/>
        <v>Dianna</v>
      </c>
      <c r="H4280" s="6" t="str">
        <f t="shared" si="529"/>
        <v>Wilson</v>
      </c>
      <c r="I4280" s="6" t="str">
        <f t="shared" si="530"/>
        <v>Gold Coast</v>
      </c>
      <c r="J4280" s="2" t="s">
        <v>539</v>
      </c>
      <c r="K4280" s="7" t="str">
        <f>INDEX('Product Details'!$A$2:$D$169, MATCH('Sales Order '!J4280,'Product Details'!$B$2:$B$169,0),3)</f>
        <v>Technology</v>
      </c>
      <c r="L4280" s="7" t="str">
        <f>INDEX('Product Details'!$A$2:$D$169, MATCH('Sales Order '!J4280,'Product Details'!$B$2:$B$169,0),4)</f>
        <v>Copiers</v>
      </c>
      <c r="M4280" s="7" t="str">
        <f>INDEX('Product Details'!$A$2:$D$169, MATCH('Sales Order '!J4280,'Product Details'!$B$2:$B$169,0),1)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531"/>
        <v>13934</v>
      </c>
      <c r="R4280" s="8">
        <f t="shared" si="532"/>
        <v>14630</v>
      </c>
      <c r="S4280" s="2">
        <v>60</v>
      </c>
      <c r="T4280" s="9">
        <f t="shared" si="533"/>
        <v>14690</v>
      </c>
      <c r="U4280" s="9">
        <f t="shared" si="534"/>
        <v>756</v>
      </c>
      <c r="V4280" s="2" t="s">
        <v>34</v>
      </c>
      <c r="W4280" s="10">
        <f t="shared" si="535"/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 t="shared" si="528"/>
        <v>Eugene</v>
      </c>
      <c r="H4281" s="6" t="str">
        <f t="shared" si="529"/>
        <v>Moren</v>
      </c>
      <c r="I4281" s="6" t="str">
        <f t="shared" si="530"/>
        <v>Patiala</v>
      </c>
      <c r="J4281" s="2" t="s">
        <v>103</v>
      </c>
      <c r="K4281" s="7" t="str">
        <f>INDEX('Product Details'!$A$2:$D$169, MATCH('Sales Order '!J4281,'Product Details'!$B$2:$B$169,0),3)</f>
        <v>Technology</v>
      </c>
      <c r="L4281" s="7" t="str">
        <f>INDEX('Product Details'!$A$2:$D$169, MATCH('Sales Order '!J4281,'Product Details'!$B$2:$B$169,0),4)</f>
        <v>Phones</v>
      </c>
      <c r="M4281" s="7" t="str">
        <f>INDEX('Product Details'!$A$2:$D$169, MATCH('Sales Order '!J4281,'Product Details'!$B$2:$B$169,0),1)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531"/>
        <v>1245</v>
      </c>
      <c r="R4281" s="8">
        <f t="shared" si="532"/>
        <v>1335</v>
      </c>
      <c r="S4281" s="2">
        <v>23</v>
      </c>
      <c r="T4281" s="9">
        <f t="shared" si="533"/>
        <v>1358</v>
      </c>
      <c r="U4281" s="9">
        <f t="shared" si="534"/>
        <v>113</v>
      </c>
      <c r="V4281" s="2" t="s">
        <v>34</v>
      </c>
      <c r="W4281" s="10">
        <f t="shared" si="535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 t="shared" si="528"/>
        <v>Michael</v>
      </c>
      <c r="H4282" s="6" t="str">
        <f t="shared" si="529"/>
        <v>Moore</v>
      </c>
      <c r="I4282" s="6" t="str">
        <f t="shared" si="530"/>
        <v>Vadodara</v>
      </c>
      <c r="J4282" s="2" t="s">
        <v>78</v>
      </c>
      <c r="K4282" s="7" t="str">
        <f>INDEX('Product Details'!$A$2:$D$169, MATCH('Sales Order '!J4282,'Product Details'!$B$2:$B$169,0),3)</f>
        <v>Office_Supplies</v>
      </c>
      <c r="L4282" s="7" t="str">
        <f>INDEX('Product Details'!$A$2:$D$169, MATCH('Sales Order '!J4282,'Product Details'!$B$2:$B$169,0),4)</f>
        <v>Supplies</v>
      </c>
      <c r="M4282" s="7" t="str">
        <f>INDEX('Product Details'!$A$2:$D$169, MATCH('Sales Order '!J4282,'Product Details'!$B$2:$B$169,0),1)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531"/>
        <v>26952</v>
      </c>
      <c r="R4282" s="8">
        <f t="shared" si="532"/>
        <v>29076</v>
      </c>
      <c r="S4282" s="2">
        <v>99</v>
      </c>
      <c r="T4282" s="9">
        <f t="shared" si="533"/>
        <v>29175</v>
      </c>
      <c r="U4282" s="9">
        <f t="shared" si="534"/>
        <v>2223</v>
      </c>
      <c r="V4282" s="2" t="s">
        <v>72</v>
      </c>
      <c r="W4282" s="10">
        <f t="shared" si="535"/>
        <v>7.0000000000000007E-2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 t="shared" si="528"/>
        <v>Susan</v>
      </c>
      <c r="H4283" s="6" t="str">
        <f t="shared" si="529"/>
        <v>Pistek</v>
      </c>
      <c r="I4283" s="6" t="str">
        <f t="shared" si="530"/>
        <v>Padang</v>
      </c>
      <c r="J4283" s="2" t="s">
        <v>555</v>
      </c>
      <c r="K4283" s="7" t="str">
        <f>INDEX('Product Details'!$A$2:$D$169, MATCH('Sales Order '!J4283,'Product Details'!$B$2:$B$169,0),3)</f>
        <v>Furniture</v>
      </c>
      <c r="L4283" s="7" t="str">
        <f>INDEX('Product Details'!$A$2:$D$169, MATCH('Sales Order '!J4283,'Product Details'!$B$2:$B$169,0),4)</f>
        <v>Furnishings</v>
      </c>
      <c r="M4283" s="7" t="str">
        <f>INDEX('Product Details'!$A$2:$D$169, MATCH('Sales Order '!J4283,'Product Details'!$B$2:$B$169,0),1)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531"/>
        <v>11768</v>
      </c>
      <c r="R4283" s="8">
        <f t="shared" si="532"/>
        <v>12962</v>
      </c>
      <c r="S4283" s="2">
        <v>100</v>
      </c>
      <c r="T4283" s="9">
        <f t="shared" si="533"/>
        <v>13062</v>
      </c>
      <c r="U4283" s="9">
        <f t="shared" si="534"/>
        <v>1294</v>
      </c>
      <c r="V4283" s="2" t="s">
        <v>34</v>
      </c>
      <c r="W4283" s="10">
        <f t="shared" si="535"/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 t="shared" si="528"/>
        <v>Tony</v>
      </c>
      <c r="H4284" s="6" t="str">
        <f t="shared" si="529"/>
        <v>Sayre</v>
      </c>
      <c r="I4284" s="6" t="str">
        <f t="shared" si="530"/>
        <v>Jakarta</v>
      </c>
      <c r="J4284" s="2" t="s">
        <v>765</v>
      </c>
      <c r="K4284" s="7" t="str">
        <f>INDEX('Product Details'!$A$2:$D$169, MATCH('Sales Order '!J4284,'Product Details'!$B$2:$B$169,0),3)</f>
        <v>Furniture</v>
      </c>
      <c r="L4284" s="7" t="str">
        <f>INDEX('Product Details'!$A$2:$D$169, MATCH('Sales Order '!J4284,'Product Details'!$B$2:$B$169,0),4)</f>
        <v>Tables</v>
      </c>
      <c r="M4284" s="7" t="str">
        <f>INDEX('Product Details'!$A$2:$D$169, MATCH('Sales Order '!J4284,'Product Details'!$B$2:$B$169,0),1)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531"/>
        <v>2327</v>
      </c>
      <c r="R4284" s="8">
        <f t="shared" si="532"/>
        <v>2466</v>
      </c>
      <c r="S4284" s="2">
        <v>26</v>
      </c>
      <c r="T4284" s="9">
        <f t="shared" si="533"/>
        <v>2492</v>
      </c>
      <c r="U4284" s="9">
        <f t="shared" si="534"/>
        <v>165</v>
      </c>
      <c r="V4284" s="2" t="s">
        <v>34</v>
      </c>
      <c r="W4284" s="10">
        <f t="shared" si="535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 t="shared" si="528"/>
        <v>Philisse</v>
      </c>
      <c r="H4285" s="6" t="str">
        <f t="shared" si="529"/>
        <v>Overcash</v>
      </c>
      <c r="I4285" s="6" t="str">
        <f t="shared" si="530"/>
        <v>Devonport</v>
      </c>
      <c r="J4285" s="2" t="s">
        <v>132</v>
      </c>
      <c r="K4285" s="7" t="str">
        <f>INDEX('Product Details'!$A$2:$D$169, MATCH('Sales Order '!J4285,'Product Details'!$B$2:$B$169,0),3)</f>
        <v>Office_Supplies</v>
      </c>
      <c r="L4285" s="7" t="str">
        <f>INDEX('Product Details'!$A$2:$D$169, MATCH('Sales Order '!J4285,'Product Details'!$B$2:$B$169,0),4)</f>
        <v>Labels</v>
      </c>
      <c r="M4285" s="7" t="str">
        <f>INDEX('Product Details'!$A$2:$D$169, MATCH('Sales Order '!J4285,'Product Details'!$B$2:$B$169,0),1)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531"/>
        <v>3678</v>
      </c>
      <c r="R4285" s="8">
        <f t="shared" si="532"/>
        <v>4014</v>
      </c>
      <c r="S4285" s="2">
        <v>39</v>
      </c>
      <c r="T4285" s="9">
        <f t="shared" si="533"/>
        <v>4053</v>
      </c>
      <c r="U4285" s="9">
        <f t="shared" si="534"/>
        <v>375</v>
      </c>
      <c r="V4285" s="2" t="s">
        <v>64</v>
      </c>
      <c r="W4285" s="10">
        <f t="shared" si="535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 t="shared" si="528"/>
        <v>Anemone</v>
      </c>
      <c r="H4286" s="6" t="str">
        <f t="shared" si="529"/>
        <v>Ratner</v>
      </c>
      <c r="I4286" s="6" t="str">
        <f t="shared" si="530"/>
        <v>Pune</v>
      </c>
      <c r="J4286" s="2" t="s">
        <v>97</v>
      </c>
      <c r="K4286" s="7" t="str">
        <f>INDEX('Product Details'!$A$2:$D$169, MATCH('Sales Order '!J4286,'Product Details'!$B$2:$B$169,0),3)</f>
        <v>Technology</v>
      </c>
      <c r="L4286" s="7" t="str">
        <f>INDEX('Product Details'!$A$2:$D$169, MATCH('Sales Order '!J4286,'Product Details'!$B$2:$B$169,0),4)</f>
        <v>Machines</v>
      </c>
      <c r="M4286" s="7" t="str">
        <f>INDEX('Product Details'!$A$2:$D$169, MATCH('Sales Order '!J4286,'Product Details'!$B$2:$B$169,0),1)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531"/>
        <v>230</v>
      </c>
      <c r="R4286" s="8">
        <f t="shared" si="532"/>
        <v>246</v>
      </c>
      <c r="S4286" s="2">
        <v>30</v>
      </c>
      <c r="T4286" s="9">
        <f t="shared" si="533"/>
        <v>276</v>
      </c>
      <c r="U4286" s="9">
        <f t="shared" si="534"/>
        <v>46</v>
      </c>
      <c r="V4286" s="2" t="s">
        <v>34</v>
      </c>
      <c r="W4286" s="10">
        <f t="shared" si="535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 t="shared" si="528"/>
        <v>Jas</v>
      </c>
      <c r="H4287" s="6" t="str">
        <f t="shared" si="529"/>
        <v>O'Carroll</v>
      </c>
      <c r="I4287" s="6" t="str">
        <f t="shared" si="530"/>
        <v>Essen</v>
      </c>
      <c r="J4287" s="2" t="s">
        <v>253</v>
      </c>
      <c r="K4287" s="7" t="str">
        <f>INDEX('Product Details'!$A$2:$D$169, MATCH('Sales Order '!J4287,'Product Details'!$B$2:$B$169,0),3)</f>
        <v>Office_Supplies</v>
      </c>
      <c r="L4287" s="7" t="str">
        <f>INDEX('Product Details'!$A$2:$D$169, MATCH('Sales Order '!J4287,'Product Details'!$B$2:$B$169,0),4)</f>
        <v>Binders</v>
      </c>
      <c r="M4287" s="7" t="str">
        <f>INDEX('Product Details'!$A$2:$D$169, MATCH('Sales Order '!J4287,'Product Details'!$B$2:$B$169,0),1)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531"/>
        <v>1233</v>
      </c>
      <c r="R4287" s="8">
        <f t="shared" si="532"/>
        <v>1260</v>
      </c>
      <c r="S4287" s="2">
        <v>30</v>
      </c>
      <c r="T4287" s="9">
        <f t="shared" si="533"/>
        <v>1290</v>
      </c>
      <c r="U4287" s="9">
        <f t="shared" si="534"/>
        <v>57</v>
      </c>
      <c r="V4287" s="2" t="s">
        <v>34</v>
      </c>
      <c r="W4287" s="10">
        <f t="shared" si="535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 t="shared" si="528"/>
        <v>Laurel</v>
      </c>
      <c r="H4288" s="6" t="str">
        <f t="shared" si="529"/>
        <v>Beltran</v>
      </c>
      <c r="I4288" s="6" t="str">
        <f t="shared" si="530"/>
        <v>Wuppertal</v>
      </c>
      <c r="J4288" s="2" t="s">
        <v>87</v>
      </c>
      <c r="K4288" s="7" t="str">
        <f>INDEX('Product Details'!$A$2:$D$169, MATCH('Sales Order '!J4288,'Product Details'!$B$2:$B$169,0),3)</f>
        <v>Office_Supplies</v>
      </c>
      <c r="L4288" s="7" t="str">
        <f>INDEX('Product Details'!$A$2:$D$169, MATCH('Sales Order '!J4288,'Product Details'!$B$2:$B$169,0),4)</f>
        <v>Storage</v>
      </c>
      <c r="M4288" s="7" t="str">
        <f>INDEX('Product Details'!$A$2:$D$169, MATCH('Sales Order '!J4288,'Product Details'!$B$2:$B$169,0),1)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531"/>
        <v>5613</v>
      </c>
      <c r="R4288" s="8">
        <f t="shared" si="532"/>
        <v>6234</v>
      </c>
      <c r="S4288" s="2">
        <v>45</v>
      </c>
      <c r="T4288" s="9">
        <f t="shared" si="533"/>
        <v>6279</v>
      </c>
      <c r="U4288" s="9">
        <f t="shared" si="534"/>
        <v>666</v>
      </c>
      <c r="V4288" s="2" t="s">
        <v>64</v>
      </c>
      <c r="W4288" s="10">
        <f t="shared" si="535"/>
        <v>0.05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 t="shared" si="528"/>
        <v>Rick</v>
      </c>
      <c r="H4289" s="6" t="str">
        <f t="shared" si="529"/>
        <v>Reed</v>
      </c>
      <c r="I4289" s="6" t="str">
        <f t="shared" si="530"/>
        <v>Lucknow</v>
      </c>
      <c r="J4289" s="2" t="s">
        <v>436</v>
      </c>
      <c r="K4289" s="7" t="str">
        <f>INDEX('Product Details'!$A$2:$D$169, MATCH('Sales Order '!J4289,'Product Details'!$B$2:$B$169,0),3)</f>
        <v>Technology</v>
      </c>
      <c r="L4289" s="7" t="str">
        <f>INDEX('Product Details'!$A$2:$D$169, MATCH('Sales Order '!J4289,'Product Details'!$B$2:$B$169,0),4)</f>
        <v>Accessories</v>
      </c>
      <c r="M4289" s="7" t="str">
        <f>INDEX('Product Details'!$A$2:$D$169, MATCH('Sales Order '!J4289,'Product Details'!$B$2:$B$169,0),1)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531"/>
        <v>468</v>
      </c>
      <c r="R4289" s="8">
        <f t="shared" si="532"/>
        <v>511</v>
      </c>
      <c r="S4289" s="2">
        <v>58</v>
      </c>
      <c r="T4289" s="9">
        <f t="shared" si="533"/>
        <v>569</v>
      </c>
      <c r="U4289" s="9">
        <f t="shared" si="534"/>
        <v>101</v>
      </c>
      <c r="V4289" s="2" t="s">
        <v>34</v>
      </c>
      <c r="W4289" s="10">
        <f t="shared" si="535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 t="shared" si="528"/>
        <v>Darren</v>
      </c>
      <c r="H4290" s="6" t="str">
        <f t="shared" si="529"/>
        <v>Koutras</v>
      </c>
      <c r="I4290" s="6" t="str">
        <f t="shared" si="530"/>
        <v>Pune</v>
      </c>
      <c r="J4290" s="2" t="s">
        <v>294</v>
      </c>
      <c r="K4290" s="7" t="str">
        <f>INDEX('Product Details'!$A$2:$D$169, MATCH('Sales Order '!J4290,'Product Details'!$B$2:$B$169,0),3)</f>
        <v>Furniture</v>
      </c>
      <c r="L4290" s="7" t="str">
        <f>INDEX('Product Details'!$A$2:$D$169, MATCH('Sales Order '!J4290,'Product Details'!$B$2:$B$169,0),4)</f>
        <v>Bookcases</v>
      </c>
      <c r="M4290" s="7" t="str">
        <f>INDEX('Product Details'!$A$2:$D$169, MATCH('Sales Order '!J4290,'Product Details'!$B$2:$B$169,0),1)</f>
        <v>Floating Shelf Set, Mobile</v>
      </c>
      <c r="N4290" s="2">
        <v>1790</v>
      </c>
      <c r="O4290" s="2">
        <v>1706</v>
      </c>
      <c r="P4290" s="2">
        <v>3</v>
      </c>
      <c r="Q4290" s="8">
        <f t="shared" si="531"/>
        <v>5118</v>
      </c>
      <c r="R4290" s="8">
        <f t="shared" si="532"/>
        <v>5370</v>
      </c>
      <c r="S4290" s="2">
        <v>60</v>
      </c>
      <c r="T4290" s="9">
        <f t="shared" si="533"/>
        <v>5430</v>
      </c>
      <c r="U4290" s="9">
        <f t="shared" si="534"/>
        <v>312</v>
      </c>
      <c r="V4290" s="2" t="s">
        <v>64</v>
      </c>
      <c r="W4290" s="10">
        <f t="shared" si="535"/>
        <v>0.05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 t="shared" si="528"/>
        <v>Rick</v>
      </c>
      <c r="H4291" s="6" t="str">
        <f t="shared" si="529"/>
        <v>Reed</v>
      </c>
      <c r="I4291" s="6" t="str">
        <f t="shared" si="530"/>
        <v>Lucknow</v>
      </c>
      <c r="J4291" s="2" t="s">
        <v>748</v>
      </c>
      <c r="K4291" s="7" t="str">
        <f>INDEX('Product Details'!$A$2:$D$169, MATCH('Sales Order '!J4291,'Product Details'!$B$2:$B$169,0),3)</f>
        <v>Office_Supplies</v>
      </c>
      <c r="L4291" s="7" t="str">
        <f>INDEX('Product Details'!$A$2:$D$169, MATCH('Sales Order '!J4291,'Product Details'!$B$2:$B$169,0),4)</f>
        <v>Storage</v>
      </c>
      <c r="M4291" s="7" t="str">
        <f>INDEX('Product Details'!$A$2:$D$169, MATCH('Sales Order '!J4291,'Product Details'!$B$2:$B$169,0),1)</f>
        <v>Smead Trays, Wire Frame</v>
      </c>
      <c r="N4291" s="2">
        <v>511</v>
      </c>
      <c r="O4291" s="2">
        <v>477</v>
      </c>
      <c r="P4291" s="2">
        <v>1</v>
      </c>
      <c r="Q4291" s="8">
        <f t="shared" si="531"/>
        <v>477</v>
      </c>
      <c r="R4291" s="8">
        <f t="shared" si="532"/>
        <v>511</v>
      </c>
      <c r="S4291" s="2">
        <v>77</v>
      </c>
      <c r="T4291" s="9">
        <f t="shared" si="533"/>
        <v>588</v>
      </c>
      <c r="U4291" s="9">
        <f t="shared" si="534"/>
        <v>111</v>
      </c>
      <c r="V4291" s="2" t="s">
        <v>34</v>
      </c>
      <c r="W4291" s="10">
        <f t="shared" si="535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 t="shared" si="528"/>
        <v>Brad</v>
      </c>
      <c r="H4292" s="6" t="str">
        <f t="shared" si="529"/>
        <v>Thomas</v>
      </c>
      <c r="I4292" s="6" t="str">
        <f t="shared" si="530"/>
        <v>Udaipur</v>
      </c>
      <c r="J4292" s="2" t="s">
        <v>221</v>
      </c>
      <c r="K4292" s="7" t="str">
        <f>INDEX('Product Details'!$A$2:$D$169, MATCH('Sales Order '!J4292,'Product Details'!$B$2:$B$169,0),3)</f>
        <v>Office_Supplies</v>
      </c>
      <c r="L4292" s="7" t="str">
        <f>INDEX('Product Details'!$A$2:$D$169, MATCH('Sales Order '!J4292,'Product Details'!$B$2:$B$169,0),4)</f>
        <v>Storage</v>
      </c>
      <c r="M4292" s="7" t="str">
        <f>INDEX('Product Details'!$A$2:$D$169, MATCH('Sales Order '!J4292,'Product Details'!$B$2:$B$169,0),1)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531"/>
        <v>244</v>
      </c>
      <c r="R4292" s="8">
        <f t="shared" si="532"/>
        <v>260</v>
      </c>
      <c r="S4292" s="2">
        <v>30</v>
      </c>
      <c r="T4292" s="9">
        <f t="shared" si="533"/>
        <v>290</v>
      </c>
      <c r="U4292" s="9">
        <f t="shared" si="534"/>
        <v>46</v>
      </c>
      <c r="V4292" s="2" t="s">
        <v>64</v>
      </c>
      <c r="W4292" s="10">
        <f t="shared" si="535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 t="shared" si="528"/>
        <v>Fred</v>
      </c>
      <c r="H4293" s="6" t="str">
        <f t="shared" si="529"/>
        <v>Wasserman</v>
      </c>
      <c r="I4293" s="6" t="str">
        <f t="shared" si="530"/>
        <v>Willich</v>
      </c>
      <c r="J4293" s="2" t="s">
        <v>521</v>
      </c>
      <c r="K4293" s="7" t="str">
        <f>INDEX('Product Details'!$A$2:$D$169, MATCH('Sales Order '!J4293,'Product Details'!$B$2:$B$169,0),3)</f>
        <v>Office_Supplies</v>
      </c>
      <c r="L4293" s="7" t="str">
        <f>INDEX('Product Details'!$A$2:$D$169, MATCH('Sales Order '!J4293,'Product Details'!$B$2:$B$169,0),4)</f>
        <v>Fasteners</v>
      </c>
      <c r="M4293" s="7" t="str">
        <f>INDEX('Product Details'!$A$2:$D$169, MATCH('Sales Order '!J4293,'Product Details'!$B$2:$B$169,0),1)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531"/>
        <v>9282</v>
      </c>
      <c r="R4293" s="8">
        <f t="shared" si="532"/>
        <v>10129</v>
      </c>
      <c r="S4293" s="2">
        <v>34</v>
      </c>
      <c r="T4293" s="9">
        <f t="shared" si="533"/>
        <v>10163</v>
      </c>
      <c r="U4293" s="9">
        <f t="shared" si="534"/>
        <v>881</v>
      </c>
      <c r="V4293" s="2" t="s">
        <v>34</v>
      </c>
      <c r="W4293" s="10">
        <f t="shared" si="535"/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 t="shared" si="528"/>
        <v>Andy</v>
      </c>
      <c r="H4294" s="6" t="str">
        <f t="shared" si="529"/>
        <v>Yotov</v>
      </c>
      <c r="I4294" s="6" t="str">
        <f t="shared" si="530"/>
        <v>Samarinda</v>
      </c>
      <c r="J4294" s="2" t="s">
        <v>436</v>
      </c>
      <c r="K4294" s="7" t="str">
        <f>INDEX('Product Details'!$A$2:$D$169, MATCH('Sales Order '!J4294,'Product Details'!$B$2:$B$169,0),3)</f>
        <v>Technology</v>
      </c>
      <c r="L4294" s="7" t="str">
        <f>INDEX('Product Details'!$A$2:$D$169, MATCH('Sales Order '!J4294,'Product Details'!$B$2:$B$169,0),4)</f>
        <v>Accessories</v>
      </c>
      <c r="M4294" s="7" t="str">
        <f>INDEX('Product Details'!$A$2:$D$169, MATCH('Sales Order '!J4294,'Product Details'!$B$2:$B$169,0),1)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531"/>
        <v>16286</v>
      </c>
      <c r="R4294" s="8">
        <f t="shared" si="532"/>
        <v>18270</v>
      </c>
      <c r="S4294" s="2">
        <v>92</v>
      </c>
      <c r="T4294" s="9">
        <f t="shared" si="533"/>
        <v>18362</v>
      </c>
      <c r="U4294" s="9">
        <f t="shared" si="534"/>
        <v>2076</v>
      </c>
      <c r="V4294" s="2" t="s">
        <v>34</v>
      </c>
      <c r="W4294" s="10">
        <f t="shared" si="535"/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 t="shared" si="528"/>
        <v>Bryan</v>
      </c>
      <c r="H4295" s="6" t="str">
        <f t="shared" si="529"/>
        <v>Spruell</v>
      </c>
      <c r="I4295" s="6" t="str">
        <f t="shared" si="530"/>
        <v>Bekasi</v>
      </c>
      <c r="J4295" s="2" t="s">
        <v>63</v>
      </c>
      <c r="K4295" s="7" t="str">
        <f>INDEX('Product Details'!$A$2:$D$169, MATCH('Sales Order '!J4295,'Product Details'!$B$2:$B$169,0),3)</f>
        <v>Office_Supplies</v>
      </c>
      <c r="L4295" s="7" t="str">
        <f>INDEX('Product Details'!$A$2:$D$169, MATCH('Sales Order '!J4295,'Product Details'!$B$2:$B$169,0),4)</f>
        <v>Envelopes</v>
      </c>
      <c r="M4295" s="7" t="str">
        <f>INDEX('Product Details'!$A$2:$D$169, MATCH('Sales Order '!J4295,'Product Details'!$B$2:$B$169,0),1)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531"/>
        <v>39140</v>
      </c>
      <c r="R4295" s="8">
        <f t="shared" si="532"/>
        <v>43905</v>
      </c>
      <c r="S4295" s="2">
        <v>44</v>
      </c>
      <c r="T4295" s="9">
        <f t="shared" si="533"/>
        <v>43949</v>
      </c>
      <c r="U4295" s="9">
        <f t="shared" si="534"/>
        <v>4809</v>
      </c>
      <c r="V4295" s="2" t="s">
        <v>34</v>
      </c>
      <c r="W4295" s="10">
        <f t="shared" si="535"/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 t="shared" si="528"/>
        <v>David</v>
      </c>
      <c r="H4296" s="6" t="str">
        <f t="shared" si="529"/>
        <v>Kendrick</v>
      </c>
      <c r="I4296" s="6" t="str">
        <f t="shared" si="530"/>
        <v>Kunming</v>
      </c>
      <c r="J4296" s="2" t="s">
        <v>1001</v>
      </c>
      <c r="K4296" s="7" t="str">
        <f>INDEX('Product Details'!$A$2:$D$169, MATCH('Sales Order '!J4296,'Product Details'!$B$2:$B$169,0),3)</f>
        <v>Office_Supplies</v>
      </c>
      <c r="L4296" s="7" t="str">
        <f>INDEX('Product Details'!$A$2:$D$169, MATCH('Sales Order '!J4296,'Product Details'!$B$2:$B$169,0),4)</f>
        <v>Art</v>
      </c>
      <c r="M4296" s="7" t="str">
        <f>INDEX('Product Details'!$A$2:$D$169, MATCH('Sales Order '!J4296,'Product Details'!$B$2:$B$169,0),1)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531"/>
        <v>8210</v>
      </c>
      <c r="R4296" s="8">
        <f t="shared" si="532"/>
        <v>8870</v>
      </c>
      <c r="S4296" s="2">
        <v>58</v>
      </c>
      <c r="T4296" s="9">
        <f t="shared" si="533"/>
        <v>8928</v>
      </c>
      <c r="U4296" s="9">
        <f t="shared" si="534"/>
        <v>718</v>
      </c>
      <c r="V4296" s="2" t="s">
        <v>34</v>
      </c>
      <c r="W4296" s="10">
        <f t="shared" si="535"/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 t="shared" si="528"/>
        <v>Sung</v>
      </c>
      <c r="H4297" s="6" t="str">
        <f t="shared" si="529"/>
        <v>Shariari</v>
      </c>
      <c r="I4297" s="6" t="str">
        <f t="shared" si="530"/>
        <v>Solapur</v>
      </c>
      <c r="J4297" s="2" t="s">
        <v>161</v>
      </c>
      <c r="K4297" s="7" t="str">
        <f>INDEX('Product Details'!$A$2:$D$169, MATCH('Sales Order '!J4297,'Product Details'!$B$2:$B$169,0),3)</f>
        <v>Office_Supplies</v>
      </c>
      <c r="L4297" s="7" t="str">
        <f>INDEX('Product Details'!$A$2:$D$169, MATCH('Sales Order '!J4297,'Product Details'!$B$2:$B$169,0),4)</f>
        <v>Storage</v>
      </c>
      <c r="M4297" s="7" t="str">
        <f>INDEX('Product Details'!$A$2:$D$169, MATCH('Sales Order '!J4297,'Product Details'!$B$2:$B$169,0),1)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531"/>
        <v>9850</v>
      </c>
      <c r="R4297" s="8">
        <f t="shared" si="532"/>
        <v>10440</v>
      </c>
      <c r="S4297" s="2">
        <v>56</v>
      </c>
      <c r="T4297" s="9">
        <f t="shared" si="533"/>
        <v>10496</v>
      </c>
      <c r="U4297" s="9">
        <f t="shared" si="534"/>
        <v>646</v>
      </c>
      <c r="V4297" s="2" t="s">
        <v>64</v>
      </c>
      <c r="W4297" s="10">
        <f t="shared" si="535"/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 t="shared" ref="G4298:G4361" si="536">VLOOKUP(F4298, Customer,2,0)</f>
        <v>Michelle</v>
      </c>
      <c r="H4298" s="6" t="str">
        <f t="shared" ref="H4298:H4361" si="537">VLOOKUP(F4298,Customer,3,0)</f>
        <v>Arnett</v>
      </c>
      <c r="I4298" s="6" t="str">
        <f t="shared" ref="I4298:I4361" si="538">VLOOKUP(F4298,Customer,5,0)</f>
        <v>Yancheng</v>
      </c>
      <c r="J4298" s="2" t="s">
        <v>383</v>
      </c>
      <c r="K4298" s="7" t="str">
        <f>INDEX('Product Details'!$A$2:$D$169, MATCH('Sales Order '!J4298,'Product Details'!$B$2:$B$169,0),3)</f>
        <v>Office_Supplies</v>
      </c>
      <c r="L4298" s="7" t="str">
        <f>INDEX('Product Details'!$A$2:$D$169, MATCH('Sales Order '!J4298,'Product Details'!$B$2:$B$169,0),4)</f>
        <v>Storage</v>
      </c>
      <c r="M4298" s="7" t="str">
        <f>INDEX('Product Details'!$A$2:$D$169, MATCH('Sales Order '!J4298,'Product Details'!$B$2:$B$169,0),1)</f>
        <v>RogeFolders, Single Width</v>
      </c>
      <c r="N4298" s="2">
        <v>175</v>
      </c>
      <c r="O4298" s="2">
        <v>162</v>
      </c>
      <c r="P4298" s="2">
        <v>2</v>
      </c>
      <c r="Q4298" s="8">
        <f t="shared" si="531"/>
        <v>324</v>
      </c>
      <c r="R4298" s="8">
        <f t="shared" si="532"/>
        <v>350</v>
      </c>
      <c r="S4298" s="2">
        <v>30</v>
      </c>
      <c r="T4298" s="9">
        <f t="shared" si="533"/>
        <v>380</v>
      </c>
      <c r="U4298" s="9">
        <f t="shared" si="534"/>
        <v>56</v>
      </c>
      <c r="V4298" s="2" t="s">
        <v>31</v>
      </c>
      <c r="W4298" s="10">
        <f t="shared" si="535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 t="shared" si="536"/>
        <v>John</v>
      </c>
      <c r="H4299" s="6" t="str">
        <f t="shared" si="537"/>
        <v>Lucas</v>
      </c>
      <c r="I4299" s="6" t="str">
        <f t="shared" si="538"/>
        <v>Beijing</v>
      </c>
      <c r="J4299" s="2" t="s">
        <v>208</v>
      </c>
      <c r="K4299" s="7" t="str">
        <f>INDEX('Product Details'!$A$2:$D$169, MATCH('Sales Order '!J4299,'Product Details'!$B$2:$B$169,0),3)</f>
        <v>Office_Supplies</v>
      </c>
      <c r="L4299" s="7" t="str">
        <f>INDEX('Product Details'!$A$2:$D$169, MATCH('Sales Order '!J4299,'Product Details'!$B$2:$B$169,0),4)</f>
        <v>Labels</v>
      </c>
      <c r="M4299" s="7" t="str">
        <f>INDEX('Product Details'!$A$2:$D$169, MATCH('Sales Order '!J4299,'Product Details'!$B$2:$B$169,0),1)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539">O4299*P4299</f>
        <v>171</v>
      </c>
      <c r="R4299" s="8">
        <f t="shared" ref="R4299:R4362" si="540">N4299*P4299</f>
        <v>183</v>
      </c>
      <c r="S4299" s="2">
        <v>10</v>
      </c>
      <c r="T4299" s="9">
        <f t="shared" ref="T4299:T4362" si="541">R4299+S4299</f>
        <v>193</v>
      </c>
      <c r="U4299" s="9">
        <f t="shared" ref="U4299:U4362" si="542">T4299-Q4299</f>
        <v>22</v>
      </c>
      <c r="V4299" s="2" t="s">
        <v>31</v>
      </c>
      <c r="W4299" s="10">
        <f t="shared" ref="W4299:W4362" si="543">VLOOKUP(T4299,$X$1:$Y$7,2,1)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 t="shared" si="536"/>
        <v>Jack</v>
      </c>
      <c r="H4300" s="6" t="str">
        <f t="shared" si="537"/>
        <v>Garza</v>
      </c>
      <c r="I4300" s="6" t="str">
        <f t="shared" si="538"/>
        <v>Oldenburg</v>
      </c>
      <c r="J4300" s="2" t="s">
        <v>1013</v>
      </c>
      <c r="K4300" s="7" t="str">
        <f>INDEX('Product Details'!$A$2:$D$169, MATCH('Sales Order '!J4300,'Product Details'!$B$2:$B$169,0),3)</f>
        <v>Office_Supplies</v>
      </c>
      <c r="L4300" s="7" t="str">
        <f>INDEX('Product Details'!$A$2:$D$169, MATCH('Sales Order '!J4300,'Product Details'!$B$2:$B$169,0),4)</f>
        <v>Envelopes</v>
      </c>
      <c r="M4300" s="7" t="str">
        <f>INDEX('Product Details'!$A$2:$D$169, MATCH('Sales Order '!J4300,'Product Details'!$B$2:$B$169,0),1)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539"/>
        <v>860</v>
      </c>
      <c r="R4300" s="8">
        <f t="shared" si="540"/>
        <v>912</v>
      </c>
      <c r="S4300" s="2">
        <v>34</v>
      </c>
      <c r="T4300" s="9">
        <f t="shared" si="541"/>
        <v>946</v>
      </c>
      <c r="U4300" s="9">
        <f t="shared" si="542"/>
        <v>86</v>
      </c>
      <c r="V4300" s="2" t="s">
        <v>64</v>
      </c>
      <c r="W4300" s="10">
        <f t="shared" si="543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 t="shared" si="536"/>
        <v>Troy</v>
      </c>
      <c r="H4301" s="6" t="str">
        <f t="shared" si="537"/>
        <v>Blackwell</v>
      </c>
      <c r="I4301" s="6" t="str">
        <f t="shared" si="538"/>
        <v>Krefeld</v>
      </c>
      <c r="J4301" s="2" t="s">
        <v>408</v>
      </c>
      <c r="K4301" s="7" t="str">
        <f>INDEX('Product Details'!$A$2:$D$169, MATCH('Sales Order '!J4301,'Product Details'!$B$2:$B$169,0),3)</f>
        <v>Furniture</v>
      </c>
      <c r="L4301" s="7" t="str">
        <f>INDEX('Product Details'!$A$2:$D$169, MATCH('Sales Order '!J4301,'Product Details'!$B$2:$B$169,0),4)</f>
        <v>Furnishings</v>
      </c>
      <c r="M4301" s="7" t="str">
        <f>INDEX('Product Details'!$A$2:$D$169, MATCH('Sales Order '!J4301,'Product Details'!$B$2:$B$169,0),1)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539"/>
        <v>13476</v>
      </c>
      <c r="R4301" s="8">
        <f t="shared" si="540"/>
        <v>14538</v>
      </c>
      <c r="S4301" s="2">
        <v>31</v>
      </c>
      <c r="T4301" s="9">
        <f t="shared" si="541"/>
        <v>14569</v>
      </c>
      <c r="U4301" s="9">
        <f t="shared" si="542"/>
        <v>1093</v>
      </c>
      <c r="V4301" s="2" t="s">
        <v>64</v>
      </c>
      <c r="W4301" s="10">
        <f t="shared" si="543"/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 t="shared" si="536"/>
        <v>Stewart</v>
      </c>
      <c r="H4302" s="6" t="str">
        <f t="shared" si="537"/>
        <v>Visinsky</v>
      </c>
      <c r="I4302" s="6" t="str">
        <f t="shared" si="538"/>
        <v>Shenyang</v>
      </c>
      <c r="J4302" s="2" t="s">
        <v>374</v>
      </c>
      <c r="K4302" s="7" t="str">
        <f>INDEX('Product Details'!$A$2:$D$169, MATCH('Sales Order '!J4302,'Product Details'!$B$2:$B$169,0),3)</f>
        <v>Furniture</v>
      </c>
      <c r="L4302" s="7" t="str">
        <f>INDEX('Product Details'!$A$2:$D$169, MATCH('Sales Order '!J4302,'Product Details'!$B$2:$B$169,0),4)</f>
        <v>Chairs</v>
      </c>
      <c r="M4302" s="7" t="str">
        <f>INDEX('Product Details'!$A$2:$D$169, MATCH('Sales Order '!J4302,'Product Details'!$B$2:$B$169,0),1)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539"/>
        <v>6430</v>
      </c>
      <c r="R4302" s="8">
        <f t="shared" si="540"/>
        <v>6816</v>
      </c>
      <c r="S4302" s="2">
        <v>66</v>
      </c>
      <c r="T4302" s="9">
        <f t="shared" si="541"/>
        <v>6882</v>
      </c>
      <c r="U4302" s="9">
        <f t="shared" si="542"/>
        <v>452</v>
      </c>
      <c r="V4302" s="2" t="s">
        <v>34</v>
      </c>
      <c r="W4302" s="10">
        <f t="shared" si="543"/>
        <v>0.05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 t="shared" si="536"/>
        <v>Aaron</v>
      </c>
      <c r="H4303" s="6" t="str">
        <f t="shared" si="537"/>
        <v>Smayling</v>
      </c>
      <c r="I4303" s="6" t="str">
        <f t="shared" si="538"/>
        <v>Dresden</v>
      </c>
      <c r="J4303" s="2" t="s">
        <v>455</v>
      </c>
      <c r="K4303" s="7" t="str">
        <f>INDEX('Product Details'!$A$2:$D$169, MATCH('Sales Order '!J4303,'Product Details'!$B$2:$B$169,0),3)</f>
        <v>Office_Supplies</v>
      </c>
      <c r="L4303" s="7" t="str">
        <f>INDEX('Product Details'!$A$2:$D$169, MATCH('Sales Order '!J4303,'Product Details'!$B$2:$B$169,0),4)</f>
        <v>Paper</v>
      </c>
      <c r="M4303" s="7" t="str">
        <f>INDEX('Product Details'!$A$2:$D$169, MATCH('Sales Order '!J4303,'Product Details'!$B$2:$B$169,0),1)</f>
        <v>Xerox 1910</v>
      </c>
      <c r="N4303" s="2">
        <v>1668</v>
      </c>
      <c r="O4303" s="2">
        <v>1636</v>
      </c>
      <c r="P4303" s="2">
        <v>1</v>
      </c>
      <c r="Q4303" s="8">
        <f t="shared" si="539"/>
        <v>1636</v>
      </c>
      <c r="R4303" s="8">
        <f t="shared" si="540"/>
        <v>1668</v>
      </c>
      <c r="S4303" s="2">
        <v>79</v>
      </c>
      <c r="T4303" s="9">
        <f t="shared" si="541"/>
        <v>1747</v>
      </c>
      <c r="U4303" s="9">
        <f t="shared" si="542"/>
        <v>111</v>
      </c>
      <c r="V4303" s="2" t="s">
        <v>34</v>
      </c>
      <c r="W4303" s="10">
        <f t="shared" si="543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 t="shared" si="536"/>
        <v>Anthony</v>
      </c>
      <c r="H4304" s="6" t="str">
        <f t="shared" si="537"/>
        <v>O'Donnell</v>
      </c>
      <c r="I4304" s="6" t="str">
        <f t="shared" si="538"/>
        <v>Berlin</v>
      </c>
      <c r="J4304" s="2" t="s">
        <v>112</v>
      </c>
      <c r="K4304" s="7" t="str">
        <f>INDEX('Product Details'!$A$2:$D$169, MATCH('Sales Order '!J4304,'Product Details'!$B$2:$B$169,0),3)</f>
        <v>Office_Supplies</v>
      </c>
      <c r="L4304" s="7" t="str">
        <f>INDEX('Product Details'!$A$2:$D$169, MATCH('Sales Order '!J4304,'Product Details'!$B$2:$B$169,0),4)</f>
        <v>Storage</v>
      </c>
      <c r="M4304" s="7" t="str">
        <f>INDEX('Product Details'!$A$2:$D$169, MATCH('Sales Order '!J4304,'Product Details'!$B$2:$B$169,0),1)</f>
        <v>Pizazz Global Quick File</v>
      </c>
      <c r="N4304" s="2">
        <v>1413</v>
      </c>
      <c r="O4304" s="2">
        <v>1334</v>
      </c>
      <c r="P4304" s="2">
        <v>3</v>
      </c>
      <c r="Q4304" s="8">
        <f t="shared" si="539"/>
        <v>4002</v>
      </c>
      <c r="R4304" s="8">
        <f t="shared" si="540"/>
        <v>4239</v>
      </c>
      <c r="S4304" s="2">
        <v>84</v>
      </c>
      <c r="T4304" s="9">
        <f t="shared" si="541"/>
        <v>4323</v>
      </c>
      <c r="U4304" s="9">
        <f t="shared" si="542"/>
        <v>321</v>
      </c>
      <c r="V4304" s="2" t="s">
        <v>64</v>
      </c>
      <c r="W4304" s="10">
        <f t="shared" si="543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 t="shared" si="536"/>
        <v>Susan</v>
      </c>
      <c r="H4305" s="6" t="str">
        <f t="shared" si="537"/>
        <v>MacKendrick</v>
      </c>
      <c r="I4305" s="6" t="str">
        <f t="shared" si="538"/>
        <v>Brisbane</v>
      </c>
      <c r="J4305" s="2" t="s">
        <v>230</v>
      </c>
      <c r="K4305" s="7" t="str">
        <f>INDEX('Product Details'!$A$2:$D$169, MATCH('Sales Order '!J4305,'Product Details'!$B$2:$B$169,0),3)</f>
        <v>Office_Supplies</v>
      </c>
      <c r="L4305" s="7" t="str">
        <f>INDEX('Product Details'!$A$2:$D$169, MATCH('Sales Order '!J4305,'Product Details'!$B$2:$B$169,0),4)</f>
        <v>Paper</v>
      </c>
      <c r="M4305" s="7" t="str">
        <f>INDEX('Product Details'!$A$2:$D$169, MATCH('Sales Order '!J4305,'Product Details'!$B$2:$B$169,0),1)</f>
        <v>Xerox 1981</v>
      </c>
      <c r="N4305" s="2">
        <v>1911</v>
      </c>
      <c r="O4305" s="2">
        <v>1785</v>
      </c>
      <c r="P4305" s="2">
        <v>4</v>
      </c>
      <c r="Q4305" s="8">
        <f t="shared" si="539"/>
        <v>7140</v>
      </c>
      <c r="R4305" s="8">
        <f t="shared" si="540"/>
        <v>7644</v>
      </c>
      <c r="S4305" s="2">
        <v>37</v>
      </c>
      <c r="T4305" s="9">
        <f t="shared" si="541"/>
        <v>7681</v>
      </c>
      <c r="U4305" s="9">
        <f t="shared" si="542"/>
        <v>541</v>
      </c>
      <c r="V4305" s="2" t="s">
        <v>31</v>
      </c>
      <c r="W4305" s="10">
        <f t="shared" si="543"/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 t="shared" si="536"/>
        <v>Tom</v>
      </c>
      <c r="H4306" s="6" t="str">
        <f t="shared" si="537"/>
        <v>Prescott</v>
      </c>
      <c r="I4306" s="6" t="str">
        <f t="shared" si="538"/>
        <v>Bokaro</v>
      </c>
      <c r="J4306" s="2" t="s">
        <v>389</v>
      </c>
      <c r="K4306" s="7" t="str">
        <f>INDEX('Product Details'!$A$2:$D$169, MATCH('Sales Order '!J4306,'Product Details'!$B$2:$B$169,0),3)</f>
        <v>Furniture</v>
      </c>
      <c r="L4306" s="7" t="str">
        <f>INDEX('Product Details'!$A$2:$D$169, MATCH('Sales Order '!J4306,'Product Details'!$B$2:$B$169,0),4)</f>
        <v>Tables</v>
      </c>
      <c r="M4306" s="7" t="str">
        <f>INDEX('Product Details'!$A$2:$D$169, MATCH('Sales Order '!J4306,'Product Details'!$B$2:$B$169,0),1)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539"/>
        <v>1096</v>
      </c>
      <c r="R4306" s="8">
        <f t="shared" si="540"/>
        <v>1144</v>
      </c>
      <c r="S4306" s="2">
        <v>30</v>
      </c>
      <c r="T4306" s="9">
        <f t="shared" si="541"/>
        <v>1174</v>
      </c>
      <c r="U4306" s="9">
        <f t="shared" si="542"/>
        <v>78</v>
      </c>
      <c r="V4306" s="2" t="s">
        <v>34</v>
      </c>
      <c r="W4306" s="10">
        <f t="shared" si="543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 t="shared" si="536"/>
        <v>Erin</v>
      </c>
      <c r="H4307" s="6" t="str">
        <f t="shared" si="537"/>
        <v>Smith</v>
      </c>
      <c r="I4307" s="6" t="str">
        <f t="shared" si="538"/>
        <v>Bremen</v>
      </c>
      <c r="J4307" s="2" t="s">
        <v>1406</v>
      </c>
      <c r="K4307" s="7" t="str">
        <f>INDEX('Product Details'!$A$2:$D$169, MATCH('Sales Order '!J4307,'Product Details'!$B$2:$B$169,0),3)</f>
        <v>Office_Supplies</v>
      </c>
      <c r="L4307" s="7" t="str">
        <f>INDEX('Product Details'!$A$2:$D$169, MATCH('Sales Order '!J4307,'Product Details'!$B$2:$B$169,0),4)</f>
        <v>Art</v>
      </c>
      <c r="M4307" s="7" t="str">
        <f>INDEX('Product Details'!$A$2:$D$169, MATCH('Sales Order '!J4307,'Product Details'!$B$2:$B$169,0),1)</f>
        <v>Colorific Watercolor Pencils</v>
      </c>
      <c r="N4307" s="2">
        <v>63</v>
      </c>
      <c r="O4307" s="2">
        <v>58</v>
      </c>
      <c r="P4307" s="2">
        <v>9</v>
      </c>
      <c r="Q4307" s="8">
        <f t="shared" si="539"/>
        <v>522</v>
      </c>
      <c r="R4307" s="8">
        <f t="shared" si="540"/>
        <v>567</v>
      </c>
      <c r="S4307" s="2">
        <v>10</v>
      </c>
      <c r="T4307" s="9">
        <f t="shared" si="541"/>
        <v>577</v>
      </c>
      <c r="U4307" s="9">
        <f t="shared" si="542"/>
        <v>55</v>
      </c>
      <c r="V4307" s="2" t="s">
        <v>34</v>
      </c>
      <c r="W4307" s="10">
        <f t="shared" si="543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 t="shared" si="536"/>
        <v>Kristina</v>
      </c>
      <c r="H4308" s="6" t="str">
        <f t="shared" si="537"/>
        <v>Nunn</v>
      </c>
      <c r="I4308" s="6" t="str">
        <f t="shared" si="538"/>
        <v>Sydney</v>
      </c>
      <c r="J4308" s="2" t="s">
        <v>817</v>
      </c>
      <c r="K4308" s="7" t="str">
        <f>INDEX('Product Details'!$A$2:$D$169, MATCH('Sales Order '!J4308,'Product Details'!$B$2:$B$169,0),3)</f>
        <v>Office_Supplies</v>
      </c>
      <c r="L4308" s="7" t="str">
        <f>INDEX('Product Details'!$A$2:$D$169, MATCH('Sales Order '!J4308,'Product Details'!$B$2:$B$169,0),4)</f>
        <v>Labels</v>
      </c>
      <c r="M4308" s="7" t="str">
        <f>INDEX('Product Details'!$A$2:$D$169, MATCH('Sales Order '!J4308,'Product Details'!$B$2:$B$169,0),1)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539"/>
        <v>11354</v>
      </c>
      <c r="R4308" s="8">
        <f t="shared" si="540"/>
        <v>12024</v>
      </c>
      <c r="S4308" s="2">
        <v>89</v>
      </c>
      <c r="T4308" s="9">
        <f t="shared" si="541"/>
        <v>12113</v>
      </c>
      <c r="U4308" s="9">
        <f t="shared" si="542"/>
        <v>759</v>
      </c>
      <c r="V4308" s="2" t="s">
        <v>34</v>
      </c>
      <c r="W4308" s="10">
        <f t="shared" si="543"/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 t="shared" si="536"/>
        <v>Tim</v>
      </c>
      <c r="H4309" s="6" t="str">
        <f t="shared" si="537"/>
        <v>Brockman</v>
      </c>
      <c r="I4309" s="6" t="str">
        <f t="shared" si="538"/>
        <v>Toowoomba</v>
      </c>
      <c r="J4309" s="2" t="s">
        <v>230</v>
      </c>
      <c r="K4309" s="7" t="str">
        <f>INDEX('Product Details'!$A$2:$D$169, MATCH('Sales Order '!J4309,'Product Details'!$B$2:$B$169,0),3)</f>
        <v>Office_Supplies</v>
      </c>
      <c r="L4309" s="7" t="str">
        <f>INDEX('Product Details'!$A$2:$D$169, MATCH('Sales Order '!J4309,'Product Details'!$B$2:$B$169,0),4)</f>
        <v>Paper</v>
      </c>
      <c r="M4309" s="7" t="str">
        <f>INDEX('Product Details'!$A$2:$D$169, MATCH('Sales Order '!J4309,'Product Details'!$B$2:$B$169,0),1)</f>
        <v>Xerox 1981</v>
      </c>
      <c r="N4309" s="2">
        <v>69</v>
      </c>
      <c r="O4309" s="2">
        <v>63</v>
      </c>
      <c r="P4309" s="2">
        <v>1</v>
      </c>
      <c r="Q4309" s="8">
        <f t="shared" si="539"/>
        <v>63</v>
      </c>
      <c r="R4309" s="8">
        <f t="shared" si="540"/>
        <v>69</v>
      </c>
      <c r="S4309" s="2">
        <v>10</v>
      </c>
      <c r="T4309" s="9">
        <f t="shared" si="541"/>
        <v>79</v>
      </c>
      <c r="U4309" s="9">
        <f t="shared" si="542"/>
        <v>16</v>
      </c>
      <c r="V4309" s="2" t="s">
        <v>64</v>
      </c>
      <c r="W4309" s="10">
        <f t="shared" si="543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 t="shared" si="536"/>
        <v>Lindsay</v>
      </c>
      <c r="H4310" s="6" t="str">
        <f t="shared" si="537"/>
        <v>Shagiari</v>
      </c>
      <c r="I4310" s="6" t="str">
        <f t="shared" si="538"/>
        <v>Canberra</v>
      </c>
      <c r="J4310" s="2" t="s">
        <v>191</v>
      </c>
      <c r="K4310" s="7" t="str">
        <f>INDEX('Product Details'!$A$2:$D$169, MATCH('Sales Order '!J4310,'Product Details'!$B$2:$B$169,0),3)</f>
        <v>Furniture</v>
      </c>
      <c r="L4310" s="7" t="str">
        <f>INDEX('Product Details'!$A$2:$D$169, MATCH('Sales Order '!J4310,'Product Details'!$B$2:$B$169,0),4)</f>
        <v>Tables</v>
      </c>
      <c r="M4310" s="7" t="str">
        <f>INDEX('Product Details'!$A$2:$D$169, MATCH('Sales Order '!J4310,'Product Details'!$B$2:$B$169,0),1)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539"/>
        <v>1792</v>
      </c>
      <c r="R4310" s="8">
        <f t="shared" si="540"/>
        <v>1882</v>
      </c>
      <c r="S4310" s="2">
        <v>36</v>
      </c>
      <c r="T4310" s="9">
        <f t="shared" si="541"/>
        <v>1918</v>
      </c>
      <c r="U4310" s="9">
        <f t="shared" si="542"/>
        <v>126</v>
      </c>
      <c r="V4310" s="2" t="s">
        <v>34</v>
      </c>
      <c r="W4310" s="10">
        <f t="shared" si="543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 t="shared" si="536"/>
        <v>Toby</v>
      </c>
      <c r="H4311" s="6" t="str">
        <f t="shared" si="537"/>
        <v>Braunhardt</v>
      </c>
      <c r="I4311" s="6" t="str">
        <f t="shared" si="538"/>
        <v>Perth</v>
      </c>
      <c r="J4311" s="2" t="s">
        <v>349</v>
      </c>
      <c r="K4311" s="7" t="str">
        <f>INDEX('Product Details'!$A$2:$D$169, MATCH('Sales Order '!J4311,'Product Details'!$B$2:$B$169,0),3)</f>
        <v>Furniture</v>
      </c>
      <c r="L4311" s="7" t="str">
        <f>INDEX('Product Details'!$A$2:$D$169, MATCH('Sales Order '!J4311,'Product Details'!$B$2:$B$169,0),4)</f>
        <v>Furnishings</v>
      </c>
      <c r="M4311" s="7" t="str">
        <f>INDEX('Product Details'!$A$2:$D$169, MATCH('Sales Order '!J4311,'Product Details'!$B$2:$B$169,0),1)</f>
        <v>Tenex Door Stop, Durable</v>
      </c>
      <c r="N4311" s="2">
        <v>5051</v>
      </c>
      <c r="O4311" s="2">
        <v>4634</v>
      </c>
      <c r="P4311" s="2">
        <v>4</v>
      </c>
      <c r="Q4311" s="8">
        <f t="shared" si="539"/>
        <v>18536</v>
      </c>
      <c r="R4311" s="8">
        <f t="shared" si="540"/>
        <v>20204</v>
      </c>
      <c r="S4311" s="2">
        <v>41</v>
      </c>
      <c r="T4311" s="9">
        <f t="shared" si="541"/>
        <v>20245</v>
      </c>
      <c r="U4311" s="9">
        <f t="shared" si="542"/>
        <v>1709</v>
      </c>
      <c r="V4311" s="2" t="s">
        <v>34</v>
      </c>
      <c r="W4311" s="10">
        <f t="shared" si="543"/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 t="shared" si="536"/>
        <v>Emily</v>
      </c>
      <c r="H4312" s="6" t="str">
        <f t="shared" si="537"/>
        <v>Burns</v>
      </c>
      <c r="I4312" s="6" t="str">
        <f t="shared" si="538"/>
        <v>Adelaide</v>
      </c>
      <c r="J4312" s="2" t="s">
        <v>841</v>
      </c>
      <c r="K4312" s="7" t="str">
        <f>INDEX('Product Details'!$A$2:$D$169, MATCH('Sales Order '!J4312,'Product Details'!$B$2:$B$169,0),3)</f>
        <v>Office_Supplies</v>
      </c>
      <c r="L4312" s="7" t="str">
        <f>INDEX('Product Details'!$A$2:$D$169, MATCH('Sales Order '!J4312,'Product Details'!$B$2:$B$169,0),4)</f>
        <v>Envelopes</v>
      </c>
      <c r="M4312" s="7" t="str">
        <f>INDEX('Product Details'!$A$2:$D$169, MATCH('Sales Order '!J4312,'Product Details'!$B$2:$B$169,0),1)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539"/>
        <v>6858</v>
      </c>
      <c r="R4312" s="8">
        <f t="shared" si="540"/>
        <v>7474</v>
      </c>
      <c r="S4312" s="2">
        <v>39</v>
      </c>
      <c r="T4312" s="9">
        <f t="shared" si="541"/>
        <v>7513</v>
      </c>
      <c r="U4312" s="9">
        <f t="shared" si="542"/>
        <v>655</v>
      </c>
      <c r="V4312" s="2" t="s">
        <v>34</v>
      </c>
      <c r="W4312" s="10">
        <f t="shared" si="543"/>
        <v>0.05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 t="shared" si="536"/>
        <v>Evan</v>
      </c>
      <c r="H4313" s="6" t="str">
        <f t="shared" si="537"/>
        <v>Bailliet</v>
      </c>
      <c r="I4313" s="6" t="str">
        <f t="shared" si="538"/>
        <v>Sydney</v>
      </c>
      <c r="J4313" s="2" t="s">
        <v>138</v>
      </c>
      <c r="K4313" s="7" t="str">
        <f>INDEX('Product Details'!$A$2:$D$169, MATCH('Sales Order '!J4313,'Product Details'!$B$2:$B$169,0),3)</f>
        <v>Office_Supplies</v>
      </c>
      <c r="L4313" s="7" t="str">
        <f>INDEX('Product Details'!$A$2:$D$169, MATCH('Sales Order '!J4313,'Product Details'!$B$2:$B$169,0),4)</f>
        <v>Supplies</v>
      </c>
      <c r="M4313" s="7" t="str">
        <f>INDEX('Product Details'!$A$2:$D$169, MATCH('Sales Order '!J4313,'Product Details'!$B$2:$B$169,0),1)</f>
        <v>Stiletto Box Cutter, Steel</v>
      </c>
      <c r="N4313" s="2">
        <v>2843</v>
      </c>
      <c r="O4313" s="2">
        <v>2735</v>
      </c>
      <c r="P4313" s="2">
        <v>2</v>
      </c>
      <c r="Q4313" s="8">
        <f t="shared" si="539"/>
        <v>5470</v>
      </c>
      <c r="R4313" s="8">
        <f t="shared" si="540"/>
        <v>5686</v>
      </c>
      <c r="S4313" s="2">
        <v>74</v>
      </c>
      <c r="T4313" s="9">
        <f t="shared" si="541"/>
        <v>5760</v>
      </c>
      <c r="U4313" s="9">
        <f t="shared" si="542"/>
        <v>290</v>
      </c>
      <c r="V4313" s="2" t="s">
        <v>64</v>
      </c>
      <c r="W4313" s="10">
        <f t="shared" si="543"/>
        <v>0.05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 t="shared" si="536"/>
        <v>Bradley</v>
      </c>
      <c r="H4314" s="6" t="str">
        <f t="shared" si="537"/>
        <v>Nguyen</v>
      </c>
      <c r="I4314" s="6" t="str">
        <f t="shared" si="538"/>
        <v>Shenzhen</v>
      </c>
      <c r="J4314" s="2" t="s">
        <v>479</v>
      </c>
      <c r="K4314" s="7" t="str">
        <f>INDEX('Product Details'!$A$2:$D$169, MATCH('Sales Order '!J4314,'Product Details'!$B$2:$B$169,0),3)</f>
        <v>Furniture</v>
      </c>
      <c r="L4314" s="7" t="str">
        <f>INDEX('Product Details'!$A$2:$D$169, MATCH('Sales Order '!J4314,'Product Details'!$B$2:$B$169,0),4)</f>
        <v>Chairs</v>
      </c>
      <c r="M4314" s="7" t="str">
        <f>INDEX('Product Details'!$A$2:$D$169, MATCH('Sales Order '!J4314,'Product Details'!$B$2:$B$169,0),1)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539"/>
        <v>1856</v>
      </c>
      <c r="R4314" s="8">
        <f t="shared" si="540"/>
        <v>1984</v>
      </c>
      <c r="S4314" s="2">
        <v>92</v>
      </c>
      <c r="T4314" s="9">
        <f t="shared" si="541"/>
        <v>2076</v>
      </c>
      <c r="U4314" s="9">
        <f t="shared" si="542"/>
        <v>220</v>
      </c>
      <c r="V4314" s="2" t="s">
        <v>34</v>
      </c>
      <c r="W4314" s="10">
        <f t="shared" si="543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 t="shared" si="536"/>
        <v>Corey</v>
      </c>
      <c r="H4315" s="6" t="str">
        <f t="shared" si="537"/>
        <v>Lock</v>
      </c>
      <c r="I4315" s="6" t="str">
        <f t="shared" si="538"/>
        <v>Geelong</v>
      </c>
      <c r="J4315" s="2" t="s">
        <v>284</v>
      </c>
      <c r="K4315" s="7" t="str">
        <f>INDEX('Product Details'!$A$2:$D$169, MATCH('Sales Order '!J4315,'Product Details'!$B$2:$B$169,0),3)</f>
        <v>Furniture</v>
      </c>
      <c r="L4315" s="7" t="str">
        <f>INDEX('Product Details'!$A$2:$D$169, MATCH('Sales Order '!J4315,'Product Details'!$B$2:$B$169,0),4)</f>
        <v>Chairs</v>
      </c>
      <c r="M4315" s="7" t="str">
        <f>INDEX('Product Details'!$A$2:$D$169, MATCH('Sales Order '!J4315,'Product Details'!$B$2:$B$169,0),1)</f>
        <v>Chairmat, Black</v>
      </c>
      <c r="N4315" s="2">
        <v>169</v>
      </c>
      <c r="O4315" s="2">
        <v>154</v>
      </c>
      <c r="P4315" s="2">
        <v>3</v>
      </c>
      <c r="Q4315" s="8">
        <f t="shared" si="539"/>
        <v>462</v>
      </c>
      <c r="R4315" s="8">
        <f t="shared" si="540"/>
        <v>507</v>
      </c>
      <c r="S4315" s="2">
        <v>30</v>
      </c>
      <c r="T4315" s="9">
        <f t="shared" si="541"/>
        <v>537</v>
      </c>
      <c r="U4315" s="9">
        <f t="shared" si="542"/>
        <v>75</v>
      </c>
      <c r="V4315" s="2" t="s">
        <v>34</v>
      </c>
      <c r="W4315" s="10">
        <f t="shared" si="543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 t="shared" si="536"/>
        <v>Erin</v>
      </c>
      <c r="H4316" s="6" t="str">
        <f t="shared" si="537"/>
        <v>Smith</v>
      </c>
      <c r="I4316" s="6" t="str">
        <f t="shared" si="538"/>
        <v>Yuci</v>
      </c>
      <c r="J4316" s="2" t="s">
        <v>253</v>
      </c>
      <c r="K4316" s="7" t="str">
        <f>INDEX('Product Details'!$A$2:$D$169, MATCH('Sales Order '!J4316,'Product Details'!$B$2:$B$169,0),3)</f>
        <v>Office_Supplies</v>
      </c>
      <c r="L4316" s="7" t="str">
        <f>INDEX('Product Details'!$A$2:$D$169, MATCH('Sales Order '!J4316,'Product Details'!$B$2:$B$169,0),4)</f>
        <v>Binders</v>
      </c>
      <c r="M4316" s="7" t="str">
        <f>INDEX('Product Details'!$A$2:$D$169, MATCH('Sales Order '!J4316,'Product Details'!$B$2:$B$169,0),1)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539"/>
        <v>8960</v>
      </c>
      <c r="R4316" s="8">
        <f t="shared" si="540"/>
        <v>9410</v>
      </c>
      <c r="S4316" s="2">
        <v>84</v>
      </c>
      <c r="T4316" s="9">
        <f t="shared" si="541"/>
        <v>9494</v>
      </c>
      <c r="U4316" s="9">
        <f t="shared" si="542"/>
        <v>534</v>
      </c>
      <c r="V4316" s="2" t="s">
        <v>34</v>
      </c>
      <c r="W4316" s="10">
        <f t="shared" si="543"/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 t="shared" si="536"/>
        <v>Brooke</v>
      </c>
      <c r="H4317" s="6" t="str">
        <f t="shared" si="537"/>
        <v>Gillingham</v>
      </c>
      <c r="I4317" s="6" t="str">
        <f t="shared" si="538"/>
        <v>Geraldton</v>
      </c>
      <c r="J4317" s="2" t="s">
        <v>444</v>
      </c>
      <c r="K4317" s="7" t="str">
        <f>INDEX('Product Details'!$A$2:$D$169, MATCH('Sales Order '!J4317,'Product Details'!$B$2:$B$169,0),3)</f>
        <v>Office_Supplies</v>
      </c>
      <c r="L4317" s="7" t="str">
        <f>INDEX('Product Details'!$A$2:$D$169, MATCH('Sales Order '!J4317,'Product Details'!$B$2:$B$169,0),4)</f>
        <v>Envelopes</v>
      </c>
      <c r="M4317" s="7" t="str">
        <f>INDEX('Product Details'!$A$2:$D$169, MATCH('Sales Order '!J4317,'Product Details'!$B$2:$B$169,0),1)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539"/>
        <v>1230</v>
      </c>
      <c r="R4317" s="8">
        <f t="shared" si="540"/>
        <v>1316</v>
      </c>
      <c r="S4317" s="2">
        <v>68</v>
      </c>
      <c r="T4317" s="9">
        <f t="shared" si="541"/>
        <v>1384</v>
      </c>
      <c r="U4317" s="9">
        <f t="shared" si="542"/>
        <v>154</v>
      </c>
      <c r="V4317" s="2" t="s">
        <v>64</v>
      </c>
      <c r="W4317" s="10">
        <f t="shared" si="543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 t="shared" si="536"/>
        <v>Bart</v>
      </c>
      <c r="H4318" s="6" t="str">
        <f t="shared" si="537"/>
        <v>Folk</v>
      </c>
      <c r="I4318" s="6" t="str">
        <f t="shared" si="538"/>
        <v>Melbourne</v>
      </c>
      <c r="J4318" s="2" t="s">
        <v>297</v>
      </c>
      <c r="K4318" s="7" t="str">
        <f>INDEX('Product Details'!$A$2:$D$169, MATCH('Sales Order '!J4318,'Product Details'!$B$2:$B$169,0),3)</f>
        <v>Office_Supplies</v>
      </c>
      <c r="L4318" s="7" t="str">
        <f>INDEX('Product Details'!$A$2:$D$169, MATCH('Sales Order '!J4318,'Product Details'!$B$2:$B$169,0),4)</f>
        <v>Binders</v>
      </c>
      <c r="M4318" s="7" t="str">
        <f>INDEX('Product Details'!$A$2:$D$169, MATCH('Sales Order '!J4318,'Product Details'!$B$2:$B$169,0),1)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539"/>
        <v>7328</v>
      </c>
      <c r="R4318" s="8">
        <f t="shared" si="540"/>
        <v>7922</v>
      </c>
      <c r="S4318" s="2">
        <v>100</v>
      </c>
      <c r="T4318" s="9">
        <f t="shared" si="541"/>
        <v>8022</v>
      </c>
      <c r="U4318" s="9">
        <f t="shared" si="542"/>
        <v>694</v>
      </c>
      <c r="V4318" s="2" t="s">
        <v>34</v>
      </c>
      <c r="W4318" s="10">
        <f t="shared" si="543"/>
        <v>0.05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 t="shared" si="536"/>
        <v>Gary</v>
      </c>
      <c r="H4319" s="6" t="str">
        <f t="shared" si="537"/>
        <v>Mitchum</v>
      </c>
      <c r="I4319" s="6" t="str">
        <f t="shared" si="538"/>
        <v>Mildura</v>
      </c>
      <c r="J4319" s="2" t="s">
        <v>33</v>
      </c>
      <c r="K4319" s="7" t="str">
        <f>INDEX('Product Details'!$A$2:$D$169, MATCH('Sales Order '!J4319,'Product Details'!$B$2:$B$169,0),3)</f>
        <v>Technology</v>
      </c>
      <c r="L4319" s="7" t="str">
        <f>INDEX('Product Details'!$A$2:$D$169, MATCH('Sales Order '!J4319,'Product Details'!$B$2:$B$169,0),4)</f>
        <v>Machines</v>
      </c>
      <c r="M4319" s="7" t="str">
        <f>INDEX('Product Details'!$A$2:$D$169, MATCH('Sales Order '!J4319,'Product Details'!$B$2:$B$169,0),1)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539"/>
        <v>1290</v>
      </c>
      <c r="R4319" s="8">
        <f t="shared" si="540"/>
        <v>1368</v>
      </c>
      <c r="S4319" s="2">
        <v>82</v>
      </c>
      <c r="T4319" s="9">
        <f t="shared" si="541"/>
        <v>1450</v>
      </c>
      <c r="U4319" s="9">
        <f t="shared" si="542"/>
        <v>160</v>
      </c>
      <c r="V4319" s="2" t="s">
        <v>34</v>
      </c>
      <c r="W4319" s="10">
        <f t="shared" si="543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 t="shared" si="536"/>
        <v>Jennifer</v>
      </c>
      <c r="H4320" s="6" t="str">
        <f t="shared" si="537"/>
        <v>Halladay</v>
      </c>
      <c r="I4320" s="6" t="str">
        <f t="shared" si="538"/>
        <v>Bielefeld</v>
      </c>
      <c r="J4320" s="2" t="s">
        <v>314</v>
      </c>
      <c r="K4320" s="7" t="str">
        <f>INDEX('Product Details'!$A$2:$D$169, MATCH('Sales Order '!J4320,'Product Details'!$B$2:$B$169,0),3)</f>
        <v>Technology</v>
      </c>
      <c r="L4320" s="7" t="str">
        <f>INDEX('Product Details'!$A$2:$D$169, MATCH('Sales Order '!J4320,'Product Details'!$B$2:$B$169,0),4)</f>
        <v>Copiers</v>
      </c>
      <c r="M4320" s="7" t="str">
        <f>INDEX('Product Details'!$A$2:$D$169, MATCH('Sales Order '!J4320,'Product Details'!$B$2:$B$169,0),1)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539"/>
        <v>524</v>
      </c>
      <c r="R4320" s="8">
        <f t="shared" si="540"/>
        <v>564</v>
      </c>
      <c r="S4320" s="2">
        <v>30</v>
      </c>
      <c r="T4320" s="9">
        <f t="shared" si="541"/>
        <v>594</v>
      </c>
      <c r="U4320" s="9">
        <f t="shared" si="542"/>
        <v>70</v>
      </c>
      <c r="V4320" s="2" t="s">
        <v>34</v>
      </c>
      <c r="W4320" s="10">
        <f t="shared" si="543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 t="shared" si="536"/>
        <v>Andy</v>
      </c>
      <c r="H4321" s="6" t="str">
        <f t="shared" si="537"/>
        <v>Yotov</v>
      </c>
      <c r="I4321" s="6" t="str">
        <f t="shared" si="538"/>
        <v>Samarinda</v>
      </c>
      <c r="J4321" s="2" t="s">
        <v>551</v>
      </c>
      <c r="K4321" s="7" t="str">
        <f>INDEX('Product Details'!$A$2:$D$169, MATCH('Sales Order '!J4321,'Product Details'!$B$2:$B$169,0),3)</f>
        <v>Office_Supplies</v>
      </c>
      <c r="L4321" s="7" t="str">
        <f>INDEX('Product Details'!$A$2:$D$169, MATCH('Sales Order '!J4321,'Product Details'!$B$2:$B$169,0),4)</f>
        <v>Art</v>
      </c>
      <c r="M4321" s="7" t="str">
        <f>INDEX('Product Details'!$A$2:$D$169, MATCH('Sales Order '!J4321,'Product Details'!$B$2:$B$169,0),1)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539"/>
        <v>204</v>
      </c>
      <c r="R4321" s="8">
        <f t="shared" si="540"/>
        <v>222</v>
      </c>
      <c r="S4321" s="2">
        <v>55</v>
      </c>
      <c r="T4321" s="9">
        <f t="shared" si="541"/>
        <v>277</v>
      </c>
      <c r="U4321" s="9">
        <f t="shared" si="542"/>
        <v>73</v>
      </c>
      <c r="V4321" s="2" t="s">
        <v>34</v>
      </c>
      <c r="W4321" s="10">
        <f t="shared" si="543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 t="shared" si="536"/>
        <v>Ralph</v>
      </c>
      <c r="H4322" s="6" t="str">
        <f t="shared" si="537"/>
        <v>Kennedy</v>
      </c>
      <c r="I4322" s="6" t="str">
        <f t="shared" si="538"/>
        <v>Bundaberg</v>
      </c>
      <c r="J4322" s="2" t="s">
        <v>144</v>
      </c>
      <c r="K4322" s="7" t="str">
        <f>INDEX('Product Details'!$A$2:$D$169, MATCH('Sales Order '!J4322,'Product Details'!$B$2:$B$169,0),3)</f>
        <v>Office_Supplies</v>
      </c>
      <c r="L4322" s="7" t="str">
        <f>INDEX('Product Details'!$A$2:$D$169, MATCH('Sales Order '!J4322,'Product Details'!$B$2:$B$169,0),4)</f>
        <v>Binders</v>
      </c>
      <c r="M4322" s="7" t="str">
        <f>INDEX('Product Details'!$A$2:$D$169, MATCH('Sales Order '!J4322,'Product Details'!$B$2:$B$169,0),1)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539"/>
        <v>7160</v>
      </c>
      <c r="R4322" s="8">
        <f t="shared" si="540"/>
        <v>7512</v>
      </c>
      <c r="S4322" s="2">
        <v>72</v>
      </c>
      <c r="T4322" s="9">
        <f t="shared" si="541"/>
        <v>7584</v>
      </c>
      <c r="U4322" s="9">
        <f t="shared" si="542"/>
        <v>424</v>
      </c>
      <c r="V4322" s="2" t="s">
        <v>34</v>
      </c>
      <c r="W4322" s="10">
        <f t="shared" si="543"/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 t="shared" si="536"/>
        <v>Bill</v>
      </c>
      <c r="H4323" s="6" t="str">
        <f t="shared" si="537"/>
        <v>Donatelli</v>
      </c>
      <c r="I4323" s="6" t="str">
        <f t="shared" si="538"/>
        <v>Kamarhati</v>
      </c>
      <c r="J4323" s="2" t="s">
        <v>181</v>
      </c>
      <c r="K4323" s="7" t="str">
        <f>INDEX('Product Details'!$A$2:$D$169, MATCH('Sales Order '!J4323,'Product Details'!$B$2:$B$169,0),3)</f>
        <v>Furniture</v>
      </c>
      <c r="L4323" s="7" t="str">
        <f>INDEX('Product Details'!$A$2:$D$169, MATCH('Sales Order '!J4323,'Product Details'!$B$2:$B$169,0),4)</f>
        <v>Tables</v>
      </c>
      <c r="M4323" s="7" t="str">
        <f>INDEX('Product Details'!$A$2:$D$169, MATCH('Sales Order '!J4323,'Product Details'!$B$2:$B$169,0),1)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539"/>
        <v>5724</v>
      </c>
      <c r="R4323" s="8">
        <f t="shared" si="540"/>
        <v>6234</v>
      </c>
      <c r="S4323" s="2">
        <v>52</v>
      </c>
      <c r="T4323" s="9">
        <f t="shared" si="541"/>
        <v>6286</v>
      </c>
      <c r="U4323" s="9">
        <f t="shared" si="542"/>
        <v>562</v>
      </c>
      <c r="V4323" s="2" t="s">
        <v>34</v>
      </c>
      <c r="W4323" s="10">
        <f t="shared" si="543"/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 t="shared" si="536"/>
        <v>Ionia</v>
      </c>
      <c r="H4324" s="6" t="str">
        <f t="shared" si="537"/>
        <v>McGrath</v>
      </c>
      <c r="I4324" s="6" t="str">
        <f t="shared" si="538"/>
        <v>Dormagen</v>
      </c>
      <c r="J4324" s="2" t="s">
        <v>84</v>
      </c>
      <c r="K4324" s="7" t="str">
        <f>INDEX('Product Details'!$A$2:$D$169, MATCH('Sales Order '!J4324,'Product Details'!$B$2:$B$169,0),3)</f>
        <v>Furniture</v>
      </c>
      <c r="L4324" s="7" t="str">
        <f>INDEX('Product Details'!$A$2:$D$169, MATCH('Sales Order '!J4324,'Product Details'!$B$2:$B$169,0),4)</f>
        <v>Chairs</v>
      </c>
      <c r="M4324" s="7" t="str">
        <f>INDEX('Product Details'!$A$2:$D$169, MATCH('Sales Order '!J4324,'Product Details'!$B$2:$B$169,0),1)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539"/>
        <v>4162</v>
      </c>
      <c r="R4324" s="8">
        <f t="shared" si="540"/>
        <v>4444</v>
      </c>
      <c r="S4324" s="2">
        <v>69</v>
      </c>
      <c r="T4324" s="9">
        <f t="shared" si="541"/>
        <v>4513</v>
      </c>
      <c r="U4324" s="9">
        <f t="shared" si="542"/>
        <v>351</v>
      </c>
      <c r="V4324" s="2" t="s">
        <v>34</v>
      </c>
      <c r="W4324" s="10">
        <f t="shared" si="543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 t="shared" si="536"/>
        <v>Thomas</v>
      </c>
      <c r="H4325" s="6" t="str">
        <f t="shared" si="537"/>
        <v>Brumley</v>
      </c>
      <c r="I4325" s="6" t="str">
        <f t="shared" si="538"/>
        <v>Launceston</v>
      </c>
      <c r="J4325" s="2" t="s">
        <v>112</v>
      </c>
      <c r="K4325" s="7" t="str">
        <f>INDEX('Product Details'!$A$2:$D$169, MATCH('Sales Order '!J4325,'Product Details'!$B$2:$B$169,0),3)</f>
        <v>Office_Supplies</v>
      </c>
      <c r="L4325" s="7" t="str">
        <f>INDEX('Product Details'!$A$2:$D$169, MATCH('Sales Order '!J4325,'Product Details'!$B$2:$B$169,0),4)</f>
        <v>Storage</v>
      </c>
      <c r="M4325" s="7" t="str">
        <f>INDEX('Product Details'!$A$2:$D$169, MATCH('Sales Order '!J4325,'Product Details'!$B$2:$B$169,0),1)</f>
        <v>Pizazz Global Quick File</v>
      </c>
      <c r="N4325" s="2">
        <v>4443</v>
      </c>
      <c r="O4325" s="2">
        <v>4079</v>
      </c>
      <c r="P4325" s="2">
        <v>2</v>
      </c>
      <c r="Q4325" s="8">
        <f t="shared" si="539"/>
        <v>8158</v>
      </c>
      <c r="R4325" s="8">
        <f t="shared" si="540"/>
        <v>8886</v>
      </c>
      <c r="S4325" s="2">
        <v>76</v>
      </c>
      <c r="T4325" s="9">
        <f t="shared" si="541"/>
        <v>8962</v>
      </c>
      <c r="U4325" s="9">
        <f t="shared" si="542"/>
        <v>804</v>
      </c>
      <c r="V4325" s="2" t="s">
        <v>34</v>
      </c>
      <c r="W4325" s="10">
        <f t="shared" si="543"/>
        <v>0.05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 t="shared" si="536"/>
        <v>Nick</v>
      </c>
      <c r="H4326" s="6" t="str">
        <f t="shared" si="537"/>
        <v>Radford</v>
      </c>
      <c r="I4326" s="6" t="str">
        <f t="shared" si="538"/>
        <v>Lucknow</v>
      </c>
      <c r="J4326" s="2" t="s">
        <v>323</v>
      </c>
      <c r="K4326" s="7" t="str">
        <f>INDEX('Product Details'!$A$2:$D$169, MATCH('Sales Order '!J4326,'Product Details'!$B$2:$B$169,0),3)</f>
        <v>Technology</v>
      </c>
      <c r="L4326" s="7" t="str">
        <f>INDEX('Product Details'!$A$2:$D$169, MATCH('Sales Order '!J4326,'Product Details'!$B$2:$B$169,0),4)</f>
        <v>Accessories</v>
      </c>
      <c r="M4326" s="7" t="str">
        <f>INDEX('Product Details'!$A$2:$D$169, MATCH('Sales Order '!J4326,'Product Details'!$B$2:$B$169,0),1)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539"/>
        <v>1660</v>
      </c>
      <c r="R4326" s="8">
        <f t="shared" si="540"/>
        <v>1780</v>
      </c>
      <c r="S4326" s="2">
        <v>48</v>
      </c>
      <c r="T4326" s="9">
        <f t="shared" si="541"/>
        <v>1828</v>
      </c>
      <c r="U4326" s="9">
        <f t="shared" si="542"/>
        <v>168</v>
      </c>
      <c r="V4326" s="2" t="s">
        <v>31</v>
      </c>
      <c r="W4326" s="10">
        <f t="shared" si="543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 t="shared" si="536"/>
        <v>Troy</v>
      </c>
      <c r="H4327" s="6" t="str">
        <f t="shared" si="537"/>
        <v>Blackwell</v>
      </c>
      <c r="I4327" s="6" t="str">
        <f t="shared" si="538"/>
        <v>Akola</v>
      </c>
      <c r="J4327" s="2" t="s">
        <v>106</v>
      </c>
      <c r="K4327" s="7" t="str">
        <f>INDEX('Product Details'!$A$2:$D$169, MATCH('Sales Order '!J4327,'Product Details'!$B$2:$B$169,0),3)</f>
        <v>Office_Supplies</v>
      </c>
      <c r="L4327" s="7" t="str">
        <f>INDEX('Product Details'!$A$2:$D$169, MATCH('Sales Order '!J4327,'Product Details'!$B$2:$B$169,0),4)</f>
        <v>Appliances</v>
      </c>
      <c r="M4327" s="7" t="str">
        <f>INDEX('Product Details'!$A$2:$D$169, MATCH('Sales Order '!J4327,'Product Details'!$B$2:$B$169,0),1)</f>
        <v>Hoover Microwave, Silver</v>
      </c>
      <c r="N4327" s="2">
        <v>4904</v>
      </c>
      <c r="O4327" s="2">
        <v>4499</v>
      </c>
      <c r="P4327" s="2">
        <v>2</v>
      </c>
      <c r="Q4327" s="8">
        <f t="shared" si="539"/>
        <v>8998</v>
      </c>
      <c r="R4327" s="8">
        <f t="shared" si="540"/>
        <v>9808</v>
      </c>
      <c r="S4327" s="2">
        <v>74</v>
      </c>
      <c r="T4327" s="9">
        <f t="shared" si="541"/>
        <v>9882</v>
      </c>
      <c r="U4327" s="9">
        <f t="shared" si="542"/>
        <v>884</v>
      </c>
      <c r="V4327" s="2" t="s">
        <v>64</v>
      </c>
      <c r="W4327" s="10">
        <f t="shared" si="543"/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 t="shared" si="536"/>
        <v>Tony</v>
      </c>
      <c r="H4328" s="6" t="str">
        <f t="shared" si="537"/>
        <v>Sayre</v>
      </c>
      <c r="I4328" s="6" t="str">
        <f t="shared" si="538"/>
        <v>Bharatpur</v>
      </c>
      <c r="J4328" s="2" t="s">
        <v>1051</v>
      </c>
      <c r="K4328" s="7" t="str">
        <f>INDEX('Product Details'!$A$2:$D$169, MATCH('Sales Order '!J4328,'Product Details'!$B$2:$B$169,0),3)</f>
        <v>Technology</v>
      </c>
      <c r="L4328" s="7" t="str">
        <f>INDEX('Product Details'!$A$2:$D$169, MATCH('Sales Order '!J4328,'Product Details'!$B$2:$B$169,0),4)</f>
        <v>Copiers</v>
      </c>
      <c r="M4328" s="7" t="str">
        <f>INDEX('Product Details'!$A$2:$D$169, MATCH('Sales Order '!J4328,'Product Details'!$B$2:$B$169,0),1)</f>
        <v>Canon Ink, Digital</v>
      </c>
      <c r="N4328" s="2">
        <v>1721</v>
      </c>
      <c r="O4328" s="2">
        <v>1640</v>
      </c>
      <c r="P4328" s="2">
        <v>3</v>
      </c>
      <c r="Q4328" s="8">
        <f t="shared" si="539"/>
        <v>4920</v>
      </c>
      <c r="R4328" s="8">
        <f t="shared" si="540"/>
        <v>5163</v>
      </c>
      <c r="S4328" s="2">
        <v>81</v>
      </c>
      <c r="T4328" s="9">
        <f t="shared" si="541"/>
        <v>5244</v>
      </c>
      <c r="U4328" s="9">
        <f t="shared" si="542"/>
        <v>324</v>
      </c>
      <c r="V4328" s="2" t="s">
        <v>34</v>
      </c>
      <c r="W4328" s="10">
        <f t="shared" si="543"/>
        <v>0.05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 t="shared" si="536"/>
        <v>Victoria</v>
      </c>
      <c r="H4329" s="6" t="str">
        <f t="shared" si="537"/>
        <v>Pisteka</v>
      </c>
      <c r="I4329" s="6" t="str">
        <f t="shared" si="538"/>
        <v>Bokaro</v>
      </c>
      <c r="J4329" s="2" t="s">
        <v>122</v>
      </c>
      <c r="K4329" s="7" t="str">
        <f>INDEX('Product Details'!$A$2:$D$169, MATCH('Sales Order '!J4329,'Product Details'!$B$2:$B$169,0),3)</f>
        <v>Furniture</v>
      </c>
      <c r="L4329" s="7" t="str">
        <f>INDEX('Product Details'!$A$2:$D$169, MATCH('Sales Order '!J4329,'Product Details'!$B$2:$B$169,0),4)</f>
        <v>Furnishings</v>
      </c>
      <c r="M4329" s="7" t="str">
        <f>INDEX('Product Details'!$A$2:$D$169, MATCH('Sales Order '!J4329,'Product Details'!$B$2:$B$169,0),1)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539"/>
        <v>3172</v>
      </c>
      <c r="R4329" s="8">
        <f t="shared" si="540"/>
        <v>3300</v>
      </c>
      <c r="S4329" s="2">
        <v>45</v>
      </c>
      <c r="T4329" s="9">
        <f t="shared" si="541"/>
        <v>3345</v>
      </c>
      <c r="U4329" s="9">
        <f t="shared" si="542"/>
        <v>173</v>
      </c>
      <c r="V4329" s="2" t="s">
        <v>34</v>
      </c>
      <c r="W4329" s="10">
        <f t="shared" si="543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 t="shared" si="536"/>
        <v>Sonia</v>
      </c>
      <c r="H4330" s="6" t="str">
        <f t="shared" si="537"/>
        <v>Sunley</v>
      </c>
      <c r="I4330" s="6" t="str">
        <f t="shared" si="538"/>
        <v>Canberra</v>
      </c>
      <c r="J4330" s="2" t="s">
        <v>1225</v>
      </c>
      <c r="K4330" s="7" t="str">
        <f>INDEX('Product Details'!$A$2:$D$169, MATCH('Sales Order '!J4330,'Product Details'!$B$2:$B$169,0),3)</f>
        <v>Office_Supplies</v>
      </c>
      <c r="L4330" s="7" t="str">
        <f>INDEX('Product Details'!$A$2:$D$169, MATCH('Sales Order '!J4330,'Product Details'!$B$2:$B$169,0),4)</f>
        <v>Labels</v>
      </c>
      <c r="M4330" s="7" t="str">
        <f>INDEX('Product Details'!$A$2:$D$169, MATCH('Sales Order '!J4330,'Product Details'!$B$2:$B$169,0),1)</f>
        <v>Aver 510</v>
      </c>
      <c r="N4330" s="2">
        <v>56</v>
      </c>
      <c r="O4330" s="2">
        <v>54</v>
      </c>
      <c r="P4330" s="2">
        <v>1</v>
      </c>
      <c r="Q4330" s="8">
        <f t="shared" si="539"/>
        <v>54</v>
      </c>
      <c r="R4330" s="8">
        <f t="shared" si="540"/>
        <v>56</v>
      </c>
      <c r="S4330" s="2">
        <v>10</v>
      </c>
      <c r="T4330" s="9">
        <f t="shared" si="541"/>
        <v>66</v>
      </c>
      <c r="U4330" s="9">
        <f t="shared" si="542"/>
        <v>12</v>
      </c>
      <c r="V4330" s="2" t="s">
        <v>31</v>
      </c>
      <c r="W4330" s="10">
        <f t="shared" si="543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 t="shared" si="536"/>
        <v>Brad</v>
      </c>
      <c r="H4331" s="6" t="str">
        <f t="shared" si="537"/>
        <v>Thomas</v>
      </c>
      <c r="I4331" s="6" t="str">
        <f t="shared" si="538"/>
        <v>Udaipur</v>
      </c>
      <c r="J4331" s="2" t="s">
        <v>106</v>
      </c>
      <c r="K4331" s="7" t="str">
        <f>INDEX('Product Details'!$A$2:$D$169, MATCH('Sales Order '!J4331,'Product Details'!$B$2:$B$169,0),3)</f>
        <v>Office_Supplies</v>
      </c>
      <c r="L4331" s="7" t="str">
        <f>INDEX('Product Details'!$A$2:$D$169, MATCH('Sales Order '!J4331,'Product Details'!$B$2:$B$169,0),4)</f>
        <v>Appliances</v>
      </c>
      <c r="M4331" s="7" t="str">
        <f>INDEX('Product Details'!$A$2:$D$169, MATCH('Sales Order '!J4331,'Product Details'!$B$2:$B$169,0),1)</f>
        <v>Hoover Microwave, Silver</v>
      </c>
      <c r="N4331" s="2">
        <v>173</v>
      </c>
      <c r="O4331" s="2">
        <v>155</v>
      </c>
      <c r="P4331" s="2">
        <v>2</v>
      </c>
      <c r="Q4331" s="8">
        <f t="shared" si="539"/>
        <v>310</v>
      </c>
      <c r="R4331" s="8">
        <f t="shared" si="540"/>
        <v>346</v>
      </c>
      <c r="S4331" s="2">
        <v>30</v>
      </c>
      <c r="T4331" s="9">
        <f t="shared" si="541"/>
        <v>376</v>
      </c>
      <c r="U4331" s="9">
        <f t="shared" si="542"/>
        <v>66</v>
      </c>
      <c r="V4331" s="2" t="s">
        <v>72</v>
      </c>
      <c r="W4331" s="10">
        <f t="shared" si="543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 t="shared" si="536"/>
        <v>Ryan</v>
      </c>
      <c r="H4332" s="6" t="str">
        <f t="shared" si="537"/>
        <v>Akin</v>
      </c>
      <c r="I4332" s="6" t="str">
        <f t="shared" si="538"/>
        <v>Bayreuth</v>
      </c>
      <c r="J4332" s="2" t="s">
        <v>387</v>
      </c>
      <c r="K4332" s="7" t="str">
        <f>INDEX('Product Details'!$A$2:$D$169, MATCH('Sales Order '!J4332,'Product Details'!$B$2:$B$169,0),3)</f>
        <v>Office_Supplies</v>
      </c>
      <c r="L4332" s="7" t="str">
        <f>INDEX('Product Details'!$A$2:$D$169, MATCH('Sales Order '!J4332,'Product Details'!$B$2:$B$169,0),4)</f>
        <v>Fasteners</v>
      </c>
      <c r="M4332" s="7" t="str">
        <f>INDEX('Product Details'!$A$2:$D$169, MATCH('Sales Order '!J4332,'Product Details'!$B$2:$B$169,0),1)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539"/>
        <v>8162</v>
      </c>
      <c r="R4332" s="8">
        <f t="shared" si="540"/>
        <v>8738</v>
      </c>
      <c r="S4332" s="2">
        <v>41</v>
      </c>
      <c r="T4332" s="9">
        <f t="shared" si="541"/>
        <v>8779</v>
      </c>
      <c r="U4332" s="9">
        <f t="shared" si="542"/>
        <v>617</v>
      </c>
      <c r="V4332" s="2" t="s">
        <v>31</v>
      </c>
      <c r="W4332" s="10">
        <f t="shared" si="543"/>
        <v>0.05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 t="shared" si="536"/>
        <v>Ralph</v>
      </c>
      <c r="H4333" s="6" t="str">
        <f t="shared" si="537"/>
        <v>Kennedy</v>
      </c>
      <c r="I4333" s="6" t="str">
        <f t="shared" si="538"/>
        <v>Bundaberg</v>
      </c>
      <c r="J4333" s="2" t="s">
        <v>436</v>
      </c>
      <c r="K4333" s="7" t="str">
        <f>INDEX('Product Details'!$A$2:$D$169, MATCH('Sales Order '!J4333,'Product Details'!$B$2:$B$169,0),3)</f>
        <v>Technology</v>
      </c>
      <c r="L4333" s="7" t="str">
        <f>INDEX('Product Details'!$A$2:$D$169, MATCH('Sales Order '!J4333,'Product Details'!$B$2:$B$169,0),4)</f>
        <v>Accessories</v>
      </c>
      <c r="M4333" s="7" t="str">
        <f>INDEX('Product Details'!$A$2:$D$169, MATCH('Sales Order '!J4333,'Product Details'!$B$2:$B$169,0),1)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539"/>
        <v>1254</v>
      </c>
      <c r="R4333" s="8">
        <f t="shared" si="540"/>
        <v>1342</v>
      </c>
      <c r="S4333" s="2">
        <v>28</v>
      </c>
      <c r="T4333" s="9">
        <f t="shared" si="541"/>
        <v>1370</v>
      </c>
      <c r="U4333" s="9">
        <f t="shared" si="542"/>
        <v>116</v>
      </c>
      <c r="V4333" s="2" t="s">
        <v>34</v>
      </c>
      <c r="W4333" s="10">
        <f t="shared" si="543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 t="shared" si="536"/>
        <v>Darren</v>
      </c>
      <c r="H4334" s="6" t="str">
        <f t="shared" si="537"/>
        <v>Budd</v>
      </c>
      <c r="I4334" s="6" t="str">
        <f t="shared" si="538"/>
        <v>Regensburg</v>
      </c>
      <c r="J4334" s="2" t="s">
        <v>5</v>
      </c>
      <c r="K4334" s="7" t="str">
        <f>INDEX('Product Details'!$A$2:$D$169, MATCH('Sales Order '!J4334,'Product Details'!$B$2:$B$169,0),3)</f>
        <v>Furniture</v>
      </c>
      <c r="L4334" s="7" t="str">
        <f>INDEX('Product Details'!$A$2:$D$169, MATCH('Sales Order '!J4334,'Product Details'!$B$2:$B$169,0),4)</f>
        <v>Furnishings</v>
      </c>
      <c r="M4334" s="7" t="str">
        <f>INDEX('Product Details'!$A$2:$D$169, MATCH('Sales Order '!J4334,'Product Details'!$B$2:$B$169,0),1)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539"/>
        <v>8550</v>
      </c>
      <c r="R4334" s="8">
        <f t="shared" si="540"/>
        <v>9153</v>
      </c>
      <c r="S4334" s="2">
        <v>47</v>
      </c>
      <c r="T4334" s="9">
        <f t="shared" si="541"/>
        <v>9200</v>
      </c>
      <c r="U4334" s="9">
        <f t="shared" si="542"/>
        <v>650</v>
      </c>
      <c r="V4334" s="2" t="s">
        <v>34</v>
      </c>
      <c r="W4334" s="10">
        <f t="shared" si="543"/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 t="shared" si="536"/>
        <v>Brad</v>
      </c>
      <c r="H4335" s="6" t="str">
        <f t="shared" si="537"/>
        <v>Eason</v>
      </c>
      <c r="I4335" s="6" t="str">
        <f t="shared" si="538"/>
        <v>Oberhausen</v>
      </c>
      <c r="J4335" s="2" t="s">
        <v>1001</v>
      </c>
      <c r="K4335" s="7" t="str">
        <f>INDEX('Product Details'!$A$2:$D$169, MATCH('Sales Order '!J4335,'Product Details'!$B$2:$B$169,0),3)</f>
        <v>Office_Supplies</v>
      </c>
      <c r="L4335" s="7" t="str">
        <f>INDEX('Product Details'!$A$2:$D$169, MATCH('Sales Order '!J4335,'Product Details'!$B$2:$B$169,0),4)</f>
        <v>Art</v>
      </c>
      <c r="M4335" s="7" t="str">
        <f>INDEX('Product Details'!$A$2:$D$169, MATCH('Sales Order '!J4335,'Product Details'!$B$2:$B$169,0),1)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539"/>
        <v>12865</v>
      </c>
      <c r="R4335" s="8">
        <f t="shared" si="540"/>
        <v>13890</v>
      </c>
      <c r="S4335" s="2">
        <v>59</v>
      </c>
      <c r="T4335" s="9">
        <f t="shared" si="541"/>
        <v>13949</v>
      </c>
      <c r="U4335" s="9">
        <f t="shared" si="542"/>
        <v>1084</v>
      </c>
      <c r="V4335" s="2" t="s">
        <v>34</v>
      </c>
      <c r="W4335" s="10">
        <f t="shared" si="543"/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 t="shared" si="536"/>
        <v>Linda</v>
      </c>
      <c r="H4336" s="6" t="str">
        <f t="shared" si="537"/>
        <v>Southworth</v>
      </c>
      <c r="I4336" s="6" t="str">
        <f t="shared" si="538"/>
        <v>Brisbane</v>
      </c>
      <c r="J4336" s="2" t="s">
        <v>444</v>
      </c>
      <c r="K4336" s="7" t="str">
        <f>INDEX('Product Details'!$A$2:$D$169, MATCH('Sales Order '!J4336,'Product Details'!$B$2:$B$169,0),3)</f>
        <v>Office_Supplies</v>
      </c>
      <c r="L4336" s="7" t="str">
        <f>INDEX('Product Details'!$A$2:$D$169, MATCH('Sales Order '!J4336,'Product Details'!$B$2:$B$169,0),4)</f>
        <v>Envelopes</v>
      </c>
      <c r="M4336" s="7" t="str">
        <f>INDEX('Product Details'!$A$2:$D$169, MATCH('Sales Order '!J4336,'Product Details'!$B$2:$B$169,0),1)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539"/>
        <v>2568</v>
      </c>
      <c r="R4336" s="8">
        <f t="shared" si="540"/>
        <v>2724</v>
      </c>
      <c r="S4336" s="2">
        <v>89</v>
      </c>
      <c r="T4336" s="9">
        <f t="shared" si="541"/>
        <v>2813</v>
      </c>
      <c r="U4336" s="9">
        <f t="shared" si="542"/>
        <v>245</v>
      </c>
      <c r="V4336" s="2" t="s">
        <v>34</v>
      </c>
      <c r="W4336" s="10">
        <f t="shared" si="543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 t="shared" si="536"/>
        <v>Neoma</v>
      </c>
      <c r="H4337" s="6" t="str">
        <f t="shared" si="537"/>
        <v>Murray</v>
      </c>
      <c r="I4337" s="6" t="str">
        <f t="shared" si="538"/>
        <v>Guwahati</v>
      </c>
      <c r="J4337" s="2" t="s">
        <v>57</v>
      </c>
      <c r="K4337" s="7" t="str">
        <f>INDEX('Product Details'!$A$2:$D$169, MATCH('Sales Order '!J4337,'Product Details'!$B$2:$B$169,0),3)</f>
        <v>Technology</v>
      </c>
      <c r="L4337" s="7" t="str">
        <f>INDEX('Product Details'!$A$2:$D$169, MATCH('Sales Order '!J4337,'Product Details'!$B$2:$B$169,0),4)</f>
        <v>Accessories</v>
      </c>
      <c r="M4337" s="7" t="str">
        <f>INDEX('Product Details'!$A$2:$D$169, MATCH('Sales Order '!J4337,'Product Details'!$B$2:$B$169,0),1)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539"/>
        <v>2067</v>
      </c>
      <c r="R4337" s="8">
        <f t="shared" si="540"/>
        <v>2187</v>
      </c>
      <c r="S4337" s="2">
        <v>37</v>
      </c>
      <c r="T4337" s="9">
        <f t="shared" si="541"/>
        <v>2224</v>
      </c>
      <c r="U4337" s="9">
        <f t="shared" si="542"/>
        <v>157</v>
      </c>
      <c r="V4337" s="2" t="s">
        <v>64</v>
      </c>
      <c r="W4337" s="10">
        <f t="shared" si="543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 t="shared" si="536"/>
        <v>Steven</v>
      </c>
      <c r="H4338" s="6" t="str">
        <f t="shared" si="537"/>
        <v>Cartwright</v>
      </c>
      <c r="I4338" s="6" t="str">
        <f t="shared" si="538"/>
        <v>Newcastle</v>
      </c>
      <c r="J4338" s="2" t="s">
        <v>311</v>
      </c>
      <c r="K4338" s="7" t="str">
        <f>INDEX('Product Details'!$A$2:$D$169, MATCH('Sales Order '!J4338,'Product Details'!$B$2:$B$169,0),3)</f>
        <v>Technology</v>
      </c>
      <c r="L4338" s="7" t="str">
        <f>INDEX('Product Details'!$A$2:$D$169, MATCH('Sales Order '!J4338,'Product Details'!$B$2:$B$169,0),4)</f>
        <v>Copiers</v>
      </c>
      <c r="M4338" s="7" t="str">
        <f>INDEX('Product Details'!$A$2:$D$169, MATCH('Sales Order '!J4338,'Product Details'!$B$2:$B$169,0),1)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539"/>
        <v>12608</v>
      </c>
      <c r="R4338" s="8">
        <f t="shared" si="540"/>
        <v>13364</v>
      </c>
      <c r="S4338" s="2">
        <v>20</v>
      </c>
      <c r="T4338" s="9">
        <f t="shared" si="541"/>
        <v>13384</v>
      </c>
      <c r="U4338" s="9">
        <f t="shared" si="542"/>
        <v>776</v>
      </c>
      <c r="V4338" s="2" t="s">
        <v>34</v>
      </c>
      <c r="W4338" s="10">
        <f t="shared" si="543"/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 t="shared" si="536"/>
        <v>Annie</v>
      </c>
      <c r="H4339" s="6" t="str">
        <f t="shared" si="537"/>
        <v>Zypern</v>
      </c>
      <c r="I4339" s="6" t="str">
        <f t="shared" si="538"/>
        <v>Brisbane</v>
      </c>
      <c r="J4339" s="2" t="s">
        <v>515</v>
      </c>
      <c r="K4339" s="7" t="str">
        <f>INDEX('Product Details'!$A$2:$D$169, MATCH('Sales Order '!J4339,'Product Details'!$B$2:$B$169,0),3)</f>
        <v>Technology</v>
      </c>
      <c r="L4339" s="7" t="str">
        <f>INDEX('Product Details'!$A$2:$D$169, MATCH('Sales Order '!J4339,'Product Details'!$B$2:$B$169,0),4)</f>
        <v>Accessories</v>
      </c>
      <c r="M4339" s="7" t="str">
        <f>INDEX('Product Details'!$A$2:$D$169, MATCH('Sales Order '!J4339,'Product Details'!$B$2:$B$169,0),1)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539"/>
        <v>11571</v>
      </c>
      <c r="R4339" s="8">
        <f t="shared" si="540"/>
        <v>12738</v>
      </c>
      <c r="S4339" s="2">
        <v>48</v>
      </c>
      <c r="T4339" s="9">
        <f t="shared" si="541"/>
        <v>12786</v>
      </c>
      <c r="U4339" s="9">
        <f t="shared" si="542"/>
        <v>1215</v>
      </c>
      <c r="V4339" s="2" t="s">
        <v>34</v>
      </c>
      <c r="W4339" s="10">
        <f t="shared" si="543"/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 t="shared" si="536"/>
        <v>Fred</v>
      </c>
      <c r="H4340" s="6" t="str">
        <f t="shared" si="537"/>
        <v>Wasserman</v>
      </c>
      <c r="I4340" s="6" t="str">
        <f t="shared" si="538"/>
        <v>Willich</v>
      </c>
      <c r="J4340" s="2" t="s">
        <v>867</v>
      </c>
      <c r="K4340" s="7" t="str">
        <f>INDEX('Product Details'!$A$2:$D$169, MATCH('Sales Order '!J4340,'Product Details'!$B$2:$B$169,0),3)</f>
        <v>Furniture</v>
      </c>
      <c r="L4340" s="7" t="str">
        <f>INDEX('Product Details'!$A$2:$D$169, MATCH('Sales Order '!J4340,'Product Details'!$B$2:$B$169,0),4)</f>
        <v>Chairs</v>
      </c>
      <c r="M4340" s="7" t="str">
        <f>INDEX('Product Details'!$A$2:$D$169, MATCH('Sales Order '!J4340,'Product Details'!$B$2:$B$169,0),1)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539"/>
        <v>612</v>
      </c>
      <c r="R4340" s="8">
        <f t="shared" si="540"/>
        <v>666</v>
      </c>
      <c r="S4340" s="2">
        <v>68</v>
      </c>
      <c r="T4340" s="9">
        <f t="shared" si="541"/>
        <v>734</v>
      </c>
      <c r="U4340" s="9">
        <f t="shared" si="542"/>
        <v>122</v>
      </c>
      <c r="V4340" s="2" t="s">
        <v>31</v>
      </c>
      <c r="W4340" s="10">
        <f t="shared" si="543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 t="shared" si="536"/>
        <v>David</v>
      </c>
      <c r="H4341" s="6" t="str">
        <f t="shared" si="537"/>
        <v>Smith</v>
      </c>
      <c r="I4341" s="6" t="str">
        <f t="shared" si="538"/>
        <v>Surat</v>
      </c>
      <c r="J4341" s="2" t="s">
        <v>962</v>
      </c>
      <c r="K4341" s="7" t="str">
        <f>INDEX('Product Details'!$A$2:$D$169, MATCH('Sales Order '!J4341,'Product Details'!$B$2:$B$169,0),3)</f>
        <v>Furniture</v>
      </c>
      <c r="L4341" s="7" t="str">
        <f>INDEX('Product Details'!$A$2:$D$169, MATCH('Sales Order '!J4341,'Product Details'!$B$2:$B$169,0),4)</f>
        <v>Bookcases</v>
      </c>
      <c r="M4341" s="7" t="str">
        <f>INDEX('Product Details'!$A$2:$D$169, MATCH('Sales Order '!J4341,'Product Details'!$B$2:$B$169,0),1)</f>
        <v>Classic Bookcase, Pine</v>
      </c>
      <c r="N4341" s="2">
        <v>185</v>
      </c>
      <c r="O4341" s="2">
        <v>171</v>
      </c>
      <c r="P4341" s="2">
        <v>2</v>
      </c>
      <c r="Q4341" s="8">
        <f t="shared" si="539"/>
        <v>342</v>
      </c>
      <c r="R4341" s="8">
        <f t="shared" si="540"/>
        <v>370</v>
      </c>
      <c r="S4341" s="2">
        <v>30</v>
      </c>
      <c r="T4341" s="9">
        <f t="shared" si="541"/>
        <v>400</v>
      </c>
      <c r="U4341" s="9">
        <f t="shared" si="542"/>
        <v>58</v>
      </c>
      <c r="V4341" s="2" t="s">
        <v>34</v>
      </c>
      <c r="W4341" s="10">
        <f t="shared" si="543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 t="shared" si="536"/>
        <v>Quincy</v>
      </c>
      <c r="H4342" s="6" t="str">
        <f t="shared" si="537"/>
        <v>Jones</v>
      </c>
      <c r="I4342" s="6" t="str">
        <f t="shared" si="538"/>
        <v>Gold Coast</v>
      </c>
      <c r="J4342" s="2" t="s">
        <v>81</v>
      </c>
      <c r="K4342" s="7" t="str">
        <f>INDEX('Product Details'!$A$2:$D$169, MATCH('Sales Order '!J4342,'Product Details'!$B$2:$B$169,0),3)</f>
        <v>Technology</v>
      </c>
      <c r="L4342" s="7" t="str">
        <f>INDEX('Product Details'!$A$2:$D$169, MATCH('Sales Order '!J4342,'Product Details'!$B$2:$B$169,0),4)</f>
        <v>Phones</v>
      </c>
      <c r="M4342" s="7" t="str">
        <f>INDEX('Product Details'!$A$2:$D$169, MATCH('Sales Order '!J4342,'Product Details'!$B$2:$B$169,0),1)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539"/>
        <v>901</v>
      </c>
      <c r="R4342" s="8">
        <f t="shared" si="540"/>
        <v>954</v>
      </c>
      <c r="S4342" s="2">
        <v>94</v>
      </c>
      <c r="T4342" s="9">
        <f t="shared" si="541"/>
        <v>1048</v>
      </c>
      <c r="U4342" s="9">
        <f t="shared" si="542"/>
        <v>147</v>
      </c>
      <c r="V4342" s="2" t="s">
        <v>34</v>
      </c>
      <c r="W4342" s="10">
        <f t="shared" si="543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 t="shared" si="536"/>
        <v>Ted</v>
      </c>
      <c r="H4343" s="6" t="str">
        <f t="shared" si="537"/>
        <v>Trevino</v>
      </c>
      <c r="I4343" s="6" t="str">
        <f t="shared" si="538"/>
        <v>Bendigo</v>
      </c>
      <c r="J4343" s="2" t="s">
        <v>700</v>
      </c>
      <c r="K4343" s="7" t="str">
        <f>INDEX('Product Details'!$A$2:$D$169, MATCH('Sales Order '!J4343,'Product Details'!$B$2:$B$169,0),3)</f>
        <v>Technology</v>
      </c>
      <c r="L4343" s="7" t="str">
        <f>INDEX('Product Details'!$A$2:$D$169, MATCH('Sales Order '!J4343,'Product Details'!$B$2:$B$169,0),4)</f>
        <v>Accessories</v>
      </c>
      <c r="M4343" s="7" t="str">
        <f>INDEX('Product Details'!$A$2:$D$169, MATCH('Sales Order '!J4343,'Product Details'!$B$2:$B$169,0),1)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539"/>
        <v>575</v>
      </c>
      <c r="R4343" s="8">
        <f t="shared" si="540"/>
        <v>615</v>
      </c>
      <c r="S4343" s="2">
        <v>30</v>
      </c>
      <c r="T4343" s="9">
        <f t="shared" si="541"/>
        <v>645</v>
      </c>
      <c r="U4343" s="9">
        <f t="shared" si="542"/>
        <v>70</v>
      </c>
      <c r="V4343" s="2" t="s">
        <v>34</v>
      </c>
      <c r="W4343" s="10">
        <f t="shared" si="543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 t="shared" si="536"/>
        <v>Eugene</v>
      </c>
      <c r="H4344" s="6" t="str">
        <f t="shared" si="537"/>
        <v>Hildebrand</v>
      </c>
      <c r="I4344" s="6" t="str">
        <f t="shared" si="538"/>
        <v>Sindelfingen</v>
      </c>
      <c r="J4344" s="2" t="s">
        <v>1185</v>
      </c>
      <c r="K4344" s="7" t="str">
        <f>INDEX('Product Details'!$A$2:$D$169, MATCH('Sales Order '!J4344,'Product Details'!$B$2:$B$169,0),3)</f>
        <v>Office_Supplies</v>
      </c>
      <c r="L4344" s="7" t="str">
        <f>INDEX('Product Details'!$A$2:$D$169, MATCH('Sales Order '!J4344,'Product Details'!$B$2:$B$169,0),4)</f>
        <v>Envelopes</v>
      </c>
      <c r="M4344" s="7" t="str">
        <f>INDEX('Product Details'!$A$2:$D$169, MATCH('Sales Order '!J4344,'Product Details'!$B$2:$B$169,0),1)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539"/>
        <v>838</v>
      </c>
      <c r="R4344" s="8">
        <f t="shared" si="540"/>
        <v>916</v>
      </c>
      <c r="S4344" s="2">
        <v>27</v>
      </c>
      <c r="T4344" s="9">
        <f t="shared" si="541"/>
        <v>943</v>
      </c>
      <c r="U4344" s="9">
        <f t="shared" si="542"/>
        <v>105</v>
      </c>
      <c r="V4344" s="2" t="s">
        <v>64</v>
      </c>
      <c r="W4344" s="10">
        <f t="shared" si="543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 t="shared" si="536"/>
        <v>Darrin</v>
      </c>
      <c r="H4345" s="6" t="str">
        <f t="shared" si="537"/>
        <v>Sayre</v>
      </c>
      <c r="I4345" s="6" t="str">
        <f t="shared" si="538"/>
        <v>Duisburg</v>
      </c>
      <c r="J4345" s="2" t="s">
        <v>1001</v>
      </c>
      <c r="K4345" s="7" t="str">
        <f>INDEX('Product Details'!$A$2:$D$169, MATCH('Sales Order '!J4345,'Product Details'!$B$2:$B$169,0),3)</f>
        <v>Office_Supplies</v>
      </c>
      <c r="L4345" s="7" t="str">
        <f>INDEX('Product Details'!$A$2:$D$169, MATCH('Sales Order '!J4345,'Product Details'!$B$2:$B$169,0),4)</f>
        <v>Art</v>
      </c>
      <c r="M4345" s="7" t="str">
        <f>INDEX('Product Details'!$A$2:$D$169, MATCH('Sales Order '!J4345,'Product Details'!$B$2:$B$169,0),1)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539"/>
        <v>7914</v>
      </c>
      <c r="R4345" s="8">
        <f t="shared" si="540"/>
        <v>8878</v>
      </c>
      <c r="S4345" s="2">
        <v>23</v>
      </c>
      <c r="T4345" s="9">
        <f t="shared" si="541"/>
        <v>8901</v>
      </c>
      <c r="U4345" s="9">
        <f t="shared" si="542"/>
        <v>987</v>
      </c>
      <c r="V4345" s="2" t="s">
        <v>34</v>
      </c>
      <c r="W4345" s="10">
        <f t="shared" si="543"/>
        <v>0.05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 t="shared" si="536"/>
        <v>Deirdre</v>
      </c>
      <c r="H4346" s="6" t="str">
        <f t="shared" si="537"/>
        <v>Greer</v>
      </c>
      <c r="I4346" s="6" t="str">
        <f t="shared" si="538"/>
        <v>Perth</v>
      </c>
      <c r="J4346" s="2" t="s">
        <v>144</v>
      </c>
      <c r="K4346" s="7" t="str">
        <f>INDEX('Product Details'!$A$2:$D$169, MATCH('Sales Order '!J4346,'Product Details'!$B$2:$B$169,0),3)</f>
        <v>Office_Supplies</v>
      </c>
      <c r="L4346" s="7" t="str">
        <f>INDEX('Product Details'!$A$2:$D$169, MATCH('Sales Order '!J4346,'Product Details'!$B$2:$B$169,0),4)</f>
        <v>Binders</v>
      </c>
      <c r="M4346" s="7" t="str">
        <f>INDEX('Product Details'!$A$2:$D$169, MATCH('Sales Order '!J4346,'Product Details'!$B$2:$B$169,0),1)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539"/>
        <v>5502</v>
      </c>
      <c r="R4346" s="8">
        <f t="shared" si="540"/>
        <v>5775</v>
      </c>
      <c r="S4346" s="2">
        <v>66</v>
      </c>
      <c r="T4346" s="9">
        <f t="shared" si="541"/>
        <v>5841</v>
      </c>
      <c r="U4346" s="9">
        <f t="shared" si="542"/>
        <v>339</v>
      </c>
      <c r="V4346" s="2" t="s">
        <v>64</v>
      </c>
      <c r="W4346" s="10">
        <f t="shared" si="543"/>
        <v>0.05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 t="shared" si="536"/>
        <v>Logan</v>
      </c>
      <c r="H4347" s="6" t="str">
        <f t="shared" si="537"/>
        <v>Currie</v>
      </c>
      <c r="I4347" s="6" t="str">
        <f t="shared" si="538"/>
        <v>Gold Coast</v>
      </c>
      <c r="J4347" s="2" t="s">
        <v>387</v>
      </c>
      <c r="K4347" s="7" t="str">
        <f>INDEX('Product Details'!$A$2:$D$169, MATCH('Sales Order '!J4347,'Product Details'!$B$2:$B$169,0),3)</f>
        <v>Office_Supplies</v>
      </c>
      <c r="L4347" s="7" t="str">
        <f>INDEX('Product Details'!$A$2:$D$169, MATCH('Sales Order '!J4347,'Product Details'!$B$2:$B$169,0),4)</f>
        <v>Fasteners</v>
      </c>
      <c r="M4347" s="7" t="str">
        <f>INDEX('Product Details'!$A$2:$D$169, MATCH('Sales Order '!J4347,'Product Details'!$B$2:$B$169,0),1)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539"/>
        <v>56</v>
      </c>
      <c r="R4347" s="8">
        <f t="shared" si="540"/>
        <v>60</v>
      </c>
      <c r="S4347" s="2">
        <v>10</v>
      </c>
      <c r="T4347" s="9">
        <f t="shared" si="541"/>
        <v>70</v>
      </c>
      <c r="U4347" s="9">
        <f t="shared" si="542"/>
        <v>14</v>
      </c>
      <c r="V4347" s="2" t="s">
        <v>64</v>
      </c>
      <c r="W4347" s="10">
        <f t="shared" si="543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 t="shared" si="536"/>
        <v>Shahid</v>
      </c>
      <c r="H4348" s="6" t="str">
        <f t="shared" si="537"/>
        <v>Collister</v>
      </c>
      <c r="I4348" s="6" t="str">
        <f t="shared" si="538"/>
        <v>Solapur</v>
      </c>
      <c r="J4348" s="2" t="s">
        <v>962</v>
      </c>
      <c r="K4348" s="7" t="str">
        <f>INDEX('Product Details'!$A$2:$D$169, MATCH('Sales Order '!J4348,'Product Details'!$B$2:$B$169,0),3)</f>
        <v>Furniture</v>
      </c>
      <c r="L4348" s="7" t="str">
        <f>INDEX('Product Details'!$A$2:$D$169, MATCH('Sales Order '!J4348,'Product Details'!$B$2:$B$169,0),4)</f>
        <v>Bookcases</v>
      </c>
      <c r="M4348" s="7" t="str">
        <f>INDEX('Product Details'!$A$2:$D$169, MATCH('Sales Order '!J4348,'Product Details'!$B$2:$B$169,0),1)</f>
        <v>Classic Bookcase, Pine</v>
      </c>
      <c r="N4348" s="2">
        <v>2466</v>
      </c>
      <c r="O4348" s="2">
        <v>2327</v>
      </c>
      <c r="P4348" s="2">
        <v>3</v>
      </c>
      <c r="Q4348" s="8">
        <f t="shared" si="539"/>
        <v>6981</v>
      </c>
      <c r="R4348" s="8">
        <f t="shared" si="540"/>
        <v>7398</v>
      </c>
      <c r="S4348" s="2">
        <v>28</v>
      </c>
      <c r="T4348" s="9">
        <f t="shared" si="541"/>
        <v>7426</v>
      </c>
      <c r="U4348" s="9">
        <f t="shared" si="542"/>
        <v>445</v>
      </c>
      <c r="V4348" s="2" t="s">
        <v>34</v>
      </c>
      <c r="W4348" s="10">
        <f t="shared" si="543"/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 t="shared" si="536"/>
        <v>Shaun</v>
      </c>
      <c r="H4349" s="6" t="str">
        <f t="shared" si="537"/>
        <v>Weien</v>
      </c>
      <c r="I4349" s="6" t="str">
        <f t="shared" si="538"/>
        <v>Medan</v>
      </c>
      <c r="J4349" s="2" t="s">
        <v>323</v>
      </c>
      <c r="K4349" s="7" t="str">
        <f>INDEX('Product Details'!$A$2:$D$169, MATCH('Sales Order '!J4349,'Product Details'!$B$2:$B$169,0),3)</f>
        <v>Technology</v>
      </c>
      <c r="L4349" s="7" t="str">
        <f>INDEX('Product Details'!$A$2:$D$169, MATCH('Sales Order '!J4349,'Product Details'!$B$2:$B$169,0),4)</f>
        <v>Accessories</v>
      </c>
      <c r="M4349" s="7" t="str">
        <f>INDEX('Product Details'!$A$2:$D$169, MATCH('Sales Order '!J4349,'Product Details'!$B$2:$B$169,0),1)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539"/>
        <v>6162</v>
      </c>
      <c r="R4349" s="8">
        <f t="shared" si="540"/>
        <v>6531</v>
      </c>
      <c r="S4349" s="2">
        <v>79</v>
      </c>
      <c r="T4349" s="9">
        <f t="shared" si="541"/>
        <v>6610</v>
      </c>
      <c r="U4349" s="9">
        <f t="shared" si="542"/>
        <v>448</v>
      </c>
      <c r="V4349" s="2" t="s">
        <v>34</v>
      </c>
      <c r="W4349" s="10">
        <f t="shared" si="543"/>
        <v>0.05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 t="shared" si="536"/>
        <v>Nicole</v>
      </c>
      <c r="H4350" s="6" t="str">
        <f t="shared" si="537"/>
        <v>Fjeld</v>
      </c>
      <c r="I4350" s="6" t="str">
        <f t="shared" si="538"/>
        <v>Berlin</v>
      </c>
      <c r="J4350" s="2" t="s">
        <v>191</v>
      </c>
      <c r="K4350" s="7" t="str">
        <f>INDEX('Product Details'!$A$2:$D$169, MATCH('Sales Order '!J4350,'Product Details'!$B$2:$B$169,0),3)</f>
        <v>Furniture</v>
      </c>
      <c r="L4350" s="7" t="str">
        <f>INDEX('Product Details'!$A$2:$D$169, MATCH('Sales Order '!J4350,'Product Details'!$B$2:$B$169,0),4)</f>
        <v>Tables</v>
      </c>
      <c r="M4350" s="7" t="str">
        <f>INDEX('Product Details'!$A$2:$D$169, MATCH('Sales Order '!J4350,'Product Details'!$B$2:$B$169,0),1)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539"/>
        <v>918</v>
      </c>
      <c r="R4350" s="8">
        <f t="shared" si="540"/>
        <v>1026</v>
      </c>
      <c r="S4350" s="2">
        <v>30</v>
      </c>
      <c r="T4350" s="9">
        <f t="shared" si="541"/>
        <v>1056</v>
      </c>
      <c r="U4350" s="9">
        <f t="shared" si="542"/>
        <v>138</v>
      </c>
      <c r="V4350" s="2" t="s">
        <v>34</v>
      </c>
      <c r="W4350" s="10">
        <f t="shared" si="543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 t="shared" si="536"/>
        <v>Becky</v>
      </c>
      <c r="H4351" s="6" t="str">
        <f t="shared" si="537"/>
        <v>Pak</v>
      </c>
      <c r="I4351" s="6" t="str">
        <f t="shared" si="538"/>
        <v>Geelong</v>
      </c>
      <c r="J4351" s="2" t="s">
        <v>427</v>
      </c>
      <c r="K4351" s="7" t="str">
        <f>INDEX('Product Details'!$A$2:$D$169, MATCH('Sales Order '!J4351,'Product Details'!$B$2:$B$169,0),3)</f>
        <v>Office_Supplies</v>
      </c>
      <c r="L4351" s="7" t="str">
        <f>INDEX('Product Details'!$A$2:$D$169, MATCH('Sales Order '!J4351,'Product Details'!$B$2:$B$169,0),4)</f>
        <v>Storage</v>
      </c>
      <c r="M4351" s="7" t="str">
        <f>INDEX('Product Details'!$A$2:$D$169, MATCH('Sales Order '!J4351,'Product Details'!$B$2:$B$169,0),1)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539"/>
        <v>2610</v>
      </c>
      <c r="R4351" s="8">
        <f t="shared" si="540"/>
        <v>2688</v>
      </c>
      <c r="S4351" s="2">
        <v>92</v>
      </c>
      <c r="T4351" s="9">
        <f t="shared" si="541"/>
        <v>2780</v>
      </c>
      <c r="U4351" s="9">
        <f t="shared" si="542"/>
        <v>170</v>
      </c>
      <c r="V4351" s="2" t="s">
        <v>64</v>
      </c>
      <c r="W4351" s="10">
        <f t="shared" si="543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 t="shared" si="536"/>
        <v>Larry</v>
      </c>
      <c r="H4352" s="6" t="str">
        <f t="shared" si="537"/>
        <v>Blacks</v>
      </c>
      <c r="I4352" s="6" t="str">
        <f t="shared" si="538"/>
        <v>Shangyu</v>
      </c>
      <c r="J4352" s="2" t="s">
        <v>187</v>
      </c>
      <c r="K4352" s="7" t="str">
        <f>INDEX('Product Details'!$A$2:$D$169, MATCH('Sales Order '!J4352,'Product Details'!$B$2:$B$169,0),3)</f>
        <v>Technology</v>
      </c>
      <c r="L4352" s="7" t="str">
        <f>INDEX('Product Details'!$A$2:$D$169, MATCH('Sales Order '!J4352,'Product Details'!$B$2:$B$169,0),4)</f>
        <v>Accessories</v>
      </c>
      <c r="M4352" s="7" t="str">
        <f>INDEX('Product Details'!$A$2:$D$169, MATCH('Sales Order '!J4352,'Product Details'!$B$2:$B$169,0),1)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539"/>
        <v>5694</v>
      </c>
      <c r="R4352" s="8">
        <f t="shared" si="540"/>
        <v>6027</v>
      </c>
      <c r="S4352" s="2">
        <v>41</v>
      </c>
      <c r="T4352" s="9">
        <f t="shared" si="541"/>
        <v>6068</v>
      </c>
      <c r="U4352" s="9">
        <f t="shared" si="542"/>
        <v>374</v>
      </c>
      <c r="V4352" s="2" t="s">
        <v>34</v>
      </c>
      <c r="W4352" s="10">
        <f t="shared" si="543"/>
        <v>0.05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 t="shared" si="536"/>
        <v>Resi</v>
      </c>
      <c r="H4353" s="6" t="str">
        <f t="shared" si="537"/>
        <v>Pšlking</v>
      </c>
      <c r="I4353" s="6" t="str">
        <f t="shared" si="538"/>
        <v>Gelsenkirchen</v>
      </c>
      <c r="J4353" s="2" t="s">
        <v>1051</v>
      </c>
      <c r="K4353" s="7" t="str">
        <f>INDEX('Product Details'!$A$2:$D$169, MATCH('Sales Order '!J4353,'Product Details'!$B$2:$B$169,0),3)</f>
        <v>Technology</v>
      </c>
      <c r="L4353" s="7" t="str">
        <f>INDEX('Product Details'!$A$2:$D$169, MATCH('Sales Order '!J4353,'Product Details'!$B$2:$B$169,0),4)</f>
        <v>Copiers</v>
      </c>
      <c r="M4353" s="7" t="str">
        <f>INDEX('Product Details'!$A$2:$D$169, MATCH('Sales Order '!J4353,'Product Details'!$B$2:$B$169,0),1)</f>
        <v>Canon Ink, Digital</v>
      </c>
      <c r="N4353" s="2">
        <v>1654</v>
      </c>
      <c r="O4353" s="2">
        <v>1577</v>
      </c>
      <c r="P4353" s="2">
        <v>3</v>
      </c>
      <c r="Q4353" s="8">
        <f t="shared" si="539"/>
        <v>4731</v>
      </c>
      <c r="R4353" s="8">
        <f t="shared" si="540"/>
        <v>4962</v>
      </c>
      <c r="S4353" s="2">
        <v>37</v>
      </c>
      <c r="T4353" s="9">
        <f t="shared" si="541"/>
        <v>4999</v>
      </c>
      <c r="U4353" s="9">
        <f t="shared" si="542"/>
        <v>268</v>
      </c>
      <c r="V4353" s="2" t="s">
        <v>34</v>
      </c>
      <c r="W4353" s="10">
        <f t="shared" si="543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 t="shared" si="536"/>
        <v>Becky</v>
      </c>
      <c r="H4354" s="6" t="str">
        <f t="shared" si="537"/>
        <v>Castell</v>
      </c>
      <c r="I4354" s="6" t="str">
        <f t="shared" si="538"/>
        <v>Berlin</v>
      </c>
      <c r="J4354" s="2" t="s">
        <v>63</v>
      </c>
      <c r="K4354" s="7" t="str">
        <f>INDEX('Product Details'!$A$2:$D$169, MATCH('Sales Order '!J4354,'Product Details'!$B$2:$B$169,0),3)</f>
        <v>Office_Supplies</v>
      </c>
      <c r="L4354" s="7" t="str">
        <f>INDEX('Product Details'!$A$2:$D$169, MATCH('Sales Order '!J4354,'Product Details'!$B$2:$B$169,0),4)</f>
        <v>Envelopes</v>
      </c>
      <c r="M4354" s="7" t="str">
        <f>INDEX('Product Details'!$A$2:$D$169, MATCH('Sales Order '!J4354,'Product Details'!$B$2:$B$169,0),1)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539"/>
        <v>30900</v>
      </c>
      <c r="R4354" s="8">
        <f t="shared" si="540"/>
        <v>32750</v>
      </c>
      <c r="S4354" s="2">
        <v>82</v>
      </c>
      <c r="T4354" s="9">
        <f t="shared" si="541"/>
        <v>32832</v>
      </c>
      <c r="U4354" s="9">
        <f t="shared" si="542"/>
        <v>1932</v>
      </c>
      <c r="V4354" s="2" t="s">
        <v>34</v>
      </c>
      <c r="W4354" s="10">
        <f t="shared" si="543"/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 t="shared" si="536"/>
        <v>Duane</v>
      </c>
      <c r="H4355" s="6" t="str">
        <f t="shared" si="537"/>
        <v>Noonan</v>
      </c>
      <c r="I4355" s="6" t="str">
        <f t="shared" si="538"/>
        <v>Durg</v>
      </c>
      <c r="J4355" s="2" t="s">
        <v>442</v>
      </c>
      <c r="K4355" s="7" t="str">
        <f>INDEX('Product Details'!$A$2:$D$169, MATCH('Sales Order '!J4355,'Product Details'!$B$2:$B$169,0),3)</f>
        <v>Technology</v>
      </c>
      <c r="L4355" s="7" t="str">
        <f>INDEX('Product Details'!$A$2:$D$169, MATCH('Sales Order '!J4355,'Product Details'!$B$2:$B$169,0),4)</f>
        <v>Phones</v>
      </c>
      <c r="M4355" s="7" t="str">
        <f>INDEX('Product Details'!$A$2:$D$169, MATCH('Sales Order '!J4355,'Product Details'!$B$2:$B$169,0),1)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539"/>
        <v>7275</v>
      </c>
      <c r="R4355" s="8">
        <f t="shared" si="540"/>
        <v>7932</v>
      </c>
      <c r="S4355" s="2">
        <v>70</v>
      </c>
      <c r="T4355" s="9">
        <f t="shared" si="541"/>
        <v>8002</v>
      </c>
      <c r="U4355" s="9">
        <f t="shared" si="542"/>
        <v>727</v>
      </c>
      <c r="V4355" s="2" t="s">
        <v>34</v>
      </c>
      <c r="W4355" s="10">
        <f t="shared" si="543"/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 t="shared" si="536"/>
        <v>Shui</v>
      </c>
      <c r="H4356" s="6" t="str">
        <f t="shared" si="537"/>
        <v>Tom</v>
      </c>
      <c r="I4356" s="6" t="str">
        <f t="shared" si="538"/>
        <v>Melbourne</v>
      </c>
      <c r="J4356" s="2" t="s">
        <v>719</v>
      </c>
      <c r="K4356" s="7" t="str">
        <f>INDEX('Product Details'!$A$2:$D$169, MATCH('Sales Order '!J4356,'Product Details'!$B$2:$B$169,0),3)</f>
        <v>Office_Supplies</v>
      </c>
      <c r="L4356" s="7" t="str">
        <f>INDEX('Product Details'!$A$2:$D$169, MATCH('Sales Order '!J4356,'Product Details'!$B$2:$B$169,0),4)</f>
        <v>Labels</v>
      </c>
      <c r="M4356" s="7" t="str">
        <f>INDEX('Product Details'!$A$2:$D$169, MATCH('Sales Order '!J4356,'Product Details'!$B$2:$B$169,0),1)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539"/>
        <v>13934</v>
      </c>
      <c r="R4356" s="8">
        <f t="shared" si="540"/>
        <v>14630</v>
      </c>
      <c r="S4356" s="2">
        <v>100</v>
      </c>
      <c r="T4356" s="9">
        <f t="shared" si="541"/>
        <v>14730</v>
      </c>
      <c r="U4356" s="9">
        <f t="shared" si="542"/>
        <v>796</v>
      </c>
      <c r="V4356" s="2" t="s">
        <v>31</v>
      </c>
      <c r="W4356" s="10">
        <f t="shared" si="543"/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 t="shared" si="536"/>
        <v>Georgia</v>
      </c>
      <c r="H4357" s="6" t="str">
        <f t="shared" si="537"/>
        <v>Rosenberg</v>
      </c>
      <c r="I4357" s="6" t="str">
        <f t="shared" si="538"/>
        <v>Srinagar</v>
      </c>
      <c r="J4357" s="2" t="s">
        <v>836</v>
      </c>
      <c r="K4357" s="7" t="str">
        <f>INDEX('Product Details'!$A$2:$D$169, MATCH('Sales Order '!J4357,'Product Details'!$B$2:$B$169,0),3)</f>
        <v>Technology</v>
      </c>
      <c r="L4357" s="7" t="str">
        <f>INDEX('Product Details'!$A$2:$D$169, MATCH('Sales Order '!J4357,'Product Details'!$B$2:$B$169,0),4)</f>
        <v>Copiers</v>
      </c>
      <c r="M4357" s="7" t="str">
        <f>INDEX('Product Details'!$A$2:$D$169, MATCH('Sales Order '!J4357,'Product Details'!$B$2:$B$169,0),1)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539"/>
        <v>15798</v>
      </c>
      <c r="R4357" s="8">
        <f t="shared" si="540"/>
        <v>17718</v>
      </c>
      <c r="S4357" s="2">
        <v>93</v>
      </c>
      <c r="T4357" s="9">
        <f t="shared" si="541"/>
        <v>17811</v>
      </c>
      <c r="U4357" s="9">
        <f t="shared" si="542"/>
        <v>2013</v>
      </c>
      <c r="V4357" s="2" t="s">
        <v>64</v>
      </c>
      <c r="W4357" s="10">
        <f t="shared" si="543"/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 t="shared" si="536"/>
        <v>Fred</v>
      </c>
      <c r="H4358" s="6" t="str">
        <f t="shared" si="537"/>
        <v>Wasserman</v>
      </c>
      <c r="I4358" s="6" t="str">
        <f t="shared" si="538"/>
        <v>Willich</v>
      </c>
      <c r="J4358" s="2" t="s">
        <v>962</v>
      </c>
      <c r="K4358" s="7" t="str">
        <f>INDEX('Product Details'!$A$2:$D$169, MATCH('Sales Order '!J4358,'Product Details'!$B$2:$B$169,0),3)</f>
        <v>Furniture</v>
      </c>
      <c r="L4358" s="7" t="str">
        <f>INDEX('Product Details'!$A$2:$D$169, MATCH('Sales Order '!J4358,'Product Details'!$B$2:$B$169,0),4)</f>
        <v>Bookcases</v>
      </c>
      <c r="M4358" s="7" t="str">
        <f>INDEX('Product Details'!$A$2:$D$169, MATCH('Sales Order '!J4358,'Product Details'!$B$2:$B$169,0),1)</f>
        <v>Classic Bookcase, Pine</v>
      </c>
      <c r="N4358" s="2">
        <v>8026</v>
      </c>
      <c r="O4358" s="2">
        <v>7572</v>
      </c>
      <c r="P4358" s="2">
        <v>2</v>
      </c>
      <c r="Q4358" s="8">
        <f t="shared" si="539"/>
        <v>15144</v>
      </c>
      <c r="R4358" s="8">
        <f t="shared" si="540"/>
        <v>16052</v>
      </c>
      <c r="S4358" s="2">
        <v>61</v>
      </c>
      <c r="T4358" s="9">
        <f t="shared" si="541"/>
        <v>16113</v>
      </c>
      <c r="U4358" s="9">
        <f t="shared" si="542"/>
        <v>969</v>
      </c>
      <c r="V4358" s="2" t="s">
        <v>64</v>
      </c>
      <c r="W4358" s="10">
        <f t="shared" si="543"/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 t="shared" si="536"/>
        <v>Ralph</v>
      </c>
      <c r="H4359" s="6" t="str">
        <f t="shared" si="537"/>
        <v>Arnett</v>
      </c>
      <c r="I4359" s="6" t="str">
        <f t="shared" si="538"/>
        <v>Jhansi</v>
      </c>
      <c r="J4359" s="2" t="s">
        <v>551</v>
      </c>
      <c r="K4359" s="7" t="str">
        <f>INDEX('Product Details'!$A$2:$D$169, MATCH('Sales Order '!J4359,'Product Details'!$B$2:$B$169,0),3)</f>
        <v>Office_Supplies</v>
      </c>
      <c r="L4359" s="7" t="str">
        <f>INDEX('Product Details'!$A$2:$D$169, MATCH('Sales Order '!J4359,'Product Details'!$B$2:$B$169,0),4)</f>
        <v>Art</v>
      </c>
      <c r="M4359" s="7" t="str">
        <f>INDEX('Product Details'!$A$2:$D$169, MATCH('Sales Order '!J4359,'Product Details'!$B$2:$B$169,0),1)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539"/>
        <v>1290</v>
      </c>
      <c r="R4359" s="8">
        <f t="shared" si="540"/>
        <v>1368</v>
      </c>
      <c r="S4359" s="2">
        <v>74</v>
      </c>
      <c r="T4359" s="9">
        <f t="shared" si="541"/>
        <v>1442</v>
      </c>
      <c r="U4359" s="9">
        <f t="shared" si="542"/>
        <v>152</v>
      </c>
      <c r="V4359" s="2" t="s">
        <v>64</v>
      </c>
      <c r="W4359" s="10">
        <f t="shared" si="543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 t="shared" si="536"/>
        <v>Brooke</v>
      </c>
      <c r="H4360" s="6" t="str">
        <f t="shared" si="537"/>
        <v>Gillingham</v>
      </c>
      <c r="I4360" s="6" t="str">
        <f t="shared" si="538"/>
        <v>Sunbury</v>
      </c>
      <c r="J4360" s="2" t="s">
        <v>479</v>
      </c>
      <c r="K4360" s="7" t="str">
        <f>INDEX('Product Details'!$A$2:$D$169, MATCH('Sales Order '!J4360,'Product Details'!$B$2:$B$169,0),3)</f>
        <v>Furniture</v>
      </c>
      <c r="L4360" s="7" t="str">
        <f>INDEX('Product Details'!$A$2:$D$169, MATCH('Sales Order '!J4360,'Product Details'!$B$2:$B$169,0),4)</f>
        <v>Chairs</v>
      </c>
      <c r="M4360" s="7" t="str">
        <f>INDEX('Product Details'!$A$2:$D$169, MATCH('Sales Order '!J4360,'Product Details'!$B$2:$B$169,0),1)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539"/>
        <v>252</v>
      </c>
      <c r="R4360" s="8">
        <f t="shared" si="540"/>
        <v>276</v>
      </c>
      <c r="S4360" s="2">
        <v>10</v>
      </c>
      <c r="T4360" s="9">
        <f t="shared" si="541"/>
        <v>286</v>
      </c>
      <c r="U4360" s="9">
        <f t="shared" si="542"/>
        <v>34</v>
      </c>
      <c r="V4360" s="2" t="s">
        <v>34</v>
      </c>
      <c r="W4360" s="10">
        <f t="shared" si="543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 t="shared" si="536"/>
        <v>Aaron</v>
      </c>
      <c r="H4361" s="6" t="str">
        <f t="shared" si="537"/>
        <v>Hawkins</v>
      </c>
      <c r="I4361" s="6" t="str">
        <f t="shared" si="538"/>
        <v>Minden</v>
      </c>
      <c r="J4361" s="2" t="s">
        <v>612</v>
      </c>
      <c r="K4361" s="7" t="str">
        <f>INDEX('Product Details'!$A$2:$D$169, MATCH('Sales Order '!J4361,'Product Details'!$B$2:$B$169,0),3)</f>
        <v>Technology</v>
      </c>
      <c r="L4361" s="7" t="str">
        <f>INDEX('Product Details'!$A$2:$D$169, MATCH('Sales Order '!J4361,'Product Details'!$B$2:$B$169,0),4)</f>
        <v>Phones</v>
      </c>
      <c r="M4361" s="7" t="str">
        <f>INDEX('Product Details'!$A$2:$D$169, MATCH('Sales Order '!J4361,'Product Details'!$B$2:$B$169,0),1)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539"/>
        <v>14795</v>
      </c>
      <c r="R4361" s="8">
        <f t="shared" si="540"/>
        <v>16280</v>
      </c>
      <c r="S4361" s="2">
        <v>82</v>
      </c>
      <c r="T4361" s="9">
        <f t="shared" si="541"/>
        <v>16362</v>
      </c>
      <c r="U4361" s="9">
        <f t="shared" si="542"/>
        <v>1567</v>
      </c>
      <c r="V4361" s="2" t="s">
        <v>64</v>
      </c>
      <c r="W4361" s="10">
        <f t="shared" si="543"/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 t="shared" ref="G4362:G4425" si="544">VLOOKUP(F4362, Customer,2,0)</f>
        <v>James</v>
      </c>
      <c r="H4362" s="6" t="str">
        <f t="shared" ref="H4362:H4425" si="545">VLOOKUP(F4362,Customer,3,0)</f>
        <v>Lanier</v>
      </c>
      <c r="I4362" s="6" t="str">
        <f t="shared" ref="I4362:I4425" si="546">VLOOKUP(F4362,Customer,5,0)</f>
        <v>Dortmund</v>
      </c>
      <c r="J4362" s="2" t="s">
        <v>129</v>
      </c>
      <c r="K4362" s="7" t="str">
        <f>INDEX('Product Details'!$A$2:$D$169, MATCH('Sales Order '!J4362,'Product Details'!$B$2:$B$169,0),3)</f>
        <v>Furniture</v>
      </c>
      <c r="L4362" s="7" t="str">
        <f>INDEX('Product Details'!$A$2:$D$169, MATCH('Sales Order '!J4362,'Product Details'!$B$2:$B$169,0),4)</f>
        <v>Tables</v>
      </c>
      <c r="M4362" s="7" t="str">
        <f>INDEX('Product Details'!$A$2:$D$169, MATCH('Sales Order '!J4362,'Product Details'!$B$2:$B$169,0),1)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539"/>
        <v>3810</v>
      </c>
      <c r="R4362" s="8">
        <f t="shared" si="540"/>
        <v>4074</v>
      </c>
      <c r="S4362" s="2">
        <v>23</v>
      </c>
      <c r="T4362" s="9">
        <f t="shared" si="541"/>
        <v>4097</v>
      </c>
      <c r="U4362" s="9">
        <f t="shared" si="542"/>
        <v>287</v>
      </c>
      <c r="V4362" s="2" t="s">
        <v>34</v>
      </c>
      <c r="W4362" s="10">
        <f t="shared" si="543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 t="shared" si="544"/>
        <v>Caroline</v>
      </c>
      <c r="H4363" s="6" t="str">
        <f t="shared" si="545"/>
        <v>Jumper</v>
      </c>
      <c r="I4363" s="6" t="str">
        <f t="shared" si="546"/>
        <v>Xuzhou</v>
      </c>
      <c r="J4363" s="2" t="s">
        <v>573</v>
      </c>
      <c r="K4363" s="7" t="str">
        <f>INDEX('Product Details'!$A$2:$D$169, MATCH('Sales Order '!J4363,'Product Details'!$B$2:$B$169,0),3)</f>
        <v>Technology</v>
      </c>
      <c r="L4363" s="7" t="str">
        <f>INDEX('Product Details'!$A$2:$D$169, MATCH('Sales Order '!J4363,'Product Details'!$B$2:$B$169,0),4)</f>
        <v>Machines</v>
      </c>
      <c r="M4363" s="7" t="str">
        <f>INDEX('Product Details'!$A$2:$D$169, MATCH('Sales Order '!J4363,'Product Details'!$B$2:$B$169,0),1)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547">O4363*P4363</f>
        <v>16302</v>
      </c>
      <c r="R4363" s="8">
        <f t="shared" ref="R4363:R4426" si="548">N4363*P4363</f>
        <v>17934</v>
      </c>
      <c r="S4363" s="2">
        <v>88</v>
      </c>
      <c r="T4363" s="9">
        <f t="shared" ref="T4363:T4426" si="549">R4363+S4363</f>
        <v>18022</v>
      </c>
      <c r="U4363" s="9">
        <f t="shared" ref="U4363:U4426" si="550">T4363-Q4363</f>
        <v>1720</v>
      </c>
      <c r="V4363" s="2" t="s">
        <v>64</v>
      </c>
      <c r="W4363" s="10">
        <f t="shared" ref="W4363:W4426" si="551">VLOOKUP(T4363,$X$1:$Y$7,2,1)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 t="shared" si="544"/>
        <v>Roger</v>
      </c>
      <c r="H4364" s="6" t="str">
        <f t="shared" si="545"/>
        <v>Barcio</v>
      </c>
      <c r="I4364" s="6" t="str">
        <f t="shared" si="546"/>
        <v>Celle</v>
      </c>
      <c r="J4364" s="2" t="s">
        <v>122</v>
      </c>
      <c r="K4364" s="7" t="str">
        <f>INDEX('Product Details'!$A$2:$D$169, MATCH('Sales Order '!J4364,'Product Details'!$B$2:$B$169,0),3)</f>
        <v>Furniture</v>
      </c>
      <c r="L4364" s="7" t="str">
        <f>INDEX('Product Details'!$A$2:$D$169, MATCH('Sales Order '!J4364,'Product Details'!$B$2:$B$169,0),4)</f>
        <v>Furnishings</v>
      </c>
      <c r="M4364" s="7" t="str">
        <f>INDEX('Product Details'!$A$2:$D$169, MATCH('Sales Order '!J4364,'Product Details'!$B$2:$B$169,0),1)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547"/>
        <v>1164</v>
      </c>
      <c r="R4364" s="8">
        <f t="shared" si="548"/>
        <v>1246</v>
      </c>
      <c r="S4364" s="2">
        <v>83</v>
      </c>
      <c r="T4364" s="9">
        <f t="shared" si="549"/>
        <v>1329</v>
      </c>
      <c r="U4364" s="9">
        <f t="shared" si="550"/>
        <v>165</v>
      </c>
      <c r="V4364" s="2" t="s">
        <v>34</v>
      </c>
      <c r="W4364" s="10">
        <f t="shared" si="551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 t="shared" si="544"/>
        <v>Tom</v>
      </c>
      <c r="H4365" s="6" t="str">
        <f t="shared" si="545"/>
        <v>Boeckenhauer</v>
      </c>
      <c r="I4365" s="6" t="str">
        <f t="shared" si="546"/>
        <v>Neunkirchen</v>
      </c>
      <c r="J4365" s="2" t="s">
        <v>335</v>
      </c>
      <c r="K4365" s="7" t="str">
        <f>INDEX('Product Details'!$A$2:$D$169, MATCH('Sales Order '!J4365,'Product Details'!$B$2:$B$169,0),3)</f>
        <v>Office_Supplies</v>
      </c>
      <c r="L4365" s="7" t="str">
        <f>INDEX('Product Details'!$A$2:$D$169, MATCH('Sales Order '!J4365,'Product Details'!$B$2:$B$169,0),4)</f>
        <v>Paper</v>
      </c>
      <c r="M4365" s="7" t="str">
        <f>INDEX('Product Details'!$A$2:$D$169, MATCH('Sales Order '!J4365,'Product Details'!$B$2:$B$169,0),1)</f>
        <v>Xerox 22</v>
      </c>
      <c r="N4365" s="2">
        <v>896</v>
      </c>
      <c r="O4365" s="2">
        <v>870</v>
      </c>
      <c r="P4365" s="2">
        <v>7</v>
      </c>
      <c r="Q4365" s="8">
        <f t="shared" si="547"/>
        <v>6090</v>
      </c>
      <c r="R4365" s="8">
        <f t="shared" si="548"/>
        <v>6272</v>
      </c>
      <c r="S4365" s="2">
        <v>67</v>
      </c>
      <c r="T4365" s="9">
        <f t="shared" si="549"/>
        <v>6339</v>
      </c>
      <c r="U4365" s="9">
        <f t="shared" si="550"/>
        <v>249</v>
      </c>
      <c r="V4365" s="2" t="s">
        <v>31</v>
      </c>
      <c r="W4365" s="10">
        <f t="shared" si="551"/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 t="shared" si="544"/>
        <v>Carl</v>
      </c>
      <c r="H4366" s="6" t="str">
        <f t="shared" si="545"/>
        <v>Weiss</v>
      </c>
      <c r="I4366" s="6" t="str">
        <f t="shared" si="546"/>
        <v>Delhi</v>
      </c>
      <c r="J4366" s="2" t="s">
        <v>39</v>
      </c>
      <c r="K4366" s="7" t="str">
        <f>INDEX('Product Details'!$A$2:$D$169, MATCH('Sales Order '!J4366,'Product Details'!$B$2:$B$169,0),3)</f>
        <v>Office_Supplies</v>
      </c>
      <c r="L4366" s="7" t="str">
        <f>INDEX('Product Details'!$A$2:$D$169, MATCH('Sales Order '!J4366,'Product Details'!$B$2:$B$169,0),4)</f>
        <v>Binders</v>
      </c>
      <c r="M4366" s="7" t="str">
        <f>INDEX('Product Details'!$A$2:$D$169, MATCH('Sales Order '!J4366,'Product Details'!$B$2:$B$169,0),1)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547"/>
        <v>730</v>
      </c>
      <c r="R4366" s="8">
        <f t="shared" si="548"/>
        <v>770</v>
      </c>
      <c r="S4366" s="2">
        <v>10</v>
      </c>
      <c r="T4366" s="9">
        <f t="shared" si="549"/>
        <v>780</v>
      </c>
      <c r="U4366" s="9">
        <f t="shared" si="550"/>
        <v>50</v>
      </c>
      <c r="V4366" s="2" t="s">
        <v>64</v>
      </c>
      <c r="W4366" s="10">
        <f t="shared" si="551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 t="shared" si="544"/>
        <v>Shaun</v>
      </c>
      <c r="H4367" s="6" t="str">
        <f t="shared" si="545"/>
        <v>Weien</v>
      </c>
      <c r="I4367" s="6" t="str">
        <f t="shared" si="546"/>
        <v>Medan</v>
      </c>
      <c r="J4367" s="2" t="s">
        <v>215</v>
      </c>
      <c r="K4367" s="7" t="str">
        <f>INDEX('Product Details'!$A$2:$D$169, MATCH('Sales Order '!J4367,'Product Details'!$B$2:$B$169,0),3)</f>
        <v>Technology</v>
      </c>
      <c r="L4367" s="7" t="str">
        <f>INDEX('Product Details'!$A$2:$D$169, MATCH('Sales Order '!J4367,'Product Details'!$B$2:$B$169,0),4)</f>
        <v>Machines</v>
      </c>
      <c r="M4367" s="7" t="str">
        <f>INDEX('Product Details'!$A$2:$D$169, MATCH('Sales Order '!J4367,'Product Details'!$B$2:$B$169,0),1)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547"/>
        <v>701</v>
      </c>
      <c r="R4367" s="8">
        <f t="shared" si="548"/>
        <v>765</v>
      </c>
      <c r="S4367" s="2">
        <v>44</v>
      </c>
      <c r="T4367" s="9">
        <f t="shared" si="549"/>
        <v>809</v>
      </c>
      <c r="U4367" s="9">
        <f t="shared" si="550"/>
        <v>108</v>
      </c>
      <c r="V4367" s="2" t="s">
        <v>34</v>
      </c>
      <c r="W4367" s="10">
        <f t="shared" si="551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 t="shared" si="544"/>
        <v>Keith</v>
      </c>
      <c r="H4368" s="6" t="str">
        <f t="shared" si="545"/>
        <v>Herrera</v>
      </c>
      <c r="I4368" s="6" t="str">
        <f t="shared" si="546"/>
        <v>Jakarta</v>
      </c>
      <c r="J4368" s="2" t="s">
        <v>42</v>
      </c>
      <c r="K4368" s="7" t="str">
        <f>INDEX('Product Details'!$A$2:$D$169, MATCH('Sales Order '!J4368,'Product Details'!$B$2:$B$169,0),3)</f>
        <v>Office_Supplies</v>
      </c>
      <c r="L4368" s="7" t="str">
        <f>INDEX('Product Details'!$A$2:$D$169, MATCH('Sales Order '!J4368,'Product Details'!$B$2:$B$169,0),4)</f>
        <v>Supplies</v>
      </c>
      <c r="M4368" s="7" t="str">
        <f>INDEX('Product Details'!$A$2:$D$169, MATCH('Sales Order '!J4368,'Product Details'!$B$2:$B$169,0),1)</f>
        <v>Stiletto Box Cutter, Easy Grip</v>
      </c>
      <c r="N4368" s="2">
        <v>87</v>
      </c>
      <c r="O4368" s="2">
        <v>80</v>
      </c>
      <c r="P4368" s="2">
        <v>5</v>
      </c>
      <c r="Q4368" s="8">
        <f t="shared" si="547"/>
        <v>400</v>
      </c>
      <c r="R4368" s="8">
        <f t="shared" si="548"/>
        <v>435</v>
      </c>
      <c r="S4368" s="2">
        <v>10</v>
      </c>
      <c r="T4368" s="9">
        <f t="shared" si="549"/>
        <v>445</v>
      </c>
      <c r="U4368" s="9">
        <f t="shared" si="550"/>
        <v>45</v>
      </c>
      <c r="V4368" s="2" t="s">
        <v>34</v>
      </c>
      <c r="W4368" s="10">
        <f t="shared" si="551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 t="shared" si="544"/>
        <v>Emily</v>
      </c>
      <c r="H4369" s="6" t="str">
        <f t="shared" si="545"/>
        <v>Burns</v>
      </c>
      <c r="I4369" s="6" t="str">
        <f t="shared" si="546"/>
        <v>Chennai</v>
      </c>
      <c r="J4369" s="2" t="s">
        <v>707</v>
      </c>
      <c r="K4369" s="7" t="str">
        <f>INDEX('Product Details'!$A$2:$D$169, MATCH('Sales Order '!J4369,'Product Details'!$B$2:$B$169,0),3)</f>
        <v>Office_Supplies</v>
      </c>
      <c r="L4369" s="7" t="str">
        <f>INDEX('Product Details'!$A$2:$D$169, MATCH('Sales Order '!J4369,'Product Details'!$B$2:$B$169,0),4)</f>
        <v>Supplies</v>
      </c>
      <c r="M4369" s="7" t="str">
        <f>INDEX('Product Details'!$A$2:$D$169, MATCH('Sales Order '!J4369,'Product Details'!$B$2:$B$169,0),1)</f>
        <v>Stiletto Ruler, High Speed</v>
      </c>
      <c r="N4369" s="2">
        <v>645</v>
      </c>
      <c r="O4369" s="2">
        <v>565</v>
      </c>
      <c r="P4369" s="2">
        <v>4</v>
      </c>
      <c r="Q4369" s="8">
        <f t="shared" si="547"/>
        <v>2260</v>
      </c>
      <c r="R4369" s="8">
        <f t="shared" si="548"/>
        <v>2580</v>
      </c>
      <c r="S4369" s="2">
        <v>20</v>
      </c>
      <c r="T4369" s="9">
        <f t="shared" si="549"/>
        <v>2600</v>
      </c>
      <c r="U4369" s="9">
        <f t="shared" si="550"/>
        <v>340</v>
      </c>
      <c r="V4369" s="2" t="s">
        <v>34</v>
      </c>
      <c r="W4369" s="10">
        <f t="shared" si="551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 t="shared" si="544"/>
        <v>Roland</v>
      </c>
      <c r="H4370" s="6" t="str">
        <f t="shared" si="545"/>
        <v>Fjeld</v>
      </c>
      <c r="I4370" s="6" t="str">
        <f t="shared" si="546"/>
        <v>Caloundra</v>
      </c>
      <c r="J4370" s="2" t="s">
        <v>392</v>
      </c>
      <c r="K4370" s="7" t="str">
        <f>INDEX('Product Details'!$A$2:$D$169, MATCH('Sales Order '!J4370,'Product Details'!$B$2:$B$169,0),3)</f>
        <v>Office_Supplies</v>
      </c>
      <c r="L4370" s="7" t="str">
        <f>INDEX('Product Details'!$A$2:$D$169, MATCH('Sales Order '!J4370,'Product Details'!$B$2:$B$169,0),4)</f>
        <v>Binders</v>
      </c>
      <c r="M4370" s="7" t="str">
        <f>INDEX('Product Details'!$A$2:$D$169, MATCH('Sales Order '!J4370,'Product Details'!$B$2:$B$169,0),1)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547"/>
        <v>16122</v>
      </c>
      <c r="R4370" s="8">
        <f t="shared" si="548"/>
        <v>16758</v>
      </c>
      <c r="S4370" s="2">
        <v>82</v>
      </c>
      <c r="T4370" s="9">
        <f t="shared" si="549"/>
        <v>16840</v>
      </c>
      <c r="U4370" s="9">
        <f t="shared" si="550"/>
        <v>718</v>
      </c>
      <c r="V4370" s="2" t="s">
        <v>64</v>
      </c>
      <c r="W4370" s="10">
        <f t="shared" si="551"/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 t="shared" si="544"/>
        <v>Neoma</v>
      </c>
      <c r="H4371" s="6" t="str">
        <f t="shared" si="545"/>
        <v>Murray</v>
      </c>
      <c r="I4371" s="6" t="str">
        <f t="shared" si="546"/>
        <v>Guwahati</v>
      </c>
      <c r="J4371" s="2" t="s">
        <v>218</v>
      </c>
      <c r="K4371" s="7" t="str">
        <f>INDEX('Product Details'!$A$2:$D$169, MATCH('Sales Order '!J4371,'Product Details'!$B$2:$B$169,0),3)</f>
        <v>Office_Supplies</v>
      </c>
      <c r="L4371" s="7" t="str">
        <f>INDEX('Product Details'!$A$2:$D$169, MATCH('Sales Order '!J4371,'Product Details'!$B$2:$B$169,0),4)</f>
        <v>Labels</v>
      </c>
      <c r="M4371" s="7" t="str">
        <f>INDEX('Product Details'!$A$2:$D$169, MATCH('Sales Order '!J4371,'Product Details'!$B$2:$B$169,0),1)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547"/>
        <v>13242</v>
      </c>
      <c r="R4371" s="8">
        <f t="shared" si="548"/>
        <v>13500</v>
      </c>
      <c r="S4371" s="2">
        <v>44</v>
      </c>
      <c r="T4371" s="9">
        <f t="shared" si="549"/>
        <v>13544</v>
      </c>
      <c r="U4371" s="9">
        <f t="shared" si="550"/>
        <v>302</v>
      </c>
      <c r="V4371" s="2" t="s">
        <v>64</v>
      </c>
      <c r="W4371" s="10">
        <f t="shared" si="551"/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 t="shared" si="544"/>
        <v>Duane</v>
      </c>
      <c r="H4372" s="6" t="str">
        <f t="shared" si="545"/>
        <v>Noonan</v>
      </c>
      <c r="I4372" s="6" t="str">
        <f t="shared" si="546"/>
        <v>Durg</v>
      </c>
      <c r="J4372" s="2" t="s">
        <v>42</v>
      </c>
      <c r="K4372" s="7" t="str">
        <f>INDEX('Product Details'!$A$2:$D$169, MATCH('Sales Order '!J4372,'Product Details'!$B$2:$B$169,0),3)</f>
        <v>Office_Supplies</v>
      </c>
      <c r="L4372" s="7" t="str">
        <f>INDEX('Product Details'!$A$2:$D$169, MATCH('Sales Order '!J4372,'Product Details'!$B$2:$B$169,0),4)</f>
        <v>Supplies</v>
      </c>
      <c r="M4372" s="7" t="str">
        <f>INDEX('Product Details'!$A$2:$D$169, MATCH('Sales Order '!J4372,'Product Details'!$B$2:$B$169,0),1)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547"/>
        <v>16070</v>
      </c>
      <c r="R4372" s="8">
        <f t="shared" si="548"/>
        <v>17372</v>
      </c>
      <c r="S4372" s="2">
        <v>99</v>
      </c>
      <c r="T4372" s="9">
        <f t="shared" si="549"/>
        <v>17471</v>
      </c>
      <c r="U4372" s="9">
        <f t="shared" si="550"/>
        <v>1401</v>
      </c>
      <c r="V4372" s="2" t="s">
        <v>64</v>
      </c>
      <c r="W4372" s="10">
        <f t="shared" si="551"/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 t="shared" si="544"/>
        <v>Liz</v>
      </c>
      <c r="H4373" s="6" t="str">
        <f t="shared" si="545"/>
        <v>Carlisle</v>
      </c>
      <c r="I4373" s="6" t="str">
        <f t="shared" si="546"/>
        <v>Luoyang</v>
      </c>
      <c r="J4373" s="2" t="s">
        <v>326</v>
      </c>
      <c r="K4373" s="7" t="str">
        <f>INDEX('Product Details'!$A$2:$D$169, MATCH('Sales Order '!J4373,'Product Details'!$B$2:$B$169,0),3)</f>
        <v>Technology</v>
      </c>
      <c r="L4373" s="7" t="str">
        <f>INDEX('Product Details'!$A$2:$D$169, MATCH('Sales Order '!J4373,'Product Details'!$B$2:$B$169,0),4)</f>
        <v>Copiers</v>
      </c>
      <c r="M4373" s="7" t="str">
        <f>INDEX('Product Details'!$A$2:$D$169, MATCH('Sales Order '!J4373,'Product Details'!$B$2:$B$169,0),1)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547"/>
        <v>16551</v>
      </c>
      <c r="R4373" s="8">
        <f t="shared" si="548"/>
        <v>18063</v>
      </c>
      <c r="S4373" s="2">
        <v>63</v>
      </c>
      <c r="T4373" s="9">
        <f t="shared" si="549"/>
        <v>18126</v>
      </c>
      <c r="U4373" s="9">
        <f t="shared" si="550"/>
        <v>1575</v>
      </c>
      <c r="V4373" s="2" t="s">
        <v>64</v>
      </c>
      <c r="W4373" s="10">
        <f t="shared" si="551"/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 t="shared" si="544"/>
        <v>Greg</v>
      </c>
      <c r="H4374" s="6" t="str">
        <f t="shared" si="545"/>
        <v>Hansen</v>
      </c>
      <c r="I4374" s="6" t="str">
        <f t="shared" si="546"/>
        <v>Canberra</v>
      </c>
      <c r="J4374" s="2" t="s">
        <v>533</v>
      </c>
      <c r="K4374" s="7" t="str">
        <f>INDEX('Product Details'!$A$2:$D$169, MATCH('Sales Order '!J4374,'Product Details'!$B$2:$B$169,0),3)</f>
        <v>Office_Supplies</v>
      </c>
      <c r="L4374" s="7" t="str">
        <f>INDEX('Product Details'!$A$2:$D$169, MATCH('Sales Order '!J4374,'Product Details'!$B$2:$B$169,0),4)</f>
        <v>Supplies</v>
      </c>
      <c r="M4374" s="7" t="str">
        <f>INDEX('Product Details'!$A$2:$D$169, MATCH('Sales Order '!J4374,'Product Details'!$B$2:$B$169,0),1)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547"/>
        <v>2460</v>
      </c>
      <c r="R4374" s="8">
        <f t="shared" si="548"/>
        <v>2632</v>
      </c>
      <c r="S4374" s="2">
        <v>66</v>
      </c>
      <c r="T4374" s="9">
        <f t="shared" si="549"/>
        <v>2698</v>
      </c>
      <c r="U4374" s="9">
        <f t="shared" si="550"/>
        <v>238</v>
      </c>
      <c r="V4374" s="2" t="s">
        <v>34</v>
      </c>
      <c r="W4374" s="10">
        <f t="shared" si="551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 t="shared" si="544"/>
        <v>Sung</v>
      </c>
      <c r="H4375" s="6" t="str">
        <f t="shared" si="545"/>
        <v>Shariari</v>
      </c>
      <c r="I4375" s="6" t="str">
        <f t="shared" si="546"/>
        <v>Solapur</v>
      </c>
      <c r="J4375" s="2" t="s">
        <v>555</v>
      </c>
      <c r="K4375" s="7" t="str">
        <f>INDEX('Product Details'!$A$2:$D$169, MATCH('Sales Order '!J4375,'Product Details'!$B$2:$B$169,0),3)</f>
        <v>Furniture</v>
      </c>
      <c r="L4375" s="7" t="str">
        <f>INDEX('Product Details'!$A$2:$D$169, MATCH('Sales Order '!J4375,'Product Details'!$B$2:$B$169,0),4)</f>
        <v>Furnishings</v>
      </c>
      <c r="M4375" s="7" t="str">
        <f>INDEX('Product Details'!$A$2:$D$169, MATCH('Sales Order '!J4375,'Product Details'!$B$2:$B$169,0),1)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547"/>
        <v>160</v>
      </c>
      <c r="R4375" s="8">
        <f t="shared" si="548"/>
        <v>174</v>
      </c>
      <c r="S4375" s="2">
        <v>10</v>
      </c>
      <c r="T4375" s="9">
        <f t="shared" si="549"/>
        <v>184</v>
      </c>
      <c r="U4375" s="9">
        <f t="shared" si="550"/>
        <v>24</v>
      </c>
      <c r="V4375" s="2" t="s">
        <v>34</v>
      </c>
      <c r="W4375" s="10">
        <f t="shared" si="551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 t="shared" si="544"/>
        <v>Tamara</v>
      </c>
      <c r="H4376" s="6" t="str">
        <f t="shared" si="545"/>
        <v>Chand</v>
      </c>
      <c r="I4376" s="6" t="str">
        <f t="shared" si="546"/>
        <v>Canberra</v>
      </c>
      <c r="J4376" s="2" t="s">
        <v>144</v>
      </c>
      <c r="K4376" s="7" t="str">
        <f>INDEX('Product Details'!$A$2:$D$169, MATCH('Sales Order '!J4376,'Product Details'!$B$2:$B$169,0),3)</f>
        <v>Office_Supplies</v>
      </c>
      <c r="L4376" s="7" t="str">
        <f>INDEX('Product Details'!$A$2:$D$169, MATCH('Sales Order '!J4376,'Product Details'!$B$2:$B$169,0),4)</f>
        <v>Binders</v>
      </c>
      <c r="M4376" s="7" t="str">
        <f>INDEX('Product Details'!$A$2:$D$169, MATCH('Sales Order '!J4376,'Product Details'!$B$2:$B$169,0),1)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547"/>
        <v>30092</v>
      </c>
      <c r="R4376" s="8">
        <f t="shared" si="548"/>
        <v>32796</v>
      </c>
      <c r="S4376" s="2">
        <v>65</v>
      </c>
      <c r="T4376" s="9">
        <f t="shared" si="549"/>
        <v>32861</v>
      </c>
      <c r="U4376" s="9">
        <f t="shared" si="550"/>
        <v>2769</v>
      </c>
      <c r="V4376" s="2" t="s">
        <v>34</v>
      </c>
      <c r="W4376" s="10">
        <f t="shared" si="551"/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 t="shared" si="544"/>
        <v>Darren</v>
      </c>
      <c r="H4377" s="6" t="str">
        <f t="shared" si="545"/>
        <v>Budd</v>
      </c>
      <c r="I4377" s="6" t="str">
        <f t="shared" si="546"/>
        <v>Regensburg</v>
      </c>
      <c r="J4377" s="2" t="s">
        <v>194</v>
      </c>
      <c r="K4377" s="7" t="str">
        <f>INDEX('Product Details'!$A$2:$D$169, MATCH('Sales Order '!J4377,'Product Details'!$B$2:$B$169,0),3)</f>
        <v>Office_Supplies</v>
      </c>
      <c r="L4377" s="7" t="str">
        <f>INDEX('Product Details'!$A$2:$D$169, MATCH('Sales Order '!J4377,'Product Details'!$B$2:$B$169,0),4)</f>
        <v>Art</v>
      </c>
      <c r="M4377" s="7" t="str">
        <f>INDEX('Product Details'!$A$2:$D$169, MATCH('Sales Order '!J4377,'Product Details'!$B$2:$B$169,0),1)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547"/>
        <v>398</v>
      </c>
      <c r="R4377" s="8">
        <f t="shared" si="548"/>
        <v>428</v>
      </c>
      <c r="S4377" s="2">
        <v>25</v>
      </c>
      <c r="T4377" s="9">
        <f t="shared" si="549"/>
        <v>453</v>
      </c>
      <c r="U4377" s="9">
        <f t="shared" si="550"/>
        <v>55</v>
      </c>
      <c r="V4377" s="2" t="s">
        <v>31</v>
      </c>
      <c r="W4377" s="10">
        <f t="shared" si="551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 t="shared" si="544"/>
        <v>Brooke</v>
      </c>
      <c r="H4378" s="6" t="str">
        <f t="shared" si="545"/>
        <v>Gillingham</v>
      </c>
      <c r="I4378" s="6" t="str">
        <f t="shared" si="546"/>
        <v>Weimar</v>
      </c>
      <c r="J4378" s="2" t="s">
        <v>533</v>
      </c>
      <c r="K4378" s="7" t="str">
        <f>INDEX('Product Details'!$A$2:$D$169, MATCH('Sales Order '!J4378,'Product Details'!$B$2:$B$169,0),3)</f>
        <v>Office_Supplies</v>
      </c>
      <c r="L4378" s="7" t="str">
        <f>INDEX('Product Details'!$A$2:$D$169, MATCH('Sales Order '!J4378,'Product Details'!$B$2:$B$169,0),4)</f>
        <v>Supplies</v>
      </c>
      <c r="M4378" s="7" t="str">
        <f>INDEX('Product Details'!$A$2:$D$169, MATCH('Sales Order '!J4378,'Product Details'!$B$2:$B$169,0),1)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547"/>
        <v>371</v>
      </c>
      <c r="R4378" s="8">
        <f t="shared" si="548"/>
        <v>404</v>
      </c>
      <c r="S4378" s="2">
        <v>34</v>
      </c>
      <c r="T4378" s="9">
        <f t="shared" si="549"/>
        <v>438</v>
      </c>
      <c r="U4378" s="9">
        <f t="shared" si="550"/>
        <v>67</v>
      </c>
      <c r="V4378" s="2" t="s">
        <v>34</v>
      </c>
      <c r="W4378" s="10">
        <f t="shared" si="551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 t="shared" si="544"/>
        <v>Robert</v>
      </c>
      <c r="H4379" s="6" t="str">
        <f t="shared" si="545"/>
        <v>Dilbeck</v>
      </c>
      <c r="I4379" s="6" t="str">
        <f t="shared" si="546"/>
        <v>Sydney</v>
      </c>
      <c r="J4379" s="2" t="s">
        <v>617</v>
      </c>
      <c r="K4379" s="7" t="str">
        <f>INDEX('Product Details'!$A$2:$D$169, MATCH('Sales Order '!J4379,'Product Details'!$B$2:$B$169,0),3)</f>
        <v>Office_Supplies</v>
      </c>
      <c r="L4379" s="7" t="str">
        <f>INDEX('Product Details'!$A$2:$D$169, MATCH('Sales Order '!J4379,'Product Details'!$B$2:$B$169,0),4)</f>
        <v>Binders</v>
      </c>
      <c r="M4379" s="7" t="str">
        <f>INDEX('Product Details'!$A$2:$D$169, MATCH('Sales Order '!J4379,'Product Details'!$B$2:$B$169,0),1)</f>
        <v>JM Magazine Binder</v>
      </c>
      <c r="N4379" s="2">
        <v>5909</v>
      </c>
      <c r="O4379" s="2">
        <v>5528</v>
      </c>
      <c r="P4379" s="2">
        <v>5</v>
      </c>
      <c r="Q4379" s="8">
        <f t="shared" si="547"/>
        <v>27640</v>
      </c>
      <c r="R4379" s="8">
        <f t="shared" si="548"/>
        <v>29545</v>
      </c>
      <c r="S4379" s="2">
        <v>99</v>
      </c>
      <c r="T4379" s="9">
        <f t="shared" si="549"/>
        <v>29644</v>
      </c>
      <c r="U4379" s="9">
        <f t="shared" si="550"/>
        <v>2004</v>
      </c>
      <c r="V4379" s="2" t="s">
        <v>34</v>
      </c>
      <c r="W4379" s="10">
        <f t="shared" si="551"/>
        <v>7.0000000000000007E-2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 t="shared" si="544"/>
        <v>Mike</v>
      </c>
      <c r="H4380" s="6" t="str">
        <f t="shared" si="545"/>
        <v>Pelletier</v>
      </c>
      <c r="I4380" s="6" t="str">
        <f t="shared" si="546"/>
        <v>Gorakhpur</v>
      </c>
      <c r="J4380" s="2" t="s">
        <v>103</v>
      </c>
      <c r="K4380" s="7" t="str">
        <f>INDEX('Product Details'!$A$2:$D$169, MATCH('Sales Order '!J4380,'Product Details'!$B$2:$B$169,0),3)</f>
        <v>Technology</v>
      </c>
      <c r="L4380" s="7" t="str">
        <f>INDEX('Product Details'!$A$2:$D$169, MATCH('Sales Order '!J4380,'Product Details'!$B$2:$B$169,0),4)</f>
        <v>Phones</v>
      </c>
      <c r="M4380" s="7" t="str">
        <f>INDEX('Product Details'!$A$2:$D$169, MATCH('Sales Order '!J4380,'Product Details'!$B$2:$B$169,0),1)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547"/>
        <v>4002</v>
      </c>
      <c r="R4380" s="8">
        <f t="shared" si="548"/>
        <v>4239</v>
      </c>
      <c r="S4380" s="2">
        <v>35</v>
      </c>
      <c r="T4380" s="9">
        <f t="shared" si="549"/>
        <v>4274</v>
      </c>
      <c r="U4380" s="9">
        <f t="shared" si="550"/>
        <v>272</v>
      </c>
      <c r="V4380" s="2" t="s">
        <v>64</v>
      </c>
      <c r="W4380" s="10">
        <f t="shared" si="551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 t="shared" si="544"/>
        <v>Shahid</v>
      </c>
      <c r="H4381" s="6" t="str">
        <f t="shared" si="545"/>
        <v>Collister</v>
      </c>
      <c r="I4381" s="6" t="str">
        <f t="shared" si="546"/>
        <v>Leipzig</v>
      </c>
      <c r="J4381" s="2" t="s">
        <v>171</v>
      </c>
      <c r="K4381" s="7" t="str">
        <f>INDEX('Product Details'!$A$2:$D$169, MATCH('Sales Order '!J4381,'Product Details'!$B$2:$B$169,0),3)</f>
        <v>Office_Supplies</v>
      </c>
      <c r="L4381" s="7" t="str">
        <f>INDEX('Product Details'!$A$2:$D$169, MATCH('Sales Order '!J4381,'Product Details'!$B$2:$B$169,0),4)</f>
        <v>Labels</v>
      </c>
      <c r="M4381" s="7" t="str">
        <f>INDEX('Product Details'!$A$2:$D$169, MATCH('Sales Order '!J4381,'Product Details'!$B$2:$B$169,0),1)</f>
        <v>Aver 517</v>
      </c>
      <c r="N4381" s="2">
        <v>1113</v>
      </c>
      <c r="O4381" s="2">
        <v>1040</v>
      </c>
      <c r="P4381" s="2">
        <v>2</v>
      </c>
      <c r="Q4381" s="8">
        <f t="shared" si="547"/>
        <v>2080</v>
      </c>
      <c r="R4381" s="8">
        <f t="shared" si="548"/>
        <v>2226</v>
      </c>
      <c r="S4381" s="2">
        <v>35</v>
      </c>
      <c r="T4381" s="9">
        <f t="shared" si="549"/>
        <v>2261</v>
      </c>
      <c r="U4381" s="9">
        <f t="shared" si="550"/>
        <v>181</v>
      </c>
      <c r="V4381" s="2" t="s">
        <v>64</v>
      </c>
      <c r="W4381" s="10">
        <f t="shared" si="551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 t="shared" si="544"/>
        <v>Michelle</v>
      </c>
      <c r="H4382" s="6" t="str">
        <f t="shared" si="545"/>
        <v>Arnett</v>
      </c>
      <c r="I4382" s="6" t="str">
        <f t="shared" si="546"/>
        <v>Palembang</v>
      </c>
      <c r="J4382" s="2" t="s">
        <v>33</v>
      </c>
      <c r="K4382" s="7" t="str">
        <f>INDEX('Product Details'!$A$2:$D$169, MATCH('Sales Order '!J4382,'Product Details'!$B$2:$B$169,0),3)</f>
        <v>Technology</v>
      </c>
      <c r="L4382" s="7" t="str">
        <f>INDEX('Product Details'!$A$2:$D$169, MATCH('Sales Order '!J4382,'Product Details'!$B$2:$B$169,0),4)</f>
        <v>Machines</v>
      </c>
      <c r="M4382" s="7" t="str">
        <f>INDEX('Product Details'!$A$2:$D$169, MATCH('Sales Order '!J4382,'Product Details'!$B$2:$B$169,0),1)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547"/>
        <v>22569</v>
      </c>
      <c r="R4382" s="8">
        <f t="shared" si="548"/>
        <v>24597</v>
      </c>
      <c r="S4382" s="2">
        <v>99</v>
      </c>
      <c r="T4382" s="9">
        <f t="shared" si="549"/>
        <v>24696</v>
      </c>
      <c r="U4382" s="9">
        <f t="shared" si="550"/>
        <v>2127</v>
      </c>
      <c r="V4382" s="2" t="s">
        <v>34</v>
      </c>
      <c r="W4382" s="10">
        <f t="shared" si="551"/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 t="shared" si="544"/>
        <v>Allen</v>
      </c>
      <c r="H4383" s="6" t="str">
        <f t="shared" si="545"/>
        <v>Armold</v>
      </c>
      <c r="I4383" s="6" t="str">
        <f t="shared" si="546"/>
        <v>Wuchuan</v>
      </c>
      <c r="J4383" s="2" t="s">
        <v>345</v>
      </c>
      <c r="K4383" s="7" t="str">
        <f>INDEX('Product Details'!$A$2:$D$169, MATCH('Sales Order '!J4383,'Product Details'!$B$2:$B$169,0),3)</f>
        <v>Furniture</v>
      </c>
      <c r="L4383" s="7" t="str">
        <f>INDEX('Product Details'!$A$2:$D$169, MATCH('Sales Order '!J4383,'Product Details'!$B$2:$B$169,0),4)</f>
        <v>Chairs</v>
      </c>
      <c r="M4383" s="7" t="str">
        <f>INDEX('Product Details'!$A$2:$D$169, MATCH('Sales Order '!J4383,'Product Details'!$B$2:$B$169,0),1)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547"/>
        <v>5440</v>
      </c>
      <c r="R4383" s="8">
        <f t="shared" si="548"/>
        <v>5764</v>
      </c>
      <c r="S4383" s="2">
        <v>21</v>
      </c>
      <c r="T4383" s="9">
        <f t="shared" si="549"/>
        <v>5785</v>
      </c>
      <c r="U4383" s="9">
        <f t="shared" si="550"/>
        <v>345</v>
      </c>
      <c r="V4383" s="2" t="s">
        <v>64</v>
      </c>
      <c r="W4383" s="10">
        <f t="shared" si="551"/>
        <v>0.05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 t="shared" si="544"/>
        <v>Kristen</v>
      </c>
      <c r="H4384" s="6" t="str">
        <f t="shared" si="545"/>
        <v>Hastings</v>
      </c>
      <c r="I4384" s="6" t="str">
        <f t="shared" si="546"/>
        <v>Shihezi</v>
      </c>
      <c r="J4384" s="2" t="s">
        <v>580</v>
      </c>
      <c r="K4384" s="7" t="str">
        <f>INDEX('Product Details'!$A$2:$D$169, MATCH('Sales Order '!J4384,'Product Details'!$B$2:$B$169,0),3)</f>
        <v>Office_Supplies</v>
      </c>
      <c r="L4384" s="7" t="str">
        <f>INDEX('Product Details'!$A$2:$D$169, MATCH('Sales Order '!J4384,'Product Details'!$B$2:$B$169,0),4)</f>
        <v>Storage</v>
      </c>
      <c r="M4384" s="7" t="str">
        <f>INDEX('Product Details'!$A$2:$D$169, MATCH('Sales Order '!J4384,'Product Details'!$B$2:$B$169,0),1)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547"/>
        <v>6541</v>
      </c>
      <c r="R4384" s="8">
        <f t="shared" si="548"/>
        <v>7141</v>
      </c>
      <c r="S4384" s="2">
        <v>38</v>
      </c>
      <c r="T4384" s="9">
        <f t="shared" si="549"/>
        <v>7179</v>
      </c>
      <c r="U4384" s="9">
        <f t="shared" si="550"/>
        <v>638</v>
      </c>
      <c r="V4384" s="2" t="s">
        <v>72</v>
      </c>
      <c r="W4384" s="10">
        <f t="shared" si="551"/>
        <v>0.05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 t="shared" si="544"/>
        <v>Dave</v>
      </c>
      <c r="H4385" s="6" t="str">
        <f t="shared" si="545"/>
        <v>Poirier</v>
      </c>
      <c r="I4385" s="6" t="str">
        <f t="shared" si="546"/>
        <v>Changchun</v>
      </c>
      <c r="J4385" s="2" t="s">
        <v>243</v>
      </c>
      <c r="K4385" s="7" t="str">
        <f>INDEX('Product Details'!$A$2:$D$169, MATCH('Sales Order '!J4385,'Product Details'!$B$2:$B$169,0),3)</f>
        <v>Office_Supplies</v>
      </c>
      <c r="L4385" s="7" t="str">
        <f>INDEX('Product Details'!$A$2:$D$169, MATCH('Sales Order '!J4385,'Product Details'!$B$2:$B$169,0),4)</f>
        <v>Storage</v>
      </c>
      <c r="M4385" s="7" t="str">
        <f>INDEX('Product Details'!$A$2:$D$169, MATCH('Sales Order '!J4385,'Product Details'!$B$2:$B$169,0),1)</f>
        <v>Tennsco Double-Tier Lockers</v>
      </c>
      <c r="N4385" s="2">
        <v>877</v>
      </c>
      <c r="O4385" s="2">
        <v>788</v>
      </c>
      <c r="P4385" s="2">
        <v>6</v>
      </c>
      <c r="Q4385" s="8">
        <f t="shared" si="547"/>
        <v>4728</v>
      </c>
      <c r="R4385" s="8">
        <f t="shared" si="548"/>
        <v>5262</v>
      </c>
      <c r="S4385" s="2">
        <v>79</v>
      </c>
      <c r="T4385" s="9">
        <f t="shared" si="549"/>
        <v>5341</v>
      </c>
      <c r="U4385" s="9">
        <f t="shared" si="550"/>
        <v>613</v>
      </c>
      <c r="V4385" s="2" t="s">
        <v>64</v>
      </c>
      <c r="W4385" s="10">
        <f t="shared" si="551"/>
        <v>0.05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 t="shared" si="544"/>
        <v>Tracy</v>
      </c>
      <c r="H4386" s="6" t="str">
        <f t="shared" si="545"/>
        <v>Blumstein</v>
      </c>
      <c r="I4386" s="6" t="str">
        <f t="shared" si="546"/>
        <v>Guangzhou</v>
      </c>
      <c r="J4386" s="2" t="s">
        <v>117</v>
      </c>
      <c r="K4386" s="7" t="str">
        <f>INDEX('Product Details'!$A$2:$D$169, MATCH('Sales Order '!J4386,'Product Details'!$B$2:$B$169,0),3)</f>
        <v>Furniture</v>
      </c>
      <c r="L4386" s="7" t="str">
        <f>INDEX('Product Details'!$A$2:$D$169, MATCH('Sales Order '!J4386,'Product Details'!$B$2:$B$169,0),4)</f>
        <v>Tables</v>
      </c>
      <c r="M4386" s="7" t="str">
        <f>INDEX('Product Details'!$A$2:$D$169, MATCH('Sales Order '!J4386,'Product Details'!$B$2:$B$169,0),1)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547"/>
        <v>928</v>
      </c>
      <c r="R4386" s="8">
        <f t="shared" si="548"/>
        <v>992</v>
      </c>
      <c r="S4386" s="2">
        <v>94</v>
      </c>
      <c r="T4386" s="9">
        <f t="shared" si="549"/>
        <v>1086</v>
      </c>
      <c r="U4386" s="9">
        <f t="shared" si="550"/>
        <v>158</v>
      </c>
      <c r="V4386" s="2" t="s">
        <v>64</v>
      </c>
      <c r="W4386" s="10">
        <f t="shared" si="551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 t="shared" si="544"/>
        <v>Cyra</v>
      </c>
      <c r="H4387" s="6" t="str">
        <f t="shared" si="545"/>
        <v>Reiten</v>
      </c>
      <c r="I4387" s="6" t="str">
        <f t="shared" si="546"/>
        <v>Samarinda</v>
      </c>
      <c r="J4387" s="2" t="s">
        <v>253</v>
      </c>
      <c r="K4387" s="7" t="str">
        <f>INDEX('Product Details'!$A$2:$D$169, MATCH('Sales Order '!J4387,'Product Details'!$B$2:$B$169,0),3)</f>
        <v>Office_Supplies</v>
      </c>
      <c r="L4387" s="7" t="str">
        <f>INDEX('Product Details'!$A$2:$D$169, MATCH('Sales Order '!J4387,'Product Details'!$B$2:$B$169,0),4)</f>
        <v>Binders</v>
      </c>
      <c r="M4387" s="7" t="str">
        <f>INDEX('Product Details'!$A$2:$D$169, MATCH('Sales Order '!J4387,'Product Details'!$B$2:$B$169,0),1)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547"/>
        <v>6180</v>
      </c>
      <c r="R4387" s="8">
        <f t="shared" si="548"/>
        <v>6550</v>
      </c>
      <c r="S4387" s="2">
        <v>61</v>
      </c>
      <c r="T4387" s="9">
        <f t="shared" si="549"/>
        <v>6611</v>
      </c>
      <c r="U4387" s="9">
        <f t="shared" si="550"/>
        <v>431</v>
      </c>
      <c r="V4387" s="2" t="s">
        <v>34</v>
      </c>
      <c r="W4387" s="10">
        <f t="shared" si="551"/>
        <v>0.05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 t="shared" si="544"/>
        <v>Logan</v>
      </c>
      <c r="H4388" s="6" t="str">
        <f t="shared" si="545"/>
        <v>Currie</v>
      </c>
      <c r="I4388" s="6" t="str">
        <f t="shared" si="546"/>
        <v>Anshan</v>
      </c>
      <c r="J4388" s="2" t="s">
        <v>311</v>
      </c>
      <c r="K4388" s="7" t="str">
        <f>INDEX('Product Details'!$A$2:$D$169, MATCH('Sales Order '!J4388,'Product Details'!$B$2:$B$169,0),3)</f>
        <v>Technology</v>
      </c>
      <c r="L4388" s="7" t="str">
        <f>INDEX('Product Details'!$A$2:$D$169, MATCH('Sales Order '!J4388,'Product Details'!$B$2:$B$169,0),4)</f>
        <v>Copiers</v>
      </c>
      <c r="M4388" s="7" t="str">
        <f>INDEX('Product Details'!$A$2:$D$169, MATCH('Sales Order '!J4388,'Product Details'!$B$2:$B$169,0),1)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547"/>
        <v>32088</v>
      </c>
      <c r="R4388" s="8">
        <f t="shared" si="548"/>
        <v>33696</v>
      </c>
      <c r="S4388" s="2">
        <v>32</v>
      </c>
      <c r="T4388" s="9">
        <f t="shared" si="549"/>
        <v>33728</v>
      </c>
      <c r="U4388" s="9">
        <f t="shared" si="550"/>
        <v>1640</v>
      </c>
      <c r="V4388" s="2" t="s">
        <v>64</v>
      </c>
      <c r="W4388" s="10">
        <f t="shared" si="551"/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 t="shared" si="544"/>
        <v>Trudy</v>
      </c>
      <c r="H4389" s="6" t="str">
        <f t="shared" si="545"/>
        <v>Glocke</v>
      </c>
      <c r="I4389" s="6" t="str">
        <f t="shared" si="546"/>
        <v>Brisbane</v>
      </c>
      <c r="J4389" s="2" t="s">
        <v>57</v>
      </c>
      <c r="K4389" s="7" t="str">
        <f>INDEX('Product Details'!$A$2:$D$169, MATCH('Sales Order '!J4389,'Product Details'!$B$2:$B$169,0),3)</f>
        <v>Technology</v>
      </c>
      <c r="L4389" s="7" t="str">
        <f>INDEX('Product Details'!$A$2:$D$169, MATCH('Sales Order '!J4389,'Product Details'!$B$2:$B$169,0),4)</f>
        <v>Accessories</v>
      </c>
      <c r="M4389" s="7" t="str">
        <f>INDEX('Product Details'!$A$2:$D$169, MATCH('Sales Order '!J4389,'Product Details'!$B$2:$B$169,0),1)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547"/>
        <v>356</v>
      </c>
      <c r="R4389" s="8">
        <f t="shared" si="548"/>
        <v>392</v>
      </c>
      <c r="S4389" s="2">
        <v>27</v>
      </c>
      <c r="T4389" s="9">
        <f t="shared" si="549"/>
        <v>419</v>
      </c>
      <c r="U4389" s="9">
        <f t="shared" si="550"/>
        <v>63</v>
      </c>
      <c r="V4389" s="2" t="s">
        <v>64</v>
      </c>
      <c r="W4389" s="10">
        <f t="shared" si="551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 t="shared" si="544"/>
        <v>Damala</v>
      </c>
      <c r="H4390" s="6" t="str">
        <f t="shared" si="545"/>
        <v>Kotsonis</v>
      </c>
      <c r="I4390" s="6" t="str">
        <f t="shared" si="546"/>
        <v>Berlin</v>
      </c>
      <c r="J4390" s="2" t="s">
        <v>371</v>
      </c>
      <c r="K4390" s="7" t="str">
        <f>INDEX('Product Details'!$A$2:$D$169, MATCH('Sales Order '!J4390,'Product Details'!$B$2:$B$169,0),3)</f>
        <v>Furniture</v>
      </c>
      <c r="L4390" s="7" t="str">
        <f>INDEX('Product Details'!$A$2:$D$169, MATCH('Sales Order '!J4390,'Product Details'!$B$2:$B$169,0),4)</f>
        <v>Bookcases</v>
      </c>
      <c r="M4390" s="7" t="str">
        <f>INDEX('Product Details'!$A$2:$D$169, MATCH('Sales Order '!J4390,'Product Details'!$B$2:$B$169,0),1)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547"/>
        <v>26704</v>
      </c>
      <c r="R4390" s="8">
        <f t="shared" si="548"/>
        <v>28544</v>
      </c>
      <c r="S4390" s="2">
        <v>92</v>
      </c>
      <c r="T4390" s="9">
        <f t="shared" si="549"/>
        <v>28636</v>
      </c>
      <c r="U4390" s="9">
        <f t="shared" si="550"/>
        <v>1932</v>
      </c>
      <c r="V4390" s="2" t="s">
        <v>34</v>
      </c>
      <c r="W4390" s="10">
        <f t="shared" si="551"/>
        <v>7.0000000000000007E-2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 t="shared" si="544"/>
        <v>Roy</v>
      </c>
      <c r="H4391" s="6" t="str">
        <f t="shared" si="545"/>
        <v>Phan</v>
      </c>
      <c r="I4391" s="6" t="str">
        <f t="shared" si="546"/>
        <v>Melbourne</v>
      </c>
      <c r="J4391" s="2" t="s">
        <v>132</v>
      </c>
      <c r="K4391" s="7" t="str">
        <f>INDEX('Product Details'!$A$2:$D$169, MATCH('Sales Order '!J4391,'Product Details'!$B$2:$B$169,0),3)</f>
        <v>Office_Supplies</v>
      </c>
      <c r="L4391" s="7" t="str">
        <f>INDEX('Product Details'!$A$2:$D$169, MATCH('Sales Order '!J4391,'Product Details'!$B$2:$B$169,0),4)</f>
        <v>Labels</v>
      </c>
      <c r="M4391" s="7" t="str">
        <f>INDEX('Product Details'!$A$2:$D$169, MATCH('Sales Order '!J4391,'Product Details'!$B$2:$B$169,0),1)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547"/>
        <v>5096</v>
      </c>
      <c r="R4391" s="8">
        <f t="shared" si="548"/>
        <v>5456</v>
      </c>
      <c r="S4391" s="2">
        <v>96</v>
      </c>
      <c r="T4391" s="9">
        <f t="shared" si="549"/>
        <v>5552</v>
      </c>
      <c r="U4391" s="9">
        <f t="shared" si="550"/>
        <v>456</v>
      </c>
      <c r="V4391" s="2" t="s">
        <v>64</v>
      </c>
      <c r="W4391" s="10">
        <f t="shared" si="551"/>
        <v>0.05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 t="shared" si="544"/>
        <v>Lynn</v>
      </c>
      <c r="H4392" s="6" t="str">
        <f t="shared" si="545"/>
        <v>Smith</v>
      </c>
      <c r="I4392" s="6" t="str">
        <f t="shared" si="546"/>
        <v>Kanpur</v>
      </c>
      <c r="J4392" s="2" t="s">
        <v>103</v>
      </c>
      <c r="K4392" s="7" t="str">
        <f>INDEX('Product Details'!$A$2:$D$169, MATCH('Sales Order '!J4392,'Product Details'!$B$2:$B$169,0),3)</f>
        <v>Technology</v>
      </c>
      <c r="L4392" s="7" t="str">
        <f>INDEX('Product Details'!$A$2:$D$169, MATCH('Sales Order '!J4392,'Product Details'!$B$2:$B$169,0),4)</f>
        <v>Phones</v>
      </c>
      <c r="M4392" s="7" t="str">
        <f>INDEX('Product Details'!$A$2:$D$169, MATCH('Sales Order '!J4392,'Product Details'!$B$2:$B$169,0),1)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547"/>
        <v>1008</v>
      </c>
      <c r="R4392" s="8">
        <f t="shared" si="548"/>
        <v>1098</v>
      </c>
      <c r="S4392" s="2">
        <v>30</v>
      </c>
      <c r="T4392" s="9">
        <f t="shared" si="549"/>
        <v>1128</v>
      </c>
      <c r="U4392" s="9">
        <f t="shared" si="550"/>
        <v>120</v>
      </c>
      <c r="V4392" s="2" t="s">
        <v>64</v>
      </c>
      <c r="W4392" s="10">
        <f t="shared" si="551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 t="shared" si="544"/>
        <v>Alex</v>
      </c>
      <c r="H4393" s="6" t="str">
        <f t="shared" si="545"/>
        <v>Avila</v>
      </c>
      <c r="I4393" s="6" t="str">
        <f t="shared" si="546"/>
        <v>Newcastle</v>
      </c>
      <c r="J4393" s="2" t="s">
        <v>765</v>
      </c>
      <c r="K4393" s="7" t="str">
        <f>INDEX('Product Details'!$A$2:$D$169, MATCH('Sales Order '!J4393,'Product Details'!$B$2:$B$169,0),3)</f>
        <v>Furniture</v>
      </c>
      <c r="L4393" s="7" t="str">
        <f>INDEX('Product Details'!$A$2:$D$169, MATCH('Sales Order '!J4393,'Product Details'!$B$2:$B$169,0),4)</f>
        <v>Tables</v>
      </c>
      <c r="M4393" s="7" t="str">
        <f>INDEX('Product Details'!$A$2:$D$169, MATCH('Sales Order '!J4393,'Product Details'!$B$2:$B$169,0),1)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547"/>
        <v>7749</v>
      </c>
      <c r="R4393" s="8">
        <f t="shared" si="548"/>
        <v>8622</v>
      </c>
      <c r="S4393" s="2">
        <v>38</v>
      </c>
      <c r="T4393" s="9">
        <f t="shared" si="549"/>
        <v>8660</v>
      </c>
      <c r="U4393" s="9">
        <f t="shared" si="550"/>
        <v>911</v>
      </c>
      <c r="V4393" s="2" t="s">
        <v>72</v>
      </c>
      <c r="W4393" s="10">
        <f t="shared" si="551"/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 t="shared" si="544"/>
        <v>Nick</v>
      </c>
      <c r="H4394" s="6" t="str">
        <f t="shared" si="545"/>
        <v>Zandusky</v>
      </c>
      <c r="I4394" s="6" t="str">
        <f t="shared" si="546"/>
        <v>Surabaya</v>
      </c>
      <c r="J4394" s="2" t="s">
        <v>796</v>
      </c>
      <c r="K4394" s="7" t="str">
        <f>INDEX('Product Details'!$A$2:$D$169, MATCH('Sales Order '!J4394,'Product Details'!$B$2:$B$169,0),3)</f>
        <v>Office_Supplies</v>
      </c>
      <c r="L4394" s="7" t="str">
        <f>INDEX('Product Details'!$A$2:$D$169, MATCH('Sales Order '!J4394,'Product Details'!$B$2:$B$169,0),4)</f>
        <v>Binders</v>
      </c>
      <c r="M4394" s="7" t="str">
        <f>INDEX('Product Details'!$A$2:$D$169, MATCH('Sales Order '!J4394,'Product Details'!$B$2:$B$169,0),1)</f>
        <v>Heavy-Duty E-Z-D Binders</v>
      </c>
      <c r="N4394" s="2">
        <v>1983</v>
      </c>
      <c r="O4394" s="2">
        <v>1908</v>
      </c>
      <c r="P4394" s="2">
        <v>3</v>
      </c>
      <c r="Q4394" s="8">
        <f t="shared" si="547"/>
        <v>5724</v>
      </c>
      <c r="R4394" s="8">
        <f t="shared" si="548"/>
        <v>5949</v>
      </c>
      <c r="S4394" s="2">
        <v>74</v>
      </c>
      <c r="T4394" s="9">
        <f t="shared" si="549"/>
        <v>6023</v>
      </c>
      <c r="U4394" s="9">
        <f t="shared" si="550"/>
        <v>299</v>
      </c>
      <c r="V4394" s="2" t="s">
        <v>34</v>
      </c>
      <c r="W4394" s="10">
        <f t="shared" si="551"/>
        <v>0.05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 t="shared" si="544"/>
        <v>Jas</v>
      </c>
      <c r="H4395" s="6" t="str">
        <f t="shared" si="545"/>
        <v>O'Carroll</v>
      </c>
      <c r="I4395" s="6" t="str">
        <f t="shared" si="546"/>
        <v>Essen</v>
      </c>
      <c r="J4395" s="2" t="s">
        <v>323</v>
      </c>
      <c r="K4395" s="7" t="str">
        <f>INDEX('Product Details'!$A$2:$D$169, MATCH('Sales Order '!J4395,'Product Details'!$B$2:$B$169,0),3)</f>
        <v>Technology</v>
      </c>
      <c r="L4395" s="7" t="str">
        <f>INDEX('Product Details'!$A$2:$D$169, MATCH('Sales Order '!J4395,'Product Details'!$B$2:$B$169,0),4)</f>
        <v>Accessories</v>
      </c>
      <c r="M4395" s="7" t="str">
        <f>INDEX('Product Details'!$A$2:$D$169, MATCH('Sales Order '!J4395,'Product Details'!$B$2:$B$169,0),1)</f>
        <v>Belkin Flash Drive, Erganomic</v>
      </c>
      <c r="N4395" s="2">
        <v>92</v>
      </c>
      <c r="O4395" s="2">
        <v>82</v>
      </c>
      <c r="P4395" s="2">
        <v>2</v>
      </c>
      <c r="Q4395" s="8">
        <f t="shared" si="547"/>
        <v>164</v>
      </c>
      <c r="R4395" s="8">
        <f t="shared" si="548"/>
        <v>184</v>
      </c>
      <c r="S4395" s="2">
        <v>10</v>
      </c>
      <c r="T4395" s="9">
        <f t="shared" si="549"/>
        <v>194</v>
      </c>
      <c r="U4395" s="9">
        <f t="shared" si="550"/>
        <v>30</v>
      </c>
      <c r="V4395" s="2" t="s">
        <v>64</v>
      </c>
      <c r="W4395" s="10">
        <f t="shared" si="551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 t="shared" si="544"/>
        <v>Ken</v>
      </c>
      <c r="H4396" s="6" t="str">
        <f t="shared" si="545"/>
        <v>Heidel</v>
      </c>
      <c r="I4396" s="6" t="str">
        <f t="shared" si="546"/>
        <v>Tegal</v>
      </c>
      <c r="J4396" s="2" t="s">
        <v>1174</v>
      </c>
      <c r="K4396" s="7" t="str">
        <f>INDEX('Product Details'!$A$2:$D$169, MATCH('Sales Order '!J4396,'Product Details'!$B$2:$B$169,0),3)</f>
        <v>Office_Supplies</v>
      </c>
      <c r="L4396" s="7" t="str">
        <f>INDEX('Product Details'!$A$2:$D$169, MATCH('Sales Order '!J4396,'Product Details'!$B$2:$B$169,0),4)</f>
        <v>Storage</v>
      </c>
      <c r="M4396" s="7" t="str">
        <f>INDEX('Product Details'!$A$2:$D$169, MATCH('Sales Order '!J4396,'Product Details'!$B$2:$B$169,0),1)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547"/>
        <v>173</v>
      </c>
      <c r="R4396" s="8">
        <f t="shared" si="548"/>
        <v>193</v>
      </c>
      <c r="S4396" s="2">
        <v>30</v>
      </c>
      <c r="T4396" s="9">
        <f t="shared" si="549"/>
        <v>223</v>
      </c>
      <c r="U4396" s="9">
        <f t="shared" si="550"/>
        <v>50</v>
      </c>
      <c r="V4396" s="2" t="s">
        <v>34</v>
      </c>
      <c r="W4396" s="10">
        <f t="shared" si="551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 t="shared" si="544"/>
        <v>Bryan</v>
      </c>
      <c r="H4397" s="6" t="str">
        <f t="shared" si="545"/>
        <v>Spruell</v>
      </c>
      <c r="I4397" s="6" t="str">
        <f t="shared" si="546"/>
        <v>Bekasi</v>
      </c>
      <c r="J4397" s="2" t="s">
        <v>60</v>
      </c>
      <c r="K4397" s="7" t="str">
        <f>INDEX('Product Details'!$A$2:$D$169, MATCH('Sales Order '!J4397,'Product Details'!$B$2:$B$169,0),3)</f>
        <v>Technology</v>
      </c>
      <c r="L4397" s="7" t="str">
        <f>INDEX('Product Details'!$A$2:$D$169, MATCH('Sales Order '!J4397,'Product Details'!$B$2:$B$169,0),4)</f>
        <v>Accessories</v>
      </c>
      <c r="M4397" s="7" t="str">
        <f>INDEX('Product Details'!$A$2:$D$169, MATCH('Sales Order '!J4397,'Product Details'!$B$2:$B$169,0),1)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547"/>
        <v>274</v>
      </c>
      <c r="R4397" s="8">
        <f t="shared" si="548"/>
        <v>286</v>
      </c>
      <c r="S4397" s="2">
        <v>30</v>
      </c>
      <c r="T4397" s="9">
        <f t="shared" si="549"/>
        <v>316</v>
      </c>
      <c r="U4397" s="9">
        <f t="shared" si="550"/>
        <v>42</v>
      </c>
      <c r="V4397" s="2" t="s">
        <v>64</v>
      </c>
      <c r="W4397" s="10">
        <f t="shared" si="551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 t="shared" si="544"/>
        <v>Filia</v>
      </c>
      <c r="H4398" s="6" t="str">
        <f t="shared" si="545"/>
        <v>McAdams</v>
      </c>
      <c r="I4398" s="6" t="str">
        <f t="shared" si="546"/>
        <v>Lucknow</v>
      </c>
      <c r="J4398" s="2" t="s">
        <v>224</v>
      </c>
      <c r="K4398" s="7" t="str">
        <f>INDEX('Product Details'!$A$2:$D$169, MATCH('Sales Order '!J4398,'Product Details'!$B$2:$B$169,0),3)</f>
        <v>Office_Supplies</v>
      </c>
      <c r="L4398" s="7" t="str">
        <f>INDEX('Product Details'!$A$2:$D$169, MATCH('Sales Order '!J4398,'Product Details'!$B$2:$B$169,0),4)</f>
        <v>Supplies</v>
      </c>
      <c r="M4398" s="7" t="str">
        <f>INDEX('Product Details'!$A$2:$D$169, MATCH('Sales Order '!J4398,'Product Details'!$B$2:$B$169,0),1)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547"/>
        <v>1602</v>
      </c>
      <c r="R4398" s="8">
        <f t="shared" si="548"/>
        <v>1763</v>
      </c>
      <c r="S4398" s="2">
        <v>75</v>
      </c>
      <c r="T4398" s="9">
        <f t="shared" si="549"/>
        <v>1838</v>
      </c>
      <c r="U4398" s="9">
        <f t="shared" si="550"/>
        <v>236</v>
      </c>
      <c r="V4398" s="2" t="s">
        <v>34</v>
      </c>
      <c r="W4398" s="10">
        <f t="shared" si="551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 t="shared" si="544"/>
        <v>Yana</v>
      </c>
      <c r="H4399" s="6" t="str">
        <f t="shared" si="545"/>
        <v>Sorensen</v>
      </c>
      <c r="I4399" s="6" t="str">
        <f t="shared" si="546"/>
        <v>Bottrop</v>
      </c>
      <c r="J4399" s="2" t="s">
        <v>42</v>
      </c>
      <c r="K4399" s="7" t="str">
        <f>INDEX('Product Details'!$A$2:$D$169, MATCH('Sales Order '!J4399,'Product Details'!$B$2:$B$169,0),3)</f>
        <v>Office_Supplies</v>
      </c>
      <c r="L4399" s="7" t="str">
        <f>INDEX('Product Details'!$A$2:$D$169, MATCH('Sales Order '!J4399,'Product Details'!$B$2:$B$169,0),4)</f>
        <v>Supplies</v>
      </c>
      <c r="M4399" s="7" t="str">
        <f>INDEX('Product Details'!$A$2:$D$169, MATCH('Sales Order '!J4399,'Product Details'!$B$2:$B$169,0),1)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547"/>
        <v>50974</v>
      </c>
      <c r="R4399" s="8">
        <f t="shared" si="548"/>
        <v>55561</v>
      </c>
      <c r="S4399" s="2">
        <v>44</v>
      </c>
      <c r="T4399" s="9">
        <f t="shared" si="549"/>
        <v>55605</v>
      </c>
      <c r="U4399" s="9">
        <f t="shared" si="550"/>
        <v>4631</v>
      </c>
      <c r="V4399" s="2" t="s">
        <v>31</v>
      </c>
      <c r="W4399" s="10">
        <f t="shared" si="551"/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 t="shared" si="544"/>
        <v>Ben</v>
      </c>
      <c r="H4400" s="6" t="str">
        <f t="shared" si="545"/>
        <v>Peterman</v>
      </c>
      <c r="I4400" s="6" t="str">
        <f t="shared" si="546"/>
        <v>Bielefeld</v>
      </c>
      <c r="J4400" s="2" t="s">
        <v>286</v>
      </c>
      <c r="K4400" s="7" t="str">
        <f>INDEX('Product Details'!$A$2:$D$169, MATCH('Sales Order '!J4400,'Product Details'!$B$2:$B$169,0),3)</f>
        <v>Technology</v>
      </c>
      <c r="L4400" s="7" t="str">
        <f>INDEX('Product Details'!$A$2:$D$169, MATCH('Sales Order '!J4400,'Product Details'!$B$2:$B$169,0),4)</f>
        <v>Phones</v>
      </c>
      <c r="M4400" s="7" t="str">
        <f>INDEX('Product Details'!$A$2:$D$169, MATCH('Sales Order '!J4400,'Product Details'!$B$2:$B$169,0),1)</f>
        <v>Phone 5C</v>
      </c>
      <c r="N4400" s="2">
        <v>6635</v>
      </c>
      <c r="O4400" s="2">
        <v>6321</v>
      </c>
      <c r="P4400" s="2">
        <v>2</v>
      </c>
      <c r="Q4400" s="8">
        <f t="shared" si="547"/>
        <v>12642</v>
      </c>
      <c r="R4400" s="8">
        <f t="shared" si="548"/>
        <v>13270</v>
      </c>
      <c r="S4400" s="2">
        <v>60</v>
      </c>
      <c r="T4400" s="9">
        <f t="shared" si="549"/>
        <v>13330</v>
      </c>
      <c r="U4400" s="9">
        <f t="shared" si="550"/>
        <v>688</v>
      </c>
      <c r="V4400" s="2" t="s">
        <v>34</v>
      </c>
      <c r="W4400" s="10">
        <f t="shared" si="551"/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 t="shared" si="544"/>
        <v>Ruben</v>
      </c>
      <c r="H4401" s="6" t="str">
        <f t="shared" si="545"/>
        <v>Ausman</v>
      </c>
      <c r="I4401" s="6" t="str">
        <f t="shared" si="546"/>
        <v>Sonneberg</v>
      </c>
      <c r="J4401" s="2" t="s">
        <v>467</v>
      </c>
      <c r="K4401" s="7" t="str">
        <f>INDEX('Product Details'!$A$2:$D$169, MATCH('Sales Order '!J4401,'Product Details'!$B$2:$B$169,0),3)</f>
        <v>Technology</v>
      </c>
      <c r="L4401" s="7" t="str">
        <f>INDEX('Product Details'!$A$2:$D$169, MATCH('Sales Order '!J4401,'Product Details'!$B$2:$B$169,0),4)</f>
        <v>Phones</v>
      </c>
      <c r="M4401" s="7" t="str">
        <f>INDEX('Product Details'!$A$2:$D$169, MATCH('Sales Order '!J4401,'Product Details'!$B$2:$B$169,0),1)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547"/>
        <v>5106</v>
      </c>
      <c r="R4401" s="8">
        <f t="shared" si="548"/>
        <v>5202</v>
      </c>
      <c r="S4401" s="2">
        <v>32</v>
      </c>
      <c r="T4401" s="9">
        <f t="shared" si="549"/>
        <v>5234</v>
      </c>
      <c r="U4401" s="9">
        <f t="shared" si="550"/>
        <v>128</v>
      </c>
      <c r="V4401" s="2" t="s">
        <v>64</v>
      </c>
      <c r="W4401" s="10">
        <f t="shared" si="551"/>
        <v>0.05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 t="shared" si="544"/>
        <v>Fred</v>
      </c>
      <c r="H4402" s="6" t="str">
        <f t="shared" si="545"/>
        <v>Hopkins</v>
      </c>
      <c r="I4402" s="6" t="str">
        <f t="shared" si="546"/>
        <v>Sydney</v>
      </c>
      <c r="J4402" s="2" t="s">
        <v>762</v>
      </c>
      <c r="K4402" s="7" t="str">
        <f>INDEX('Product Details'!$A$2:$D$169, MATCH('Sales Order '!J4402,'Product Details'!$B$2:$B$169,0),3)</f>
        <v>Technology</v>
      </c>
      <c r="L4402" s="7" t="str">
        <f>INDEX('Product Details'!$A$2:$D$169, MATCH('Sales Order '!J4402,'Product Details'!$B$2:$B$169,0),4)</f>
        <v>Machines</v>
      </c>
      <c r="M4402" s="7" t="str">
        <f>INDEX('Product Details'!$A$2:$D$169, MATCH('Sales Order '!J4402,'Product Details'!$B$2:$B$169,0),1)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547"/>
        <v>504</v>
      </c>
      <c r="R4402" s="8">
        <f t="shared" si="548"/>
        <v>549</v>
      </c>
      <c r="S4402" s="2">
        <v>30</v>
      </c>
      <c r="T4402" s="9">
        <f t="shared" si="549"/>
        <v>579</v>
      </c>
      <c r="U4402" s="9">
        <f t="shared" si="550"/>
        <v>75</v>
      </c>
      <c r="V4402" s="2" t="s">
        <v>34</v>
      </c>
      <c r="W4402" s="10">
        <f t="shared" si="551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 t="shared" si="544"/>
        <v>Christy</v>
      </c>
      <c r="H4403" s="6" t="str">
        <f t="shared" si="545"/>
        <v>Brittain</v>
      </c>
      <c r="I4403" s="6" t="str">
        <f t="shared" si="546"/>
        <v>Ajmer</v>
      </c>
      <c r="J4403" s="2" t="s">
        <v>173</v>
      </c>
      <c r="K4403" s="7" t="str">
        <f>INDEX('Product Details'!$A$2:$D$169, MATCH('Sales Order '!J4403,'Product Details'!$B$2:$B$169,0),3)</f>
        <v>Office_Supplies</v>
      </c>
      <c r="L4403" s="7" t="str">
        <f>INDEX('Product Details'!$A$2:$D$169, MATCH('Sales Order '!J4403,'Product Details'!$B$2:$B$169,0),4)</f>
        <v>Fasteners</v>
      </c>
      <c r="M4403" s="7" t="str">
        <f>INDEX('Product Details'!$A$2:$D$169, MATCH('Sales Order '!J4403,'Product Details'!$B$2:$B$169,0),1)</f>
        <v>OIC Push Pins, Metal</v>
      </c>
      <c r="N4403" s="2">
        <v>1798</v>
      </c>
      <c r="O4403" s="2">
        <v>1650</v>
      </c>
      <c r="P4403" s="2">
        <v>2</v>
      </c>
      <c r="Q4403" s="8">
        <f t="shared" si="547"/>
        <v>3300</v>
      </c>
      <c r="R4403" s="8">
        <f t="shared" si="548"/>
        <v>3596</v>
      </c>
      <c r="S4403" s="2">
        <v>71</v>
      </c>
      <c r="T4403" s="9">
        <f t="shared" si="549"/>
        <v>3667</v>
      </c>
      <c r="U4403" s="9">
        <f t="shared" si="550"/>
        <v>367</v>
      </c>
      <c r="V4403" s="2" t="s">
        <v>34</v>
      </c>
      <c r="W4403" s="10">
        <f t="shared" si="551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 t="shared" si="544"/>
        <v>Dave</v>
      </c>
      <c r="H4404" s="6" t="str">
        <f t="shared" si="545"/>
        <v>Poirier</v>
      </c>
      <c r="I4404" s="6" t="str">
        <f t="shared" si="546"/>
        <v>Changchun</v>
      </c>
      <c r="J4404" s="2" t="s">
        <v>67</v>
      </c>
      <c r="K4404" s="7" t="str">
        <f>INDEX('Product Details'!$A$2:$D$169, MATCH('Sales Order '!J4404,'Product Details'!$B$2:$B$169,0),3)</f>
        <v>Furniture</v>
      </c>
      <c r="L4404" s="7" t="str">
        <f>INDEX('Product Details'!$A$2:$D$169, MATCH('Sales Order '!J4404,'Product Details'!$B$2:$B$169,0),4)</f>
        <v>Bookcases</v>
      </c>
      <c r="M4404" s="7" t="str">
        <f>INDEX('Product Details'!$A$2:$D$169, MATCH('Sales Order '!J4404,'Product Details'!$B$2:$B$169,0),1)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547"/>
        <v>9462</v>
      </c>
      <c r="R4404" s="8">
        <f t="shared" si="548"/>
        <v>9924</v>
      </c>
      <c r="S4404" s="2">
        <v>90</v>
      </c>
      <c r="T4404" s="9">
        <f t="shared" si="549"/>
        <v>10014</v>
      </c>
      <c r="U4404" s="9">
        <f t="shared" si="550"/>
        <v>552</v>
      </c>
      <c r="V4404" s="2" t="s">
        <v>34</v>
      </c>
      <c r="W4404" s="10">
        <f t="shared" si="551"/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 t="shared" si="544"/>
        <v>Craig</v>
      </c>
      <c r="H4405" s="6" t="str">
        <f t="shared" si="545"/>
        <v>Carroll</v>
      </c>
      <c r="I4405" s="6" t="str">
        <f t="shared" si="546"/>
        <v>Augsburg</v>
      </c>
      <c r="J4405" s="2" t="s">
        <v>1051</v>
      </c>
      <c r="K4405" s="7" t="str">
        <f>INDEX('Product Details'!$A$2:$D$169, MATCH('Sales Order '!J4405,'Product Details'!$B$2:$B$169,0),3)</f>
        <v>Technology</v>
      </c>
      <c r="L4405" s="7" t="str">
        <f>INDEX('Product Details'!$A$2:$D$169, MATCH('Sales Order '!J4405,'Product Details'!$B$2:$B$169,0),4)</f>
        <v>Copiers</v>
      </c>
      <c r="M4405" s="7" t="str">
        <f>INDEX('Product Details'!$A$2:$D$169, MATCH('Sales Order '!J4405,'Product Details'!$B$2:$B$169,0),1)</f>
        <v>Canon Ink, Digital</v>
      </c>
      <c r="N4405" s="2">
        <v>3017</v>
      </c>
      <c r="O4405" s="2">
        <v>2825</v>
      </c>
      <c r="P4405" s="2">
        <v>1</v>
      </c>
      <c r="Q4405" s="8">
        <f t="shared" si="547"/>
        <v>2825</v>
      </c>
      <c r="R4405" s="8">
        <f t="shared" si="548"/>
        <v>3017</v>
      </c>
      <c r="S4405" s="2">
        <v>45</v>
      </c>
      <c r="T4405" s="9">
        <f t="shared" si="549"/>
        <v>3062</v>
      </c>
      <c r="U4405" s="9">
        <f t="shared" si="550"/>
        <v>237</v>
      </c>
      <c r="V4405" s="2" t="s">
        <v>34</v>
      </c>
      <c r="W4405" s="10">
        <f t="shared" si="551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 t="shared" si="544"/>
        <v>Corinna</v>
      </c>
      <c r="H4406" s="6" t="str">
        <f t="shared" si="545"/>
        <v>Mitchell</v>
      </c>
      <c r="I4406" s="6" t="str">
        <f t="shared" si="546"/>
        <v>Augsburg</v>
      </c>
      <c r="J4406" s="2" t="s">
        <v>294</v>
      </c>
      <c r="K4406" s="7" t="str">
        <f>INDEX('Product Details'!$A$2:$D$169, MATCH('Sales Order '!J4406,'Product Details'!$B$2:$B$169,0),3)</f>
        <v>Furniture</v>
      </c>
      <c r="L4406" s="7" t="str">
        <f>INDEX('Product Details'!$A$2:$D$169, MATCH('Sales Order '!J4406,'Product Details'!$B$2:$B$169,0),4)</f>
        <v>Bookcases</v>
      </c>
      <c r="M4406" s="7" t="str">
        <f>INDEX('Product Details'!$A$2:$D$169, MATCH('Sales Order '!J4406,'Product Details'!$B$2:$B$169,0),1)</f>
        <v>Floating Shelf Set, Mobile</v>
      </c>
      <c r="N4406" s="2">
        <v>127</v>
      </c>
      <c r="O4406" s="2">
        <v>116</v>
      </c>
      <c r="P4406" s="2">
        <v>5</v>
      </c>
      <c r="Q4406" s="8">
        <f t="shared" si="547"/>
        <v>580</v>
      </c>
      <c r="R4406" s="8">
        <f t="shared" si="548"/>
        <v>635</v>
      </c>
      <c r="S4406" s="2">
        <v>30</v>
      </c>
      <c r="T4406" s="9">
        <f t="shared" si="549"/>
        <v>665</v>
      </c>
      <c r="U4406" s="9">
        <f t="shared" si="550"/>
        <v>85</v>
      </c>
      <c r="V4406" s="2" t="s">
        <v>64</v>
      </c>
      <c r="W4406" s="10">
        <f t="shared" si="551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 t="shared" si="544"/>
        <v>Dave</v>
      </c>
      <c r="H4407" s="6" t="str">
        <f t="shared" si="545"/>
        <v>Hallsten</v>
      </c>
      <c r="I4407" s="6" t="str">
        <f t="shared" si="546"/>
        <v>Melbourne</v>
      </c>
      <c r="J4407" s="2" t="s">
        <v>698</v>
      </c>
      <c r="K4407" s="7" t="str">
        <f>INDEX('Product Details'!$A$2:$D$169, MATCH('Sales Order '!J4407,'Product Details'!$B$2:$B$169,0),3)</f>
        <v>Furniture</v>
      </c>
      <c r="L4407" s="7" t="str">
        <f>INDEX('Product Details'!$A$2:$D$169, MATCH('Sales Order '!J4407,'Product Details'!$B$2:$B$169,0),4)</f>
        <v>Chairs</v>
      </c>
      <c r="M4407" s="7" t="str">
        <f>INDEX('Product Details'!$A$2:$D$169, MATCH('Sales Order '!J4407,'Product Details'!$B$2:$B$169,0),1)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547"/>
        <v>2681</v>
      </c>
      <c r="R4407" s="8">
        <f t="shared" si="548"/>
        <v>2787</v>
      </c>
      <c r="S4407" s="2">
        <v>76</v>
      </c>
      <c r="T4407" s="9">
        <f t="shared" si="549"/>
        <v>2863</v>
      </c>
      <c r="U4407" s="9">
        <f t="shared" si="550"/>
        <v>182</v>
      </c>
      <c r="V4407" s="2" t="s">
        <v>64</v>
      </c>
      <c r="W4407" s="10">
        <f t="shared" si="551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 t="shared" si="544"/>
        <v>Deirdre</v>
      </c>
      <c r="H4408" s="6" t="str">
        <f t="shared" si="545"/>
        <v>Greer</v>
      </c>
      <c r="I4408" s="6" t="str">
        <f t="shared" si="546"/>
        <v>Bandung</v>
      </c>
      <c r="J4408" s="2" t="s">
        <v>578</v>
      </c>
      <c r="K4408" s="7" t="str">
        <f>INDEX('Product Details'!$A$2:$D$169, MATCH('Sales Order '!J4408,'Product Details'!$B$2:$B$169,0),3)</f>
        <v>Office_Supplies</v>
      </c>
      <c r="L4408" s="7" t="str">
        <f>INDEX('Product Details'!$A$2:$D$169, MATCH('Sales Order '!J4408,'Product Details'!$B$2:$B$169,0),4)</f>
        <v>Envelopes</v>
      </c>
      <c r="M4408" s="7" t="str">
        <f>INDEX('Product Details'!$A$2:$D$169, MATCH('Sales Order '!J4408,'Product Details'!$B$2:$B$169,0),1)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547"/>
        <v>2906</v>
      </c>
      <c r="R4408" s="8">
        <f t="shared" si="548"/>
        <v>2964</v>
      </c>
      <c r="S4408" s="2">
        <v>34</v>
      </c>
      <c r="T4408" s="9">
        <f t="shared" si="549"/>
        <v>2998</v>
      </c>
      <c r="U4408" s="9">
        <f t="shared" si="550"/>
        <v>92</v>
      </c>
      <c r="V4408" s="2" t="s">
        <v>34</v>
      </c>
      <c r="W4408" s="10">
        <f t="shared" si="551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 t="shared" si="544"/>
        <v>Shui</v>
      </c>
      <c r="H4409" s="6" t="str">
        <f t="shared" si="545"/>
        <v>Tom</v>
      </c>
      <c r="I4409" s="6" t="str">
        <f t="shared" si="546"/>
        <v>Melbourne</v>
      </c>
      <c r="J4409" s="2" t="s">
        <v>212</v>
      </c>
      <c r="K4409" s="7" t="str">
        <f>INDEX('Product Details'!$A$2:$D$169, MATCH('Sales Order '!J4409,'Product Details'!$B$2:$B$169,0),3)</f>
        <v>Furniture</v>
      </c>
      <c r="L4409" s="7" t="str">
        <f>INDEX('Product Details'!$A$2:$D$169, MATCH('Sales Order '!J4409,'Product Details'!$B$2:$B$169,0),4)</f>
        <v>Bookcases</v>
      </c>
      <c r="M4409" s="7" t="str">
        <f>INDEX('Product Details'!$A$2:$D$169, MATCH('Sales Order '!J4409,'Product Details'!$B$2:$B$169,0),1)</f>
        <v>Library with Doors, Metal</v>
      </c>
      <c r="N4409" s="2">
        <v>2958</v>
      </c>
      <c r="O4409" s="2">
        <v>2743</v>
      </c>
      <c r="P4409" s="2">
        <v>1</v>
      </c>
      <c r="Q4409" s="8">
        <f t="shared" si="547"/>
        <v>2743</v>
      </c>
      <c r="R4409" s="8">
        <f t="shared" si="548"/>
        <v>2958</v>
      </c>
      <c r="S4409" s="2">
        <v>56</v>
      </c>
      <c r="T4409" s="9">
        <f t="shared" si="549"/>
        <v>3014</v>
      </c>
      <c r="U4409" s="9">
        <f t="shared" si="550"/>
        <v>271</v>
      </c>
      <c r="V4409" s="2" t="s">
        <v>34</v>
      </c>
      <c r="W4409" s="10">
        <f t="shared" si="551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 t="shared" si="544"/>
        <v>Hunter</v>
      </c>
      <c r="H4410" s="6" t="str">
        <f t="shared" si="545"/>
        <v>Glantz</v>
      </c>
      <c r="I4410" s="6" t="str">
        <f t="shared" si="546"/>
        <v>Panihati</v>
      </c>
      <c r="J4410" s="2" t="s">
        <v>500</v>
      </c>
      <c r="K4410" s="7" t="str">
        <f>INDEX('Product Details'!$A$2:$D$169, MATCH('Sales Order '!J4410,'Product Details'!$B$2:$B$169,0),3)</f>
        <v>Furniture</v>
      </c>
      <c r="L4410" s="7" t="str">
        <f>INDEX('Product Details'!$A$2:$D$169, MATCH('Sales Order '!J4410,'Product Details'!$B$2:$B$169,0),4)</f>
        <v>Tables</v>
      </c>
      <c r="M4410" s="7" t="str">
        <f>INDEX('Product Details'!$A$2:$D$169, MATCH('Sales Order '!J4410,'Product Details'!$B$2:$B$169,0),1)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547"/>
        <v>19428</v>
      </c>
      <c r="R4410" s="8">
        <f t="shared" si="548"/>
        <v>21003</v>
      </c>
      <c r="S4410" s="2">
        <v>89</v>
      </c>
      <c r="T4410" s="9">
        <f t="shared" si="549"/>
        <v>21092</v>
      </c>
      <c r="U4410" s="9">
        <f t="shared" si="550"/>
        <v>1664</v>
      </c>
      <c r="V4410" s="2" t="s">
        <v>64</v>
      </c>
      <c r="W4410" s="10">
        <f t="shared" si="551"/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 t="shared" si="544"/>
        <v>Deirdre</v>
      </c>
      <c r="H4411" s="6" t="str">
        <f t="shared" si="545"/>
        <v>Greer</v>
      </c>
      <c r="I4411" s="6" t="str">
        <f t="shared" si="546"/>
        <v>Bandung</v>
      </c>
      <c r="J4411" s="2" t="s">
        <v>836</v>
      </c>
      <c r="K4411" s="7" t="str">
        <f>INDEX('Product Details'!$A$2:$D$169, MATCH('Sales Order '!J4411,'Product Details'!$B$2:$B$169,0),3)</f>
        <v>Technology</v>
      </c>
      <c r="L4411" s="7" t="str">
        <f>INDEX('Product Details'!$A$2:$D$169, MATCH('Sales Order '!J4411,'Product Details'!$B$2:$B$169,0),4)</f>
        <v>Copiers</v>
      </c>
      <c r="M4411" s="7" t="str">
        <f>INDEX('Product Details'!$A$2:$D$169, MATCH('Sales Order '!J4411,'Product Details'!$B$2:$B$169,0),1)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547"/>
        <v>2694</v>
      </c>
      <c r="R4411" s="8">
        <f t="shared" si="548"/>
        <v>2965</v>
      </c>
      <c r="S4411" s="2">
        <v>43</v>
      </c>
      <c r="T4411" s="9">
        <f t="shared" si="549"/>
        <v>3008</v>
      </c>
      <c r="U4411" s="9">
        <f t="shared" si="550"/>
        <v>314</v>
      </c>
      <c r="V4411" s="2" t="s">
        <v>64</v>
      </c>
      <c r="W4411" s="10">
        <f t="shared" si="551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 t="shared" si="544"/>
        <v>Shui</v>
      </c>
      <c r="H4412" s="6" t="str">
        <f t="shared" si="545"/>
        <v>Tom</v>
      </c>
      <c r="I4412" s="6" t="str">
        <f t="shared" si="546"/>
        <v>Jakarta</v>
      </c>
      <c r="J4412" s="2" t="s">
        <v>181</v>
      </c>
      <c r="K4412" s="7" t="str">
        <f>INDEX('Product Details'!$A$2:$D$169, MATCH('Sales Order '!J4412,'Product Details'!$B$2:$B$169,0),3)</f>
        <v>Furniture</v>
      </c>
      <c r="L4412" s="7" t="str">
        <f>INDEX('Product Details'!$A$2:$D$169, MATCH('Sales Order '!J4412,'Product Details'!$B$2:$B$169,0),4)</f>
        <v>Tables</v>
      </c>
      <c r="M4412" s="7" t="str">
        <f>INDEX('Product Details'!$A$2:$D$169, MATCH('Sales Order '!J4412,'Product Details'!$B$2:$B$169,0),1)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547"/>
        <v>1384</v>
      </c>
      <c r="R4412" s="8">
        <f t="shared" si="548"/>
        <v>1544</v>
      </c>
      <c r="S4412" s="2">
        <v>30</v>
      </c>
      <c r="T4412" s="9">
        <f t="shared" si="549"/>
        <v>1574</v>
      </c>
      <c r="U4412" s="9">
        <f t="shared" si="550"/>
        <v>190</v>
      </c>
      <c r="V4412" s="2" t="s">
        <v>34</v>
      </c>
      <c r="W4412" s="10">
        <f t="shared" si="551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 t="shared" si="544"/>
        <v>Lindsay</v>
      </c>
      <c r="H4413" s="6" t="str">
        <f t="shared" si="545"/>
        <v>Shagiari</v>
      </c>
      <c r="I4413" s="6" t="str">
        <f t="shared" si="546"/>
        <v>Canberra</v>
      </c>
      <c r="J4413" s="2" t="s">
        <v>362</v>
      </c>
      <c r="K4413" s="7" t="str">
        <f>INDEX('Product Details'!$A$2:$D$169, MATCH('Sales Order '!J4413,'Product Details'!$B$2:$B$169,0),3)</f>
        <v>Technology</v>
      </c>
      <c r="L4413" s="7" t="str">
        <f>INDEX('Product Details'!$A$2:$D$169, MATCH('Sales Order '!J4413,'Product Details'!$B$2:$B$169,0),4)</f>
        <v>Machines</v>
      </c>
      <c r="M4413" s="7" t="str">
        <f>INDEX('Product Details'!$A$2:$D$169, MATCH('Sales Order '!J4413,'Product Details'!$B$2:$B$169,0),1)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547"/>
        <v>2304</v>
      </c>
      <c r="R4413" s="8">
        <f t="shared" si="548"/>
        <v>2442</v>
      </c>
      <c r="S4413" s="2">
        <v>88</v>
      </c>
      <c r="T4413" s="9">
        <f t="shared" si="549"/>
        <v>2530</v>
      </c>
      <c r="U4413" s="9">
        <f t="shared" si="550"/>
        <v>226</v>
      </c>
      <c r="V4413" s="2" t="s">
        <v>34</v>
      </c>
      <c r="W4413" s="10">
        <f t="shared" si="551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 t="shared" si="544"/>
        <v>Justin</v>
      </c>
      <c r="H4414" s="6" t="str">
        <f t="shared" si="545"/>
        <v>Hirsh</v>
      </c>
      <c r="I4414" s="6" t="str">
        <f t="shared" si="546"/>
        <v>Shangzhi</v>
      </c>
      <c r="J4414" s="2" t="s">
        <v>284</v>
      </c>
      <c r="K4414" s="7" t="str">
        <f>INDEX('Product Details'!$A$2:$D$169, MATCH('Sales Order '!J4414,'Product Details'!$B$2:$B$169,0),3)</f>
        <v>Furniture</v>
      </c>
      <c r="L4414" s="7" t="str">
        <f>INDEX('Product Details'!$A$2:$D$169, MATCH('Sales Order '!J4414,'Product Details'!$B$2:$B$169,0),4)</f>
        <v>Chairs</v>
      </c>
      <c r="M4414" s="7" t="str">
        <f>INDEX('Product Details'!$A$2:$D$169, MATCH('Sales Order '!J4414,'Product Details'!$B$2:$B$169,0),1)</f>
        <v>Chairmat, Black</v>
      </c>
      <c r="N4414" s="2">
        <v>954</v>
      </c>
      <c r="O4414" s="2">
        <v>901</v>
      </c>
      <c r="P4414" s="2">
        <v>3</v>
      </c>
      <c r="Q4414" s="8">
        <f t="shared" si="547"/>
        <v>2703</v>
      </c>
      <c r="R4414" s="8">
        <f t="shared" si="548"/>
        <v>2862</v>
      </c>
      <c r="S4414" s="2">
        <v>77</v>
      </c>
      <c r="T4414" s="9">
        <f t="shared" si="549"/>
        <v>2939</v>
      </c>
      <c r="U4414" s="9">
        <f t="shared" si="550"/>
        <v>236</v>
      </c>
      <c r="V4414" s="2" t="s">
        <v>64</v>
      </c>
      <c r="W4414" s="10">
        <f t="shared" si="551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 t="shared" si="544"/>
        <v>Mark</v>
      </c>
      <c r="H4415" s="6" t="str">
        <f t="shared" si="545"/>
        <v>Packer</v>
      </c>
      <c r="I4415" s="6" t="str">
        <f t="shared" si="546"/>
        <v>Perth</v>
      </c>
      <c r="J4415" s="2" t="s">
        <v>442</v>
      </c>
      <c r="K4415" s="7" t="str">
        <f>INDEX('Product Details'!$A$2:$D$169, MATCH('Sales Order '!J4415,'Product Details'!$B$2:$B$169,0),3)</f>
        <v>Technology</v>
      </c>
      <c r="L4415" s="7" t="str">
        <f>INDEX('Product Details'!$A$2:$D$169, MATCH('Sales Order '!J4415,'Product Details'!$B$2:$B$169,0),4)</f>
        <v>Phones</v>
      </c>
      <c r="M4415" s="7" t="str">
        <f>INDEX('Product Details'!$A$2:$D$169, MATCH('Sales Order '!J4415,'Product Details'!$B$2:$B$169,0),1)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547"/>
        <v>496</v>
      </c>
      <c r="R4415" s="8">
        <f t="shared" si="548"/>
        <v>524</v>
      </c>
      <c r="S4415" s="2">
        <v>30</v>
      </c>
      <c r="T4415" s="9">
        <f t="shared" si="549"/>
        <v>554</v>
      </c>
      <c r="U4415" s="9">
        <f t="shared" si="550"/>
        <v>58</v>
      </c>
      <c r="V4415" s="2" t="s">
        <v>34</v>
      </c>
      <c r="W4415" s="10">
        <f t="shared" si="551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 t="shared" si="544"/>
        <v>Michael</v>
      </c>
      <c r="H4416" s="6" t="str">
        <f t="shared" si="545"/>
        <v>Moore</v>
      </c>
      <c r="I4416" s="6" t="str">
        <f t="shared" si="546"/>
        <v>Medan</v>
      </c>
      <c r="J4416" s="2" t="s">
        <v>75</v>
      </c>
      <c r="K4416" s="7" t="str">
        <f>INDEX('Product Details'!$A$2:$D$169, MATCH('Sales Order '!J4416,'Product Details'!$B$2:$B$169,0),3)</f>
        <v>Office_Supplies</v>
      </c>
      <c r="L4416" s="7" t="str">
        <f>INDEX('Product Details'!$A$2:$D$169, MATCH('Sales Order '!J4416,'Product Details'!$B$2:$B$169,0),4)</f>
        <v>Fasteners</v>
      </c>
      <c r="M4416" s="7" t="str">
        <f>INDEX('Product Details'!$A$2:$D$169, MATCH('Sales Order '!J4416,'Product Details'!$B$2:$B$169,0),1)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547"/>
        <v>23076</v>
      </c>
      <c r="R4416" s="8">
        <f t="shared" si="548"/>
        <v>25416</v>
      </c>
      <c r="S4416" s="2">
        <v>66</v>
      </c>
      <c r="T4416" s="9">
        <f t="shared" si="549"/>
        <v>25482</v>
      </c>
      <c r="U4416" s="9">
        <f t="shared" si="550"/>
        <v>2406</v>
      </c>
      <c r="V4416" s="2" t="s">
        <v>34</v>
      </c>
      <c r="W4416" s="10">
        <f t="shared" si="551"/>
        <v>7.0000000000000007E-2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 t="shared" si="544"/>
        <v>Ryan</v>
      </c>
      <c r="H4417" s="6" t="str">
        <f t="shared" si="545"/>
        <v>Akin</v>
      </c>
      <c r="I4417" s="6" t="str">
        <f t="shared" si="546"/>
        <v>Bayreuth</v>
      </c>
      <c r="J4417" s="2" t="s">
        <v>286</v>
      </c>
      <c r="K4417" s="7" t="str">
        <f>INDEX('Product Details'!$A$2:$D$169, MATCH('Sales Order '!J4417,'Product Details'!$B$2:$B$169,0),3)</f>
        <v>Technology</v>
      </c>
      <c r="L4417" s="7" t="str">
        <f>INDEX('Product Details'!$A$2:$D$169, MATCH('Sales Order '!J4417,'Product Details'!$B$2:$B$169,0),4)</f>
        <v>Phones</v>
      </c>
      <c r="M4417" s="7" t="str">
        <f>INDEX('Product Details'!$A$2:$D$169, MATCH('Sales Order '!J4417,'Product Details'!$B$2:$B$169,0),1)</f>
        <v>Phone 5C</v>
      </c>
      <c r="N4417" s="2">
        <v>1103</v>
      </c>
      <c r="O4417" s="2">
        <v>1030</v>
      </c>
      <c r="P4417" s="2">
        <v>2</v>
      </c>
      <c r="Q4417" s="8">
        <f t="shared" si="547"/>
        <v>2060</v>
      </c>
      <c r="R4417" s="8">
        <f t="shared" si="548"/>
        <v>2206</v>
      </c>
      <c r="S4417" s="2">
        <v>24</v>
      </c>
      <c r="T4417" s="9">
        <f t="shared" si="549"/>
        <v>2230</v>
      </c>
      <c r="U4417" s="9">
        <f t="shared" si="550"/>
        <v>170</v>
      </c>
      <c r="V4417" s="2" t="s">
        <v>72</v>
      </c>
      <c r="W4417" s="10">
        <f t="shared" si="551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 t="shared" si="544"/>
        <v>Rachel</v>
      </c>
      <c r="H4418" s="6" t="str">
        <f t="shared" si="545"/>
        <v>Payne</v>
      </c>
      <c r="I4418" s="6" t="str">
        <f t="shared" si="546"/>
        <v>Nagercoil</v>
      </c>
      <c r="J4418" s="2" t="s">
        <v>578</v>
      </c>
      <c r="K4418" s="7" t="str">
        <f>INDEX('Product Details'!$A$2:$D$169, MATCH('Sales Order '!J4418,'Product Details'!$B$2:$B$169,0),3)</f>
        <v>Office_Supplies</v>
      </c>
      <c r="L4418" s="7" t="str">
        <f>INDEX('Product Details'!$A$2:$D$169, MATCH('Sales Order '!J4418,'Product Details'!$B$2:$B$169,0),4)</f>
        <v>Envelopes</v>
      </c>
      <c r="M4418" s="7" t="str">
        <f>INDEX('Product Details'!$A$2:$D$169, MATCH('Sales Order '!J4418,'Product Details'!$B$2:$B$169,0),1)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547"/>
        <v>1650</v>
      </c>
      <c r="R4418" s="8">
        <f t="shared" si="548"/>
        <v>1798</v>
      </c>
      <c r="S4418" s="2">
        <v>46</v>
      </c>
      <c r="T4418" s="9">
        <f t="shared" si="549"/>
        <v>1844</v>
      </c>
      <c r="U4418" s="9">
        <f t="shared" si="550"/>
        <v>194</v>
      </c>
      <c r="V4418" s="2" t="s">
        <v>64</v>
      </c>
      <c r="W4418" s="10">
        <f t="shared" si="551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 t="shared" si="544"/>
        <v>Peter</v>
      </c>
      <c r="H4419" s="6" t="str">
        <f t="shared" si="545"/>
        <v>McVee</v>
      </c>
      <c r="I4419" s="6" t="str">
        <f t="shared" si="546"/>
        <v>Hamburg</v>
      </c>
      <c r="J4419" s="2" t="s">
        <v>444</v>
      </c>
      <c r="K4419" s="7" t="str">
        <f>INDEX('Product Details'!$A$2:$D$169, MATCH('Sales Order '!J4419,'Product Details'!$B$2:$B$169,0),3)</f>
        <v>Office_Supplies</v>
      </c>
      <c r="L4419" s="7" t="str">
        <f>INDEX('Product Details'!$A$2:$D$169, MATCH('Sales Order '!J4419,'Product Details'!$B$2:$B$169,0),4)</f>
        <v>Envelopes</v>
      </c>
      <c r="M4419" s="7" t="str">
        <f>INDEX('Product Details'!$A$2:$D$169, MATCH('Sales Order '!J4419,'Product Details'!$B$2:$B$169,0),1)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547"/>
        <v>4726</v>
      </c>
      <c r="R4419" s="8">
        <f t="shared" si="548"/>
        <v>5204</v>
      </c>
      <c r="S4419" s="2">
        <v>31</v>
      </c>
      <c r="T4419" s="9">
        <f t="shared" si="549"/>
        <v>5235</v>
      </c>
      <c r="U4419" s="9">
        <f t="shared" si="550"/>
        <v>509</v>
      </c>
      <c r="V4419" s="2" t="s">
        <v>64</v>
      </c>
      <c r="W4419" s="10">
        <f t="shared" si="551"/>
        <v>0.05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 t="shared" si="544"/>
        <v>Jennifer</v>
      </c>
      <c r="H4420" s="6" t="str">
        <f t="shared" si="545"/>
        <v>Halladay</v>
      </c>
      <c r="I4420" s="6" t="str">
        <f t="shared" si="546"/>
        <v>Krefeld</v>
      </c>
      <c r="J4420" s="2" t="s">
        <v>752</v>
      </c>
      <c r="K4420" s="7" t="str">
        <f>INDEX('Product Details'!$A$2:$D$169, MATCH('Sales Order '!J4420,'Product Details'!$B$2:$B$169,0),3)</f>
        <v>Office_Supplies</v>
      </c>
      <c r="L4420" s="7" t="str">
        <f>INDEX('Product Details'!$A$2:$D$169, MATCH('Sales Order '!J4420,'Product Details'!$B$2:$B$169,0),4)</f>
        <v>Envelopes</v>
      </c>
      <c r="M4420" s="7" t="str">
        <f>INDEX('Product Details'!$A$2:$D$169, MATCH('Sales Order '!J4420,'Product Details'!$B$2:$B$169,0),1)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547"/>
        <v>1496</v>
      </c>
      <c r="R4420" s="8">
        <f t="shared" si="548"/>
        <v>1572</v>
      </c>
      <c r="S4420" s="2">
        <v>66</v>
      </c>
      <c r="T4420" s="9">
        <f t="shared" si="549"/>
        <v>1638</v>
      </c>
      <c r="U4420" s="9">
        <f t="shared" si="550"/>
        <v>142</v>
      </c>
      <c r="V4420" s="2" t="s">
        <v>72</v>
      </c>
      <c r="W4420" s="10">
        <f t="shared" si="551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 t="shared" si="544"/>
        <v>Hunter</v>
      </c>
      <c r="H4421" s="6" t="str">
        <f t="shared" si="545"/>
        <v>Lopez</v>
      </c>
      <c r="I4421" s="6" t="str">
        <f t="shared" si="546"/>
        <v>Pekanbaru</v>
      </c>
      <c r="J4421" s="2" t="s">
        <v>1391</v>
      </c>
      <c r="K4421" s="7" t="str">
        <f>INDEX('Product Details'!$A$2:$D$169, MATCH('Sales Order '!J4421,'Product Details'!$B$2:$B$169,0),3)</f>
        <v>Furniture</v>
      </c>
      <c r="L4421" s="7" t="str">
        <f>INDEX('Product Details'!$A$2:$D$169, MATCH('Sales Order '!J4421,'Product Details'!$B$2:$B$169,0),4)</f>
        <v>Furnishings</v>
      </c>
      <c r="M4421" s="7" t="str">
        <f>INDEX('Product Details'!$A$2:$D$169, MATCH('Sales Order '!J4421,'Product Details'!$B$2:$B$169,0),1)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547"/>
        <v>352</v>
      </c>
      <c r="R4421" s="8">
        <f t="shared" si="548"/>
        <v>374</v>
      </c>
      <c r="S4421" s="2">
        <v>30</v>
      </c>
      <c r="T4421" s="9">
        <f t="shared" si="549"/>
        <v>404</v>
      </c>
      <c r="U4421" s="9">
        <f t="shared" si="550"/>
        <v>52</v>
      </c>
      <c r="V4421" s="2" t="s">
        <v>34</v>
      </c>
      <c r="W4421" s="10">
        <f t="shared" si="551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 t="shared" si="544"/>
        <v>Robert</v>
      </c>
      <c r="H4422" s="6" t="str">
        <f t="shared" si="545"/>
        <v>Dilbeck</v>
      </c>
      <c r="I4422" s="6" t="str">
        <f t="shared" si="546"/>
        <v>Melton</v>
      </c>
      <c r="J4422" s="2" t="s">
        <v>326</v>
      </c>
      <c r="K4422" s="7" t="str">
        <f>INDEX('Product Details'!$A$2:$D$169, MATCH('Sales Order '!J4422,'Product Details'!$B$2:$B$169,0),3)</f>
        <v>Technology</v>
      </c>
      <c r="L4422" s="7" t="str">
        <f>INDEX('Product Details'!$A$2:$D$169, MATCH('Sales Order '!J4422,'Product Details'!$B$2:$B$169,0),4)</f>
        <v>Copiers</v>
      </c>
      <c r="M4422" s="7" t="str">
        <f>INDEX('Product Details'!$A$2:$D$169, MATCH('Sales Order '!J4422,'Product Details'!$B$2:$B$169,0),1)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547"/>
        <v>6225</v>
      </c>
      <c r="R4422" s="8">
        <f t="shared" si="548"/>
        <v>6726</v>
      </c>
      <c r="S4422" s="2">
        <v>82</v>
      </c>
      <c r="T4422" s="9">
        <f t="shared" si="549"/>
        <v>6808</v>
      </c>
      <c r="U4422" s="9">
        <f t="shared" si="550"/>
        <v>583</v>
      </c>
      <c r="V4422" s="2" t="s">
        <v>34</v>
      </c>
      <c r="W4422" s="10">
        <f t="shared" si="551"/>
        <v>0.05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 t="shared" si="544"/>
        <v>Rob</v>
      </c>
      <c r="H4423" s="6" t="str">
        <f t="shared" si="545"/>
        <v>Williams</v>
      </c>
      <c r="I4423" s="6" t="str">
        <f t="shared" si="546"/>
        <v>Wodonga</v>
      </c>
      <c r="J4423" s="2" t="s">
        <v>164</v>
      </c>
      <c r="K4423" s="7" t="str">
        <f>INDEX('Product Details'!$A$2:$D$169, MATCH('Sales Order '!J4423,'Product Details'!$B$2:$B$169,0),3)</f>
        <v>Office_Supplies</v>
      </c>
      <c r="L4423" s="7" t="str">
        <f>INDEX('Product Details'!$A$2:$D$169, MATCH('Sales Order '!J4423,'Product Details'!$B$2:$B$169,0),4)</f>
        <v>Appliances</v>
      </c>
      <c r="M4423" s="7" t="str">
        <f>INDEX('Product Details'!$A$2:$D$169, MATCH('Sales Order '!J4423,'Product Details'!$B$2:$B$169,0),1)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547"/>
        <v>646</v>
      </c>
      <c r="R4423" s="8">
        <f t="shared" si="548"/>
        <v>691</v>
      </c>
      <c r="S4423" s="2">
        <v>63</v>
      </c>
      <c r="T4423" s="9">
        <f t="shared" si="549"/>
        <v>754</v>
      </c>
      <c r="U4423" s="9">
        <f t="shared" si="550"/>
        <v>108</v>
      </c>
      <c r="V4423" s="2" t="s">
        <v>34</v>
      </c>
      <c r="W4423" s="10">
        <f t="shared" si="551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 t="shared" si="544"/>
        <v>Cassandra</v>
      </c>
      <c r="H4424" s="6" t="str">
        <f t="shared" si="545"/>
        <v>Brandow</v>
      </c>
      <c r="I4424" s="6" t="str">
        <f t="shared" si="546"/>
        <v>Hamburg</v>
      </c>
      <c r="J4424" s="2" t="s">
        <v>191</v>
      </c>
      <c r="K4424" s="7" t="str">
        <f>INDEX('Product Details'!$A$2:$D$169, MATCH('Sales Order '!J4424,'Product Details'!$B$2:$B$169,0),3)</f>
        <v>Furniture</v>
      </c>
      <c r="L4424" s="7" t="str">
        <f>INDEX('Product Details'!$A$2:$D$169, MATCH('Sales Order '!J4424,'Product Details'!$B$2:$B$169,0),4)</f>
        <v>Tables</v>
      </c>
      <c r="M4424" s="7" t="str">
        <f>INDEX('Product Details'!$A$2:$D$169, MATCH('Sales Order '!J4424,'Product Details'!$B$2:$B$169,0),1)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547"/>
        <v>912</v>
      </c>
      <c r="R4424" s="8">
        <f t="shared" si="548"/>
        <v>984</v>
      </c>
      <c r="S4424" s="2">
        <v>30</v>
      </c>
      <c r="T4424" s="9">
        <f t="shared" si="549"/>
        <v>1014</v>
      </c>
      <c r="U4424" s="9">
        <f t="shared" si="550"/>
        <v>102</v>
      </c>
      <c r="V4424" s="2" t="s">
        <v>31</v>
      </c>
      <c r="W4424" s="10">
        <f t="shared" si="551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 t="shared" si="544"/>
        <v>Pamela</v>
      </c>
      <c r="H4425" s="6" t="str">
        <f t="shared" si="545"/>
        <v>Stobb</v>
      </c>
      <c r="I4425" s="6" t="str">
        <f t="shared" si="546"/>
        <v>Berlin</v>
      </c>
      <c r="J4425" s="2" t="s">
        <v>617</v>
      </c>
      <c r="K4425" s="7" t="str">
        <f>INDEX('Product Details'!$A$2:$D$169, MATCH('Sales Order '!J4425,'Product Details'!$B$2:$B$169,0),3)</f>
        <v>Office_Supplies</v>
      </c>
      <c r="L4425" s="7" t="str">
        <f>INDEX('Product Details'!$A$2:$D$169, MATCH('Sales Order '!J4425,'Product Details'!$B$2:$B$169,0),4)</f>
        <v>Binders</v>
      </c>
      <c r="M4425" s="7" t="str">
        <f>INDEX('Product Details'!$A$2:$D$169, MATCH('Sales Order '!J4425,'Product Details'!$B$2:$B$169,0),1)</f>
        <v>JM Magazine Binder</v>
      </c>
      <c r="N4425" s="2">
        <v>166</v>
      </c>
      <c r="O4425" s="2">
        <v>149</v>
      </c>
      <c r="P4425" s="2">
        <v>3</v>
      </c>
      <c r="Q4425" s="8">
        <f t="shared" si="547"/>
        <v>447</v>
      </c>
      <c r="R4425" s="8">
        <f t="shared" si="548"/>
        <v>498</v>
      </c>
      <c r="S4425" s="2">
        <v>30</v>
      </c>
      <c r="T4425" s="9">
        <f t="shared" si="549"/>
        <v>528</v>
      </c>
      <c r="U4425" s="9">
        <f t="shared" si="550"/>
        <v>81</v>
      </c>
      <c r="V4425" s="2" t="s">
        <v>34</v>
      </c>
      <c r="W4425" s="10">
        <f t="shared" si="551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 t="shared" ref="G4426:G4489" si="552">VLOOKUP(F4426, Customer,2,0)</f>
        <v>Brooke</v>
      </c>
      <c r="H4426" s="6" t="str">
        <f t="shared" ref="H4426:H4489" si="553">VLOOKUP(F4426,Customer,3,0)</f>
        <v>Gillingham</v>
      </c>
      <c r="I4426" s="6" t="str">
        <f t="shared" ref="I4426:I4489" si="554">VLOOKUP(F4426,Customer,5,0)</f>
        <v>Mysore</v>
      </c>
      <c r="J4426" s="2" t="s">
        <v>46</v>
      </c>
      <c r="K4426" s="7" t="str">
        <f>INDEX('Product Details'!$A$2:$D$169, MATCH('Sales Order '!J4426,'Product Details'!$B$2:$B$169,0),3)</f>
        <v>Technology</v>
      </c>
      <c r="L4426" s="7" t="str">
        <f>INDEX('Product Details'!$A$2:$D$169, MATCH('Sales Order '!J4426,'Product Details'!$B$2:$B$169,0),4)</f>
        <v>Machines</v>
      </c>
      <c r="M4426" s="7" t="str">
        <f>INDEX('Product Details'!$A$2:$D$169, MATCH('Sales Order '!J4426,'Product Details'!$B$2:$B$169,0),1)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547"/>
        <v>3400</v>
      </c>
      <c r="R4426" s="8">
        <f t="shared" si="548"/>
        <v>3632</v>
      </c>
      <c r="S4426" s="2">
        <v>58</v>
      </c>
      <c r="T4426" s="9">
        <f t="shared" si="549"/>
        <v>3690</v>
      </c>
      <c r="U4426" s="9">
        <f t="shared" si="550"/>
        <v>290</v>
      </c>
      <c r="V4426" s="2" t="s">
        <v>64</v>
      </c>
      <c r="W4426" s="10">
        <f t="shared" si="551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 t="shared" si="552"/>
        <v>Vivek</v>
      </c>
      <c r="H4427" s="6" t="str">
        <f t="shared" si="553"/>
        <v>Grady</v>
      </c>
      <c r="I4427" s="6" t="str">
        <f t="shared" si="554"/>
        <v>Shantou</v>
      </c>
      <c r="J4427" s="2" t="s">
        <v>351</v>
      </c>
      <c r="K4427" s="7" t="str">
        <f>INDEX('Product Details'!$A$2:$D$169, MATCH('Sales Order '!J4427,'Product Details'!$B$2:$B$169,0),3)</f>
        <v>Furniture</v>
      </c>
      <c r="L4427" s="7" t="str">
        <f>INDEX('Product Details'!$A$2:$D$169, MATCH('Sales Order '!J4427,'Product Details'!$B$2:$B$169,0),4)</f>
        <v>Tables</v>
      </c>
      <c r="M4427" s="7" t="str">
        <f>INDEX('Product Details'!$A$2:$D$169, MATCH('Sales Order '!J4427,'Product Details'!$B$2:$B$169,0),1)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555">O4427*P4427</f>
        <v>6045</v>
      </c>
      <c r="R4427" s="8">
        <f t="shared" ref="R4427:R4490" si="556">N4427*P4427</f>
        <v>6660</v>
      </c>
      <c r="S4427" s="2">
        <v>43</v>
      </c>
      <c r="T4427" s="9">
        <f t="shared" ref="T4427:T4490" si="557">R4427+S4427</f>
        <v>6703</v>
      </c>
      <c r="U4427" s="9">
        <f t="shared" ref="U4427:U4490" si="558">T4427-Q4427</f>
        <v>658</v>
      </c>
      <c r="V4427" s="2" t="s">
        <v>34</v>
      </c>
      <c r="W4427" s="10">
        <f t="shared" ref="W4427:W4490" si="559">VLOOKUP(T4427,$X$1:$Y$7,2,1)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 t="shared" si="552"/>
        <v>Sanjit</v>
      </c>
      <c r="H4428" s="6" t="str">
        <f t="shared" si="553"/>
        <v>Jacobs</v>
      </c>
      <c r="I4428" s="6" t="str">
        <f t="shared" si="554"/>
        <v>Munich</v>
      </c>
      <c r="J4428" s="2" t="s">
        <v>326</v>
      </c>
      <c r="K4428" s="7" t="str">
        <f>INDEX('Product Details'!$A$2:$D$169, MATCH('Sales Order '!J4428,'Product Details'!$B$2:$B$169,0),3)</f>
        <v>Technology</v>
      </c>
      <c r="L4428" s="7" t="str">
        <f>INDEX('Product Details'!$A$2:$D$169, MATCH('Sales Order '!J4428,'Product Details'!$B$2:$B$169,0),4)</f>
        <v>Copiers</v>
      </c>
      <c r="M4428" s="7" t="str">
        <f>INDEX('Product Details'!$A$2:$D$169, MATCH('Sales Order '!J4428,'Product Details'!$B$2:$B$169,0),1)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555"/>
        <v>410</v>
      </c>
      <c r="R4428" s="8">
        <f t="shared" si="556"/>
        <v>460</v>
      </c>
      <c r="S4428" s="2">
        <v>10</v>
      </c>
      <c r="T4428" s="9">
        <f t="shared" si="557"/>
        <v>470</v>
      </c>
      <c r="U4428" s="9">
        <f t="shared" si="558"/>
        <v>60</v>
      </c>
      <c r="V4428" s="2" t="s">
        <v>34</v>
      </c>
      <c r="W4428" s="10">
        <f t="shared" si="55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 t="shared" si="552"/>
        <v>Steve</v>
      </c>
      <c r="H4429" s="6" t="str">
        <f t="shared" si="553"/>
        <v>Nguyen</v>
      </c>
      <c r="I4429" s="6" t="str">
        <f t="shared" si="554"/>
        <v>Delhi</v>
      </c>
      <c r="J4429" s="2" t="s">
        <v>94</v>
      </c>
      <c r="K4429" s="7" t="str">
        <f>INDEX('Product Details'!$A$2:$D$169, MATCH('Sales Order '!J4429,'Product Details'!$B$2:$B$169,0),3)</f>
        <v>Furniture</v>
      </c>
      <c r="L4429" s="7" t="str">
        <f>INDEX('Product Details'!$A$2:$D$169, MATCH('Sales Order '!J4429,'Product Details'!$B$2:$B$169,0),4)</f>
        <v>Bookcases</v>
      </c>
      <c r="M4429" s="7" t="str">
        <f>INDEX('Product Details'!$A$2:$D$169, MATCH('Sales Order '!J4429,'Product Details'!$B$2:$B$169,0),1)</f>
        <v>3-Shelf Cabinet, Mobile</v>
      </c>
      <c r="N4429" s="2">
        <v>765</v>
      </c>
      <c r="O4429" s="2">
        <v>701</v>
      </c>
      <c r="P4429" s="2">
        <v>4</v>
      </c>
      <c r="Q4429" s="8">
        <f t="shared" si="555"/>
        <v>2804</v>
      </c>
      <c r="R4429" s="8">
        <f t="shared" si="556"/>
        <v>3060</v>
      </c>
      <c r="S4429" s="2">
        <v>86</v>
      </c>
      <c r="T4429" s="9">
        <f t="shared" si="557"/>
        <v>3146</v>
      </c>
      <c r="U4429" s="9">
        <f t="shared" si="558"/>
        <v>342</v>
      </c>
      <c r="V4429" s="2" t="s">
        <v>31</v>
      </c>
      <c r="W4429" s="10">
        <f t="shared" si="55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 t="shared" si="552"/>
        <v>Erica</v>
      </c>
      <c r="H4430" s="6" t="str">
        <f t="shared" si="553"/>
        <v>Hackney</v>
      </c>
      <c r="I4430" s="6" t="str">
        <f t="shared" si="554"/>
        <v>Perth</v>
      </c>
      <c r="J4430" s="2" t="s">
        <v>297</v>
      </c>
      <c r="K4430" s="7" t="str">
        <f>INDEX('Product Details'!$A$2:$D$169, MATCH('Sales Order '!J4430,'Product Details'!$B$2:$B$169,0),3)</f>
        <v>Office_Supplies</v>
      </c>
      <c r="L4430" s="7" t="str">
        <f>INDEX('Product Details'!$A$2:$D$169, MATCH('Sales Order '!J4430,'Product Details'!$B$2:$B$169,0),4)</f>
        <v>Binders</v>
      </c>
      <c r="M4430" s="7" t="str">
        <f>INDEX('Product Details'!$A$2:$D$169, MATCH('Sales Order '!J4430,'Product Details'!$B$2:$B$169,0),1)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555"/>
        <v>5470</v>
      </c>
      <c r="R4430" s="8">
        <f t="shared" si="556"/>
        <v>5686</v>
      </c>
      <c r="S4430" s="2">
        <v>34</v>
      </c>
      <c r="T4430" s="9">
        <f t="shared" si="557"/>
        <v>5720</v>
      </c>
      <c r="U4430" s="9">
        <f t="shared" si="558"/>
        <v>250</v>
      </c>
      <c r="V4430" s="2" t="s">
        <v>34</v>
      </c>
      <c r="W4430" s="10">
        <f t="shared" si="559"/>
        <v>0.05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 t="shared" si="552"/>
        <v>William</v>
      </c>
      <c r="H4431" s="6" t="str">
        <f t="shared" si="553"/>
        <v>Brown</v>
      </c>
      <c r="I4431" s="6" t="str">
        <f t="shared" si="554"/>
        <v>Denpasar</v>
      </c>
      <c r="J4431" s="2" t="s">
        <v>230</v>
      </c>
      <c r="K4431" s="7" t="str">
        <f>INDEX('Product Details'!$A$2:$D$169, MATCH('Sales Order '!J4431,'Product Details'!$B$2:$B$169,0),3)</f>
        <v>Office_Supplies</v>
      </c>
      <c r="L4431" s="7" t="str">
        <f>INDEX('Product Details'!$A$2:$D$169, MATCH('Sales Order '!J4431,'Product Details'!$B$2:$B$169,0),4)</f>
        <v>Paper</v>
      </c>
      <c r="M4431" s="7" t="str">
        <f>INDEX('Product Details'!$A$2:$D$169, MATCH('Sales Order '!J4431,'Product Details'!$B$2:$B$169,0),1)</f>
        <v>Xerox 1981</v>
      </c>
      <c r="N4431" s="2">
        <v>1653</v>
      </c>
      <c r="O4431" s="2">
        <v>1560</v>
      </c>
      <c r="P4431" s="2">
        <v>2</v>
      </c>
      <c r="Q4431" s="8">
        <f t="shared" si="555"/>
        <v>3120</v>
      </c>
      <c r="R4431" s="8">
        <f t="shared" si="556"/>
        <v>3306</v>
      </c>
      <c r="S4431" s="2">
        <v>96</v>
      </c>
      <c r="T4431" s="9">
        <f t="shared" si="557"/>
        <v>3402</v>
      </c>
      <c r="U4431" s="9">
        <f t="shared" si="558"/>
        <v>282</v>
      </c>
      <c r="V4431" s="2" t="s">
        <v>34</v>
      </c>
      <c r="W4431" s="10">
        <f t="shared" si="55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 t="shared" si="552"/>
        <v>Max</v>
      </c>
      <c r="H4432" s="6" t="str">
        <f t="shared" si="553"/>
        <v>Ludwig</v>
      </c>
      <c r="I4432" s="6" t="str">
        <f t="shared" si="554"/>
        <v>Cirebon</v>
      </c>
      <c r="J4432" s="2" t="s">
        <v>402</v>
      </c>
      <c r="K4432" s="7" t="str">
        <f>INDEX('Product Details'!$A$2:$D$169, MATCH('Sales Order '!J4432,'Product Details'!$B$2:$B$169,0),3)</f>
        <v>Furniture</v>
      </c>
      <c r="L4432" s="7" t="str">
        <f>INDEX('Product Details'!$A$2:$D$169, MATCH('Sales Order '!J4432,'Product Details'!$B$2:$B$169,0),4)</f>
        <v>Bookcases</v>
      </c>
      <c r="M4432" s="7" t="str">
        <f>INDEX('Product Details'!$A$2:$D$169, MATCH('Sales Order '!J4432,'Product Details'!$B$2:$B$169,0),1)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555"/>
        <v>399</v>
      </c>
      <c r="R4432" s="8">
        <f t="shared" si="556"/>
        <v>417</v>
      </c>
      <c r="S4432" s="2">
        <v>30</v>
      </c>
      <c r="T4432" s="9">
        <f t="shared" si="557"/>
        <v>447</v>
      </c>
      <c r="U4432" s="9">
        <f t="shared" si="558"/>
        <v>48</v>
      </c>
      <c r="V4432" s="2" t="s">
        <v>34</v>
      </c>
      <c r="W4432" s="10">
        <f t="shared" si="55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 t="shared" si="552"/>
        <v>Michael</v>
      </c>
      <c r="H4433" s="6" t="str">
        <f t="shared" si="553"/>
        <v>Nguyen</v>
      </c>
      <c r="I4433" s="6" t="str">
        <f t="shared" si="554"/>
        <v>Berlin</v>
      </c>
      <c r="J4433" s="2" t="s">
        <v>141</v>
      </c>
      <c r="K4433" s="7" t="str">
        <f>INDEX('Product Details'!$A$2:$D$169, MATCH('Sales Order '!J4433,'Product Details'!$B$2:$B$169,0),3)</f>
        <v>Furniture</v>
      </c>
      <c r="L4433" s="7" t="str">
        <f>INDEX('Product Details'!$A$2:$D$169, MATCH('Sales Order '!J4433,'Product Details'!$B$2:$B$169,0),4)</f>
        <v>Chairs</v>
      </c>
      <c r="M4433" s="7" t="str">
        <f>INDEX('Product Details'!$A$2:$D$169, MATCH('Sales Order '!J4433,'Product Details'!$B$2:$B$169,0),1)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555"/>
        <v>14212</v>
      </c>
      <c r="R4433" s="8">
        <f t="shared" si="556"/>
        <v>15068</v>
      </c>
      <c r="S4433" s="2">
        <v>78</v>
      </c>
      <c r="T4433" s="9">
        <f t="shared" si="557"/>
        <v>15146</v>
      </c>
      <c r="U4433" s="9">
        <f t="shared" si="558"/>
        <v>934</v>
      </c>
      <c r="V4433" s="2" t="s">
        <v>64</v>
      </c>
      <c r="W4433" s="10">
        <f t="shared" si="559"/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 t="shared" si="552"/>
        <v>Rachel</v>
      </c>
      <c r="H4434" s="6" t="str">
        <f t="shared" si="553"/>
        <v>Payne</v>
      </c>
      <c r="I4434" s="6" t="str">
        <f t="shared" si="554"/>
        <v>Raipur</v>
      </c>
      <c r="J4434" s="2" t="s">
        <v>1391</v>
      </c>
      <c r="K4434" s="7" t="str">
        <f>INDEX('Product Details'!$A$2:$D$169, MATCH('Sales Order '!J4434,'Product Details'!$B$2:$B$169,0),3)</f>
        <v>Furniture</v>
      </c>
      <c r="L4434" s="7" t="str">
        <f>INDEX('Product Details'!$A$2:$D$169, MATCH('Sales Order '!J4434,'Product Details'!$B$2:$B$169,0),4)</f>
        <v>Furnishings</v>
      </c>
      <c r="M4434" s="7" t="str">
        <f>INDEX('Product Details'!$A$2:$D$169, MATCH('Sales Order '!J4434,'Product Details'!$B$2:$B$169,0),1)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555"/>
        <v>33180</v>
      </c>
      <c r="R4434" s="8">
        <f t="shared" si="556"/>
        <v>36856</v>
      </c>
      <c r="S4434" s="2">
        <v>20</v>
      </c>
      <c r="T4434" s="9">
        <f t="shared" si="557"/>
        <v>36876</v>
      </c>
      <c r="U4434" s="9">
        <f t="shared" si="558"/>
        <v>3696</v>
      </c>
      <c r="V4434" s="2" t="s">
        <v>34</v>
      </c>
      <c r="W4434" s="10">
        <f t="shared" si="559"/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 t="shared" si="552"/>
        <v>Becky</v>
      </c>
      <c r="H4435" s="6" t="str">
        <f t="shared" si="553"/>
        <v>Pak</v>
      </c>
      <c r="I4435" s="6" t="str">
        <f t="shared" si="554"/>
        <v>Mandurah</v>
      </c>
      <c r="J4435" s="2" t="s">
        <v>449</v>
      </c>
      <c r="K4435" s="7" t="str">
        <f>INDEX('Product Details'!$A$2:$D$169, MATCH('Sales Order '!J4435,'Product Details'!$B$2:$B$169,0),3)</f>
        <v>Office_Supplies</v>
      </c>
      <c r="L4435" s="7" t="str">
        <f>INDEX('Product Details'!$A$2:$D$169, MATCH('Sales Order '!J4435,'Product Details'!$B$2:$B$169,0),4)</f>
        <v>Envelopes</v>
      </c>
      <c r="M4435" s="7" t="str">
        <f>INDEX('Product Details'!$A$2:$D$169, MATCH('Sales Order '!J4435,'Product Details'!$B$2:$B$169,0),1)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555"/>
        <v>7265</v>
      </c>
      <c r="R4435" s="8">
        <f t="shared" si="556"/>
        <v>7410</v>
      </c>
      <c r="S4435" s="2">
        <v>70</v>
      </c>
      <c r="T4435" s="9">
        <f t="shared" si="557"/>
        <v>7480</v>
      </c>
      <c r="U4435" s="9">
        <f t="shared" si="558"/>
        <v>215</v>
      </c>
      <c r="V4435" s="2" t="s">
        <v>64</v>
      </c>
      <c r="W4435" s="10">
        <f t="shared" si="559"/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 t="shared" si="552"/>
        <v>Allen</v>
      </c>
      <c r="H4436" s="6" t="str">
        <f t="shared" si="553"/>
        <v>Rosenblatt</v>
      </c>
      <c r="I4436" s="6" t="str">
        <f t="shared" si="554"/>
        <v>Chaozhou</v>
      </c>
      <c r="J4436" s="2" t="s">
        <v>138</v>
      </c>
      <c r="K4436" s="7" t="str">
        <f>INDEX('Product Details'!$A$2:$D$169, MATCH('Sales Order '!J4436,'Product Details'!$B$2:$B$169,0),3)</f>
        <v>Office_Supplies</v>
      </c>
      <c r="L4436" s="7" t="str">
        <f>INDEX('Product Details'!$A$2:$D$169, MATCH('Sales Order '!J4436,'Product Details'!$B$2:$B$169,0),4)</f>
        <v>Supplies</v>
      </c>
      <c r="M4436" s="7" t="str">
        <f>INDEX('Product Details'!$A$2:$D$169, MATCH('Sales Order '!J4436,'Product Details'!$B$2:$B$169,0),1)</f>
        <v>Stiletto Box Cutter, Steel</v>
      </c>
      <c r="N4436" s="2">
        <v>505</v>
      </c>
      <c r="O4436" s="2">
        <v>463</v>
      </c>
      <c r="P4436" s="2">
        <v>1</v>
      </c>
      <c r="Q4436" s="8">
        <f t="shared" si="555"/>
        <v>463</v>
      </c>
      <c r="R4436" s="8">
        <f t="shared" si="556"/>
        <v>505</v>
      </c>
      <c r="S4436" s="2">
        <v>46</v>
      </c>
      <c r="T4436" s="9">
        <f t="shared" si="557"/>
        <v>551</v>
      </c>
      <c r="U4436" s="9">
        <f t="shared" si="558"/>
        <v>88</v>
      </c>
      <c r="V4436" s="2" t="s">
        <v>34</v>
      </c>
      <c r="W4436" s="10">
        <f t="shared" si="55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 t="shared" si="552"/>
        <v>Max</v>
      </c>
      <c r="H4437" s="6" t="str">
        <f t="shared" si="553"/>
        <v>Ludwig</v>
      </c>
      <c r="I4437" s="6" t="str">
        <f t="shared" si="554"/>
        <v>Newcastle</v>
      </c>
      <c r="J4437" s="2" t="s">
        <v>371</v>
      </c>
      <c r="K4437" s="7" t="str">
        <f>INDEX('Product Details'!$A$2:$D$169, MATCH('Sales Order '!J4437,'Product Details'!$B$2:$B$169,0),3)</f>
        <v>Furniture</v>
      </c>
      <c r="L4437" s="7" t="str">
        <f>INDEX('Product Details'!$A$2:$D$169, MATCH('Sales Order '!J4437,'Product Details'!$B$2:$B$169,0),4)</f>
        <v>Bookcases</v>
      </c>
      <c r="M4437" s="7" t="str">
        <f>INDEX('Product Details'!$A$2:$D$169, MATCH('Sales Order '!J4437,'Product Details'!$B$2:$B$169,0),1)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555"/>
        <v>4850</v>
      </c>
      <c r="R4437" s="8">
        <f t="shared" si="556"/>
        <v>5288</v>
      </c>
      <c r="S4437" s="2">
        <v>66</v>
      </c>
      <c r="T4437" s="9">
        <f t="shared" si="557"/>
        <v>5354</v>
      </c>
      <c r="U4437" s="9">
        <f t="shared" si="558"/>
        <v>504</v>
      </c>
      <c r="V4437" s="2" t="s">
        <v>31</v>
      </c>
      <c r="W4437" s="10">
        <f t="shared" si="559"/>
        <v>0.05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 t="shared" si="552"/>
        <v>Jennifer</v>
      </c>
      <c r="H4438" s="6" t="str">
        <f t="shared" si="553"/>
        <v>Halladay</v>
      </c>
      <c r="I4438" s="6" t="str">
        <f t="shared" si="554"/>
        <v>Krefeld</v>
      </c>
      <c r="J4438" s="2" t="s">
        <v>274</v>
      </c>
      <c r="K4438" s="7" t="str">
        <f>INDEX('Product Details'!$A$2:$D$169, MATCH('Sales Order '!J4438,'Product Details'!$B$2:$B$169,0),3)</f>
        <v>Furniture</v>
      </c>
      <c r="L4438" s="7" t="str">
        <f>INDEX('Product Details'!$A$2:$D$169, MATCH('Sales Order '!J4438,'Product Details'!$B$2:$B$169,0),4)</f>
        <v>Tables</v>
      </c>
      <c r="M4438" s="7" t="str">
        <f>INDEX('Product Details'!$A$2:$D$169, MATCH('Sales Order '!J4438,'Product Details'!$B$2:$B$169,0),1)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555"/>
        <v>14950</v>
      </c>
      <c r="R4438" s="8">
        <f t="shared" si="556"/>
        <v>16320</v>
      </c>
      <c r="S4438" s="2">
        <v>37</v>
      </c>
      <c r="T4438" s="9">
        <f t="shared" si="557"/>
        <v>16357</v>
      </c>
      <c r="U4438" s="9">
        <f t="shared" si="558"/>
        <v>1407</v>
      </c>
      <c r="V4438" s="2" t="s">
        <v>34</v>
      </c>
      <c r="W4438" s="10">
        <f t="shared" si="559"/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 t="shared" si="552"/>
        <v>Craig</v>
      </c>
      <c r="H4439" s="6" t="str">
        <f t="shared" si="553"/>
        <v>Carroll</v>
      </c>
      <c r="I4439" s="6" t="str">
        <f t="shared" si="554"/>
        <v>Augsburg</v>
      </c>
      <c r="J4439" s="2" t="s">
        <v>383</v>
      </c>
      <c r="K4439" s="7" t="str">
        <f>INDEX('Product Details'!$A$2:$D$169, MATCH('Sales Order '!J4439,'Product Details'!$B$2:$B$169,0),3)</f>
        <v>Office_Supplies</v>
      </c>
      <c r="L4439" s="7" t="str">
        <f>INDEX('Product Details'!$A$2:$D$169, MATCH('Sales Order '!J4439,'Product Details'!$B$2:$B$169,0),4)</f>
        <v>Storage</v>
      </c>
      <c r="M4439" s="7" t="str">
        <f>INDEX('Product Details'!$A$2:$D$169, MATCH('Sales Order '!J4439,'Product Details'!$B$2:$B$169,0),1)</f>
        <v>RogeFolders, Single Width</v>
      </c>
      <c r="N4439" s="2">
        <v>179</v>
      </c>
      <c r="O4439" s="2">
        <v>171</v>
      </c>
      <c r="P4439" s="2">
        <v>3</v>
      </c>
      <c r="Q4439" s="8">
        <f t="shared" si="555"/>
        <v>513</v>
      </c>
      <c r="R4439" s="8">
        <f t="shared" si="556"/>
        <v>537</v>
      </c>
      <c r="S4439" s="2">
        <v>30</v>
      </c>
      <c r="T4439" s="9">
        <f t="shared" si="557"/>
        <v>567</v>
      </c>
      <c r="U4439" s="9">
        <f t="shared" si="558"/>
        <v>54</v>
      </c>
      <c r="V4439" s="2" t="s">
        <v>64</v>
      </c>
      <c r="W4439" s="10">
        <f t="shared" si="55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 t="shared" si="552"/>
        <v>Helen</v>
      </c>
      <c r="H4440" s="6" t="str">
        <f t="shared" si="553"/>
        <v>Abelman</v>
      </c>
      <c r="I4440" s="6" t="str">
        <f t="shared" si="554"/>
        <v>Mangalore</v>
      </c>
      <c r="J4440" s="2" t="s">
        <v>497</v>
      </c>
      <c r="K4440" s="7" t="str">
        <f>INDEX('Product Details'!$A$2:$D$169, MATCH('Sales Order '!J4440,'Product Details'!$B$2:$B$169,0),3)</f>
        <v>Furniture</v>
      </c>
      <c r="L4440" s="7" t="str">
        <f>INDEX('Product Details'!$A$2:$D$169, MATCH('Sales Order '!J4440,'Product Details'!$B$2:$B$169,0),4)</f>
        <v>Tables</v>
      </c>
      <c r="M4440" s="7" t="str">
        <f>INDEX('Product Details'!$A$2:$D$169, MATCH('Sales Order '!J4440,'Product Details'!$B$2:$B$169,0),1)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555"/>
        <v>149</v>
      </c>
      <c r="R4440" s="8">
        <f t="shared" si="556"/>
        <v>165</v>
      </c>
      <c r="S4440" s="2">
        <v>30</v>
      </c>
      <c r="T4440" s="9">
        <f t="shared" si="557"/>
        <v>195</v>
      </c>
      <c r="U4440" s="9">
        <f t="shared" si="558"/>
        <v>46</v>
      </c>
      <c r="V4440" s="2" t="s">
        <v>64</v>
      </c>
      <c r="W4440" s="10">
        <f t="shared" si="55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 t="shared" si="552"/>
        <v>Art</v>
      </c>
      <c r="H4441" s="6" t="str">
        <f t="shared" si="553"/>
        <v>Foster</v>
      </c>
      <c r="I4441" s="6" t="str">
        <f t="shared" si="554"/>
        <v>Devonport</v>
      </c>
      <c r="J4441" s="2" t="s">
        <v>612</v>
      </c>
      <c r="K4441" s="7" t="str">
        <f>INDEX('Product Details'!$A$2:$D$169, MATCH('Sales Order '!J4441,'Product Details'!$B$2:$B$169,0),3)</f>
        <v>Technology</v>
      </c>
      <c r="L4441" s="7" t="str">
        <f>INDEX('Product Details'!$A$2:$D$169, MATCH('Sales Order '!J4441,'Product Details'!$B$2:$B$169,0),4)</f>
        <v>Phones</v>
      </c>
      <c r="M4441" s="7" t="str">
        <f>INDEX('Product Details'!$A$2:$D$169, MATCH('Sales Order '!J4441,'Product Details'!$B$2:$B$169,0),1)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555"/>
        <v>5502</v>
      </c>
      <c r="R4441" s="8">
        <f t="shared" si="556"/>
        <v>5775</v>
      </c>
      <c r="S4441" s="2">
        <v>80</v>
      </c>
      <c r="T4441" s="9">
        <f t="shared" si="557"/>
        <v>5855</v>
      </c>
      <c r="U4441" s="9">
        <f t="shared" si="558"/>
        <v>353</v>
      </c>
      <c r="V4441" s="2" t="s">
        <v>34</v>
      </c>
      <c r="W4441" s="10">
        <f t="shared" si="559"/>
        <v>0.05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 t="shared" si="552"/>
        <v>Toby</v>
      </c>
      <c r="H4442" s="6" t="str">
        <f t="shared" si="553"/>
        <v>Braunhardt</v>
      </c>
      <c r="I4442" s="6" t="str">
        <f t="shared" si="554"/>
        <v>Jiangyan</v>
      </c>
      <c r="J4442" s="2" t="s">
        <v>444</v>
      </c>
      <c r="K4442" s="7" t="str">
        <f>INDEX('Product Details'!$A$2:$D$169, MATCH('Sales Order '!J4442,'Product Details'!$B$2:$B$169,0),3)</f>
        <v>Office_Supplies</v>
      </c>
      <c r="L4442" s="7" t="str">
        <f>INDEX('Product Details'!$A$2:$D$169, MATCH('Sales Order '!J4442,'Product Details'!$B$2:$B$169,0),4)</f>
        <v>Envelopes</v>
      </c>
      <c r="M4442" s="7" t="str">
        <f>INDEX('Product Details'!$A$2:$D$169, MATCH('Sales Order '!J4442,'Product Details'!$B$2:$B$169,0),1)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555"/>
        <v>5256</v>
      </c>
      <c r="R4442" s="8">
        <f t="shared" si="556"/>
        <v>5518</v>
      </c>
      <c r="S4442" s="2">
        <v>82</v>
      </c>
      <c r="T4442" s="9">
        <f t="shared" si="557"/>
        <v>5600</v>
      </c>
      <c r="U4442" s="9">
        <f t="shared" si="558"/>
        <v>344</v>
      </c>
      <c r="V4442" s="2" t="s">
        <v>34</v>
      </c>
      <c r="W4442" s="10">
        <f t="shared" si="559"/>
        <v>0.05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 t="shared" si="552"/>
        <v>Nick</v>
      </c>
      <c r="H4443" s="6" t="str">
        <f t="shared" si="553"/>
        <v>Zandusky</v>
      </c>
      <c r="I4443" s="6" t="str">
        <f t="shared" si="554"/>
        <v>Surabaya</v>
      </c>
      <c r="J4443" s="2" t="s">
        <v>371</v>
      </c>
      <c r="K4443" s="7" t="str">
        <f>INDEX('Product Details'!$A$2:$D$169, MATCH('Sales Order '!J4443,'Product Details'!$B$2:$B$169,0),3)</f>
        <v>Furniture</v>
      </c>
      <c r="L4443" s="7" t="str">
        <f>INDEX('Product Details'!$A$2:$D$169, MATCH('Sales Order '!J4443,'Product Details'!$B$2:$B$169,0),4)</f>
        <v>Bookcases</v>
      </c>
      <c r="M4443" s="7" t="str">
        <f>INDEX('Product Details'!$A$2:$D$169, MATCH('Sales Order '!J4443,'Product Details'!$B$2:$B$169,0),1)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555"/>
        <v>7337</v>
      </c>
      <c r="R4443" s="8">
        <f t="shared" si="556"/>
        <v>7623</v>
      </c>
      <c r="S4443" s="2">
        <v>98</v>
      </c>
      <c r="T4443" s="9">
        <f t="shared" si="557"/>
        <v>7721</v>
      </c>
      <c r="U4443" s="9">
        <f t="shared" si="558"/>
        <v>384</v>
      </c>
      <c r="V4443" s="2" t="s">
        <v>34</v>
      </c>
      <c r="W4443" s="10">
        <f t="shared" si="559"/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 t="shared" si="552"/>
        <v>Shirley</v>
      </c>
      <c r="H4444" s="6" t="str">
        <f t="shared" si="553"/>
        <v>Jackson</v>
      </c>
      <c r="I4444" s="6" t="str">
        <f t="shared" si="554"/>
        <v>Gold Coast</v>
      </c>
      <c r="J4444" s="2" t="s">
        <v>141</v>
      </c>
      <c r="K4444" s="7" t="str">
        <f>INDEX('Product Details'!$A$2:$D$169, MATCH('Sales Order '!J4444,'Product Details'!$B$2:$B$169,0),3)</f>
        <v>Furniture</v>
      </c>
      <c r="L4444" s="7" t="str">
        <f>INDEX('Product Details'!$A$2:$D$169, MATCH('Sales Order '!J4444,'Product Details'!$B$2:$B$169,0),4)</f>
        <v>Chairs</v>
      </c>
      <c r="M4444" s="7" t="str">
        <f>INDEX('Product Details'!$A$2:$D$169, MATCH('Sales Order '!J4444,'Product Details'!$B$2:$B$169,0),1)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555"/>
        <v>15798</v>
      </c>
      <c r="R4444" s="8">
        <f t="shared" si="556"/>
        <v>17718</v>
      </c>
      <c r="S4444" s="2">
        <v>30</v>
      </c>
      <c r="T4444" s="9">
        <f t="shared" si="557"/>
        <v>17748</v>
      </c>
      <c r="U4444" s="9">
        <f t="shared" si="558"/>
        <v>1950</v>
      </c>
      <c r="V4444" s="2" t="s">
        <v>64</v>
      </c>
      <c r="W4444" s="10">
        <f t="shared" si="559"/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 t="shared" si="552"/>
        <v>Brian</v>
      </c>
      <c r="H4445" s="6" t="str">
        <f t="shared" si="553"/>
        <v>Stugart</v>
      </c>
      <c r="I4445" s="6" t="str">
        <f t="shared" si="554"/>
        <v>Jakarta</v>
      </c>
      <c r="J4445" s="2" t="s">
        <v>351</v>
      </c>
      <c r="K4445" s="7" t="str">
        <f>INDEX('Product Details'!$A$2:$D$169, MATCH('Sales Order '!J4445,'Product Details'!$B$2:$B$169,0),3)</f>
        <v>Furniture</v>
      </c>
      <c r="L4445" s="7" t="str">
        <f>INDEX('Product Details'!$A$2:$D$169, MATCH('Sales Order '!J4445,'Product Details'!$B$2:$B$169,0),4)</f>
        <v>Tables</v>
      </c>
      <c r="M4445" s="7" t="str">
        <f>INDEX('Product Details'!$A$2:$D$169, MATCH('Sales Order '!J4445,'Product Details'!$B$2:$B$169,0),1)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555"/>
        <v>1335</v>
      </c>
      <c r="R4445" s="8">
        <f t="shared" si="556"/>
        <v>1498</v>
      </c>
      <c r="S4445" s="2">
        <v>86</v>
      </c>
      <c r="T4445" s="9">
        <f t="shared" si="557"/>
        <v>1584</v>
      </c>
      <c r="U4445" s="9">
        <f t="shared" si="558"/>
        <v>249</v>
      </c>
      <c r="V4445" s="2" t="s">
        <v>34</v>
      </c>
      <c r="W4445" s="10">
        <f t="shared" si="55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 t="shared" si="552"/>
        <v>Brad</v>
      </c>
      <c r="H4446" s="6" t="str">
        <f t="shared" si="553"/>
        <v>Thomas</v>
      </c>
      <c r="I4446" s="6" t="str">
        <f t="shared" si="554"/>
        <v>Udaipur</v>
      </c>
      <c r="J4446" s="2" t="s">
        <v>434</v>
      </c>
      <c r="K4446" s="7" t="str">
        <f>INDEX('Product Details'!$A$2:$D$169, MATCH('Sales Order '!J4446,'Product Details'!$B$2:$B$169,0),3)</f>
        <v>Office_Supplies</v>
      </c>
      <c r="L4446" s="7" t="str">
        <f>INDEX('Product Details'!$A$2:$D$169, MATCH('Sales Order '!J4446,'Product Details'!$B$2:$B$169,0),4)</f>
        <v>Binders</v>
      </c>
      <c r="M4446" s="7" t="str">
        <f>INDEX('Product Details'!$A$2:$D$169, MATCH('Sales Order '!J4446,'Product Details'!$B$2:$B$169,0),1)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555"/>
        <v>10452</v>
      </c>
      <c r="R4446" s="8">
        <f t="shared" si="556"/>
        <v>11070</v>
      </c>
      <c r="S4446" s="2">
        <v>77</v>
      </c>
      <c r="T4446" s="9">
        <f t="shared" si="557"/>
        <v>11147</v>
      </c>
      <c r="U4446" s="9">
        <f t="shared" si="558"/>
        <v>695</v>
      </c>
      <c r="V4446" s="2" t="s">
        <v>64</v>
      </c>
      <c r="W4446" s="10">
        <f t="shared" si="559"/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 t="shared" si="552"/>
        <v>Brendan</v>
      </c>
      <c r="H4447" s="6" t="str">
        <f t="shared" si="553"/>
        <v>Dodson</v>
      </c>
      <c r="I4447" s="6" t="str">
        <f t="shared" si="554"/>
        <v>Adelaide</v>
      </c>
      <c r="J4447" s="2" t="s">
        <v>221</v>
      </c>
      <c r="K4447" s="7" t="str">
        <f>INDEX('Product Details'!$A$2:$D$169, MATCH('Sales Order '!J4447,'Product Details'!$B$2:$B$169,0),3)</f>
        <v>Office_Supplies</v>
      </c>
      <c r="L4447" s="7" t="str">
        <f>INDEX('Product Details'!$A$2:$D$169, MATCH('Sales Order '!J4447,'Product Details'!$B$2:$B$169,0),4)</f>
        <v>Storage</v>
      </c>
      <c r="M4447" s="7" t="str">
        <f>INDEX('Product Details'!$A$2:$D$169, MATCH('Sales Order '!J4447,'Product Details'!$B$2:$B$169,0),1)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555"/>
        <v>66074</v>
      </c>
      <c r="R4447" s="8">
        <f t="shared" si="556"/>
        <v>70700</v>
      </c>
      <c r="S4447" s="2">
        <v>51</v>
      </c>
      <c r="T4447" s="9">
        <f t="shared" si="557"/>
        <v>70751</v>
      </c>
      <c r="U4447" s="9">
        <f t="shared" si="558"/>
        <v>4677</v>
      </c>
      <c r="V4447" s="2" t="s">
        <v>34</v>
      </c>
      <c r="W4447" s="10">
        <f t="shared" si="559"/>
        <v>0.09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 t="shared" si="552"/>
        <v>Erica</v>
      </c>
      <c r="H4448" s="6" t="str">
        <f t="shared" si="553"/>
        <v>Hackney</v>
      </c>
      <c r="I4448" s="6" t="str">
        <f t="shared" si="554"/>
        <v>Perth</v>
      </c>
      <c r="J4448" s="2" t="s">
        <v>623</v>
      </c>
      <c r="K4448" s="7" t="str">
        <f>INDEX('Product Details'!$A$2:$D$169, MATCH('Sales Order '!J4448,'Product Details'!$B$2:$B$169,0),3)</f>
        <v>Office_Supplies</v>
      </c>
      <c r="L4448" s="7" t="str">
        <f>INDEX('Product Details'!$A$2:$D$169, MATCH('Sales Order '!J4448,'Product Details'!$B$2:$B$169,0),4)</f>
        <v>Storage</v>
      </c>
      <c r="M4448" s="7" t="str">
        <f>INDEX('Product Details'!$A$2:$D$169, MATCH('Sales Order '!J4448,'Product Details'!$B$2:$B$169,0),1)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555"/>
        <v>2720</v>
      </c>
      <c r="R4448" s="8">
        <f t="shared" si="556"/>
        <v>2882</v>
      </c>
      <c r="S4448" s="2">
        <v>42</v>
      </c>
      <c r="T4448" s="9">
        <f t="shared" si="557"/>
        <v>2924</v>
      </c>
      <c r="U4448" s="9">
        <f t="shared" si="558"/>
        <v>204</v>
      </c>
      <c r="V4448" s="2" t="s">
        <v>34</v>
      </c>
      <c r="W4448" s="10">
        <f t="shared" si="55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 t="shared" si="552"/>
        <v>Clay</v>
      </c>
      <c r="H4449" s="6" t="str">
        <f t="shared" si="553"/>
        <v>Cheatham</v>
      </c>
      <c r="I4449" s="6" t="str">
        <f t="shared" si="554"/>
        <v>Freiburg</v>
      </c>
      <c r="J4449" s="2" t="s">
        <v>752</v>
      </c>
      <c r="K4449" s="7" t="str">
        <f>INDEX('Product Details'!$A$2:$D$169, MATCH('Sales Order '!J4449,'Product Details'!$B$2:$B$169,0),3)</f>
        <v>Office_Supplies</v>
      </c>
      <c r="L4449" s="7" t="str">
        <f>INDEX('Product Details'!$A$2:$D$169, MATCH('Sales Order '!J4449,'Product Details'!$B$2:$B$169,0),4)</f>
        <v>Envelopes</v>
      </c>
      <c r="M4449" s="7" t="str">
        <f>INDEX('Product Details'!$A$2:$D$169, MATCH('Sales Order '!J4449,'Product Details'!$B$2:$B$169,0),1)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555"/>
        <v>3278</v>
      </c>
      <c r="R4449" s="8">
        <f t="shared" si="556"/>
        <v>3406</v>
      </c>
      <c r="S4449" s="2">
        <v>72</v>
      </c>
      <c r="T4449" s="9">
        <f t="shared" si="557"/>
        <v>3478</v>
      </c>
      <c r="U4449" s="9">
        <f t="shared" si="558"/>
        <v>200</v>
      </c>
      <c r="V4449" s="2" t="s">
        <v>34</v>
      </c>
      <c r="W4449" s="10">
        <f t="shared" si="55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 t="shared" si="552"/>
        <v>Neoma</v>
      </c>
      <c r="H4450" s="6" t="str">
        <f t="shared" si="553"/>
        <v>Murray</v>
      </c>
      <c r="I4450" s="6" t="str">
        <f t="shared" si="554"/>
        <v>Guwahati</v>
      </c>
      <c r="J4450" s="2" t="s">
        <v>707</v>
      </c>
      <c r="K4450" s="7" t="str">
        <f>INDEX('Product Details'!$A$2:$D$169, MATCH('Sales Order '!J4450,'Product Details'!$B$2:$B$169,0),3)</f>
        <v>Office_Supplies</v>
      </c>
      <c r="L4450" s="7" t="str">
        <f>INDEX('Product Details'!$A$2:$D$169, MATCH('Sales Order '!J4450,'Product Details'!$B$2:$B$169,0),4)</f>
        <v>Supplies</v>
      </c>
      <c r="M4450" s="7" t="str">
        <f>INDEX('Product Details'!$A$2:$D$169, MATCH('Sales Order '!J4450,'Product Details'!$B$2:$B$169,0),1)</f>
        <v>Stiletto Ruler, High Speed</v>
      </c>
      <c r="N4450" s="2">
        <v>3145</v>
      </c>
      <c r="O4450" s="2">
        <v>3025</v>
      </c>
      <c r="P4450" s="2">
        <v>4</v>
      </c>
      <c r="Q4450" s="8">
        <f t="shared" si="555"/>
        <v>12100</v>
      </c>
      <c r="R4450" s="8">
        <f t="shared" si="556"/>
        <v>12580</v>
      </c>
      <c r="S4450" s="2">
        <v>81</v>
      </c>
      <c r="T4450" s="9">
        <f t="shared" si="557"/>
        <v>12661</v>
      </c>
      <c r="U4450" s="9">
        <f t="shared" si="558"/>
        <v>561</v>
      </c>
      <c r="V4450" s="2" t="s">
        <v>34</v>
      </c>
      <c r="W4450" s="10">
        <f t="shared" si="559"/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 t="shared" si="552"/>
        <v>Julia</v>
      </c>
      <c r="H4451" s="6" t="str">
        <f t="shared" si="553"/>
        <v>Barnett</v>
      </c>
      <c r="I4451" s="6" t="str">
        <f t="shared" si="554"/>
        <v>Zhuhai</v>
      </c>
      <c r="J4451" s="2" t="s">
        <v>332</v>
      </c>
      <c r="K4451" s="7" t="str">
        <f>INDEX('Product Details'!$A$2:$D$169, MATCH('Sales Order '!J4451,'Product Details'!$B$2:$B$169,0),3)</f>
        <v>Technology</v>
      </c>
      <c r="L4451" s="7" t="str">
        <f>INDEX('Product Details'!$A$2:$D$169, MATCH('Sales Order '!J4451,'Product Details'!$B$2:$B$169,0),4)</f>
        <v>Phones</v>
      </c>
      <c r="M4451" s="7" t="str">
        <f>INDEX('Product Details'!$A$2:$D$169, MATCH('Sales Order '!J4451,'Product Details'!$B$2:$B$169,0),1)</f>
        <v>Digium D40 VoIP phone</v>
      </c>
      <c r="N4451" s="2">
        <v>8351</v>
      </c>
      <c r="O4451" s="2">
        <v>8033</v>
      </c>
      <c r="P4451" s="2">
        <v>2</v>
      </c>
      <c r="Q4451" s="8">
        <f t="shared" si="555"/>
        <v>16066</v>
      </c>
      <c r="R4451" s="8">
        <f t="shared" si="556"/>
        <v>16702</v>
      </c>
      <c r="S4451" s="2">
        <v>46</v>
      </c>
      <c r="T4451" s="9">
        <f t="shared" si="557"/>
        <v>16748</v>
      </c>
      <c r="U4451" s="9">
        <f t="shared" si="558"/>
        <v>682</v>
      </c>
      <c r="V4451" s="2" t="s">
        <v>34</v>
      </c>
      <c r="W4451" s="10">
        <f t="shared" si="559"/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 t="shared" si="552"/>
        <v>Stefania</v>
      </c>
      <c r="H4452" s="6" t="str">
        <f t="shared" si="553"/>
        <v>Perrino</v>
      </c>
      <c r="I4452" s="6" t="str">
        <f t="shared" si="554"/>
        <v>Albury</v>
      </c>
      <c r="J4452" s="2" t="s">
        <v>700</v>
      </c>
      <c r="K4452" s="7" t="str">
        <f>INDEX('Product Details'!$A$2:$D$169, MATCH('Sales Order '!J4452,'Product Details'!$B$2:$B$169,0),3)</f>
        <v>Technology</v>
      </c>
      <c r="L4452" s="7" t="str">
        <f>INDEX('Product Details'!$A$2:$D$169, MATCH('Sales Order '!J4452,'Product Details'!$B$2:$B$169,0),4)</f>
        <v>Accessories</v>
      </c>
      <c r="M4452" s="7" t="str">
        <f>INDEX('Product Details'!$A$2:$D$169, MATCH('Sales Order '!J4452,'Product Details'!$B$2:$B$169,0),1)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555"/>
        <v>20559</v>
      </c>
      <c r="R4452" s="8">
        <f t="shared" si="556"/>
        <v>21371</v>
      </c>
      <c r="S4452" s="2">
        <v>24</v>
      </c>
      <c r="T4452" s="9">
        <f t="shared" si="557"/>
        <v>21395</v>
      </c>
      <c r="U4452" s="9">
        <f t="shared" si="558"/>
        <v>836</v>
      </c>
      <c r="V4452" s="2" t="s">
        <v>34</v>
      </c>
      <c r="W4452" s="10">
        <f t="shared" si="559"/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 t="shared" si="552"/>
        <v>William</v>
      </c>
      <c r="H4453" s="6" t="str">
        <f t="shared" si="553"/>
        <v>Brown</v>
      </c>
      <c r="I4453" s="6" t="str">
        <f t="shared" si="554"/>
        <v>Denpasar</v>
      </c>
      <c r="J4453" s="2" t="s">
        <v>63</v>
      </c>
      <c r="K4453" s="7" t="str">
        <f>INDEX('Product Details'!$A$2:$D$169, MATCH('Sales Order '!J4453,'Product Details'!$B$2:$B$169,0),3)</f>
        <v>Office_Supplies</v>
      </c>
      <c r="L4453" s="7" t="str">
        <f>INDEX('Product Details'!$A$2:$D$169, MATCH('Sales Order '!J4453,'Product Details'!$B$2:$B$169,0),4)</f>
        <v>Envelopes</v>
      </c>
      <c r="M4453" s="7" t="str">
        <f>INDEX('Product Details'!$A$2:$D$169, MATCH('Sales Order '!J4453,'Product Details'!$B$2:$B$169,0),1)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555"/>
        <v>684</v>
      </c>
      <c r="R4453" s="8">
        <f t="shared" si="556"/>
        <v>740</v>
      </c>
      <c r="S4453" s="2">
        <v>30</v>
      </c>
      <c r="T4453" s="9">
        <f t="shared" si="557"/>
        <v>770</v>
      </c>
      <c r="U4453" s="9">
        <f t="shared" si="558"/>
        <v>86</v>
      </c>
      <c r="V4453" s="2" t="s">
        <v>34</v>
      </c>
      <c r="W4453" s="10">
        <f t="shared" si="55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 t="shared" si="552"/>
        <v>Bobby</v>
      </c>
      <c r="H4454" s="6" t="str">
        <f t="shared" si="553"/>
        <v>Odegard</v>
      </c>
      <c r="I4454" s="6" t="str">
        <f t="shared" si="554"/>
        <v>Adelaide</v>
      </c>
      <c r="J4454" s="2" t="s">
        <v>208</v>
      </c>
      <c r="K4454" s="7" t="str">
        <f>INDEX('Product Details'!$A$2:$D$169, MATCH('Sales Order '!J4454,'Product Details'!$B$2:$B$169,0),3)</f>
        <v>Office_Supplies</v>
      </c>
      <c r="L4454" s="7" t="str">
        <f>INDEX('Product Details'!$A$2:$D$169, MATCH('Sales Order '!J4454,'Product Details'!$B$2:$B$169,0),4)</f>
        <v>Labels</v>
      </c>
      <c r="M4454" s="7" t="str">
        <f>INDEX('Product Details'!$A$2:$D$169, MATCH('Sales Order '!J4454,'Product Details'!$B$2:$B$169,0),1)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555"/>
        <v>24816</v>
      </c>
      <c r="R4454" s="8">
        <f t="shared" si="556"/>
        <v>26832</v>
      </c>
      <c r="S4454" s="2">
        <v>73</v>
      </c>
      <c r="T4454" s="9">
        <f t="shared" si="557"/>
        <v>26905</v>
      </c>
      <c r="U4454" s="9">
        <f t="shared" si="558"/>
        <v>2089</v>
      </c>
      <c r="V4454" s="2" t="s">
        <v>72</v>
      </c>
      <c r="W4454" s="10">
        <f t="shared" si="559"/>
        <v>7.0000000000000007E-2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 t="shared" si="552"/>
        <v>Dana</v>
      </c>
      <c r="H4455" s="6" t="str">
        <f t="shared" si="553"/>
        <v>Kaydos</v>
      </c>
      <c r="I4455" s="6" t="str">
        <f t="shared" si="554"/>
        <v>Nagercoil</v>
      </c>
      <c r="J4455" s="2" t="s">
        <v>274</v>
      </c>
      <c r="K4455" s="7" t="str">
        <f>INDEX('Product Details'!$A$2:$D$169, MATCH('Sales Order '!J4455,'Product Details'!$B$2:$B$169,0),3)</f>
        <v>Furniture</v>
      </c>
      <c r="L4455" s="7" t="str">
        <f>INDEX('Product Details'!$A$2:$D$169, MATCH('Sales Order '!J4455,'Product Details'!$B$2:$B$169,0),4)</f>
        <v>Tables</v>
      </c>
      <c r="M4455" s="7" t="str">
        <f>INDEX('Product Details'!$A$2:$D$169, MATCH('Sales Order '!J4455,'Product Details'!$B$2:$B$169,0),1)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555"/>
        <v>4288</v>
      </c>
      <c r="R4455" s="8">
        <f t="shared" si="556"/>
        <v>4676</v>
      </c>
      <c r="S4455" s="2">
        <v>75</v>
      </c>
      <c r="T4455" s="9">
        <f t="shared" si="557"/>
        <v>4751</v>
      </c>
      <c r="U4455" s="9">
        <f t="shared" si="558"/>
        <v>463</v>
      </c>
      <c r="V4455" s="2" t="s">
        <v>31</v>
      </c>
      <c r="W4455" s="10">
        <f t="shared" si="55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 t="shared" si="552"/>
        <v>Julia</v>
      </c>
      <c r="H4456" s="6" t="str">
        <f t="shared" si="553"/>
        <v>Dunbar</v>
      </c>
      <c r="I4456" s="6" t="str">
        <f t="shared" si="554"/>
        <v>Cologne</v>
      </c>
      <c r="J4456" s="2" t="s">
        <v>129</v>
      </c>
      <c r="K4456" s="7" t="str">
        <f>INDEX('Product Details'!$A$2:$D$169, MATCH('Sales Order '!J4456,'Product Details'!$B$2:$B$169,0),3)</f>
        <v>Furniture</v>
      </c>
      <c r="L4456" s="7" t="str">
        <f>INDEX('Product Details'!$A$2:$D$169, MATCH('Sales Order '!J4456,'Product Details'!$B$2:$B$169,0),4)</f>
        <v>Tables</v>
      </c>
      <c r="M4456" s="7" t="str">
        <f>INDEX('Product Details'!$A$2:$D$169, MATCH('Sales Order '!J4456,'Product Details'!$B$2:$B$169,0),1)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555"/>
        <v>3044</v>
      </c>
      <c r="R4456" s="8">
        <f t="shared" si="556"/>
        <v>3316</v>
      </c>
      <c r="S4456" s="2">
        <v>79</v>
      </c>
      <c r="T4456" s="9">
        <f t="shared" si="557"/>
        <v>3395</v>
      </c>
      <c r="U4456" s="9">
        <f t="shared" si="558"/>
        <v>351</v>
      </c>
      <c r="V4456" s="2" t="s">
        <v>34</v>
      </c>
      <c r="W4456" s="10">
        <f t="shared" si="55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 t="shared" si="552"/>
        <v>Dana</v>
      </c>
      <c r="H4457" s="6" t="str">
        <f t="shared" si="553"/>
        <v>Kaydos</v>
      </c>
      <c r="I4457" s="6" t="str">
        <f t="shared" si="554"/>
        <v>Nagercoil</v>
      </c>
      <c r="J4457" s="2" t="s">
        <v>63</v>
      </c>
      <c r="K4457" s="7" t="str">
        <f>INDEX('Product Details'!$A$2:$D$169, MATCH('Sales Order '!J4457,'Product Details'!$B$2:$B$169,0),3)</f>
        <v>Office_Supplies</v>
      </c>
      <c r="L4457" s="7" t="str">
        <f>INDEX('Product Details'!$A$2:$D$169, MATCH('Sales Order '!J4457,'Product Details'!$B$2:$B$169,0),4)</f>
        <v>Envelopes</v>
      </c>
      <c r="M4457" s="7" t="str">
        <f>INDEX('Product Details'!$A$2:$D$169, MATCH('Sales Order '!J4457,'Product Details'!$B$2:$B$169,0),1)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555"/>
        <v>1592</v>
      </c>
      <c r="R4457" s="8">
        <f t="shared" si="556"/>
        <v>1770</v>
      </c>
      <c r="S4457" s="2">
        <v>53</v>
      </c>
      <c r="T4457" s="9">
        <f t="shared" si="557"/>
        <v>1823</v>
      </c>
      <c r="U4457" s="9">
        <f t="shared" si="558"/>
        <v>231</v>
      </c>
      <c r="V4457" s="2" t="s">
        <v>34</v>
      </c>
      <c r="W4457" s="10">
        <f t="shared" si="55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 t="shared" si="552"/>
        <v>Lisa</v>
      </c>
      <c r="H4458" s="6" t="str">
        <f t="shared" si="553"/>
        <v>DeCherney</v>
      </c>
      <c r="I4458" s="6" t="str">
        <f t="shared" si="554"/>
        <v>Ningbo</v>
      </c>
      <c r="J4458" s="2" t="s">
        <v>719</v>
      </c>
      <c r="K4458" s="7" t="str">
        <f>INDEX('Product Details'!$A$2:$D$169, MATCH('Sales Order '!J4458,'Product Details'!$B$2:$B$169,0),3)</f>
        <v>Office_Supplies</v>
      </c>
      <c r="L4458" s="7" t="str">
        <f>INDEX('Product Details'!$A$2:$D$169, MATCH('Sales Order '!J4458,'Product Details'!$B$2:$B$169,0),4)</f>
        <v>Labels</v>
      </c>
      <c r="M4458" s="7" t="str">
        <f>INDEX('Product Details'!$A$2:$D$169, MATCH('Sales Order '!J4458,'Product Details'!$B$2:$B$169,0),1)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555"/>
        <v>21192</v>
      </c>
      <c r="R4458" s="8">
        <f t="shared" si="556"/>
        <v>22869</v>
      </c>
      <c r="S4458" s="2">
        <v>63</v>
      </c>
      <c r="T4458" s="9">
        <f t="shared" si="557"/>
        <v>22932</v>
      </c>
      <c r="U4458" s="9">
        <f t="shared" si="558"/>
        <v>1740</v>
      </c>
      <c r="V4458" s="2" t="s">
        <v>34</v>
      </c>
      <c r="W4458" s="10">
        <f t="shared" si="559"/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 t="shared" si="552"/>
        <v>Aaron</v>
      </c>
      <c r="H4459" s="6" t="str">
        <f t="shared" si="553"/>
        <v>Smayling</v>
      </c>
      <c r="I4459" s="6" t="str">
        <f t="shared" si="554"/>
        <v>Port Macquarie</v>
      </c>
      <c r="J4459" s="2" t="s">
        <v>417</v>
      </c>
      <c r="K4459" s="7" t="str">
        <f>INDEX('Product Details'!$A$2:$D$169, MATCH('Sales Order '!J4459,'Product Details'!$B$2:$B$169,0),3)</f>
        <v>Technology</v>
      </c>
      <c r="L4459" s="7" t="str">
        <f>INDEX('Product Details'!$A$2:$D$169, MATCH('Sales Order '!J4459,'Product Details'!$B$2:$B$169,0),4)</f>
        <v>Phones</v>
      </c>
      <c r="M4459" s="7" t="str">
        <f>INDEX('Product Details'!$A$2:$D$169, MATCH('Sales Order '!J4459,'Product Details'!$B$2:$B$169,0),1)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555"/>
        <v>26048</v>
      </c>
      <c r="R4459" s="8">
        <f t="shared" si="556"/>
        <v>27072</v>
      </c>
      <c r="S4459" s="2">
        <v>63</v>
      </c>
      <c r="T4459" s="9">
        <f t="shared" si="557"/>
        <v>27135</v>
      </c>
      <c r="U4459" s="9">
        <f t="shared" si="558"/>
        <v>1087</v>
      </c>
      <c r="V4459" s="2" t="s">
        <v>34</v>
      </c>
      <c r="W4459" s="10">
        <f t="shared" si="559"/>
        <v>7.0000000000000007E-2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 t="shared" si="552"/>
        <v>Philip</v>
      </c>
      <c r="H4460" s="6" t="str">
        <f t="shared" si="553"/>
        <v>Brown</v>
      </c>
      <c r="I4460" s="6" t="str">
        <f t="shared" si="554"/>
        <v>Binjai</v>
      </c>
      <c r="J4460" s="2" t="s">
        <v>523</v>
      </c>
      <c r="K4460" s="7" t="str">
        <f>INDEX('Product Details'!$A$2:$D$169, MATCH('Sales Order '!J4460,'Product Details'!$B$2:$B$169,0),3)</f>
        <v>Office_Supplies</v>
      </c>
      <c r="L4460" s="7" t="str">
        <f>INDEX('Product Details'!$A$2:$D$169, MATCH('Sales Order '!J4460,'Product Details'!$B$2:$B$169,0),4)</f>
        <v>Appliances</v>
      </c>
      <c r="M4460" s="7" t="str">
        <f>INDEX('Product Details'!$A$2:$D$169, MATCH('Sales Order '!J4460,'Product Details'!$B$2:$B$169,0),1)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555"/>
        <v>1392</v>
      </c>
      <c r="R4460" s="8">
        <f t="shared" si="556"/>
        <v>1502</v>
      </c>
      <c r="S4460" s="2">
        <v>26</v>
      </c>
      <c r="T4460" s="9">
        <f t="shared" si="557"/>
        <v>1528</v>
      </c>
      <c r="U4460" s="9">
        <f t="shared" si="558"/>
        <v>136</v>
      </c>
      <c r="V4460" s="2" t="s">
        <v>34</v>
      </c>
      <c r="W4460" s="10">
        <f t="shared" si="55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 t="shared" si="552"/>
        <v>Thomas</v>
      </c>
      <c r="H4461" s="6" t="str">
        <f t="shared" si="553"/>
        <v>Seio</v>
      </c>
      <c r="I4461" s="6" t="str">
        <f t="shared" si="554"/>
        <v>Melbourne</v>
      </c>
      <c r="J4461" s="2" t="s">
        <v>286</v>
      </c>
      <c r="K4461" s="7" t="str">
        <f>INDEX('Product Details'!$A$2:$D$169, MATCH('Sales Order '!J4461,'Product Details'!$B$2:$B$169,0),3)</f>
        <v>Technology</v>
      </c>
      <c r="L4461" s="7" t="str">
        <f>INDEX('Product Details'!$A$2:$D$169, MATCH('Sales Order '!J4461,'Product Details'!$B$2:$B$169,0),4)</f>
        <v>Phones</v>
      </c>
      <c r="M4461" s="7" t="str">
        <f>INDEX('Product Details'!$A$2:$D$169, MATCH('Sales Order '!J4461,'Product Details'!$B$2:$B$169,0),1)</f>
        <v>Phone 5C</v>
      </c>
      <c r="N4461" s="2">
        <v>7658</v>
      </c>
      <c r="O4461" s="2">
        <v>7026</v>
      </c>
      <c r="P4461" s="2">
        <v>1</v>
      </c>
      <c r="Q4461" s="8">
        <f t="shared" si="555"/>
        <v>7026</v>
      </c>
      <c r="R4461" s="8">
        <f t="shared" si="556"/>
        <v>7658</v>
      </c>
      <c r="S4461" s="2">
        <v>44</v>
      </c>
      <c r="T4461" s="9">
        <f t="shared" si="557"/>
        <v>7702</v>
      </c>
      <c r="U4461" s="9">
        <f t="shared" si="558"/>
        <v>676</v>
      </c>
      <c r="V4461" s="2" t="s">
        <v>34</v>
      </c>
      <c r="W4461" s="10">
        <f t="shared" si="559"/>
        <v>0.05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 t="shared" si="552"/>
        <v>Steve</v>
      </c>
      <c r="H4462" s="6" t="str">
        <f t="shared" si="553"/>
        <v>Carroll</v>
      </c>
      <c r="I4462" s="6" t="str">
        <f t="shared" si="554"/>
        <v>Qingdao</v>
      </c>
      <c r="J4462" s="2" t="s">
        <v>467</v>
      </c>
      <c r="K4462" s="7" t="str">
        <f>INDEX('Product Details'!$A$2:$D$169, MATCH('Sales Order '!J4462,'Product Details'!$B$2:$B$169,0),3)</f>
        <v>Technology</v>
      </c>
      <c r="L4462" s="7" t="str">
        <f>INDEX('Product Details'!$A$2:$D$169, MATCH('Sales Order '!J4462,'Product Details'!$B$2:$B$169,0),4)</f>
        <v>Phones</v>
      </c>
      <c r="M4462" s="7" t="str">
        <f>INDEX('Product Details'!$A$2:$D$169, MATCH('Sales Order '!J4462,'Product Details'!$B$2:$B$169,0),1)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555"/>
        <v>15754</v>
      </c>
      <c r="R4462" s="8">
        <f t="shared" si="556"/>
        <v>17504</v>
      </c>
      <c r="S4462" s="2">
        <v>100</v>
      </c>
      <c r="T4462" s="9">
        <f t="shared" si="557"/>
        <v>17604</v>
      </c>
      <c r="U4462" s="9">
        <f t="shared" si="558"/>
        <v>1850</v>
      </c>
      <c r="V4462" s="2" t="s">
        <v>31</v>
      </c>
      <c r="W4462" s="10">
        <f t="shared" si="559"/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 t="shared" si="552"/>
        <v>Ralph</v>
      </c>
      <c r="H4463" s="6" t="str">
        <f t="shared" si="553"/>
        <v>Arnett</v>
      </c>
      <c r="I4463" s="6" t="str">
        <f t="shared" si="554"/>
        <v>Jhansi</v>
      </c>
      <c r="J4463" s="2" t="s">
        <v>54</v>
      </c>
      <c r="K4463" s="7" t="str">
        <f>INDEX('Product Details'!$A$2:$D$169, MATCH('Sales Order '!J4463,'Product Details'!$B$2:$B$169,0),3)</f>
        <v>Furniture</v>
      </c>
      <c r="L4463" s="7" t="str">
        <f>INDEX('Product Details'!$A$2:$D$169, MATCH('Sales Order '!J4463,'Product Details'!$B$2:$B$169,0),4)</f>
        <v>Tables</v>
      </c>
      <c r="M4463" s="7" t="str">
        <f>INDEX('Product Details'!$A$2:$D$169, MATCH('Sales Order '!J4463,'Product Details'!$B$2:$B$169,0),1)</f>
        <v>Wood Table, Rectangular</v>
      </c>
      <c r="N4463" s="2">
        <v>8630</v>
      </c>
      <c r="O4463" s="2">
        <v>8303</v>
      </c>
      <c r="P4463" s="2">
        <v>3</v>
      </c>
      <c r="Q4463" s="8">
        <f t="shared" si="555"/>
        <v>24909</v>
      </c>
      <c r="R4463" s="8">
        <f t="shared" si="556"/>
        <v>25890</v>
      </c>
      <c r="S4463" s="2">
        <v>70</v>
      </c>
      <c r="T4463" s="9">
        <f t="shared" si="557"/>
        <v>25960</v>
      </c>
      <c r="U4463" s="9">
        <f t="shared" si="558"/>
        <v>1051</v>
      </c>
      <c r="V4463" s="2" t="s">
        <v>64</v>
      </c>
      <c r="W4463" s="10">
        <f t="shared" si="559"/>
        <v>7.0000000000000007E-2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 t="shared" si="552"/>
        <v>Joel</v>
      </c>
      <c r="H4464" s="6" t="str">
        <f t="shared" si="553"/>
        <v>Eaton</v>
      </c>
      <c r="I4464" s="6" t="str">
        <f t="shared" si="554"/>
        <v>Nuremberg</v>
      </c>
      <c r="J4464" s="2" t="s">
        <v>349</v>
      </c>
      <c r="K4464" s="7" t="str">
        <f>INDEX('Product Details'!$A$2:$D$169, MATCH('Sales Order '!J4464,'Product Details'!$B$2:$B$169,0),3)</f>
        <v>Furniture</v>
      </c>
      <c r="L4464" s="7" t="str">
        <f>INDEX('Product Details'!$A$2:$D$169, MATCH('Sales Order '!J4464,'Product Details'!$B$2:$B$169,0),4)</f>
        <v>Furnishings</v>
      </c>
      <c r="M4464" s="7" t="str">
        <f>INDEX('Product Details'!$A$2:$D$169, MATCH('Sales Order '!J4464,'Product Details'!$B$2:$B$169,0),1)</f>
        <v>Tenex Door Stop, Durable</v>
      </c>
      <c r="N4464" s="2">
        <v>458</v>
      </c>
      <c r="O4464" s="2">
        <v>419</v>
      </c>
      <c r="P4464" s="2">
        <v>7</v>
      </c>
      <c r="Q4464" s="8">
        <f t="shared" si="555"/>
        <v>2933</v>
      </c>
      <c r="R4464" s="8">
        <f t="shared" si="556"/>
        <v>3206</v>
      </c>
      <c r="S4464" s="2">
        <v>70</v>
      </c>
      <c r="T4464" s="9">
        <f t="shared" si="557"/>
        <v>3276</v>
      </c>
      <c r="U4464" s="9">
        <f t="shared" si="558"/>
        <v>343</v>
      </c>
      <c r="V4464" s="2" t="s">
        <v>72</v>
      </c>
      <c r="W4464" s="10">
        <f t="shared" si="55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 t="shared" si="552"/>
        <v>Ed</v>
      </c>
      <c r="H4465" s="6" t="str">
        <f t="shared" si="553"/>
        <v>Braxton</v>
      </c>
      <c r="I4465" s="6" t="str">
        <f t="shared" si="554"/>
        <v>Bhatpara</v>
      </c>
      <c r="J4465" s="2" t="s">
        <v>212</v>
      </c>
      <c r="K4465" s="7" t="str">
        <f>INDEX('Product Details'!$A$2:$D$169, MATCH('Sales Order '!J4465,'Product Details'!$B$2:$B$169,0),3)</f>
        <v>Furniture</v>
      </c>
      <c r="L4465" s="7" t="str">
        <f>INDEX('Product Details'!$A$2:$D$169, MATCH('Sales Order '!J4465,'Product Details'!$B$2:$B$169,0),4)</f>
        <v>Bookcases</v>
      </c>
      <c r="M4465" s="7" t="str">
        <f>INDEX('Product Details'!$A$2:$D$169, MATCH('Sales Order '!J4465,'Product Details'!$B$2:$B$169,0),1)</f>
        <v>Library with Doors, Metal</v>
      </c>
      <c r="N4465" s="2">
        <v>97</v>
      </c>
      <c r="O4465" s="2">
        <v>92</v>
      </c>
      <c r="P4465" s="2">
        <v>2</v>
      </c>
      <c r="Q4465" s="8">
        <f t="shared" si="555"/>
        <v>184</v>
      </c>
      <c r="R4465" s="8">
        <f t="shared" si="556"/>
        <v>194</v>
      </c>
      <c r="S4465" s="2">
        <v>10</v>
      </c>
      <c r="T4465" s="9">
        <f t="shared" si="557"/>
        <v>204</v>
      </c>
      <c r="U4465" s="9">
        <f t="shared" si="558"/>
        <v>20</v>
      </c>
      <c r="V4465" s="2" t="s">
        <v>34</v>
      </c>
      <c r="W4465" s="10">
        <f t="shared" si="55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 t="shared" si="552"/>
        <v>Yana</v>
      </c>
      <c r="H4466" s="6" t="str">
        <f t="shared" si="553"/>
        <v>Sorensen</v>
      </c>
      <c r="I4466" s="6" t="str">
        <f t="shared" si="554"/>
        <v>Bottrop</v>
      </c>
      <c r="J4466" s="2" t="s">
        <v>1397</v>
      </c>
      <c r="K4466" s="7" t="str">
        <f>INDEX('Product Details'!$A$2:$D$169, MATCH('Sales Order '!J4466,'Product Details'!$B$2:$B$169,0),3)</f>
        <v>Technology</v>
      </c>
      <c r="L4466" s="7" t="str">
        <f>INDEX('Product Details'!$A$2:$D$169, MATCH('Sales Order '!J4466,'Product Details'!$B$2:$B$169,0),4)</f>
        <v>Phones</v>
      </c>
      <c r="M4466" s="7" t="str">
        <f>INDEX('Product Details'!$A$2:$D$169, MATCH('Sales Order '!J4466,'Product Details'!$B$2:$B$169,0),1)</f>
        <v>Smart Phone, Full Size</v>
      </c>
      <c r="N4466" s="2">
        <v>1585</v>
      </c>
      <c r="O4466" s="2">
        <v>1495</v>
      </c>
      <c r="P4466" s="2">
        <v>6</v>
      </c>
      <c r="Q4466" s="8">
        <f t="shared" si="555"/>
        <v>8970</v>
      </c>
      <c r="R4466" s="8">
        <f t="shared" si="556"/>
        <v>9510</v>
      </c>
      <c r="S4466" s="2">
        <v>48</v>
      </c>
      <c r="T4466" s="9">
        <f t="shared" si="557"/>
        <v>9558</v>
      </c>
      <c r="U4466" s="9">
        <f t="shared" si="558"/>
        <v>588</v>
      </c>
      <c r="V4466" s="2" t="s">
        <v>34</v>
      </c>
      <c r="W4466" s="10">
        <f t="shared" si="559"/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 t="shared" si="552"/>
        <v>Ruben</v>
      </c>
      <c r="H4467" s="6" t="str">
        <f t="shared" si="553"/>
        <v>Ausman</v>
      </c>
      <c r="I4467" s="6" t="str">
        <f t="shared" si="554"/>
        <v>Sonneberg</v>
      </c>
      <c r="J4467" s="2" t="s">
        <v>294</v>
      </c>
      <c r="K4467" s="7" t="str">
        <f>INDEX('Product Details'!$A$2:$D$169, MATCH('Sales Order '!J4467,'Product Details'!$B$2:$B$169,0),3)</f>
        <v>Furniture</v>
      </c>
      <c r="L4467" s="7" t="str">
        <f>INDEX('Product Details'!$A$2:$D$169, MATCH('Sales Order '!J4467,'Product Details'!$B$2:$B$169,0),4)</f>
        <v>Bookcases</v>
      </c>
      <c r="M4467" s="7" t="str">
        <f>INDEX('Product Details'!$A$2:$D$169, MATCH('Sales Order '!J4467,'Product Details'!$B$2:$B$169,0),1)</f>
        <v>Floating Shelf Set, Mobile</v>
      </c>
      <c r="N4467" s="2">
        <v>6274</v>
      </c>
      <c r="O4467" s="2">
        <v>6093</v>
      </c>
      <c r="P4467" s="2">
        <v>4</v>
      </c>
      <c r="Q4467" s="8">
        <f t="shared" si="555"/>
        <v>24372</v>
      </c>
      <c r="R4467" s="8">
        <f t="shared" si="556"/>
        <v>25096</v>
      </c>
      <c r="S4467" s="2">
        <v>78</v>
      </c>
      <c r="T4467" s="9">
        <f t="shared" si="557"/>
        <v>25174</v>
      </c>
      <c r="U4467" s="9">
        <f t="shared" si="558"/>
        <v>802</v>
      </c>
      <c r="V4467" s="2" t="s">
        <v>72</v>
      </c>
      <c r="W4467" s="10">
        <f t="shared" si="559"/>
        <v>7.0000000000000007E-2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 t="shared" si="552"/>
        <v>Shahid</v>
      </c>
      <c r="H4468" s="6" t="str">
        <f t="shared" si="553"/>
        <v>Collister</v>
      </c>
      <c r="I4468" s="6" t="str">
        <f t="shared" si="554"/>
        <v>Solapur</v>
      </c>
      <c r="J4468" s="2" t="s">
        <v>471</v>
      </c>
      <c r="K4468" s="7" t="str">
        <f>INDEX('Product Details'!$A$2:$D$169, MATCH('Sales Order '!J4468,'Product Details'!$B$2:$B$169,0),3)</f>
        <v>Office_Supplies</v>
      </c>
      <c r="L4468" s="7" t="str">
        <f>INDEX('Product Details'!$A$2:$D$169, MATCH('Sales Order '!J4468,'Product Details'!$B$2:$B$169,0),4)</f>
        <v>Art</v>
      </c>
      <c r="M4468" s="7" t="str">
        <f>INDEX('Product Details'!$A$2:$D$169, MATCH('Sales Order '!J4468,'Product Details'!$B$2:$B$169,0),1)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555"/>
        <v>1790</v>
      </c>
      <c r="R4468" s="8">
        <f t="shared" si="556"/>
        <v>1878</v>
      </c>
      <c r="S4468" s="2">
        <v>48</v>
      </c>
      <c r="T4468" s="9">
        <f t="shared" si="557"/>
        <v>1926</v>
      </c>
      <c r="U4468" s="9">
        <f t="shared" si="558"/>
        <v>136</v>
      </c>
      <c r="V4468" s="2" t="s">
        <v>64</v>
      </c>
      <c r="W4468" s="10">
        <f t="shared" si="55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 t="shared" si="552"/>
        <v>Laurel</v>
      </c>
      <c r="H4469" s="6" t="str">
        <f t="shared" si="553"/>
        <v>Beltran</v>
      </c>
      <c r="I4469" s="6" t="str">
        <f t="shared" si="554"/>
        <v>Wuppertal</v>
      </c>
      <c r="J4469" s="2" t="s">
        <v>335</v>
      </c>
      <c r="K4469" s="7" t="str">
        <f>INDEX('Product Details'!$A$2:$D$169, MATCH('Sales Order '!J4469,'Product Details'!$B$2:$B$169,0),3)</f>
        <v>Office_Supplies</v>
      </c>
      <c r="L4469" s="7" t="str">
        <f>INDEX('Product Details'!$A$2:$D$169, MATCH('Sales Order '!J4469,'Product Details'!$B$2:$B$169,0),4)</f>
        <v>Paper</v>
      </c>
      <c r="M4469" s="7" t="str">
        <f>INDEX('Product Details'!$A$2:$D$169, MATCH('Sales Order '!J4469,'Product Details'!$B$2:$B$169,0),1)</f>
        <v>Xerox 22</v>
      </c>
      <c r="N4469" s="2">
        <v>8399</v>
      </c>
      <c r="O4469" s="2">
        <v>8001</v>
      </c>
      <c r="P4469" s="2">
        <v>4</v>
      </c>
      <c r="Q4469" s="8">
        <f t="shared" si="555"/>
        <v>32004</v>
      </c>
      <c r="R4469" s="8">
        <f t="shared" si="556"/>
        <v>33596</v>
      </c>
      <c r="S4469" s="2">
        <v>72</v>
      </c>
      <c r="T4469" s="9">
        <f t="shared" si="557"/>
        <v>33668</v>
      </c>
      <c r="U4469" s="9">
        <f t="shared" si="558"/>
        <v>1664</v>
      </c>
      <c r="V4469" s="2" t="s">
        <v>34</v>
      </c>
      <c r="W4469" s="10">
        <f t="shared" si="559"/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 t="shared" si="552"/>
        <v>Meg</v>
      </c>
      <c r="H4470" s="6" t="str">
        <f t="shared" si="553"/>
        <v>Tillman</v>
      </c>
      <c r="I4470" s="6" t="str">
        <f t="shared" si="554"/>
        <v>Melbourne</v>
      </c>
      <c r="J4470" s="2" t="s">
        <v>669</v>
      </c>
      <c r="K4470" s="7" t="str">
        <f>INDEX('Product Details'!$A$2:$D$169, MATCH('Sales Order '!J4470,'Product Details'!$B$2:$B$169,0),3)</f>
        <v>Technology</v>
      </c>
      <c r="L4470" s="7" t="str">
        <f>INDEX('Product Details'!$A$2:$D$169, MATCH('Sales Order '!J4470,'Product Details'!$B$2:$B$169,0),4)</f>
        <v>Phones</v>
      </c>
      <c r="M4470" s="7" t="str">
        <f>INDEX('Product Details'!$A$2:$D$169, MATCH('Sales Order '!J4470,'Product Details'!$B$2:$B$169,0),1)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555"/>
        <v>4080</v>
      </c>
      <c r="R4470" s="8">
        <f t="shared" si="556"/>
        <v>4323</v>
      </c>
      <c r="S4470" s="2">
        <v>28</v>
      </c>
      <c r="T4470" s="9">
        <f t="shared" si="557"/>
        <v>4351</v>
      </c>
      <c r="U4470" s="9">
        <f t="shared" si="558"/>
        <v>271</v>
      </c>
      <c r="V4470" s="2" t="s">
        <v>34</v>
      </c>
      <c r="W4470" s="10">
        <f t="shared" si="55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 t="shared" si="552"/>
        <v>Kristen</v>
      </c>
      <c r="H4471" s="6" t="str">
        <f t="shared" si="553"/>
        <v>Hastings</v>
      </c>
      <c r="I4471" s="6" t="str">
        <f t="shared" si="554"/>
        <v>Shihezi</v>
      </c>
      <c r="J4471" s="2" t="s">
        <v>436</v>
      </c>
      <c r="K4471" s="7" t="str">
        <f>INDEX('Product Details'!$A$2:$D$169, MATCH('Sales Order '!J4471,'Product Details'!$B$2:$B$169,0),3)</f>
        <v>Technology</v>
      </c>
      <c r="L4471" s="7" t="str">
        <f>INDEX('Product Details'!$A$2:$D$169, MATCH('Sales Order '!J4471,'Product Details'!$B$2:$B$169,0),4)</f>
        <v>Accessories</v>
      </c>
      <c r="M4471" s="7" t="str">
        <f>INDEX('Product Details'!$A$2:$D$169, MATCH('Sales Order '!J4471,'Product Details'!$B$2:$B$169,0),1)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555"/>
        <v>26164</v>
      </c>
      <c r="R4471" s="8">
        <f t="shared" si="556"/>
        <v>28564</v>
      </c>
      <c r="S4471" s="2">
        <v>88</v>
      </c>
      <c r="T4471" s="9">
        <f t="shared" si="557"/>
        <v>28652</v>
      </c>
      <c r="U4471" s="9">
        <f t="shared" si="558"/>
        <v>2488</v>
      </c>
      <c r="V4471" s="2" t="s">
        <v>34</v>
      </c>
      <c r="W4471" s="10">
        <f t="shared" si="559"/>
        <v>7.0000000000000007E-2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 t="shared" si="552"/>
        <v>Eugene</v>
      </c>
      <c r="H4472" s="6" t="str">
        <f t="shared" si="553"/>
        <v>Hildebrand</v>
      </c>
      <c r="I4472" s="6" t="str">
        <f t="shared" si="554"/>
        <v>Coffs Harbour</v>
      </c>
      <c r="J4472" s="2" t="s">
        <v>39</v>
      </c>
      <c r="K4472" s="7" t="str">
        <f>INDEX('Product Details'!$A$2:$D$169, MATCH('Sales Order '!J4472,'Product Details'!$B$2:$B$169,0),3)</f>
        <v>Office_Supplies</v>
      </c>
      <c r="L4472" s="7" t="str">
        <f>INDEX('Product Details'!$A$2:$D$169, MATCH('Sales Order '!J4472,'Product Details'!$B$2:$B$169,0),4)</f>
        <v>Binders</v>
      </c>
      <c r="M4472" s="7" t="str">
        <f>INDEX('Product Details'!$A$2:$D$169, MATCH('Sales Order '!J4472,'Product Details'!$B$2:$B$169,0),1)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555"/>
        <v>9565</v>
      </c>
      <c r="R4472" s="8">
        <f t="shared" si="556"/>
        <v>10135</v>
      </c>
      <c r="S4472" s="2">
        <v>55</v>
      </c>
      <c r="T4472" s="9">
        <f t="shared" si="557"/>
        <v>10190</v>
      </c>
      <c r="U4472" s="9">
        <f t="shared" si="558"/>
        <v>625</v>
      </c>
      <c r="V4472" s="2" t="s">
        <v>34</v>
      </c>
      <c r="W4472" s="10">
        <f t="shared" si="559"/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 t="shared" si="552"/>
        <v>Brooke</v>
      </c>
      <c r="H4473" s="6" t="str">
        <f t="shared" si="553"/>
        <v>Gillingham</v>
      </c>
      <c r="I4473" s="6" t="str">
        <f t="shared" si="554"/>
        <v>Mysore</v>
      </c>
      <c r="J4473" s="2" t="s">
        <v>533</v>
      </c>
      <c r="K4473" s="7" t="str">
        <f>INDEX('Product Details'!$A$2:$D$169, MATCH('Sales Order '!J4473,'Product Details'!$B$2:$B$169,0),3)</f>
        <v>Office_Supplies</v>
      </c>
      <c r="L4473" s="7" t="str">
        <f>INDEX('Product Details'!$A$2:$D$169, MATCH('Sales Order '!J4473,'Product Details'!$B$2:$B$169,0),4)</f>
        <v>Supplies</v>
      </c>
      <c r="M4473" s="7" t="str">
        <f>INDEX('Product Details'!$A$2:$D$169, MATCH('Sales Order '!J4473,'Product Details'!$B$2:$B$169,0),1)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555"/>
        <v>974</v>
      </c>
      <c r="R4473" s="8">
        <f t="shared" si="556"/>
        <v>1062</v>
      </c>
      <c r="S4473" s="2">
        <v>35</v>
      </c>
      <c r="T4473" s="9">
        <f t="shared" si="557"/>
        <v>1097</v>
      </c>
      <c r="U4473" s="9">
        <f t="shared" si="558"/>
        <v>123</v>
      </c>
      <c r="V4473" s="2" t="s">
        <v>34</v>
      </c>
      <c r="W4473" s="10">
        <f t="shared" si="55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 t="shared" si="552"/>
        <v>Barry</v>
      </c>
      <c r="H4474" s="6" t="str">
        <f t="shared" si="553"/>
        <v>Blumstein</v>
      </c>
      <c r="I4474" s="6" t="str">
        <f t="shared" si="554"/>
        <v>Gold Coast</v>
      </c>
      <c r="J4474" s="2" t="s">
        <v>246</v>
      </c>
      <c r="K4474" s="7" t="str">
        <f>INDEX('Product Details'!$A$2:$D$169, MATCH('Sales Order '!J4474,'Product Details'!$B$2:$B$169,0),3)</f>
        <v>Office_Supplies</v>
      </c>
      <c r="L4474" s="7" t="str">
        <f>INDEX('Product Details'!$A$2:$D$169, MATCH('Sales Order '!J4474,'Product Details'!$B$2:$B$169,0),4)</f>
        <v>Envelopes</v>
      </c>
      <c r="M4474" s="7" t="str">
        <f>INDEX('Product Details'!$A$2:$D$169, MATCH('Sales Order '!J4474,'Product Details'!$B$2:$B$169,0),1)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555"/>
        <v>2072</v>
      </c>
      <c r="R4474" s="8">
        <f t="shared" si="556"/>
        <v>2280</v>
      </c>
      <c r="S4474" s="2">
        <v>53</v>
      </c>
      <c r="T4474" s="9">
        <f t="shared" si="557"/>
        <v>2333</v>
      </c>
      <c r="U4474" s="9">
        <f t="shared" si="558"/>
        <v>261</v>
      </c>
      <c r="V4474" s="2" t="s">
        <v>34</v>
      </c>
      <c r="W4474" s="10">
        <f t="shared" si="55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 t="shared" si="552"/>
        <v>Nick</v>
      </c>
      <c r="H4475" s="6" t="str">
        <f t="shared" si="553"/>
        <v>Radford</v>
      </c>
      <c r="I4475" s="6" t="str">
        <f t="shared" si="554"/>
        <v>Lucknow</v>
      </c>
      <c r="J4475" s="2" t="s">
        <v>617</v>
      </c>
      <c r="K4475" s="7" t="str">
        <f>INDEX('Product Details'!$A$2:$D$169, MATCH('Sales Order '!J4475,'Product Details'!$B$2:$B$169,0),3)</f>
        <v>Office_Supplies</v>
      </c>
      <c r="L4475" s="7" t="str">
        <f>INDEX('Product Details'!$A$2:$D$169, MATCH('Sales Order '!J4475,'Product Details'!$B$2:$B$169,0),4)</f>
        <v>Binders</v>
      </c>
      <c r="M4475" s="7" t="str">
        <f>INDEX('Product Details'!$A$2:$D$169, MATCH('Sales Order '!J4475,'Product Details'!$B$2:$B$169,0),1)</f>
        <v>JM Magazine Binder</v>
      </c>
      <c r="N4475" s="2">
        <v>1518</v>
      </c>
      <c r="O4475" s="2">
        <v>1392</v>
      </c>
      <c r="P4475" s="2">
        <v>2</v>
      </c>
      <c r="Q4475" s="8">
        <f t="shared" si="555"/>
        <v>2784</v>
      </c>
      <c r="R4475" s="8">
        <f t="shared" si="556"/>
        <v>3036</v>
      </c>
      <c r="S4475" s="2">
        <v>23</v>
      </c>
      <c r="T4475" s="9">
        <f t="shared" si="557"/>
        <v>3059</v>
      </c>
      <c r="U4475" s="9">
        <f t="shared" si="558"/>
        <v>275</v>
      </c>
      <c r="V4475" s="2" t="s">
        <v>34</v>
      </c>
      <c r="W4475" s="10">
        <f t="shared" si="55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 t="shared" si="552"/>
        <v>Patrick</v>
      </c>
      <c r="H4476" s="6" t="str">
        <f t="shared" si="553"/>
        <v>O'Donnell</v>
      </c>
      <c r="I4476" s="6" t="str">
        <f t="shared" si="554"/>
        <v>Sydney</v>
      </c>
      <c r="J4476" s="2" t="s">
        <v>836</v>
      </c>
      <c r="K4476" s="7" t="str">
        <f>INDEX('Product Details'!$A$2:$D$169, MATCH('Sales Order '!J4476,'Product Details'!$B$2:$B$169,0),3)</f>
        <v>Technology</v>
      </c>
      <c r="L4476" s="7" t="str">
        <f>INDEX('Product Details'!$A$2:$D$169, MATCH('Sales Order '!J4476,'Product Details'!$B$2:$B$169,0),4)</f>
        <v>Copiers</v>
      </c>
      <c r="M4476" s="7" t="str">
        <f>INDEX('Product Details'!$A$2:$D$169, MATCH('Sales Order '!J4476,'Product Details'!$B$2:$B$169,0),1)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555"/>
        <v>448</v>
      </c>
      <c r="R4476" s="8">
        <f t="shared" si="556"/>
        <v>483</v>
      </c>
      <c r="S4476" s="2">
        <v>10</v>
      </c>
      <c r="T4476" s="9">
        <f t="shared" si="557"/>
        <v>493</v>
      </c>
      <c r="U4476" s="9">
        <f t="shared" si="558"/>
        <v>45</v>
      </c>
      <c r="V4476" s="2" t="s">
        <v>34</v>
      </c>
      <c r="W4476" s="10">
        <f t="shared" si="55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 t="shared" si="552"/>
        <v>David</v>
      </c>
      <c r="H4477" s="6" t="str">
        <f t="shared" si="553"/>
        <v>Smith</v>
      </c>
      <c r="I4477" s="6" t="str">
        <f t="shared" si="554"/>
        <v>Surat</v>
      </c>
      <c r="J4477" s="2" t="s">
        <v>836</v>
      </c>
      <c r="K4477" s="7" t="str">
        <f>INDEX('Product Details'!$A$2:$D$169, MATCH('Sales Order '!J4477,'Product Details'!$B$2:$B$169,0),3)</f>
        <v>Technology</v>
      </c>
      <c r="L4477" s="7" t="str">
        <f>INDEX('Product Details'!$A$2:$D$169, MATCH('Sales Order '!J4477,'Product Details'!$B$2:$B$169,0),4)</f>
        <v>Copiers</v>
      </c>
      <c r="M4477" s="7" t="str">
        <f>INDEX('Product Details'!$A$2:$D$169, MATCH('Sales Order '!J4477,'Product Details'!$B$2:$B$169,0),1)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555"/>
        <v>148</v>
      </c>
      <c r="R4477" s="8">
        <f t="shared" si="556"/>
        <v>162</v>
      </c>
      <c r="S4477" s="2">
        <v>30</v>
      </c>
      <c r="T4477" s="9">
        <f t="shared" si="557"/>
        <v>192</v>
      </c>
      <c r="U4477" s="9">
        <f t="shared" si="558"/>
        <v>44</v>
      </c>
      <c r="V4477" s="2" t="s">
        <v>34</v>
      </c>
      <c r="W4477" s="10">
        <f t="shared" si="55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 t="shared" si="552"/>
        <v>Brendan</v>
      </c>
      <c r="H4478" s="6" t="str">
        <f t="shared" si="553"/>
        <v>Dodson</v>
      </c>
      <c r="I4478" s="6" t="str">
        <f t="shared" si="554"/>
        <v>Adelaide</v>
      </c>
      <c r="J4478" s="2" t="s">
        <v>205</v>
      </c>
      <c r="K4478" s="7" t="str">
        <f>INDEX('Product Details'!$A$2:$D$169, MATCH('Sales Order '!J4478,'Product Details'!$B$2:$B$169,0),3)</f>
        <v>Office_Supplies</v>
      </c>
      <c r="L4478" s="7" t="str">
        <f>INDEX('Product Details'!$A$2:$D$169, MATCH('Sales Order '!J4478,'Product Details'!$B$2:$B$169,0),4)</f>
        <v>Labels</v>
      </c>
      <c r="M4478" s="7" t="str">
        <f>INDEX('Product Details'!$A$2:$D$169, MATCH('Sales Order '!J4478,'Product Details'!$B$2:$B$169,0),1)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555"/>
        <v>31284</v>
      </c>
      <c r="R4478" s="8">
        <f t="shared" si="556"/>
        <v>35088</v>
      </c>
      <c r="S4478" s="2">
        <v>36</v>
      </c>
      <c r="T4478" s="9">
        <f t="shared" si="557"/>
        <v>35124</v>
      </c>
      <c r="U4478" s="9">
        <f t="shared" si="558"/>
        <v>3840</v>
      </c>
      <c r="V4478" s="2" t="s">
        <v>34</v>
      </c>
      <c r="W4478" s="10">
        <f t="shared" si="559"/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 t="shared" si="552"/>
        <v>Annie</v>
      </c>
      <c r="H4479" s="6" t="str">
        <f t="shared" si="553"/>
        <v>Zypern</v>
      </c>
      <c r="I4479" s="6" t="str">
        <f t="shared" si="554"/>
        <v>Brisbane</v>
      </c>
      <c r="J4479" s="2" t="s">
        <v>112</v>
      </c>
      <c r="K4479" s="7" t="str">
        <f>INDEX('Product Details'!$A$2:$D$169, MATCH('Sales Order '!J4479,'Product Details'!$B$2:$B$169,0),3)</f>
        <v>Office_Supplies</v>
      </c>
      <c r="L4479" s="7" t="str">
        <f>INDEX('Product Details'!$A$2:$D$169, MATCH('Sales Order '!J4479,'Product Details'!$B$2:$B$169,0),4)</f>
        <v>Storage</v>
      </c>
      <c r="M4479" s="7" t="str">
        <f>INDEX('Product Details'!$A$2:$D$169, MATCH('Sales Order '!J4479,'Product Details'!$B$2:$B$169,0),1)</f>
        <v>Pizazz Global Quick File</v>
      </c>
      <c r="N4479" s="2">
        <v>6274</v>
      </c>
      <c r="O4479" s="2">
        <v>6093</v>
      </c>
      <c r="P4479" s="2">
        <v>3</v>
      </c>
      <c r="Q4479" s="8">
        <f t="shared" si="555"/>
        <v>18279</v>
      </c>
      <c r="R4479" s="8">
        <f t="shared" si="556"/>
        <v>18822</v>
      </c>
      <c r="S4479" s="2">
        <v>48</v>
      </c>
      <c r="T4479" s="9">
        <f t="shared" si="557"/>
        <v>18870</v>
      </c>
      <c r="U4479" s="9">
        <f t="shared" si="558"/>
        <v>591</v>
      </c>
      <c r="V4479" s="2" t="s">
        <v>34</v>
      </c>
      <c r="W4479" s="10">
        <f t="shared" si="559"/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 t="shared" si="552"/>
        <v>Maribeth</v>
      </c>
      <c r="H4480" s="6" t="str">
        <f t="shared" si="553"/>
        <v>Dona</v>
      </c>
      <c r="I4480" s="6" t="str">
        <f t="shared" si="554"/>
        <v>Adelaide</v>
      </c>
      <c r="J4480" s="2" t="s">
        <v>894</v>
      </c>
      <c r="K4480" s="7" t="str">
        <f>INDEX('Product Details'!$A$2:$D$169, MATCH('Sales Order '!J4480,'Product Details'!$B$2:$B$169,0),3)</f>
        <v>Technology</v>
      </c>
      <c r="L4480" s="7" t="str">
        <f>INDEX('Product Details'!$A$2:$D$169, MATCH('Sales Order '!J4480,'Product Details'!$B$2:$B$169,0),4)</f>
        <v>Machines</v>
      </c>
      <c r="M4480" s="7" t="str">
        <f>INDEX('Product Details'!$A$2:$D$169, MATCH('Sales Order '!J4480,'Product Details'!$B$2:$B$169,0),1)</f>
        <v>Card Printer, Red</v>
      </c>
      <c r="N4480" s="2">
        <v>1637</v>
      </c>
      <c r="O4480" s="2">
        <v>1532</v>
      </c>
      <c r="P4480" s="2">
        <v>3</v>
      </c>
      <c r="Q4480" s="8">
        <f t="shared" si="555"/>
        <v>4596</v>
      </c>
      <c r="R4480" s="8">
        <f t="shared" si="556"/>
        <v>4911</v>
      </c>
      <c r="S4480" s="2">
        <v>76</v>
      </c>
      <c r="T4480" s="9">
        <f t="shared" si="557"/>
        <v>4987</v>
      </c>
      <c r="U4480" s="9">
        <f t="shared" si="558"/>
        <v>391</v>
      </c>
      <c r="V4480" s="2" t="s">
        <v>64</v>
      </c>
      <c r="W4480" s="10">
        <f t="shared" si="55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 t="shared" si="552"/>
        <v>Denise</v>
      </c>
      <c r="H4481" s="6" t="str">
        <f t="shared" si="553"/>
        <v>Leinenbach</v>
      </c>
      <c r="I4481" s="6" t="str">
        <f t="shared" si="554"/>
        <v>Bhiwandi</v>
      </c>
      <c r="J4481" s="2" t="s">
        <v>504</v>
      </c>
      <c r="K4481" s="7" t="str">
        <f>INDEX('Product Details'!$A$2:$D$169, MATCH('Sales Order '!J4481,'Product Details'!$B$2:$B$169,0),3)</f>
        <v>Technology</v>
      </c>
      <c r="L4481" s="7" t="str">
        <f>INDEX('Product Details'!$A$2:$D$169, MATCH('Sales Order '!J4481,'Product Details'!$B$2:$B$169,0),4)</f>
        <v>Machines</v>
      </c>
      <c r="M4481" s="7" t="str">
        <f>INDEX('Product Details'!$A$2:$D$169, MATCH('Sales Order '!J4481,'Product Details'!$B$2:$B$169,0),1)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555"/>
        <v>6082</v>
      </c>
      <c r="R4481" s="8">
        <f t="shared" si="556"/>
        <v>6576</v>
      </c>
      <c r="S4481" s="2">
        <v>47</v>
      </c>
      <c r="T4481" s="9">
        <f t="shared" si="557"/>
        <v>6623</v>
      </c>
      <c r="U4481" s="9">
        <f t="shared" si="558"/>
        <v>541</v>
      </c>
      <c r="V4481" s="2" t="s">
        <v>34</v>
      </c>
      <c r="W4481" s="10">
        <f t="shared" si="559"/>
        <v>0.05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 t="shared" si="552"/>
        <v>Alex</v>
      </c>
      <c r="H4482" s="6" t="str">
        <f t="shared" si="553"/>
        <v>Avila</v>
      </c>
      <c r="I4482" s="6" t="str">
        <f t="shared" si="554"/>
        <v>Newcastle</v>
      </c>
      <c r="J4482" s="2" t="s">
        <v>500</v>
      </c>
      <c r="K4482" s="7" t="str">
        <f>INDEX('Product Details'!$A$2:$D$169, MATCH('Sales Order '!J4482,'Product Details'!$B$2:$B$169,0),3)</f>
        <v>Furniture</v>
      </c>
      <c r="L4482" s="7" t="str">
        <f>INDEX('Product Details'!$A$2:$D$169, MATCH('Sales Order '!J4482,'Product Details'!$B$2:$B$169,0),4)</f>
        <v>Tables</v>
      </c>
      <c r="M4482" s="7" t="str">
        <f>INDEX('Product Details'!$A$2:$D$169, MATCH('Sales Order '!J4482,'Product Details'!$B$2:$B$169,0),1)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555"/>
        <v>13082</v>
      </c>
      <c r="R4482" s="8">
        <f t="shared" si="556"/>
        <v>14282</v>
      </c>
      <c r="S4482" s="2">
        <v>21</v>
      </c>
      <c r="T4482" s="9">
        <f t="shared" si="557"/>
        <v>14303</v>
      </c>
      <c r="U4482" s="9">
        <f t="shared" si="558"/>
        <v>1221</v>
      </c>
      <c r="V4482" s="2" t="s">
        <v>64</v>
      </c>
      <c r="W4482" s="10">
        <f t="shared" si="559"/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 t="shared" si="552"/>
        <v>Pauline</v>
      </c>
      <c r="H4483" s="6" t="str">
        <f t="shared" si="553"/>
        <v>Chand</v>
      </c>
      <c r="I4483" s="6" t="str">
        <f t="shared" si="554"/>
        <v>Perth</v>
      </c>
      <c r="J4483" s="2" t="s">
        <v>860</v>
      </c>
      <c r="K4483" s="7" t="str">
        <f>INDEX('Product Details'!$A$2:$D$169, MATCH('Sales Order '!J4483,'Product Details'!$B$2:$B$169,0),3)</f>
        <v>Furniture</v>
      </c>
      <c r="L4483" s="7" t="str">
        <f>INDEX('Product Details'!$A$2:$D$169, MATCH('Sales Order '!J4483,'Product Details'!$B$2:$B$169,0),4)</f>
        <v>Bookcases</v>
      </c>
      <c r="M4483" s="7" t="str">
        <f>INDEX('Product Details'!$A$2:$D$169, MATCH('Sales Order '!J4483,'Product Details'!$B$2:$B$169,0),1)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555"/>
        <v>7191</v>
      </c>
      <c r="R4483" s="8">
        <f t="shared" si="556"/>
        <v>7620</v>
      </c>
      <c r="S4483" s="2">
        <v>57</v>
      </c>
      <c r="T4483" s="9">
        <f t="shared" si="557"/>
        <v>7677</v>
      </c>
      <c r="U4483" s="9">
        <f t="shared" si="558"/>
        <v>486</v>
      </c>
      <c r="V4483" s="2" t="s">
        <v>31</v>
      </c>
      <c r="W4483" s="10">
        <f t="shared" si="559"/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 t="shared" si="552"/>
        <v>Damala</v>
      </c>
      <c r="H4484" s="6" t="str">
        <f t="shared" si="553"/>
        <v>Kotsonis</v>
      </c>
      <c r="I4484" s="6" t="str">
        <f t="shared" si="554"/>
        <v>Berlin</v>
      </c>
      <c r="J4484" s="2" t="s">
        <v>235</v>
      </c>
      <c r="K4484" s="7" t="str">
        <f>INDEX('Product Details'!$A$2:$D$169, MATCH('Sales Order '!J4484,'Product Details'!$B$2:$B$169,0),3)</f>
        <v>Furniture</v>
      </c>
      <c r="L4484" s="7" t="str">
        <f>INDEX('Product Details'!$A$2:$D$169, MATCH('Sales Order '!J4484,'Product Details'!$B$2:$B$169,0),4)</f>
        <v>Chairs</v>
      </c>
      <c r="M4484" s="7" t="str">
        <f>INDEX('Product Details'!$A$2:$D$169, MATCH('Sales Order '!J4484,'Product Details'!$B$2:$B$169,0),1)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555"/>
        <v>2236</v>
      </c>
      <c r="R4484" s="8">
        <f t="shared" si="556"/>
        <v>2504</v>
      </c>
      <c r="S4484" s="2">
        <v>89</v>
      </c>
      <c r="T4484" s="9">
        <f t="shared" si="557"/>
        <v>2593</v>
      </c>
      <c r="U4484" s="9">
        <f t="shared" si="558"/>
        <v>357</v>
      </c>
      <c r="V4484" s="2" t="s">
        <v>64</v>
      </c>
      <c r="W4484" s="10">
        <f t="shared" si="55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 t="shared" si="552"/>
        <v>Magdelene</v>
      </c>
      <c r="H4485" s="6" t="str">
        <f t="shared" si="553"/>
        <v>Morse</v>
      </c>
      <c r="I4485" s="6" t="str">
        <f t="shared" si="554"/>
        <v>Berlin</v>
      </c>
      <c r="J4485" s="2" t="s">
        <v>311</v>
      </c>
      <c r="K4485" s="7" t="str">
        <f>INDEX('Product Details'!$A$2:$D$169, MATCH('Sales Order '!J4485,'Product Details'!$B$2:$B$169,0),3)</f>
        <v>Technology</v>
      </c>
      <c r="L4485" s="7" t="str">
        <f>INDEX('Product Details'!$A$2:$D$169, MATCH('Sales Order '!J4485,'Product Details'!$B$2:$B$169,0),4)</f>
        <v>Copiers</v>
      </c>
      <c r="M4485" s="7" t="str">
        <f>INDEX('Product Details'!$A$2:$D$169, MATCH('Sales Order '!J4485,'Product Details'!$B$2:$B$169,0),1)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555"/>
        <v>10920</v>
      </c>
      <c r="R4485" s="8">
        <f t="shared" si="556"/>
        <v>11571</v>
      </c>
      <c r="S4485" s="2">
        <v>35</v>
      </c>
      <c r="T4485" s="9">
        <f t="shared" si="557"/>
        <v>11606</v>
      </c>
      <c r="U4485" s="9">
        <f t="shared" si="558"/>
        <v>686</v>
      </c>
      <c r="V4485" s="2" t="s">
        <v>34</v>
      </c>
      <c r="W4485" s="10">
        <f t="shared" si="559"/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 t="shared" si="552"/>
        <v>Michael</v>
      </c>
      <c r="H4486" s="6" t="str">
        <f t="shared" si="553"/>
        <v>Moore</v>
      </c>
      <c r="I4486" s="6" t="str">
        <f t="shared" si="554"/>
        <v>Melbourne</v>
      </c>
      <c r="J4486" s="2" t="s">
        <v>796</v>
      </c>
      <c r="K4486" s="7" t="str">
        <f>INDEX('Product Details'!$A$2:$D$169, MATCH('Sales Order '!J4486,'Product Details'!$B$2:$B$169,0),3)</f>
        <v>Office_Supplies</v>
      </c>
      <c r="L4486" s="7" t="str">
        <f>INDEX('Product Details'!$A$2:$D$169, MATCH('Sales Order '!J4486,'Product Details'!$B$2:$B$169,0),4)</f>
        <v>Binders</v>
      </c>
      <c r="M4486" s="7" t="str">
        <f>INDEX('Product Details'!$A$2:$D$169, MATCH('Sales Order '!J4486,'Product Details'!$B$2:$B$169,0),1)</f>
        <v>Heavy-Duty E-Z-D Binders</v>
      </c>
      <c r="N4486" s="2">
        <v>666</v>
      </c>
      <c r="O4486" s="2">
        <v>641</v>
      </c>
      <c r="P4486" s="2">
        <v>2</v>
      </c>
      <c r="Q4486" s="8">
        <f t="shared" si="555"/>
        <v>1282</v>
      </c>
      <c r="R4486" s="8">
        <f t="shared" si="556"/>
        <v>1332</v>
      </c>
      <c r="S4486" s="2">
        <v>22</v>
      </c>
      <c r="T4486" s="9">
        <f t="shared" si="557"/>
        <v>1354</v>
      </c>
      <c r="U4486" s="9">
        <f t="shared" si="558"/>
        <v>72</v>
      </c>
      <c r="V4486" s="2" t="s">
        <v>34</v>
      </c>
      <c r="W4486" s="10">
        <f t="shared" si="55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 t="shared" si="552"/>
        <v>Charles</v>
      </c>
      <c r="H4487" s="6" t="str">
        <f t="shared" si="553"/>
        <v>Sheldon</v>
      </c>
      <c r="I4487" s="6" t="str">
        <f t="shared" si="554"/>
        <v>Brisbane</v>
      </c>
      <c r="J4487" s="2" t="s">
        <v>623</v>
      </c>
      <c r="K4487" s="7" t="str">
        <f>INDEX('Product Details'!$A$2:$D$169, MATCH('Sales Order '!J4487,'Product Details'!$B$2:$B$169,0),3)</f>
        <v>Office_Supplies</v>
      </c>
      <c r="L4487" s="7" t="str">
        <f>INDEX('Product Details'!$A$2:$D$169, MATCH('Sales Order '!J4487,'Product Details'!$B$2:$B$169,0),4)</f>
        <v>Storage</v>
      </c>
      <c r="M4487" s="7" t="str">
        <f>INDEX('Product Details'!$A$2:$D$169, MATCH('Sales Order '!J4487,'Product Details'!$B$2:$B$169,0),1)</f>
        <v>RogeFile Cart, Single Width</v>
      </c>
      <c r="N4487" s="2">
        <v>135</v>
      </c>
      <c r="O4487" s="2">
        <v>126</v>
      </c>
      <c r="P4487" s="2">
        <v>5</v>
      </c>
      <c r="Q4487" s="8">
        <f t="shared" si="555"/>
        <v>630</v>
      </c>
      <c r="R4487" s="8">
        <f t="shared" si="556"/>
        <v>675</v>
      </c>
      <c r="S4487" s="2">
        <v>30</v>
      </c>
      <c r="T4487" s="9">
        <f t="shared" si="557"/>
        <v>705</v>
      </c>
      <c r="U4487" s="9">
        <f t="shared" si="558"/>
        <v>75</v>
      </c>
      <c r="V4487" s="2" t="s">
        <v>64</v>
      </c>
      <c r="W4487" s="10">
        <f t="shared" si="55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 t="shared" si="552"/>
        <v>Philip</v>
      </c>
      <c r="H4488" s="6" t="str">
        <f t="shared" si="553"/>
        <v>Brown</v>
      </c>
      <c r="I4488" s="6" t="str">
        <f t="shared" si="554"/>
        <v>Binjai</v>
      </c>
      <c r="J4488" s="2" t="s">
        <v>479</v>
      </c>
      <c r="K4488" s="7" t="str">
        <f>INDEX('Product Details'!$A$2:$D$169, MATCH('Sales Order '!J4488,'Product Details'!$B$2:$B$169,0),3)</f>
        <v>Furniture</v>
      </c>
      <c r="L4488" s="7" t="str">
        <f>INDEX('Product Details'!$A$2:$D$169, MATCH('Sales Order '!J4488,'Product Details'!$B$2:$B$169,0),4)</f>
        <v>Chairs</v>
      </c>
      <c r="M4488" s="7" t="str">
        <f>INDEX('Product Details'!$A$2:$D$169, MATCH('Sales Order '!J4488,'Product Details'!$B$2:$B$169,0),1)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555"/>
        <v>17472</v>
      </c>
      <c r="R4488" s="8">
        <f t="shared" si="556"/>
        <v>19044</v>
      </c>
      <c r="S4488" s="2">
        <v>97</v>
      </c>
      <c r="T4488" s="9">
        <f t="shared" si="557"/>
        <v>19141</v>
      </c>
      <c r="U4488" s="9">
        <f t="shared" si="558"/>
        <v>1669</v>
      </c>
      <c r="V4488" s="2" t="s">
        <v>64</v>
      </c>
      <c r="W4488" s="10">
        <f t="shared" si="559"/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 t="shared" si="552"/>
        <v>Karen</v>
      </c>
      <c r="H4489" s="6" t="str">
        <f t="shared" si="553"/>
        <v>Daniels</v>
      </c>
      <c r="I4489" s="6" t="str">
        <f t="shared" si="554"/>
        <v>Jiutai</v>
      </c>
      <c r="J4489" s="2" t="s">
        <v>669</v>
      </c>
      <c r="K4489" s="7" t="str">
        <f>INDEX('Product Details'!$A$2:$D$169, MATCH('Sales Order '!J4489,'Product Details'!$B$2:$B$169,0),3)</f>
        <v>Technology</v>
      </c>
      <c r="L4489" s="7" t="str">
        <f>INDEX('Product Details'!$A$2:$D$169, MATCH('Sales Order '!J4489,'Product Details'!$B$2:$B$169,0),4)</f>
        <v>Phones</v>
      </c>
      <c r="M4489" s="7" t="str">
        <f>INDEX('Product Details'!$A$2:$D$169, MATCH('Sales Order '!J4489,'Product Details'!$B$2:$B$169,0),1)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555"/>
        <v>31440</v>
      </c>
      <c r="R4489" s="8">
        <f t="shared" si="556"/>
        <v>33585</v>
      </c>
      <c r="S4489" s="2">
        <v>62</v>
      </c>
      <c r="T4489" s="9">
        <f t="shared" si="557"/>
        <v>33647</v>
      </c>
      <c r="U4489" s="9">
        <f t="shared" si="558"/>
        <v>2207</v>
      </c>
      <c r="V4489" s="2" t="s">
        <v>34</v>
      </c>
      <c r="W4489" s="10">
        <f t="shared" si="559"/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 t="shared" ref="G4490:G4553" si="560">VLOOKUP(F4490, Customer,2,0)</f>
        <v>Sheri</v>
      </c>
      <c r="H4490" s="6" t="str">
        <f t="shared" ref="H4490:H4553" si="561">VLOOKUP(F4490,Customer,3,0)</f>
        <v>Gordon</v>
      </c>
      <c r="I4490" s="6" t="str">
        <f t="shared" ref="I4490:I4553" si="562">VLOOKUP(F4490,Customer,5,0)</f>
        <v>Bogor</v>
      </c>
      <c r="J4490" s="2" t="s">
        <v>836</v>
      </c>
      <c r="K4490" s="7" t="str">
        <f>INDEX('Product Details'!$A$2:$D$169, MATCH('Sales Order '!J4490,'Product Details'!$B$2:$B$169,0),3)</f>
        <v>Technology</v>
      </c>
      <c r="L4490" s="7" t="str">
        <f>INDEX('Product Details'!$A$2:$D$169, MATCH('Sales Order '!J4490,'Product Details'!$B$2:$B$169,0),4)</f>
        <v>Copiers</v>
      </c>
      <c r="M4490" s="7" t="str">
        <f>INDEX('Product Details'!$A$2:$D$169, MATCH('Sales Order '!J4490,'Product Details'!$B$2:$B$169,0),1)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555"/>
        <v>300</v>
      </c>
      <c r="R4490" s="8">
        <f t="shared" si="556"/>
        <v>320</v>
      </c>
      <c r="S4490" s="2">
        <v>10</v>
      </c>
      <c r="T4490" s="9">
        <f t="shared" si="557"/>
        <v>330</v>
      </c>
      <c r="U4490" s="9">
        <f t="shared" si="558"/>
        <v>30</v>
      </c>
      <c r="V4490" s="2" t="s">
        <v>64</v>
      </c>
      <c r="W4490" s="10">
        <f t="shared" si="55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 t="shared" si="560"/>
        <v>Thomas</v>
      </c>
      <c r="H4491" s="6" t="str">
        <f t="shared" si="561"/>
        <v>Boland</v>
      </c>
      <c r="I4491" s="6" t="str">
        <f t="shared" si="562"/>
        <v>Surabaya</v>
      </c>
      <c r="J4491" s="2" t="s">
        <v>230</v>
      </c>
      <c r="K4491" s="7" t="str">
        <f>INDEX('Product Details'!$A$2:$D$169, MATCH('Sales Order '!J4491,'Product Details'!$B$2:$B$169,0),3)</f>
        <v>Office_Supplies</v>
      </c>
      <c r="L4491" s="7" t="str">
        <f>INDEX('Product Details'!$A$2:$D$169, MATCH('Sales Order '!J4491,'Product Details'!$B$2:$B$169,0),4)</f>
        <v>Paper</v>
      </c>
      <c r="M4491" s="7" t="str">
        <f>INDEX('Product Details'!$A$2:$D$169, MATCH('Sales Order '!J4491,'Product Details'!$B$2:$B$169,0),1)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563">O4491*P4491</f>
        <v>4770</v>
      </c>
      <c r="R4491" s="8">
        <f t="shared" ref="R4491:R4554" si="564">N4491*P4491</f>
        <v>5195</v>
      </c>
      <c r="S4491" s="2">
        <v>90</v>
      </c>
      <c r="T4491" s="9">
        <f t="shared" ref="T4491:T4554" si="565">R4491+S4491</f>
        <v>5285</v>
      </c>
      <c r="U4491" s="9">
        <f t="shared" ref="U4491:U4554" si="566">T4491-Q4491</f>
        <v>515</v>
      </c>
      <c r="V4491" s="2" t="s">
        <v>34</v>
      </c>
      <c r="W4491" s="10">
        <f t="shared" ref="W4491:W4554" si="567">VLOOKUP(T4491,$X$1:$Y$7,2,1)</f>
        <v>0.05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 t="shared" si="560"/>
        <v>Michael</v>
      </c>
      <c r="H4492" s="6" t="str">
        <f t="shared" si="561"/>
        <v>Moore</v>
      </c>
      <c r="I4492" s="6" t="str">
        <f t="shared" si="562"/>
        <v>Melbourne</v>
      </c>
      <c r="J4492" s="2" t="s">
        <v>208</v>
      </c>
      <c r="K4492" s="7" t="str">
        <f>INDEX('Product Details'!$A$2:$D$169, MATCH('Sales Order '!J4492,'Product Details'!$B$2:$B$169,0),3)</f>
        <v>Office_Supplies</v>
      </c>
      <c r="L4492" s="7" t="str">
        <f>INDEX('Product Details'!$A$2:$D$169, MATCH('Sales Order '!J4492,'Product Details'!$B$2:$B$169,0),4)</f>
        <v>Labels</v>
      </c>
      <c r="M4492" s="7" t="str">
        <f>INDEX('Product Details'!$A$2:$D$169, MATCH('Sales Order '!J4492,'Product Details'!$B$2:$B$169,0),1)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563"/>
        <v>126</v>
      </c>
      <c r="R4492" s="8">
        <f t="shared" si="564"/>
        <v>138</v>
      </c>
      <c r="S4492" s="2">
        <v>10</v>
      </c>
      <c r="T4492" s="9">
        <f t="shared" si="565"/>
        <v>148</v>
      </c>
      <c r="U4492" s="9">
        <f t="shared" si="566"/>
        <v>22</v>
      </c>
      <c r="V4492" s="2" t="s">
        <v>31</v>
      </c>
      <c r="W4492" s="10">
        <f t="shared" si="567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 t="shared" si="560"/>
        <v>Heather</v>
      </c>
      <c r="H4493" s="6" t="str">
        <f t="shared" si="561"/>
        <v>Kirkland</v>
      </c>
      <c r="I4493" s="6" t="str">
        <f t="shared" si="562"/>
        <v>Luoyang</v>
      </c>
      <c r="J4493" s="2" t="s">
        <v>97</v>
      </c>
      <c r="K4493" s="7" t="str">
        <f>INDEX('Product Details'!$A$2:$D$169, MATCH('Sales Order '!J4493,'Product Details'!$B$2:$B$169,0),3)</f>
        <v>Technology</v>
      </c>
      <c r="L4493" s="7" t="str">
        <f>INDEX('Product Details'!$A$2:$D$169, MATCH('Sales Order '!J4493,'Product Details'!$B$2:$B$169,0),4)</f>
        <v>Machines</v>
      </c>
      <c r="M4493" s="7" t="str">
        <f>INDEX('Product Details'!$A$2:$D$169, MATCH('Sales Order '!J4493,'Product Details'!$B$2:$B$169,0),1)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563"/>
        <v>13240</v>
      </c>
      <c r="R4493" s="8">
        <f t="shared" si="564"/>
        <v>13902</v>
      </c>
      <c r="S4493" s="2">
        <v>46</v>
      </c>
      <c r="T4493" s="9">
        <f t="shared" si="565"/>
        <v>13948</v>
      </c>
      <c r="U4493" s="9">
        <f t="shared" si="566"/>
        <v>708</v>
      </c>
      <c r="V4493" s="2" t="s">
        <v>34</v>
      </c>
      <c r="W4493" s="10">
        <f t="shared" si="567"/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 t="shared" si="560"/>
        <v>Shahid</v>
      </c>
      <c r="H4494" s="6" t="str">
        <f t="shared" si="561"/>
        <v>Collister</v>
      </c>
      <c r="I4494" s="6" t="str">
        <f t="shared" si="562"/>
        <v>Leipzig</v>
      </c>
      <c r="J4494" s="2" t="s">
        <v>555</v>
      </c>
      <c r="K4494" s="7" t="str">
        <f>INDEX('Product Details'!$A$2:$D$169, MATCH('Sales Order '!J4494,'Product Details'!$B$2:$B$169,0),3)</f>
        <v>Furniture</v>
      </c>
      <c r="L4494" s="7" t="str">
        <f>INDEX('Product Details'!$A$2:$D$169, MATCH('Sales Order '!J4494,'Product Details'!$B$2:$B$169,0),4)</f>
        <v>Furnishings</v>
      </c>
      <c r="M4494" s="7" t="str">
        <f>INDEX('Product Details'!$A$2:$D$169, MATCH('Sales Order '!J4494,'Product Details'!$B$2:$B$169,0),1)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563"/>
        <v>1038</v>
      </c>
      <c r="R4494" s="8">
        <f t="shared" si="564"/>
        <v>1128</v>
      </c>
      <c r="S4494" s="2">
        <v>30</v>
      </c>
      <c r="T4494" s="9">
        <f t="shared" si="565"/>
        <v>1158</v>
      </c>
      <c r="U4494" s="9">
        <f t="shared" si="566"/>
        <v>120</v>
      </c>
      <c r="V4494" s="2" t="s">
        <v>34</v>
      </c>
      <c r="W4494" s="10">
        <f t="shared" si="567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 t="shared" si="560"/>
        <v>Ralph</v>
      </c>
      <c r="H4495" s="6" t="str">
        <f t="shared" si="561"/>
        <v>Arnett</v>
      </c>
      <c r="I4495" s="6" t="str">
        <f t="shared" si="562"/>
        <v>Suzhou</v>
      </c>
      <c r="J4495" s="2" t="s">
        <v>434</v>
      </c>
      <c r="K4495" s="7" t="str">
        <f>INDEX('Product Details'!$A$2:$D$169, MATCH('Sales Order '!J4495,'Product Details'!$B$2:$B$169,0),3)</f>
        <v>Office_Supplies</v>
      </c>
      <c r="L4495" s="7" t="str">
        <f>INDEX('Product Details'!$A$2:$D$169, MATCH('Sales Order '!J4495,'Product Details'!$B$2:$B$169,0),4)</f>
        <v>Binders</v>
      </c>
      <c r="M4495" s="7" t="str">
        <f>INDEX('Product Details'!$A$2:$D$169, MATCH('Sales Order '!J4495,'Product Details'!$B$2:$B$169,0),1)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563"/>
        <v>99111</v>
      </c>
      <c r="R4495" s="8">
        <f t="shared" si="564"/>
        <v>106050</v>
      </c>
      <c r="S4495" s="2">
        <v>98</v>
      </c>
      <c r="T4495" s="9">
        <f t="shared" si="565"/>
        <v>106148</v>
      </c>
      <c r="U4495" s="9">
        <f t="shared" si="566"/>
        <v>7037</v>
      </c>
      <c r="V4495" s="2" t="s">
        <v>34</v>
      </c>
      <c r="W4495" s="10">
        <f t="shared" si="567"/>
        <v>0.12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 t="shared" si="560"/>
        <v>Julia</v>
      </c>
      <c r="H4496" s="6" t="str">
        <f t="shared" si="561"/>
        <v>Barnett</v>
      </c>
      <c r="I4496" s="6" t="str">
        <f t="shared" si="562"/>
        <v>Zhuhai</v>
      </c>
      <c r="J4496" s="2" t="s">
        <v>578</v>
      </c>
      <c r="K4496" s="7" t="str">
        <f>INDEX('Product Details'!$A$2:$D$169, MATCH('Sales Order '!J4496,'Product Details'!$B$2:$B$169,0),3)</f>
        <v>Office_Supplies</v>
      </c>
      <c r="L4496" s="7" t="str">
        <f>INDEX('Product Details'!$A$2:$D$169, MATCH('Sales Order '!J4496,'Product Details'!$B$2:$B$169,0),4)</f>
        <v>Envelopes</v>
      </c>
      <c r="M4496" s="7" t="str">
        <f>INDEX('Product Details'!$A$2:$D$169, MATCH('Sales Order '!J4496,'Product Details'!$B$2:$B$169,0),1)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563"/>
        <v>4608</v>
      </c>
      <c r="R4496" s="8">
        <f t="shared" si="564"/>
        <v>4884</v>
      </c>
      <c r="S4496" s="2">
        <v>48</v>
      </c>
      <c r="T4496" s="9">
        <f t="shared" si="565"/>
        <v>4932</v>
      </c>
      <c r="U4496" s="9">
        <f t="shared" si="566"/>
        <v>324</v>
      </c>
      <c r="V4496" s="2" t="s">
        <v>64</v>
      </c>
      <c r="W4496" s="10">
        <f t="shared" si="567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 t="shared" si="560"/>
        <v>Brad</v>
      </c>
      <c r="H4497" s="6" t="str">
        <f t="shared" si="561"/>
        <v>Thomas</v>
      </c>
      <c r="I4497" s="6" t="str">
        <f t="shared" si="562"/>
        <v>Udaipur</v>
      </c>
      <c r="J4497" s="2" t="s">
        <v>1143</v>
      </c>
      <c r="K4497" s="7" t="str">
        <f>INDEX('Product Details'!$A$2:$D$169, MATCH('Sales Order '!J4497,'Product Details'!$B$2:$B$169,0),3)</f>
        <v>Furniture</v>
      </c>
      <c r="L4497" s="7" t="str">
        <f>INDEX('Product Details'!$A$2:$D$169, MATCH('Sales Order '!J4497,'Product Details'!$B$2:$B$169,0),4)</f>
        <v>Bookcases</v>
      </c>
      <c r="M4497" s="7" t="str">
        <f>INDEX('Product Details'!$A$2:$D$169, MATCH('Sales Order '!J4497,'Product Details'!$B$2:$B$169,0),1)</f>
        <v>Metal Bookcases, Putty</v>
      </c>
      <c r="N4497" s="2">
        <v>38328</v>
      </c>
      <c r="O4497" s="2">
        <v>35164</v>
      </c>
      <c r="P4497" s="2">
        <v>1</v>
      </c>
      <c r="Q4497" s="8">
        <f t="shared" si="563"/>
        <v>35164</v>
      </c>
      <c r="R4497" s="8">
        <f t="shared" si="564"/>
        <v>38328</v>
      </c>
      <c r="S4497" s="2">
        <v>86</v>
      </c>
      <c r="T4497" s="9">
        <f t="shared" si="565"/>
        <v>38414</v>
      </c>
      <c r="U4497" s="9">
        <f t="shared" si="566"/>
        <v>3250</v>
      </c>
      <c r="V4497" s="2" t="s">
        <v>34</v>
      </c>
      <c r="W4497" s="10">
        <f t="shared" si="567"/>
        <v>7.0000000000000007E-2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 t="shared" si="560"/>
        <v>Sam</v>
      </c>
      <c r="H4498" s="6" t="str">
        <f t="shared" si="561"/>
        <v>Zeldin</v>
      </c>
      <c r="I4498" s="6" t="str">
        <f t="shared" si="562"/>
        <v>Yanji</v>
      </c>
      <c r="J4498" s="2" t="s">
        <v>135</v>
      </c>
      <c r="K4498" s="7" t="e">
        <f>INDEX('Product Details'!$A$2:$D$169, MATCH('Sales Order '!J4498,'Product Details'!$B$2:$B$169,0),3)</f>
        <v>#N/A</v>
      </c>
      <c r="L4498" s="7" t="e">
        <f>INDEX('Product Details'!$A$2:$D$169, MATCH('Sales Order '!J4498,'Product Details'!$B$2:$B$169,0),4)</f>
        <v>#N/A</v>
      </c>
      <c r="M4498" s="7" t="e">
        <f>INDEX('Product Details'!$A$2:$D$169, MATCH('Sales Order '!J4498,'Product Details'!$B$2:$B$169,0),1)</f>
        <v>#N/A</v>
      </c>
      <c r="N4498" s="2">
        <v>142</v>
      </c>
      <c r="O4498" s="2">
        <v>134</v>
      </c>
      <c r="P4498" s="2">
        <v>2</v>
      </c>
      <c r="Q4498" s="8">
        <f t="shared" si="563"/>
        <v>268</v>
      </c>
      <c r="R4498" s="8">
        <f t="shared" si="564"/>
        <v>284</v>
      </c>
      <c r="S4498" s="2">
        <v>30</v>
      </c>
      <c r="T4498" s="9">
        <f t="shared" si="565"/>
        <v>314</v>
      </c>
      <c r="U4498" s="9">
        <f t="shared" si="566"/>
        <v>46</v>
      </c>
      <c r="V4498" s="2" t="s">
        <v>34</v>
      </c>
      <c r="W4498" s="10">
        <f t="shared" si="567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 t="shared" si="560"/>
        <v>Rachel</v>
      </c>
      <c r="H4499" s="6" t="str">
        <f t="shared" si="561"/>
        <v>Payne</v>
      </c>
      <c r="I4499" s="6" t="str">
        <f t="shared" si="562"/>
        <v>Fuzhou</v>
      </c>
      <c r="J4499" s="2" t="s">
        <v>467</v>
      </c>
      <c r="K4499" s="7" t="str">
        <f>INDEX('Product Details'!$A$2:$D$169, MATCH('Sales Order '!J4499,'Product Details'!$B$2:$B$169,0),3)</f>
        <v>Technology</v>
      </c>
      <c r="L4499" s="7" t="str">
        <f>INDEX('Product Details'!$A$2:$D$169, MATCH('Sales Order '!J4499,'Product Details'!$B$2:$B$169,0),4)</f>
        <v>Phones</v>
      </c>
      <c r="M4499" s="7" t="str">
        <f>INDEX('Product Details'!$A$2:$D$169, MATCH('Sales Order '!J4499,'Product Details'!$B$2:$B$169,0),1)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563"/>
        <v>886</v>
      </c>
      <c r="R4499" s="8">
        <f t="shared" si="564"/>
        <v>948</v>
      </c>
      <c r="S4499" s="2">
        <v>21</v>
      </c>
      <c r="T4499" s="9">
        <f t="shared" si="565"/>
        <v>969</v>
      </c>
      <c r="U4499" s="9">
        <f t="shared" si="566"/>
        <v>83</v>
      </c>
      <c r="V4499" s="2" t="s">
        <v>34</v>
      </c>
      <c r="W4499" s="10">
        <f t="shared" si="567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 t="shared" si="560"/>
        <v>Sarah</v>
      </c>
      <c r="H4500" s="6" t="str">
        <f t="shared" si="561"/>
        <v>Foster</v>
      </c>
      <c r="I4500" s="6" t="str">
        <f t="shared" si="562"/>
        <v>Harbin</v>
      </c>
      <c r="J4500" s="2" t="s">
        <v>138</v>
      </c>
      <c r="K4500" s="7" t="str">
        <f>INDEX('Product Details'!$A$2:$D$169, MATCH('Sales Order '!J4500,'Product Details'!$B$2:$B$169,0),3)</f>
        <v>Office_Supplies</v>
      </c>
      <c r="L4500" s="7" t="str">
        <f>INDEX('Product Details'!$A$2:$D$169, MATCH('Sales Order '!J4500,'Product Details'!$B$2:$B$169,0),4)</f>
        <v>Supplies</v>
      </c>
      <c r="M4500" s="7" t="str">
        <f>INDEX('Product Details'!$A$2:$D$169, MATCH('Sales Order '!J4500,'Product Details'!$B$2:$B$169,0),1)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563"/>
        <v>161472</v>
      </c>
      <c r="R4500" s="8">
        <f t="shared" si="564"/>
        <v>176268</v>
      </c>
      <c r="S4500" s="2">
        <v>33</v>
      </c>
      <c r="T4500" s="9">
        <f t="shared" si="565"/>
        <v>176301</v>
      </c>
      <c r="U4500" s="9">
        <f t="shared" si="566"/>
        <v>14829</v>
      </c>
      <c r="V4500" s="2" t="s">
        <v>64</v>
      </c>
      <c r="W4500" s="10">
        <f t="shared" si="567"/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 t="shared" si="560"/>
        <v>Michael</v>
      </c>
      <c r="H4501" s="6" t="str">
        <f t="shared" si="561"/>
        <v>Granlund</v>
      </c>
      <c r="I4501" s="6" t="str">
        <f t="shared" si="562"/>
        <v>Sydney</v>
      </c>
      <c r="J4501" s="2" t="s">
        <v>1406</v>
      </c>
      <c r="K4501" s="7" t="str">
        <f>INDEX('Product Details'!$A$2:$D$169, MATCH('Sales Order '!J4501,'Product Details'!$B$2:$B$169,0),3)</f>
        <v>Office_Supplies</v>
      </c>
      <c r="L4501" s="7" t="str">
        <f>INDEX('Product Details'!$A$2:$D$169, MATCH('Sales Order '!J4501,'Product Details'!$B$2:$B$169,0),4)</f>
        <v>Art</v>
      </c>
      <c r="M4501" s="7" t="str">
        <f>INDEX('Product Details'!$A$2:$D$169, MATCH('Sales Order '!J4501,'Product Details'!$B$2:$B$169,0),1)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563"/>
        <v>38235</v>
      </c>
      <c r="R4501" s="8">
        <f t="shared" si="564"/>
        <v>42475</v>
      </c>
      <c r="S4501" s="2">
        <v>69</v>
      </c>
      <c r="T4501" s="9">
        <f t="shared" si="565"/>
        <v>42544</v>
      </c>
      <c r="U4501" s="9">
        <f t="shared" si="566"/>
        <v>4309</v>
      </c>
      <c r="V4501" s="2" t="s">
        <v>64</v>
      </c>
      <c r="W4501" s="10">
        <f t="shared" si="567"/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 t="shared" si="560"/>
        <v>Hunter</v>
      </c>
      <c r="H4502" s="6" t="str">
        <f t="shared" si="561"/>
        <v>Lopez</v>
      </c>
      <c r="I4502" s="6" t="str">
        <f t="shared" si="562"/>
        <v>Pekanbaru</v>
      </c>
      <c r="J4502" s="2" t="s">
        <v>161</v>
      </c>
      <c r="K4502" s="7" t="str">
        <f>INDEX('Product Details'!$A$2:$D$169, MATCH('Sales Order '!J4502,'Product Details'!$B$2:$B$169,0),3)</f>
        <v>Office_Supplies</v>
      </c>
      <c r="L4502" s="7" t="str">
        <f>INDEX('Product Details'!$A$2:$D$169, MATCH('Sales Order '!J4502,'Product Details'!$B$2:$B$169,0),4)</f>
        <v>Storage</v>
      </c>
      <c r="M4502" s="7" t="str">
        <f>INDEX('Product Details'!$A$2:$D$169, MATCH('Sales Order '!J4502,'Product Details'!$B$2:$B$169,0),1)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563"/>
        <v>2454</v>
      </c>
      <c r="R4502" s="8">
        <f t="shared" si="564"/>
        <v>2646</v>
      </c>
      <c r="S4502" s="2">
        <v>58</v>
      </c>
      <c r="T4502" s="9">
        <f t="shared" si="565"/>
        <v>2704</v>
      </c>
      <c r="U4502" s="9">
        <f t="shared" si="566"/>
        <v>250</v>
      </c>
      <c r="V4502" s="2" t="s">
        <v>72</v>
      </c>
      <c r="W4502" s="10">
        <f t="shared" si="567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 t="shared" si="560"/>
        <v>Tamara</v>
      </c>
      <c r="H4503" s="6" t="str">
        <f t="shared" si="561"/>
        <v>Willingham</v>
      </c>
      <c r="I4503" s="6" t="str">
        <f t="shared" si="562"/>
        <v>Perth</v>
      </c>
      <c r="J4503" s="2" t="s">
        <v>894</v>
      </c>
      <c r="K4503" s="7" t="str">
        <f>INDEX('Product Details'!$A$2:$D$169, MATCH('Sales Order '!J4503,'Product Details'!$B$2:$B$169,0),3)</f>
        <v>Technology</v>
      </c>
      <c r="L4503" s="7" t="str">
        <f>INDEX('Product Details'!$A$2:$D$169, MATCH('Sales Order '!J4503,'Product Details'!$B$2:$B$169,0),4)</f>
        <v>Machines</v>
      </c>
      <c r="M4503" s="7" t="str">
        <f>INDEX('Product Details'!$A$2:$D$169, MATCH('Sales Order '!J4503,'Product Details'!$B$2:$B$169,0),1)</f>
        <v>Card Printer, Red</v>
      </c>
      <c r="N4503" s="2">
        <v>3248</v>
      </c>
      <c r="O4503" s="2">
        <v>3035</v>
      </c>
      <c r="P4503" s="2">
        <v>2</v>
      </c>
      <c r="Q4503" s="8">
        <f t="shared" si="563"/>
        <v>6070</v>
      </c>
      <c r="R4503" s="8">
        <f t="shared" si="564"/>
        <v>6496</v>
      </c>
      <c r="S4503" s="2">
        <v>100</v>
      </c>
      <c r="T4503" s="9">
        <f t="shared" si="565"/>
        <v>6596</v>
      </c>
      <c r="U4503" s="9">
        <f t="shared" si="566"/>
        <v>526</v>
      </c>
      <c r="V4503" s="2" t="s">
        <v>64</v>
      </c>
      <c r="W4503" s="10">
        <f t="shared" si="567"/>
        <v>0.05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 t="shared" si="560"/>
        <v>Maureen</v>
      </c>
      <c r="H4504" s="6" t="str">
        <f t="shared" si="561"/>
        <v>Gastineau</v>
      </c>
      <c r="I4504" s="6" t="str">
        <f t="shared" si="562"/>
        <v>Melton</v>
      </c>
      <c r="J4504" s="2" t="s">
        <v>362</v>
      </c>
      <c r="K4504" s="7" t="str">
        <f>INDEX('Product Details'!$A$2:$D$169, MATCH('Sales Order '!J4504,'Product Details'!$B$2:$B$169,0),3)</f>
        <v>Technology</v>
      </c>
      <c r="L4504" s="7" t="str">
        <f>INDEX('Product Details'!$A$2:$D$169, MATCH('Sales Order '!J4504,'Product Details'!$B$2:$B$169,0),4)</f>
        <v>Machines</v>
      </c>
      <c r="M4504" s="7" t="str">
        <f>INDEX('Product Details'!$A$2:$D$169, MATCH('Sales Order '!J4504,'Product Details'!$B$2:$B$169,0),1)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563"/>
        <v>52443</v>
      </c>
      <c r="R4504" s="8">
        <f t="shared" si="564"/>
        <v>53469</v>
      </c>
      <c r="S4504" s="2">
        <v>62</v>
      </c>
      <c r="T4504" s="9">
        <f t="shared" si="565"/>
        <v>53531</v>
      </c>
      <c r="U4504" s="9">
        <f t="shared" si="566"/>
        <v>1088</v>
      </c>
      <c r="V4504" s="2" t="s">
        <v>64</v>
      </c>
      <c r="W4504" s="10">
        <f t="shared" si="567"/>
        <v>0.09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 t="shared" si="560"/>
        <v>Craig</v>
      </c>
      <c r="H4505" s="6" t="str">
        <f t="shared" si="561"/>
        <v>Yedwab</v>
      </c>
      <c r="I4505" s="6" t="str">
        <f t="shared" si="562"/>
        <v>Aligarh</v>
      </c>
      <c r="J4505" s="2" t="s">
        <v>467</v>
      </c>
      <c r="K4505" s="7" t="str">
        <f>INDEX('Product Details'!$A$2:$D$169, MATCH('Sales Order '!J4505,'Product Details'!$B$2:$B$169,0),3)</f>
        <v>Technology</v>
      </c>
      <c r="L4505" s="7" t="str">
        <f>INDEX('Product Details'!$A$2:$D$169, MATCH('Sales Order '!J4505,'Product Details'!$B$2:$B$169,0),4)</f>
        <v>Phones</v>
      </c>
      <c r="M4505" s="7" t="str">
        <f>INDEX('Product Details'!$A$2:$D$169, MATCH('Sales Order '!J4505,'Product Details'!$B$2:$B$169,0),1)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563"/>
        <v>7644</v>
      </c>
      <c r="R4505" s="8">
        <f t="shared" si="564"/>
        <v>8184</v>
      </c>
      <c r="S4505" s="2">
        <v>66</v>
      </c>
      <c r="T4505" s="9">
        <f t="shared" si="565"/>
        <v>8250</v>
      </c>
      <c r="U4505" s="9">
        <f t="shared" si="566"/>
        <v>606</v>
      </c>
      <c r="V4505" s="2" t="s">
        <v>34</v>
      </c>
      <c r="W4505" s="10">
        <f t="shared" si="567"/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 t="shared" si="560"/>
        <v>Sarah</v>
      </c>
      <c r="H4506" s="6" t="str">
        <f t="shared" si="561"/>
        <v>Foster</v>
      </c>
      <c r="I4506" s="6" t="str">
        <f t="shared" si="562"/>
        <v>Harbin</v>
      </c>
      <c r="J4506" s="2" t="s">
        <v>112</v>
      </c>
      <c r="K4506" s="7" t="str">
        <f>INDEX('Product Details'!$A$2:$D$169, MATCH('Sales Order '!J4506,'Product Details'!$B$2:$B$169,0),3)</f>
        <v>Office_Supplies</v>
      </c>
      <c r="L4506" s="7" t="str">
        <f>INDEX('Product Details'!$A$2:$D$169, MATCH('Sales Order '!J4506,'Product Details'!$B$2:$B$169,0),4)</f>
        <v>Storage</v>
      </c>
      <c r="M4506" s="7" t="str">
        <f>INDEX('Product Details'!$A$2:$D$169, MATCH('Sales Order '!J4506,'Product Details'!$B$2:$B$169,0),1)</f>
        <v>Pizazz Global Quick File</v>
      </c>
      <c r="N4506" s="2">
        <v>1763</v>
      </c>
      <c r="O4506" s="2">
        <v>1602</v>
      </c>
      <c r="P4506" s="2">
        <v>2</v>
      </c>
      <c r="Q4506" s="8">
        <f t="shared" si="563"/>
        <v>3204</v>
      </c>
      <c r="R4506" s="8">
        <f t="shared" si="564"/>
        <v>3526</v>
      </c>
      <c r="S4506" s="2">
        <v>91</v>
      </c>
      <c r="T4506" s="9">
        <f t="shared" si="565"/>
        <v>3617</v>
      </c>
      <c r="U4506" s="9">
        <f t="shared" si="566"/>
        <v>413</v>
      </c>
      <c r="V4506" s="2" t="s">
        <v>64</v>
      </c>
      <c r="W4506" s="10">
        <f t="shared" si="567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 t="shared" si="560"/>
        <v>Ralph</v>
      </c>
      <c r="H4507" s="6" t="str">
        <f t="shared" si="561"/>
        <v>Arnett</v>
      </c>
      <c r="I4507" s="6" t="str">
        <f t="shared" si="562"/>
        <v>Wolfsburg</v>
      </c>
      <c r="J4507" s="2" t="s">
        <v>197</v>
      </c>
      <c r="K4507" s="7" t="str">
        <f>INDEX('Product Details'!$A$2:$D$169, MATCH('Sales Order '!J4507,'Product Details'!$B$2:$B$169,0),3)</f>
        <v>Office_Supplies</v>
      </c>
      <c r="L4507" s="7" t="str">
        <f>INDEX('Product Details'!$A$2:$D$169, MATCH('Sales Order '!J4507,'Product Details'!$B$2:$B$169,0),4)</f>
        <v>Labels</v>
      </c>
      <c r="M4507" s="7" t="str">
        <f>INDEX('Product Details'!$A$2:$D$169, MATCH('Sales Order '!J4507,'Product Details'!$B$2:$B$169,0),1)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563"/>
        <v>4726</v>
      </c>
      <c r="R4507" s="8">
        <f t="shared" si="564"/>
        <v>5204</v>
      </c>
      <c r="S4507" s="2">
        <v>97</v>
      </c>
      <c r="T4507" s="9">
        <f t="shared" si="565"/>
        <v>5301</v>
      </c>
      <c r="U4507" s="9">
        <f t="shared" si="566"/>
        <v>575</v>
      </c>
      <c r="V4507" s="2" t="s">
        <v>34</v>
      </c>
      <c r="W4507" s="10">
        <f t="shared" si="567"/>
        <v>0.05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 t="shared" si="560"/>
        <v>Sam</v>
      </c>
      <c r="H4508" s="6" t="str">
        <f t="shared" si="561"/>
        <v>Craven</v>
      </c>
      <c r="I4508" s="6" t="str">
        <f t="shared" si="562"/>
        <v>Hyderabad</v>
      </c>
      <c r="J4508" s="2" t="s">
        <v>151</v>
      </c>
      <c r="K4508" s="7" t="str">
        <f>INDEX('Product Details'!$A$2:$D$169, MATCH('Sales Order '!J4508,'Product Details'!$B$2:$B$169,0),3)</f>
        <v>Office_Supplies</v>
      </c>
      <c r="L4508" s="7" t="str">
        <f>INDEX('Product Details'!$A$2:$D$169, MATCH('Sales Order '!J4508,'Product Details'!$B$2:$B$169,0),4)</f>
        <v>Appliances</v>
      </c>
      <c r="M4508" s="7" t="str">
        <f>INDEX('Product Details'!$A$2:$D$169, MATCH('Sales Order '!J4508,'Product Details'!$B$2:$B$169,0),1)</f>
        <v>KitchenAid Refrigerator, Red</v>
      </c>
      <c r="N4508" s="2">
        <v>175</v>
      </c>
      <c r="O4508" s="2">
        <v>162</v>
      </c>
      <c r="P4508" s="2">
        <v>3</v>
      </c>
      <c r="Q4508" s="8">
        <f t="shared" si="563"/>
        <v>486</v>
      </c>
      <c r="R4508" s="8">
        <f t="shared" si="564"/>
        <v>525</v>
      </c>
      <c r="S4508" s="2">
        <v>30</v>
      </c>
      <c r="T4508" s="9">
        <f t="shared" si="565"/>
        <v>555</v>
      </c>
      <c r="U4508" s="9">
        <f t="shared" si="566"/>
        <v>69</v>
      </c>
      <c r="V4508" s="2" t="s">
        <v>34</v>
      </c>
      <c r="W4508" s="10">
        <f t="shared" si="567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 t="shared" si="560"/>
        <v>Michelle</v>
      </c>
      <c r="H4509" s="6" t="str">
        <f t="shared" si="561"/>
        <v>Arnett</v>
      </c>
      <c r="I4509" s="6" t="str">
        <f t="shared" si="562"/>
        <v>Palembang</v>
      </c>
      <c r="J4509" s="2" t="s">
        <v>135</v>
      </c>
      <c r="K4509" s="7" t="e">
        <f>INDEX('Product Details'!$A$2:$D$169, MATCH('Sales Order '!J4509,'Product Details'!$B$2:$B$169,0),3)</f>
        <v>#N/A</v>
      </c>
      <c r="L4509" s="7" t="e">
        <f>INDEX('Product Details'!$A$2:$D$169, MATCH('Sales Order '!J4509,'Product Details'!$B$2:$B$169,0),4)</f>
        <v>#N/A</v>
      </c>
      <c r="M4509" s="7" t="e">
        <f>INDEX('Product Details'!$A$2:$D$169, MATCH('Sales Order '!J4509,'Product Details'!$B$2:$B$169,0),1)</f>
        <v>#N/A</v>
      </c>
      <c r="N4509" s="2">
        <v>183</v>
      </c>
      <c r="O4509" s="2">
        <v>168</v>
      </c>
      <c r="P4509" s="2">
        <v>2</v>
      </c>
      <c r="Q4509" s="8">
        <f t="shared" si="563"/>
        <v>336</v>
      </c>
      <c r="R4509" s="8">
        <f t="shared" si="564"/>
        <v>366</v>
      </c>
      <c r="S4509" s="2">
        <v>30</v>
      </c>
      <c r="T4509" s="9">
        <f t="shared" si="565"/>
        <v>396</v>
      </c>
      <c r="U4509" s="9">
        <f t="shared" si="566"/>
        <v>60</v>
      </c>
      <c r="V4509" s="2" t="s">
        <v>34</v>
      </c>
      <c r="W4509" s="10">
        <f t="shared" si="567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 t="shared" si="560"/>
        <v>Julia</v>
      </c>
      <c r="H4510" s="6" t="str">
        <f t="shared" si="561"/>
        <v>Dunbar</v>
      </c>
      <c r="I4510" s="6" t="str">
        <f t="shared" si="562"/>
        <v>Cologne</v>
      </c>
      <c r="J4510" s="2" t="s">
        <v>161</v>
      </c>
      <c r="K4510" s="7" t="str">
        <f>INDEX('Product Details'!$A$2:$D$169, MATCH('Sales Order '!J4510,'Product Details'!$B$2:$B$169,0),3)</f>
        <v>Office_Supplies</v>
      </c>
      <c r="L4510" s="7" t="str">
        <f>INDEX('Product Details'!$A$2:$D$169, MATCH('Sales Order '!J4510,'Product Details'!$B$2:$B$169,0),4)</f>
        <v>Storage</v>
      </c>
      <c r="M4510" s="7" t="str">
        <f>INDEX('Product Details'!$A$2:$D$169, MATCH('Sales Order '!J4510,'Product Details'!$B$2:$B$169,0),1)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563"/>
        <v>6055</v>
      </c>
      <c r="R4510" s="8">
        <f t="shared" si="564"/>
        <v>6605</v>
      </c>
      <c r="S4510" s="2">
        <v>77</v>
      </c>
      <c r="T4510" s="9">
        <f t="shared" si="565"/>
        <v>6682</v>
      </c>
      <c r="U4510" s="9">
        <f t="shared" si="566"/>
        <v>627</v>
      </c>
      <c r="V4510" s="2" t="s">
        <v>64</v>
      </c>
      <c r="W4510" s="10">
        <f t="shared" si="567"/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 t="shared" si="560"/>
        <v>Anthony</v>
      </c>
      <c r="H4511" s="6" t="str">
        <f t="shared" si="561"/>
        <v>Garverick</v>
      </c>
      <c r="I4511" s="6" t="str">
        <f t="shared" si="562"/>
        <v>Delhi</v>
      </c>
      <c r="J4511" s="2" t="s">
        <v>253</v>
      </c>
      <c r="K4511" s="7" t="str">
        <f>INDEX('Product Details'!$A$2:$D$169, MATCH('Sales Order '!J4511,'Product Details'!$B$2:$B$169,0),3)</f>
        <v>Office_Supplies</v>
      </c>
      <c r="L4511" s="7" t="str">
        <f>INDEX('Product Details'!$A$2:$D$169, MATCH('Sales Order '!J4511,'Product Details'!$B$2:$B$169,0),4)</f>
        <v>Binders</v>
      </c>
      <c r="M4511" s="7" t="str">
        <f>INDEX('Product Details'!$A$2:$D$169, MATCH('Sales Order '!J4511,'Product Details'!$B$2:$B$169,0),1)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563"/>
        <v>399</v>
      </c>
      <c r="R4511" s="8">
        <f t="shared" si="564"/>
        <v>432</v>
      </c>
      <c r="S4511" s="2">
        <v>30</v>
      </c>
      <c r="T4511" s="9">
        <f t="shared" si="565"/>
        <v>462</v>
      </c>
      <c r="U4511" s="9">
        <f t="shared" si="566"/>
        <v>63</v>
      </c>
      <c r="V4511" s="2" t="s">
        <v>34</v>
      </c>
      <c r="W4511" s="10">
        <f t="shared" si="567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 t="shared" si="560"/>
        <v>Dorothy</v>
      </c>
      <c r="H4512" s="6" t="str">
        <f t="shared" si="561"/>
        <v>Badders</v>
      </c>
      <c r="I4512" s="6" t="str">
        <f t="shared" si="562"/>
        <v>Nanning</v>
      </c>
      <c r="J4512" s="2" t="s">
        <v>479</v>
      </c>
      <c r="K4512" s="7" t="str">
        <f>INDEX('Product Details'!$A$2:$D$169, MATCH('Sales Order '!J4512,'Product Details'!$B$2:$B$169,0),3)</f>
        <v>Furniture</v>
      </c>
      <c r="L4512" s="7" t="str">
        <f>INDEX('Product Details'!$A$2:$D$169, MATCH('Sales Order '!J4512,'Product Details'!$B$2:$B$169,0),4)</f>
        <v>Chairs</v>
      </c>
      <c r="M4512" s="7" t="str">
        <f>INDEX('Product Details'!$A$2:$D$169, MATCH('Sales Order '!J4512,'Product Details'!$B$2:$B$169,0),1)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563"/>
        <v>7475</v>
      </c>
      <c r="R4512" s="8">
        <f t="shared" si="564"/>
        <v>7840</v>
      </c>
      <c r="S4512" s="2">
        <v>67</v>
      </c>
      <c r="T4512" s="9">
        <f t="shared" si="565"/>
        <v>7907</v>
      </c>
      <c r="U4512" s="9">
        <f t="shared" si="566"/>
        <v>432</v>
      </c>
      <c r="V4512" s="2" t="s">
        <v>34</v>
      </c>
      <c r="W4512" s="10">
        <f t="shared" si="567"/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 t="shared" si="560"/>
        <v>Guy</v>
      </c>
      <c r="H4513" s="6" t="str">
        <f t="shared" si="561"/>
        <v>Phonely</v>
      </c>
      <c r="I4513" s="6" t="str">
        <f t="shared" si="562"/>
        <v>Jodhpur</v>
      </c>
      <c r="J4513" s="2" t="s">
        <v>221</v>
      </c>
      <c r="K4513" s="7" t="str">
        <f>INDEX('Product Details'!$A$2:$D$169, MATCH('Sales Order '!J4513,'Product Details'!$B$2:$B$169,0),3)</f>
        <v>Office_Supplies</v>
      </c>
      <c r="L4513" s="7" t="str">
        <f>INDEX('Product Details'!$A$2:$D$169, MATCH('Sales Order '!J4513,'Product Details'!$B$2:$B$169,0),4)</f>
        <v>Storage</v>
      </c>
      <c r="M4513" s="7" t="str">
        <f>INDEX('Product Details'!$A$2:$D$169, MATCH('Sales Order '!J4513,'Product Details'!$B$2:$B$169,0),1)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563"/>
        <v>39720</v>
      </c>
      <c r="R4513" s="8">
        <f t="shared" si="564"/>
        <v>41706</v>
      </c>
      <c r="S4513" s="2">
        <v>29</v>
      </c>
      <c r="T4513" s="9">
        <f t="shared" si="565"/>
        <v>41735</v>
      </c>
      <c r="U4513" s="9">
        <f t="shared" si="566"/>
        <v>2015</v>
      </c>
      <c r="V4513" s="2" t="s">
        <v>34</v>
      </c>
      <c r="W4513" s="10">
        <f t="shared" si="567"/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 t="shared" si="560"/>
        <v>Pauline</v>
      </c>
      <c r="H4514" s="6" t="str">
        <f t="shared" si="561"/>
        <v>Chand</v>
      </c>
      <c r="I4514" s="6" t="str">
        <f t="shared" si="562"/>
        <v>Perth</v>
      </c>
      <c r="J4514" s="2" t="s">
        <v>246</v>
      </c>
      <c r="K4514" s="7" t="str">
        <f>INDEX('Product Details'!$A$2:$D$169, MATCH('Sales Order '!J4514,'Product Details'!$B$2:$B$169,0),3)</f>
        <v>Office_Supplies</v>
      </c>
      <c r="L4514" s="7" t="str">
        <f>INDEX('Product Details'!$A$2:$D$169, MATCH('Sales Order '!J4514,'Product Details'!$B$2:$B$169,0),4)</f>
        <v>Envelopes</v>
      </c>
      <c r="M4514" s="7" t="str">
        <f>INDEX('Product Details'!$A$2:$D$169, MATCH('Sales Order '!J4514,'Product Details'!$B$2:$B$169,0),1)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563"/>
        <v>10668</v>
      </c>
      <c r="R4514" s="8">
        <f t="shared" si="564"/>
        <v>11628</v>
      </c>
      <c r="S4514" s="2">
        <v>54</v>
      </c>
      <c r="T4514" s="9">
        <f t="shared" si="565"/>
        <v>11682</v>
      </c>
      <c r="U4514" s="9">
        <f t="shared" si="566"/>
        <v>1014</v>
      </c>
      <c r="V4514" s="2" t="s">
        <v>34</v>
      </c>
      <c r="W4514" s="10">
        <f t="shared" si="567"/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 t="shared" si="560"/>
        <v>Kelly</v>
      </c>
      <c r="H4515" s="6" t="str">
        <f t="shared" si="561"/>
        <v>Collister</v>
      </c>
      <c r="I4515" s="6" t="str">
        <f t="shared" si="562"/>
        <v>Sydney</v>
      </c>
      <c r="J4515" s="2" t="s">
        <v>1143</v>
      </c>
      <c r="K4515" s="7" t="str">
        <f>INDEX('Product Details'!$A$2:$D$169, MATCH('Sales Order '!J4515,'Product Details'!$B$2:$B$169,0),3)</f>
        <v>Furniture</v>
      </c>
      <c r="L4515" s="7" t="str">
        <f>INDEX('Product Details'!$A$2:$D$169, MATCH('Sales Order '!J4515,'Product Details'!$B$2:$B$169,0),4)</f>
        <v>Bookcases</v>
      </c>
      <c r="M4515" s="7" t="str">
        <f>INDEX('Product Details'!$A$2:$D$169, MATCH('Sales Order '!J4515,'Product Details'!$B$2:$B$169,0),1)</f>
        <v>Metal Bookcases, Putty</v>
      </c>
      <c r="N4515" s="2">
        <v>5051</v>
      </c>
      <c r="O4515" s="2">
        <v>4634</v>
      </c>
      <c r="P4515" s="2">
        <v>3</v>
      </c>
      <c r="Q4515" s="8">
        <f t="shared" si="563"/>
        <v>13902</v>
      </c>
      <c r="R4515" s="8">
        <f t="shared" si="564"/>
        <v>15153</v>
      </c>
      <c r="S4515" s="2">
        <v>41</v>
      </c>
      <c r="T4515" s="9">
        <f t="shared" si="565"/>
        <v>15194</v>
      </c>
      <c r="U4515" s="9">
        <f t="shared" si="566"/>
        <v>1292</v>
      </c>
      <c r="V4515" s="2" t="s">
        <v>64</v>
      </c>
      <c r="W4515" s="10">
        <f t="shared" si="567"/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 t="shared" si="560"/>
        <v>Parhena</v>
      </c>
      <c r="H4516" s="6" t="str">
        <f t="shared" si="561"/>
        <v>Norris</v>
      </c>
      <c r="I4516" s="6" t="str">
        <f t="shared" si="562"/>
        <v>Bandung</v>
      </c>
      <c r="J4516" s="2" t="s">
        <v>669</v>
      </c>
      <c r="K4516" s="7" t="str">
        <f>INDEX('Product Details'!$A$2:$D$169, MATCH('Sales Order '!J4516,'Product Details'!$B$2:$B$169,0),3)</f>
        <v>Technology</v>
      </c>
      <c r="L4516" s="7" t="str">
        <f>INDEX('Product Details'!$A$2:$D$169, MATCH('Sales Order '!J4516,'Product Details'!$B$2:$B$169,0),4)</f>
        <v>Phones</v>
      </c>
      <c r="M4516" s="7" t="str">
        <f>INDEX('Product Details'!$A$2:$D$169, MATCH('Sales Order '!J4516,'Product Details'!$B$2:$B$169,0),1)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563"/>
        <v>7330</v>
      </c>
      <c r="R4516" s="8">
        <f t="shared" si="564"/>
        <v>7760</v>
      </c>
      <c r="S4516" s="2">
        <v>34</v>
      </c>
      <c r="T4516" s="9">
        <f t="shared" si="565"/>
        <v>7794</v>
      </c>
      <c r="U4516" s="9">
        <f t="shared" si="566"/>
        <v>464</v>
      </c>
      <c r="V4516" s="2" t="s">
        <v>64</v>
      </c>
      <c r="W4516" s="10">
        <f t="shared" si="567"/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 t="shared" si="560"/>
        <v>Andy</v>
      </c>
      <c r="H4517" s="6" t="str">
        <f t="shared" si="561"/>
        <v>Yotov</v>
      </c>
      <c r="I4517" s="6" t="str">
        <f t="shared" si="562"/>
        <v>Samarinda</v>
      </c>
      <c r="J4517" s="2" t="s">
        <v>1391</v>
      </c>
      <c r="K4517" s="7" t="str">
        <f>INDEX('Product Details'!$A$2:$D$169, MATCH('Sales Order '!J4517,'Product Details'!$B$2:$B$169,0),3)</f>
        <v>Furniture</v>
      </c>
      <c r="L4517" s="7" t="str">
        <f>INDEX('Product Details'!$A$2:$D$169, MATCH('Sales Order '!J4517,'Product Details'!$B$2:$B$169,0),4)</f>
        <v>Furnishings</v>
      </c>
      <c r="M4517" s="7" t="str">
        <f>INDEX('Product Details'!$A$2:$D$169, MATCH('Sales Order '!J4517,'Product Details'!$B$2:$B$169,0),1)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563"/>
        <v>4850</v>
      </c>
      <c r="R4517" s="8">
        <f t="shared" si="564"/>
        <v>5288</v>
      </c>
      <c r="S4517" s="2">
        <v>76</v>
      </c>
      <c r="T4517" s="9">
        <f t="shared" si="565"/>
        <v>5364</v>
      </c>
      <c r="U4517" s="9">
        <f t="shared" si="566"/>
        <v>514</v>
      </c>
      <c r="V4517" s="2" t="s">
        <v>64</v>
      </c>
      <c r="W4517" s="10">
        <f t="shared" si="567"/>
        <v>0.05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 t="shared" si="560"/>
        <v>Bill</v>
      </c>
      <c r="H4518" s="6" t="str">
        <f t="shared" si="561"/>
        <v>Stewart</v>
      </c>
      <c r="I4518" s="6" t="str">
        <f t="shared" si="562"/>
        <v>Wenling</v>
      </c>
      <c r="J4518" s="2" t="s">
        <v>539</v>
      </c>
      <c r="K4518" s="7" t="str">
        <f>INDEX('Product Details'!$A$2:$D$169, MATCH('Sales Order '!J4518,'Product Details'!$B$2:$B$169,0),3)</f>
        <v>Technology</v>
      </c>
      <c r="L4518" s="7" t="str">
        <f>INDEX('Product Details'!$A$2:$D$169, MATCH('Sales Order '!J4518,'Product Details'!$B$2:$B$169,0),4)</f>
        <v>Copiers</v>
      </c>
      <c r="M4518" s="7" t="str">
        <f>INDEX('Product Details'!$A$2:$D$169, MATCH('Sales Order '!J4518,'Product Details'!$B$2:$B$169,0),1)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563"/>
        <v>348</v>
      </c>
      <c r="R4518" s="8">
        <f t="shared" si="564"/>
        <v>378</v>
      </c>
      <c r="S4518" s="2">
        <v>10</v>
      </c>
      <c r="T4518" s="9">
        <f t="shared" si="565"/>
        <v>388</v>
      </c>
      <c r="U4518" s="9">
        <f t="shared" si="566"/>
        <v>40</v>
      </c>
      <c r="V4518" s="2" t="s">
        <v>34</v>
      </c>
      <c r="W4518" s="10">
        <f t="shared" si="567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 t="shared" si="560"/>
        <v>Sarah</v>
      </c>
      <c r="H4519" s="6" t="str">
        <f t="shared" si="561"/>
        <v>Foster</v>
      </c>
      <c r="I4519" s="6" t="str">
        <f t="shared" si="562"/>
        <v>Harbin</v>
      </c>
      <c r="J4519" s="2" t="s">
        <v>181</v>
      </c>
      <c r="K4519" s="7" t="str">
        <f>INDEX('Product Details'!$A$2:$D$169, MATCH('Sales Order '!J4519,'Product Details'!$B$2:$B$169,0),3)</f>
        <v>Furniture</v>
      </c>
      <c r="L4519" s="7" t="str">
        <f>INDEX('Product Details'!$A$2:$D$169, MATCH('Sales Order '!J4519,'Product Details'!$B$2:$B$169,0),4)</f>
        <v>Tables</v>
      </c>
      <c r="M4519" s="7" t="str">
        <f>INDEX('Product Details'!$A$2:$D$169, MATCH('Sales Order '!J4519,'Product Details'!$B$2:$B$169,0),1)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563"/>
        <v>7020</v>
      </c>
      <c r="R4519" s="8">
        <f t="shared" si="564"/>
        <v>7436</v>
      </c>
      <c r="S4519" s="2">
        <v>84</v>
      </c>
      <c r="T4519" s="9">
        <f t="shared" si="565"/>
        <v>7520</v>
      </c>
      <c r="U4519" s="9">
        <f t="shared" si="566"/>
        <v>500</v>
      </c>
      <c r="V4519" s="2" t="s">
        <v>34</v>
      </c>
      <c r="W4519" s="10">
        <f t="shared" si="567"/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 t="shared" si="560"/>
        <v>Jessica</v>
      </c>
      <c r="H4520" s="6" t="str">
        <f t="shared" si="561"/>
        <v>Myrick</v>
      </c>
      <c r="I4520" s="6" t="str">
        <f t="shared" si="562"/>
        <v>Krefeld</v>
      </c>
      <c r="J4520" s="2" t="s">
        <v>144</v>
      </c>
      <c r="K4520" s="7" t="str">
        <f>INDEX('Product Details'!$A$2:$D$169, MATCH('Sales Order '!J4520,'Product Details'!$B$2:$B$169,0),3)</f>
        <v>Office_Supplies</v>
      </c>
      <c r="L4520" s="7" t="str">
        <f>INDEX('Product Details'!$A$2:$D$169, MATCH('Sales Order '!J4520,'Product Details'!$B$2:$B$169,0),4)</f>
        <v>Binders</v>
      </c>
      <c r="M4520" s="7" t="str">
        <f>INDEX('Product Details'!$A$2:$D$169, MATCH('Sales Order '!J4520,'Product Details'!$B$2:$B$169,0),1)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563"/>
        <v>9546</v>
      </c>
      <c r="R4520" s="8">
        <f t="shared" si="564"/>
        <v>9822</v>
      </c>
      <c r="S4520" s="2">
        <v>72</v>
      </c>
      <c r="T4520" s="9">
        <f t="shared" si="565"/>
        <v>9894</v>
      </c>
      <c r="U4520" s="9">
        <f t="shared" si="566"/>
        <v>348</v>
      </c>
      <c r="V4520" s="2" t="s">
        <v>72</v>
      </c>
      <c r="W4520" s="10">
        <f t="shared" si="567"/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 t="shared" si="560"/>
        <v>Ken</v>
      </c>
      <c r="H4521" s="6" t="str">
        <f t="shared" si="561"/>
        <v>Heidel</v>
      </c>
      <c r="I4521" s="6" t="str">
        <f t="shared" si="562"/>
        <v>Tegal</v>
      </c>
      <c r="J4521" s="2" t="s">
        <v>374</v>
      </c>
      <c r="K4521" s="7" t="str">
        <f>INDEX('Product Details'!$A$2:$D$169, MATCH('Sales Order '!J4521,'Product Details'!$B$2:$B$169,0),3)</f>
        <v>Furniture</v>
      </c>
      <c r="L4521" s="7" t="str">
        <f>INDEX('Product Details'!$A$2:$D$169, MATCH('Sales Order '!J4521,'Product Details'!$B$2:$B$169,0),4)</f>
        <v>Chairs</v>
      </c>
      <c r="M4521" s="7" t="str">
        <f>INDEX('Product Details'!$A$2:$D$169, MATCH('Sales Order '!J4521,'Product Details'!$B$2:$B$169,0),1)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563"/>
        <v>20229</v>
      </c>
      <c r="R4521" s="8">
        <f t="shared" si="564"/>
        <v>22050</v>
      </c>
      <c r="S4521" s="2">
        <v>62</v>
      </c>
      <c r="T4521" s="9">
        <f t="shared" si="565"/>
        <v>22112</v>
      </c>
      <c r="U4521" s="9">
        <f t="shared" si="566"/>
        <v>1883</v>
      </c>
      <c r="V4521" s="2" t="s">
        <v>64</v>
      </c>
      <c r="W4521" s="10">
        <f t="shared" si="567"/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 t="shared" si="560"/>
        <v>Christopher</v>
      </c>
      <c r="H4522" s="6" t="str">
        <f t="shared" si="561"/>
        <v>Martinez</v>
      </c>
      <c r="I4522" s="6" t="str">
        <f t="shared" si="562"/>
        <v>Qingdao</v>
      </c>
      <c r="J4522" s="2" t="s">
        <v>109</v>
      </c>
      <c r="K4522" s="7" t="str">
        <f>INDEX('Product Details'!$A$2:$D$169, MATCH('Sales Order '!J4522,'Product Details'!$B$2:$B$169,0),3)</f>
        <v>Furniture</v>
      </c>
      <c r="L4522" s="7" t="str">
        <f>INDEX('Product Details'!$A$2:$D$169, MATCH('Sales Order '!J4522,'Product Details'!$B$2:$B$169,0),4)</f>
        <v>Bookcases</v>
      </c>
      <c r="M4522" s="7" t="str">
        <f>INDEX('Product Details'!$A$2:$D$169, MATCH('Sales Order '!J4522,'Product Details'!$B$2:$B$169,0),1)</f>
        <v>4-Shelf Metal Bookcases</v>
      </c>
      <c r="N4522" s="2">
        <v>3408</v>
      </c>
      <c r="O4522" s="2">
        <v>3215</v>
      </c>
      <c r="P4522" s="2">
        <v>1</v>
      </c>
      <c r="Q4522" s="8">
        <f t="shared" si="563"/>
        <v>3215</v>
      </c>
      <c r="R4522" s="8">
        <f t="shared" si="564"/>
        <v>3408</v>
      </c>
      <c r="S4522" s="2">
        <v>64</v>
      </c>
      <c r="T4522" s="9">
        <f t="shared" si="565"/>
        <v>3472</v>
      </c>
      <c r="U4522" s="9">
        <f t="shared" si="566"/>
        <v>257</v>
      </c>
      <c r="V4522" s="2" t="s">
        <v>34</v>
      </c>
      <c r="W4522" s="10">
        <f t="shared" si="567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 t="shared" si="560"/>
        <v>Dorothy</v>
      </c>
      <c r="H4523" s="6" t="str">
        <f t="shared" si="561"/>
        <v>Badders</v>
      </c>
      <c r="I4523" s="6" t="str">
        <f t="shared" si="562"/>
        <v>Nanning</v>
      </c>
      <c r="J4523" s="2" t="s">
        <v>227</v>
      </c>
      <c r="K4523" s="7" t="str">
        <f>INDEX('Product Details'!$A$2:$D$169, MATCH('Sales Order '!J4523,'Product Details'!$B$2:$B$169,0),3)</f>
        <v>Furniture</v>
      </c>
      <c r="L4523" s="7" t="str">
        <f>INDEX('Product Details'!$A$2:$D$169, MATCH('Sales Order '!J4523,'Product Details'!$B$2:$B$169,0),4)</f>
        <v>Bookcases</v>
      </c>
      <c r="M4523" s="7" t="str">
        <f>INDEX('Product Details'!$A$2:$D$169, MATCH('Sales Order '!J4523,'Product Details'!$B$2:$B$169,0),1)</f>
        <v>Classic Bookcase, Traditional</v>
      </c>
      <c r="N4523" s="2">
        <v>81</v>
      </c>
      <c r="O4523" s="2">
        <v>77</v>
      </c>
      <c r="P4523" s="2">
        <v>4</v>
      </c>
      <c r="Q4523" s="8">
        <f t="shared" si="563"/>
        <v>308</v>
      </c>
      <c r="R4523" s="8">
        <f t="shared" si="564"/>
        <v>324</v>
      </c>
      <c r="S4523" s="2">
        <v>10</v>
      </c>
      <c r="T4523" s="9">
        <f t="shared" si="565"/>
        <v>334</v>
      </c>
      <c r="U4523" s="9">
        <f t="shared" si="566"/>
        <v>26</v>
      </c>
      <c r="V4523" s="2" t="s">
        <v>34</v>
      </c>
      <c r="W4523" s="10">
        <f t="shared" si="567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 t="shared" si="560"/>
        <v>Matt</v>
      </c>
      <c r="H4524" s="6" t="str">
        <f t="shared" si="561"/>
        <v>Collins</v>
      </c>
      <c r="I4524" s="6" t="str">
        <f t="shared" si="562"/>
        <v>Mumbai</v>
      </c>
      <c r="J4524" s="2" t="s">
        <v>595</v>
      </c>
      <c r="K4524" s="7" t="str">
        <f>INDEX('Product Details'!$A$2:$D$169, MATCH('Sales Order '!J4524,'Product Details'!$B$2:$B$169,0),3)</f>
        <v>Office_Supplies</v>
      </c>
      <c r="L4524" s="7" t="str">
        <f>INDEX('Product Details'!$A$2:$D$169, MATCH('Sales Order '!J4524,'Product Details'!$B$2:$B$169,0),4)</f>
        <v>Art</v>
      </c>
      <c r="M4524" s="7" t="str">
        <f>INDEX('Product Details'!$A$2:$D$169, MATCH('Sales Order '!J4524,'Product Details'!$B$2:$B$169,0),1)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563"/>
        <v>8896</v>
      </c>
      <c r="R4524" s="8">
        <f t="shared" si="564"/>
        <v>9596</v>
      </c>
      <c r="S4524" s="2">
        <v>35</v>
      </c>
      <c r="T4524" s="9">
        <f t="shared" si="565"/>
        <v>9631</v>
      </c>
      <c r="U4524" s="9">
        <f t="shared" si="566"/>
        <v>735</v>
      </c>
      <c r="V4524" s="2" t="s">
        <v>34</v>
      </c>
      <c r="W4524" s="10">
        <f t="shared" si="567"/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 t="shared" si="560"/>
        <v>Sara</v>
      </c>
      <c r="H4525" s="6" t="str">
        <f t="shared" si="561"/>
        <v>Luxemburg</v>
      </c>
      <c r="I4525" s="6" t="str">
        <f t="shared" si="562"/>
        <v>Luoyang</v>
      </c>
      <c r="J4525" s="2" t="s">
        <v>224</v>
      </c>
      <c r="K4525" s="7" t="str">
        <f>INDEX('Product Details'!$A$2:$D$169, MATCH('Sales Order '!J4525,'Product Details'!$B$2:$B$169,0),3)</f>
        <v>Office_Supplies</v>
      </c>
      <c r="L4525" s="7" t="str">
        <f>INDEX('Product Details'!$A$2:$D$169, MATCH('Sales Order '!J4525,'Product Details'!$B$2:$B$169,0),4)</f>
        <v>Supplies</v>
      </c>
      <c r="M4525" s="7" t="str">
        <f>INDEX('Product Details'!$A$2:$D$169, MATCH('Sales Order '!J4525,'Product Details'!$B$2:$B$169,0),1)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563"/>
        <v>5516</v>
      </c>
      <c r="R4525" s="8">
        <f t="shared" si="564"/>
        <v>6139</v>
      </c>
      <c r="S4525" s="2">
        <v>96</v>
      </c>
      <c r="T4525" s="9">
        <f t="shared" si="565"/>
        <v>6235</v>
      </c>
      <c r="U4525" s="9">
        <f t="shared" si="566"/>
        <v>719</v>
      </c>
      <c r="V4525" s="2" t="s">
        <v>34</v>
      </c>
      <c r="W4525" s="10">
        <f t="shared" si="567"/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 t="shared" si="560"/>
        <v>Cyra</v>
      </c>
      <c r="H4526" s="6" t="str">
        <f t="shared" si="561"/>
        <v>Reiten</v>
      </c>
      <c r="I4526" s="6" t="str">
        <f t="shared" si="562"/>
        <v>Samarinda</v>
      </c>
      <c r="J4526" s="2" t="s">
        <v>546</v>
      </c>
      <c r="K4526" s="7" t="str">
        <f>INDEX('Product Details'!$A$2:$D$169, MATCH('Sales Order '!J4526,'Product Details'!$B$2:$B$169,0),3)</f>
        <v>Technology</v>
      </c>
      <c r="L4526" s="7" t="str">
        <f>INDEX('Product Details'!$A$2:$D$169, MATCH('Sales Order '!J4526,'Product Details'!$B$2:$B$169,0),4)</f>
        <v>Copiers</v>
      </c>
      <c r="M4526" s="7" t="str">
        <f>INDEX('Product Details'!$A$2:$D$169, MATCH('Sales Order '!J4526,'Product Details'!$B$2:$B$169,0),1)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563"/>
        <v>6042</v>
      </c>
      <c r="R4526" s="8">
        <f t="shared" si="564"/>
        <v>6465</v>
      </c>
      <c r="S4526" s="2">
        <v>42</v>
      </c>
      <c r="T4526" s="9">
        <f t="shared" si="565"/>
        <v>6507</v>
      </c>
      <c r="U4526" s="9">
        <f t="shared" si="566"/>
        <v>465</v>
      </c>
      <c r="V4526" s="2" t="s">
        <v>34</v>
      </c>
      <c r="W4526" s="10">
        <f t="shared" si="567"/>
        <v>0.05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 t="shared" si="560"/>
        <v>John</v>
      </c>
      <c r="H4527" s="6" t="str">
        <f t="shared" si="561"/>
        <v>Lucas</v>
      </c>
      <c r="I4527" s="6" t="str">
        <f t="shared" si="562"/>
        <v>Beijing</v>
      </c>
      <c r="J4527" s="2" t="s">
        <v>246</v>
      </c>
      <c r="K4527" s="7" t="str">
        <f>INDEX('Product Details'!$A$2:$D$169, MATCH('Sales Order '!J4527,'Product Details'!$B$2:$B$169,0),3)</f>
        <v>Office_Supplies</v>
      </c>
      <c r="L4527" s="7" t="str">
        <f>INDEX('Product Details'!$A$2:$D$169, MATCH('Sales Order '!J4527,'Product Details'!$B$2:$B$169,0),4)</f>
        <v>Envelopes</v>
      </c>
      <c r="M4527" s="7" t="str">
        <f>INDEX('Product Details'!$A$2:$D$169, MATCH('Sales Order '!J4527,'Product Details'!$B$2:$B$169,0),1)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563"/>
        <v>15126</v>
      </c>
      <c r="R4527" s="8">
        <f t="shared" si="564"/>
        <v>15728</v>
      </c>
      <c r="S4527" s="2">
        <v>56</v>
      </c>
      <c r="T4527" s="9">
        <f t="shared" si="565"/>
        <v>15784</v>
      </c>
      <c r="U4527" s="9">
        <f t="shared" si="566"/>
        <v>658</v>
      </c>
      <c r="V4527" s="2" t="s">
        <v>34</v>
      </c>
      <c r="W4527" s="10">
        <f t="shared" si="567"/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 t="shared" si="560"/>
        <v>Philip</v>
      </c>
      <c r="H4528" s="6" t="str">
        <f t="shared" si="561"/>
        <v>Fox</v>
      </c>
      <c r="I4528" s="6" t="str">
        <f t="shared" si="562"/>
        <v>Mount Isa</v>
      </c>
      <c r="J4528" s="2" t="s">
        <v>78</v>
      </c>
      <c r="K4528" s="7" t="str">
        <f>INDEX('Product Details'!$A$2:$D$169, MATCH('Sales Order '!J4528,'Product Details'!$B$2:$B$169,0),3)</f>
        <v>Office_Supplies</v>
      </c>
      <c r="L4528" s="7" t="str">
        <f>INDEX('Product Details'!$A$2:$D$169, MATCH('Sales Order '!J4528,'Product Details'!$B$2:$B$169,0),4)</f>
        <v>Supplies</v>
      </c>
      <c r="M4528" s="7" t="str">
        <f>INDEX('Product Details'!$A$2:$D$169, MATCH('Sales Order '!J4528,'Product Details'!$B$2:$B$169,0),1)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563"/>
        <v>132148</v>
      </c>
      <c r="R4528" s="8">
        <f t="shared" si="564"/>
        <v>141400</v>
      </c>
      <c r="S4528" s="2">
        <v>33</v>
      </c>
      <c r="T4528" s="9">
        <f t="shared" si="565"/>
        <v>141433</v>
      </c>
      <c r="U4528" s="9">
        <f t="shared" si="566"/>
        <v>9285</v>
      </c>
      <c r="V4528" s="2" t="s">
        <v>31</v>
      </c>
      <c r="W4528" s="10">
        <f t="shared" si="567"/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 t="shared" si="560"/>
        <v>Quincy</v>
      </c>
      <c r="H4529" s="6" t="str">
        <f t="shared" si="561"/>
        <v>Jones</v>
      </c>
      <c r="I4529" s="6" t="str">
        <f t="shared" si="562"/>
        <v>Gold Coast</v>
      </c>
      <c r="J4529" s="2" t="s">
        <v>427</v>
      </c>
      <c r="K4529" s="7" t="str">
        <f>INDEX('Product Details'!$A$2:$D$169, MATCH('Sales Order '!J4529,'Product Details'!$B$2:$B$169,0),3)</f>
        <v>Office_Supplies</v>
      </c>
      <c r="L4529" s="7" t="str">
        <f>INDEX('Product Details'!$A$2:$D$169, MATCH('Sales Order '!J4529,'Product Details'!$B$2:$B$169,0),4)</f>
        <v>Storage</v>
      </c>
      <c r="M4529" s="7" t="str">
        <f>INDEX('Product Details'!$A$2:$D$169, MATCH('Sales Order '!J4529,'Product Details'!$B$2:$B$169,0),1)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563"/>
        <v>9936</v>
      </c>
      <c r="R4529" s="8">
        <f t="shared" si="564"/>
        <v>10632</v>
      </c>
      <c r="S4529" s="2">
        <v>48</v>
      </c>
      <c r="T4529" s="9">
        <f t="shared" si="565"/>
        <v>10680</v>
      </c>
      <c r="U4529" s="9">
        <f t="shared" si="566"/>
        <v>744</v>
      </c>
      <c r="V4529" s="2" t="s">
        <v>34</v>
      </c>
      <c r="W4529" s="10">
        <f t="shared" si="567"/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 t="shared" si="560"/>
        <v>Bradley</v>
      </c>
      <c r="H4530" s="6" t="str">
        <f t="shared" si="561"/>
        <v>Nguyen</v>
      </c>
      <c r="I4530" s="6" t="str">
        <f t="shared" si="562"/>
        <v>Shenzhen</v>
      </c>
      <c r="J4530" s="2" t="s">
        <v>294</v>
      </c>
      <c r="K4530" s="7" t="str">
        <f>INDEX('Product Details'!$A$2:$D$169, MATCH('Sales Order '!J4530,'Product Details'!$B$2:$B$169,0),3)</f>
        <v>Furniture</v>
      </c>
      <c r="L4530" s="7" t="str">
        <f>INDEX('Product Details'!$A$2:$D$169, MATCH('Sales Order '!J4530,'Product Details'!$B$2:$B$169,0),4)</f>
        <v>Bookcases</v>
      </c>
      <c r="M4530" s="7" t="str">
        <f>INDEX('Product Details'!$A$2:$D$169, MATCH('Sales Order '!J4530,'Product Details'!$B$2:$B$169,0),1)</f>
        <v>Floating Shelf Set, Mobile</v>
      </c>
      <c r="N4530" s="2">
        <v>179</v>
      </c>
      <c r="O4530" s="2">
        <v>166</v>
      </c>
      <c r="P4530" s="2">
        <v>4</v>
      </c>
      <c r="Q4530" s="8">
        <f t="shared" si="563"/>
        <v>664</v>
      </c>
      <c r="R4530" s="8">
        <f t="shared" si="564"/>
        <v>716</v>
      </c>
      <c r="S4530" s="2">
        <v>30</v>
      </c>
      <c r="T4530" s="9">
        <f t="shared" si="565"/>
        <v>746</v>
      </c>
      <c r="U4530" s="9">
        <f t="shared" si="566"/>
        <v>82</v>
      </c>
      <c r="V4530" s="2" t="s">
        <v>64</v>
      </c>
      <c r="W4530" s="10">
        <f t="shared" si="567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 t="shared" si="560"/>
        <v>Jack</v>
      </c>
      <c r="H4531" s="6" t="str">
        <f t="shared" si="561"/>
        <v>Lebron</v>
      </c>
      <c r="I4531" s="6" t="str">
        <f t="shared" si="562"/>
        <v>Bremen</v>
      </c>
      <c r="J4531" s="2" t="s">
        <v>1051</v>
      </c>
      <c r="K4531" s="7" t="str">
        <f>INDEX('Product Details'!$A$2:$D$169, MATCH('Sales Order '!J4531,'Product Details'!$B$2:$B$169,0),3)</f>
        <v>Technology</v>
      </c>
      <c r="L4531" s="7" t="str">
        <f>INDEX('Product Details'!$A$2:$D$169, MATCH('Sales Order '!J4531,'Product Details'!$B$2:$B$169,0),4)</f>
        <v>Copiers</v>
      </c>
      <c r="M4531" s="7" t="str">
        <f>INDEX('Product Details'!$A$2:$D$169, MATCH('Sales Order '!J4531,'Product Details'!$B$2:$B$169,0),1)</f>
        <v>Canon Ink, Digital</v>
      </c>
      <c r="N4531" s="2">
        <v>1834</v>
      </c>
      <c r="O4531" s="2">
        <v>1716</v>
      </c>
      <c r="P4531" s="2">
        <v>1</v>
      </c>
      <c r="Q4531" s="8">
        <f t="shared" si="563"/>
        <v>1716</v>
      </c>
      <c r="R4531" s="8">
        <f t="shared" si="564"/>
        <v>1834</v>
      </c>
      <c r="S4531" s="2">
        <v>99</v>
      </c>
      <c r="T4531" s="9">
        <f t="shared" si="565"/>
        <v>1933</v>
      </c>
      <c r="U4531" s="9">
        <f t="shared" si="566"/>
        <v>217</v>
      </c>
      <c r="V4531" s="2" t="s">
        <v>64</v>
      </c>
      <c r="W4531" s="10">
        <f t="shared" si="567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 t="shared" si="560"/>
        <v>Sung</v>
      </c>
      <c r="H4532" s="6" t="str">
        <f t="shared" si="561"/>
        <v>Pak</v>
      </c>
      <c r="I4532" s="6" t="str">
        <f t="shared" si="562"/>
        <v>Chaozhou</v>
      </c>
      <c r="J4532" s="2" t="s">
        <v>314</v>
      </c>
      <c r="K4532" s="7" t="str">
        <f>INDEX('Product Details'!$A$2:$D$169, MATCH('Sales Order '!J4532,'Product Details'!$B$2:$B$169,0),3)</f>
        <v>Technology</v>
      </c>
      <c r="L4532" s="7" t="str">
        <f>INDEX('Product Details'!$A$2:$D$169, MATCH('Sales Order '!J4532,'Product Details'!$B$2:$B$169,0),4)</f>
        <v>Copiers</v>
      </c>
      <c r="M4532" s="7" t="str">
        <f>INDEX('Product Details'!$A$2:$D$169, MATCH('Sales Order '!J4532,'Product Details'!$B$2:$B$169,0),1)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563"/>
        <v>3146</v>
      </c>
      <c r="R4532" s="8">
        <f t="shared" si="564"/>
        <v>3270</v>
      </c>
      <c r="S4532" s="2">
        <v>70</v>
      </c>
      <c r="T4532" s="9">
        <f t="shared" si="565"/>
        <v>3340</v>
      </c>
      <c r="U4532" s="9">
        <f t="shared" si="566"/>
        <v>194</v>
      </c>
      <c r="V4532" s="2" t="s">
        <v>34</v>
      </c>
      <c r="W4532" s="10">
        <f t="shared" si="567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 t="shared" si="560"/>
        <v>Sam</v>
      </c>
      <c r="H4533" s="6" t="str">
        <f t="shared" si="561"/>
        <v>Craven</v>
      </c>
      <c r="I4533" s="6" t="str">
        <f t="shared" si="562"/>
        <v>Hyderabad</v>
      </c>
      <c r="J4533" s="2" t="s">
        <v>205</v>
      </c>
      <c r="K4533" s="7" t="str">
        <f>INDEX('Product Details'!$A$2:$D$169, MATCH('Sales Order '!J4533,'Product Details'!$B$2:$B$169,0),3)</f>
        <v>Office_Supplies</v>
      </c>
      <c r="L4533" s="7" t="str">
        <f>INDEX('Product Details'!$A$2:$D$169, MATCH('Sales Order '!J4533,'Product Details'!$B$2:$B$169,0),4)</f>
        <v>Labels</v>
      </c>
      <c r="M4533" s="7" t="str">
        <f>INDEX('Product Details'!$A$2:$D$169, MATCH('Sales Order '!J4533,'Product Details'!$B$2:$B$169,0),1)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563"/>
        <v>6180</v>
      </c>
      <c r="R4533" s="8">
        <f t="shared" si="564"/>
        <v>6999</v>
      </c>
      <c r="S4533" s="2">
        <v>98</v>
      </c>
      <c r="T4533" s="9">
        <f t="shared" si="565"/>
        <v>7097</v>
      </c>
      <c r="U4533" s="9">
        <f t="shared" si="566"/>
        <v>917</v>
      </c>
      <c r="V4533" s="2" t="s">
        <v>64</v>
      </c>
      <c r="W4533" s="10">
        <f t="shared" si="567"/>
        <v>0.05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 t="shared" si="560"/>
        <v>Tom</v>
      </c>
      <c r="H4534" s="6" t="str">
        <f t="shared" si="561"/>
        <v>Stivers</v>
      </c>
      <c r="I4534" s="6" t="str">
        <f t="shared" si="562"/>
        <v>Guangzhou</v>
      </c>
      <c r="J4534" s="2" t="s">
        <v>595</v>
      </c>
      <c r="K4534" s="7" t="str">
        <f>INDEX('Product Details'!$A$2:$D$169, MATCH('Sales Order '!J4534,'Product Details'!$B$2:$B$169,0),3)</f>
        <v>Office_Supplies</v>
      </c>
      <c r="L4534" s="7" t="str">
        <f>INDEX('Product Details'!$A$2:$D$169, MATCH('Sales Order '!J4534,'Product Details'!$B$2:$B$169,0),4)</f>
        <v>Art</v>
      </c>
      <c r="M4534" s="7" t="str">
        <f>INDEX('Product Details'!$A$2:$D$169, MATCH('Sales Order '!J4534,'Product Details'!$B$2:$B$169,0),1)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563"/>
        <v>6088</v>
      </c>
      <c r="R4534" s="8">
        <f t="shared" si="564"/>
        <v>6512</v>
      </c>
      <c r="S4534" s="2">
        <v>39</v>
      </c>
      <c r="T4534" s="9">
        <f t="shared" si="565"/>
        <v>6551</v>
      </c>
      <c r="U4534" s="9">
        <f t="shared" si="566"/>
        <v>463</v>
      </c>
      <c r="V4534" s="2" t="s">
        <v>64</v>
      </c>
      <c r="W4534" s="10">
        <f t="shared" si="567"/>
        <v>0.05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 t="shared" si="560"/>
        <v>Mick</v>
      </c>
      <c r="H4535" s="6" t="str">
        <f t="shared" si="561"/>
        <v>Brown</v>
      </c>
      <c r="I4535" s="6" t="str">
        <f t="shared" si="562"/>
        <v>Shenzhen</v>
      </c>
      <c r="J4535" s="2" t="s">
        <v>752</v>
      </c>
      <c r="K4535" s="7" t="str">
        <f>INDEX('Product Details'!$A$2:$D$169, MATCH('Sales Order '!J4535,'Product Details'!$B$2:$B$169,0),3)</f>
        <v>Office_Supplies</v>
      </c>
      <c r="L4535" s="7" t="str">
        <f>INDEX('Product Details'!$A$2:$D$169, MATCH('Sales Order '!J4535,'Product Details'!$B$2:$B$169,0),4)</f>
        <v>Envelopes</v>
      </c>
      <c r="M4535" s="7" t="str">
        <f>INDEX('Product Details'!$A$2:$D$169, MATCH('Sales Order '!J4535,'Product Details'!$B$2:$B$169,0),1)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563"/>
        <v>237456</v>
      </c>
      <c r="R4535" s="8">
        <f t="shared" si="564"/>
        <v>256698</v>
      </c>
      <c r="S4535" s="2">
        <v>70</v>
      </c>
      <c r="T4535" s="9">
        <f t="shared" si="565"/>
        <v>256768</v>
      </c>
      <c r="U4535" s="9">
        <f t="shared" si="566"/>
        <v>19312</v>
      </c>
      <c r="V4535" s="2" t="s">
        <v>64</v>
      </c>
      <c r="W4535" s="10">
        <f t="shared" si="567"/>
        <v>0.15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 t="shared" si="560"/>
        <v>Dianna</v>
      </c>
      <c r="H4536" s="6" t="str">
        <f t="shared" si="561"/>
        <v>Vittorini</v>
      </c>
      <c r="I4536" s="6" t="str">
        <f t="shared" si="562"/>
        <v>Cottbus</v>
      </c>
      <c r="J4536" s="2" t="s">
        <v>197</v>
      </c>
      <c r="K4536" s="7" t="str">
        <f>INDEX('Product Details'!$A$2:$D$169, MATCH('Sales Order '!J4536,'Product Details'!$B$2:$B$169,0),3)</f>
        <v>Office_Supplies</v>
      </c>
      <c r="L4536" s="7" t="str">
        <f>INDEX('Product Details'!$A$2:$D$169, MATCH('Sales Order '!J4536,'Product Details'!$B$2:$B$169,0),4)</f>
        <v>Labels</v>
      </c>
      <c r="M4536" s="7" t="str">
        <f>INDEX('Product Details'!$A$2:$D$169, MATCH('Sales Order '!J4536,'Product Details'!$B$2:$B$169,0),1)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563"/>
        <v>4122</v>
      </c>
      <c r="R4536" s="8">
        <f t="shared" si="564"/>
        <v>4410</v>
      </c>
      <c r="S4536" s="2">
        <v>56</v>
      </c>
      <c r="T4536" s="9">
        <f t="shared" si="565"/>
        <v>4466</v>
      </c>
      <c r="U4536" s="9">
        <f t="shared" si="566"/>
        <v>344</v>
      </c>
      <c r="V4536" s="2" t="s">
        <v>64</v>
      </c>
      <c r="W4536" s="10">
        <f t="shared" si="567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 t="shared" si="560"/>
        <v>Susan</v>
      </c>
      <c r="H4537" s="6" t="str">
        <f t="shared" si="561"/>
        <v>Pistek</v>
      </c>
      <c r="I4537" s="6" t="str">
        <f t="shared" si="562"/>
        <v>Padang</v>
      </c>
      <c r="J4537" s="2" t="s">
        <v>326</v>
      </c>
      <c r="K4537" s="7" t="str">
        <f>INDEX('Product Details'!$A$2:$D$169, MATCH('Sales Order '!J4537,'Product Details'!$B$2:$B$169,0),3)</f>
        <v>Technology</v>
      </c>
      <c r="L4537" s="7" t="str">
        <f>INDEX('Product Details'!$A$2:$D$169, MATCH('Sales Order '!J4537,'Product Details'!$B$2:$B$169,0),4)</f>
        <v>Copiers</v>
      </c>
      <c r="M4537" s="7" t="str">
        <f>INDEX('Product Details'!$A$2:$D$169, MATCH('Sales Order '!J4537,'Product Details'!$B$2:$B$169,0),1)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563"/>
        <v>96972</v>
      </c>
      <c r="R4537" s="8">
        <f t="shared" si="564"/>
        <v>103812</v>
      </c>
      <c r="S4537" s="2">
        <v>91</v>
      </c>
      <c r="T4537" s="9">
        <f t="shared" si="565"/>
        <v>103903</v>
      </c>
      <c r="U4537" s="9">
        <f t="shared" si="566"/>
        <v>6931</v>
      </c>
      <c r="V4537" s="2" t="s">
        <v>31</v>
      </c>
      <c r="W4537" s="10">
        <f t="shared" si="567"/>
        <v>0.12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 t="shared" si="560"/>
        <v>Mike</v>
      </c>
      <c r="H4538" s="6" t="str">
        <f t="shared" si="561"/>
        <v>Gockenbach</v>
      </c>
      <c r="I4538" s="6" t="str">
        <f t="shared" si="562"/>
        <v>Caloundra</v>
      </c>
      <c r="J4538" s="2" t="s">
        <v>42</v>
      </c>
      <c r="K4538" s="7" t="str">
        <f>INDEX('Product Details'!$A$2:$D$169, MATCH('Sales Order '!J4538,'Product Details'!$B$2:$B$169,0),3)</f>
        <v>Office_Supplies</v>
      </c>
      <c r="L4538" s="7" t="str">
        <f>INDEX('Product Details'!$A$2:$D$169, MATCH('Sales Order '!J4538,'Product Details'!$B$2:$B$169,0),4)</f>
        <v>Supplies</v>
      </c>
      <c r="M4538" s="7" t="str">
        <f>INDEX('Product Details'!$A$2:$D$169, MATCH('Sales Order '!J4538,'Product Details'!$B$2:$B$169,0),1)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563"/>
        <v>1834</v>
      </c>
      <c r="R4538" s="8">
        <f t="shared" si="564"/>
        <v>1925</v>
      </c>
      <c r="S4538" s="2">
        <v>99</v>
      </c>
      <c r="T4538" s="9">
        <f t="shared" si="565"/>
        <v>2024</v>
      </c>
      <c r="U4538" s="9">
        <f t="shared" si="566"/>
        <v>190</v>
      </c>
      <c r="V4538" s="2" t="s">
        <v>34</v>
      </c>
      <c r="W4538" s="10">
        <f t="shared" si="567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 t="shared" si="560"/>
        <v>Steve</v>
      </c>
      <c r="H4539" s="6" t="str">
        <f t="shared" si="561"/>
        <v>Carroll</v>
      </c>
      <c r="I4539" s="6" t="str">
        <f t="shared" si="562"/>
        <v>Qingdao</v>
      </c>
      <c r="J4539" s="2" t="s">
        <v>112</v>
      </c>
      <c r="K4539" s="7" t="str">
        <f>INDEX('Product Details'!$A$2:$D$169, MATCH('Sales Order '!J4539,'Product Details'!$B$2:$B$169,0),3)</f>
        <v>Office_Supplies</v>
      </c>
      <c r="L4539" s="7" t="str">
        <f>INDEX('Product Details'!$A$2:$D$169, MATCH('Sales Order '!J4539,'Product Details'!$B$2:$B$169,0),4)</f>
        <v>Storage</v>
      </c>
      <c r="M4539" s="7" t="str">
        <f>INDEX('Product Details'!$A$2:$D$169, MATCH('Sales Order '!J4539,'Product Details'!$B$2:$B$169,0),1)</f>
        <v>Pizazz Global Quick File</v>
      </c>
      <c r="N4539" s="2">
        <v>78</v>
      </c>
      <c r="O4539" s="2">
        <v>74</v>
      </c>
      <c r="P4539" s="2">
        <v>5</v>
      </c>
      <c r="Q4539" s="8">
        <f t="shared" si="563"/>
        <v>370</v>
      </c>
      <c r="R4539" s="8">
        <f t="shared" si="564"/>
        <v>390</v>
      </c>
      <c r="S4539" s="2">
        <v>10</v>
      </c>
      <c r="T4539" s="9">
        <f t="shared" si="565"/>
        <v>400</v>
      </c>
      <c r="U4539" s="9">
        <f t="shared" si="566"/>
        <v>30</v>
      </c>
      <c r="V4539" s="2" t="s">
        <v>64</v>
      </c>
      <c r="W4539" s="10">
        <f t="shared" si="567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 t="shared" si="560"/>
        <v>Paul</v>
      </c>
      <c r="H4540" s="6" t="str">
        <f t="shared" si="561"/>
        <v>Stevenson</v>
      </c>
      <c r="I4540" s="6" t="str">
        <f t="shared" si="562"/>
        <v>Kwinana</v>
      </c>
      <c r="J4540" s="2" t="s">
        <v>161</v>
      </c>
      <c r="K4540" s="7" t="str">
        <f>INDEX('Product Details'!$A$2:$D$169, MATCH('Sales Order '!J4540,'Product Details'!$B$2:$B$169,0),3)</f>
        <v>Office_Supplies</v>
      </c>
      <c r="L4540" s="7" t="str">
        <f>INDEX('Product Details'!$A$2:$D$169, MATCH('Sales Order '!J4540,'Product Details'!$B$2:$B$169,0),4)</f>
        <v>Storage</v>
      </c>
      <c r="M4540" s="7" t="str">
        <f>INDEX('Product Details'!$A$2:$D$169, MATCH('Sales Order '!J4540,'Product Details'!$B$2:$B$169,0),1)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563"/>
        <v>9308</v>
      </c>
      <c r="R4540" s="8">
        <f t="shared" si="564"/>
        <v>9864</v>
      </c>
      <c r="S4540" s="2">
        <v>99</v>
      </c>
      <c r="T4540" s="9">
        <f t="shared" si="565"/>
        <v>9963</v>
      </c>
      <c r="U4540" s="9">
        <f t="shared" si="566"/>
        <v>655</v>
      </c>
      <c r="V4540" s="2" t="s">
        <v>34</v>
      </c>
      <c r="W4540" s="10">
        <f t="shared" si="567"/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 t="shared" si="560"/>
        <v>Scott</v>
      </c>
      <c r="H4541" s="6" t="str">
        <f t="shared" si="561"/>
        <v>Cohen</v>
      </c>
      <c r="I4541" s="6" t="str">
        <f t="shared" si="562"/>
        <v>Freiburg</v>
      </c>
      <c r="J4541" s="2" t="s">
        <v>129</v>
      </c>
      <c r="K4541" s="7" t="str">
        <f>INDEX('Product Details'!$A$2:$D$169, MATCH('Sales Order '!J4541,'Product Details'!$B$2:$B$169,0),3)</f>
        <v>Furniture</v>
      </c>
      <c r="L4541" s="7" t="str">
        <f>INDEX('Product Details'!$A$2:$D$169, MATCH('Sales Order '!J4541,'Product Details'!$B$2:$B$169,0),4)</f>
        <v>Tables</v>
      </c>
      <c r="M4541" s="7" t="str">
        <f>INDEX('Product Details'!$A$2:$D$169, MATCH('Sales Order '!J4541,'Product Details'!$B$2:$B$169,0),1)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563"/>
        <v>122</v>
      </c>
      <c r="R4541" s="8">
        <f t="shared" si="564"/>
        <v>130</v>
      </c>
      <c r="S4541" s="2">
        <v>30</v>
      </c>
      <c r="T4541" s="9">
        <f t="shared" si="565"/>
        <v>160</v>
      </c>
      <c r="U4541" s="9">
        <f t="shared" si="566"/>
        <v>38</v>
      </c>
      <c r="V4541" s="2" t="s">
        <v>31</v>
      </c>
      <c r="W4541" s="10">
        <f t="shared" si="567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 t="shared" si="560"/>
        <v>Karen</v>
      </c>
      <c r="H4542" s="6" t="str">
        <f t="shared" si="561"/>
        <v>Daniels</v>
      </c>
      <c r="I4542" s="6" t="str">
        <f t="shared" si="562"/>
        <v>Jiutai</v>
      </c>
      <c r="J4542" s="2" t="s">
        <v>39</v>
      </c>
      <c r="K4542" s="7" t="str">
        <f>INDEX('Product Details'!$A$2:$D$169, MATCH('Sales Order '!J4542,'Product Details'!$B$2:$B$169,0),3)</f>
        <v>Office_Supplies</v>
      </c>
      <c r="L4542" s="7" t="str">
        <f>INDEX('Product Details'!$A$2:$D$169, MATCH('Sales Order '!J4542,'Product Details'!$B$2:$B$169,0),4)</f>
        <v>Binders</v>
      </c>
      <c r="M4542" s="7" t="str">
        <f>INDEX('Product Details'!$A$2:$D$169, MATCH('Sales Order '!J4542,'Product Details'!$B$2:$B$169,0),1)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563"/>
        <v>5500</v>
      </c>
      <c r="R4542" s="8">
        <f t="shared" si="564"/>
        <v>6296</v>
      </c>
      <c r="S4542" s="2">
        <v>50</v>
      </c>
      <c r="T4542" s="9">
        <f t="shared" si="565"/>
        <v>6346</v>
      </c>
      <c r="U4542" s="9">
        <f t="shared" si="566"/>
        <v>846</v>
      </c>
      <c r="V4542" s="2" t="s">
        <v>64</v>
      </c>
      <c r="W4542" s="10">
        <f t="shared" si="567"/>
        <v>0.05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 t="shared" si="560"/>
        <v>Emily</v>
      </c>
      <c r="H4543" s="6" t="str">
        <f t="shared" si="561"/>
        <v>Burns</v>
      </c>
      <c r="I4543" s="6" t="str">
        <f t="shared" si="562"/>
        <v>Adelaide</v>
      </c>
      <c r="J4543" s="2" t="s">
        <v>320</v>
      </c>
      <c r="K4543" s="7" t="str">
        <f>INDEX('Product Details'!$A$2:$D$169, MATCH('Sales Order '!J4543,'Product Details'!$B$2:$B$169,0),3)</f>
        <v>Technology</v>
      </c>
      <c r="L4543" s="7" t="str">
        <f>INDEX('Product Details'!$A$2:$D$169, MATCH('Sales Order '!J4543,'Product Details'!$B$2:$B$169,0),4)</f>
        <v>Accessories</v>
      </c>
      <c r="M4543" s="7" t="str">
        <f>INDEX('Product Details'!$A$2:$D$169, MATCH('Sales Order '!J4543,'Product Details'!$B$2:$B$169,0),1)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563"/>
        <v>24243</v>
      </c>
      <c r="R4543" s="8">
        <f t="shared" si="564"/>
        <v>25953</v>
      </c>
      <c r="S4543" s="2">
        <v>32</v>
      </c>
      <c r="T4543" s="9">
        <f t="shared" si="565"/>
        <v>25985</v>
      </c>
      <c r="U4543" s="9">
        <f t="shared" si="566"/>
        <v>1742</v>
      </c>
      <c r="V4543" s="2" t="s">
        <v>64</v>
      </c>
      <c r="W4543" s="10">
        <f t="shared" si="567"/>
        <v>7.0000000000000007E-2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 t="shared" si="560"/>
        <v>Robert</v>
      </c>
      <c r="H4544" s="6" t="str">
        <f t="shared" si="561"/>
        <v>Waldorf</v>
      </c>
      <c r="I4544" s="6" t="str">
        <f t="shared" si="562"/>
        <v>Emden</v>
      </c>
      <c r="J4544" s="2" t="s">
        <v>297</v>
      </c>
      <c r="K4544" s="7" t="str">
        <f>INDEX('Product Details'!$A$2:$D$169, MATCH('Sales Order '!J4544,'Product Details'!$B$2:$B$169,0),3)</f>
        <v>Office_Supplies</v>
      </c>
      <c r="L4544" s="7" t="str">
        <f>INDEX('Product Details'!$A$2:$D$169, MATCH('Sales Order '!J4544,'Product Details'!$B$2:$B$169,0),4)</f>
        <v>Binders</v>
      </c>
      <c r="M4544" s="7" t="str">
        <f>INDEX('Product Details'!$A$2:$D$169, MATCH('Sales Order '!J4544,'Product Details'!$B$2:$B$169,0),1)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563"/>
        <v>1802</v>
      </c>
      <c r="R4544" s="8">
        <f t="shared" si="564"/>
        <v>1908</v>
      </c>
      <c r="S4544" s="2">
        <v>98</v>
      </c>
      <c r="T4544" s="9">
        <f t="shared" si="565"/>
        <v>2006</v>
      </c>
      <c r="U4544" s="9">
        <f t="shared" si="566"/>
        <v>204</v>
      </c>
      <c r="V4544" s="2" t="s">
        <v>34</v>
      </c>
      <c r="W4544" s="10">
        <f t="shared" si="567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 t="shared" si="560"/>
        <v>Cynthia</v>
      </c>
      <c r="H4545" s="6" t="str">
        <f t="shared" si="561"/>
        <v>Delaney</v>
      </c>
      <c r="I4545" s="6" t="str">
        <f t="shared" si="562"/>
        <v>Gold Coast</v>
      </c>
      <c r="J4545" s="2" t="s">
        <v>415</v>
      </c>
      <c r="K4545" s="7" t="str">
        <f>INDEX('Product Details'!$A$2:$D$169, MATCH('Sales Order '!J4545,'Product Details'!$B$2:$B$169,0),3)</f>
        <v>Furniture</v>
      </c>
      <c r="L4545" s="7" t="str">
        <f>INDEX('Product Details'!$A$2:$D$169, MATCH('Sales Order '!J4545,'Product Details'!$B$2:$B$169,0),4)</f>
        <v>Furnishings</v>
      </c>
      <c r="M4545" s="7" t="str">
        <f>INDEX('Product Details'!$A$2:$D$169, MATCH('Sales Order '!J4545,'Product Details'!$B$2:$B$169,0),1)</f>
        <v>-O Clock, Black</v>
      </c>
      <c r="N4545" s="2">
        <v>8351</v>
      </c>
      <c r="O4545" s="2">
        <v>8033</v>
      </c>
      <c r="P4545" s="2">
        <v>1</v>
      </c>
      <c r="Q4545" s="8">
        <f t="shared" si="563"/>
        <v>8033</v>
      </c>
      <c r="R4545" s="8">
        <f t="shared" si="564"/>
        <v>8351</v>
      </c>
      <c r="S4545" s="2">
        <v>36</v>
      </c>
      <c r="T4545" s="9">
        <f t="shared" si="565"/>
        <v>8387</v>
      </c>
      <c r="U4545" s="9">
        <f t="shared" si="566"/>
        <v>354</v>
      </c>
      <c r="V4545" s="2" t="s">
        <v>64</v>
      </c>
      <c r="W4545" s="10">
        <f t="shared" si="567"/>
        <v>0.05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 t="shared" si="560"/>
        <v>Jessica</v>
      </c>
      <c r="H4546" s="6" t="str">
        <f t="shared" si="561"/>
        <v>Myrick</v>
      </c>
      <c r="I4546" s="6" t="str">
        <f t="shared" si="562"/>
        <v>Krefeld</v>
      </c>
      <c r="J4546" s="2" t="s">
        <v>205</v>
      </c>
      <c r="K4546" s="7" t="str">
        <f>INDEX('Product Details'!$A$2:$D$169, MATCH('Sales Order '!J4546,'Product Details'!$B$2:$B$169,0),3)</f>
        <v>Office_Supplies</v>
      </c>
      <c r="L4546" s="7" t="str">
        <f>INDEX('Product Details'!$A$2:$D$169, MATCH('Sales Order '!J4546,'Product Details'!$B$2:$B$169,0),4)</f>
        <v>Labels</v>
      </c>
      <c r="M4546" s="7" t="str">
        <f>INDEX('Product Details'!$A$2:$D$169, MATCH('Sales Order '!J4546,'Product Details'!$B$2:$B$169,0),1)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563"/>
        <v>2856</v>
      </c>
      <c r="R4546" s="8">
        <f t="shared" si="564"/>
        <v>3174</v>
      </c>
      <c r="S4546" s="2">
        <v>37</v>
      </c>
      <c r="T4546" s="9">
        <f t="shared" si="565"/>
        <v>3211</v>
      </c>
      <c r="U4546" s="9">
        <f t="shared" si="566"/>
        <v>355</v>
      </c>
      <c r="V4546" s="2" t="s">
        <v>64</v>
      </c>
      <c r="W4546" s="10">
        <f t="shared" si="567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 t="shared" si="560"/>
        <v>Patricia</v>
      </c>
      <c r="H4547" s="6" t="str">
        <f t="shared" si="561"/>
        <v>Hirasaki</v>
      </c>
      <c r="I4547" s="6" t="str">
        <f t="shared" si="562"/>
        <v>Pimpri</v>
      </c>
      <c r="J4547" s="2" t="s">
        <v>90</v>
      </c>
      <c r="K4547" s="7" t="str">
        <f>INDEX('Product Details'!$A$2:$D$169, MATCH('Sales Order '!J4547,'Product Details'!$B$2:$B$169,0),3)</f>
        <v>Office_Supplies</v>
      </c>
      <c r="L4547" s="7" t="str">
        <f>INDEX('Product Details'!$A$2:$D$169, MATCH('Sales Order '!J4547,'Product Details'!$B$2:$B$169,0),4)</f>
        <v>Paper</v>
      </c>
      <c r="M4547" s="7" t="str">
        <f>INDEX('Product Details'!$A$2:$D$169, MATCH('Sales Order '!J4547,'Product Details'!$B$2:$B$169,0),1)</f>
        <v>Xerox 1974</v>
      </c>
      <c r="N4547" s="2">
        <v>1359</v>
      </c>
      <c r="O4547" s="2">
        <v>1221</v>
      </c>
      <c r="P4547" s="2">
        <v>1</v>
      </c>
      <c r="Q4547" s="8">
        <f t="shared" si="563"/>
        <v>1221</v>
      </c>
      <c r="R4547" s="8">
        <f t="shared" si="564"/>
        <v>1359</v>
      </c>
      <c r="S4547" s="2">
        <v>98</v>
      </c>
      <c r="T4547" s="9">
        <f t="shared" si="565"/>
        <v>1457</v>
      </c>
      <c r="U4547" s="9">
        <f t="shared" si="566"/>
        <v>236</v>
      </c>
      <c r="V4547" s="2" t="s">
        <v>64</v>
      </c>
      <c r="W4547" s="10">
        <f t="shared" si="567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 t="shared" si="560"/>
        <v>Darren</v>
      </c>
      <c r="H4548" s="6" t="str">
        <f t="shared" si="561"/>
        <v>Budd</v>
      </c>
      <c r="I4548" s="6" t="str">
        <f t="shared" si="562"/>
        <v>Perth</v>
      </c>
      <c r="J4548" s="2" t="s">
        <v>135</v>
      </c>
      <c r="K4548" s="7" t="e">
        <f>INDEX('Product Details'!$A$2:$D$169, MATCH('Sales Order '!J4548,'Product Details'!$B$2:$B$169,0),3)</f>
        <v>#N/A</v>
      </c>
      <c r="L4548" s="7" t="e">
        <f>INDEX('Product Details'!$A$2:$D$169, MATCH('Sales Order '!J4548,'Product Details'!$B$2:$B$169,0),4)</f>
        <v>#N/A</v>
      </c>
      <c r="M4548" s="7" t="e">
        <f>INDEX('Product Details'!$A$2:$D$169, MATCH('Sales Order '!J4548,'Product Details'!$B$2:$B$169,0),1)</f>
        <v>#N/A</v>
      </c>
      <c r="N4548" s="2">
        <v>171</v>
      </c>
      <c r="O4548" s="2">
        <v>153</v>
      </c>
      <c r="P4548" s="2">
        <v>3</v>
      </c>
      <c r="Q4548" s="8">
        <f t="shared" si="563"/>
        <v>459</v>
      </c>
      <c r="R4548" s="8">
        <f t="shared" si="564"/>
        <v>513</v>
      </c>
      <c r="S4548" s="2">
        <v>30</v>
      </c>
      <c r="T4548" s="9">
        <f t="shared" si="565"/>
        <v>543</v>
      </c>
      <c r="U4548" s="9">
        <f t="shared" si="566"/>
        <v>84</v>
      </c>
      <c r="V4548" s="2" t="s">
        <v>31</v>
      </c>
      <c r="W4548" s="10">
        <f t="shared" si="567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 t="shared" si="560"/>
        <v>Brad</v>
      </c>
      <c r="H4549" s="6" t="str">
        <f t="shared" si="561"/>
        <v>Eason</v>
      </c>
      <c r="I4549" s="6" t="str">
        <f t="shared" si="562"/>
        <v>Bogor</v>
      </c>
      <c r="J4549" s="2" t="s">
        <v>962</v>
      </c>
      <c r="K4549" s="7" t="str">
        <f>INDEX('Product Details'!$A$2:$D$169, MATCH('Sales Order '!J4549,'Product Details'!$B$2:$B$169,0),3)</f>
        <v>Furniture</v>
      </c>
      <c r="L4549" s="7" t="str">
        <f>INDEX('Product Details'!$A$2:$D$169, MATCH('Sales Order '!J4549,'Product Details'!$B$2:$B$169,0),4)</f>
        <v>Bookcases</v>
      </c>
      <c r="M4549" s="7" t="str">
        <f>INDEX('Product Details'!$A$2:$D$169, MATCH('Sales Order '!J4549,'Product Details'!$B$2:$B$169,0),1)</f>
        <v>Classic Bookcase, Pine</v>
      </c>
      <c r="N4549" s="2">
        <v>68</v>
      </c>
      <c r="O4549" s="2">
        <v>63</v>
      </c>
      <c r="P4549" s="2">
        <v>2</v>
      </c>
      <c r="Q4549" s="8">
        <f t="shared" si="563"/>
        <v>126</v>
      </c>
      <c r="R4549" s="8">
        <f t="shared" si="564"/>
        <v>136</v>
      </c>
      <c r="S4549" s="2">
        <v>10</v>
      </c>
      <c r="T4549" s="9">
        <f t="shared" si="565"/>
        <v>146</v>
      </c>
      <c r="U4549" s="9">
        <f t="shared" si="566"/>
        <v>20</v>
      </c>
      <c r="V4549" s="2" t="s">
        <v>34</v>
      </c>
      <c r="W4549" s="10">
        <f t="shared" si="567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 t="shared" si="560"/>
        <v>Valerie</v>
      </c>
      <c r="H4550" s="6" t="str">
        <f t="shared" si="561"/>
        <v>Takahito</v>
      </c>
      <c r="I4550" s="6" t="str">
        <f t="shared" si="562"/>
        <v>Surat</v>
      </c>
      <c r="J4550" s="2" t="s">
        <v>436</v>
      </c>
      <c r="K4550" s="7" t="str">
        <f>INDEX('Product Details'!$A$2:$D$169, MATCH('Sales Order '!J4550,'Product Details'!$B$2:$B$169,0),3)</f>
        <v>Technology</v>
      </c>
      <c r="L4550" s="7" t="str">
        <f>INDEX('Product Details'!$A$2:$D$169, MATCH('Sales Order '!J4550,'Product Details'!$B$2:$B$169,0),4)</f>
        <v>Accessories</v>
      </c>
      <c r="M4550" s="7" t="str">
        <f>INDEX('Product Details'!$A$2:$D$169, MATCH('Sales Order '!J4550,'Product Details'!$B$2:$B$169,0),1)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563"/>
        <v>465</v>
      </c>
      <c r="R4550" s="8">
        <f t="shared" si="564"/>
        <v>501</v>
      </c>
      <c r="S4550" s="2">
        <v>30</v>
      </c>
      <c r="T4550" s="9">
        <f t="shared" si="565"/>
        <v>531</v>
      </c>
      <c r="U4550" s="9">
        <f t="shared" si="566"/>
        <v>66</v>
      </c>
      <c r="V4550" s="2" t="s">
        <v>64</v>
      </c>
      <c r="W4550" s="10">
        <f t="shared" si="567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 t="shared" si="560"/>
        <v>Dennis</v>
      </c>
      <c r="H4551" s="6" t="str">
        <f t="shared" si="561"/>
        <v>Pardue</v>
      </c>
      <c r="I4551" s="6" t="str">
        <f t="shared" si="562"/>
        <v>Wollongong</v>
      </c>
      <c r="J4551" s="2" t="s">
        <v>633</v>
      </c>
      <c r="K4551" s="7" t="str">
        <f>INDEX('Product Details'!$A$2:$D$169, MATCH('Sales Order '!J4551,'Product Details'!$B$2:$B$169,0),3)</f>
        <v>Office_Supplies</v>
      </c>
      <c r="L4551" s="7" t="str">
        <f>INDEX('Product Details'!$A$2:$D$169, MATCH('Sales Order '!J4551,'Product Details'!$B$2:$B$169,0),4)</f>
        <v>Appliances</v>
      </c>
      <c r="M4551" s="7" t="str">
        <f>INDEX('Product Details'!$A$2:$D$169, MATCH('Sales Order '!J4551,'Product Details'!$B$2:$B$169,0),1)</f>
        <v>Cuisinart Toaster, Silver</v>
      </c>
      <c r="N4551" s="2">
        <v>5848</v>
      </c>
      <c r="O4551" s="2">
        <v>5214</v>
      </c>
      <c r="P4551" s="2">
        <v>4</v>
      </c>
      <c r="Q4551" s="8">
        <f t="shared" si="563"/>
        <v>20856</v>
      </c>
      <c r="R4551" s="8">
        <f t="shared" si="564"/>
        <v>23392</v>
      </c>
      <c r="S4551" s="2">
        <v>32</v>
      </c>
      <c r="T4551" s="9">
        <f t="shared" si="565"/>
        <v>23424</v>
      </c>
      <c r="U4551" s="9">
        <f t="shared" si="566"/>
        <v>2568</v>
      </c>
      <c r="V4551" s="2" t="s">
        <v>64</v>
      </c>
      <c r="W4551" s="10">
        <f t="shared" si="567"/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 t="shared" si="560"/>
        <v>Jack</v>
      </c>
      <c r="H4552" s="6" t="str">
        <f t="shared" si="561"/>
        <v>Lebron</v>
      </c>
      <c r="I4552" s="6" t="str">
        <f t="shared" si="562"/>
        <v>Bremen</v>
      </c>
      <c r="J4552" s="2" t="s">
        <v>564</v>
      </c>
      <c r="K4552" s="7" t="str">
        <f>INDEX('Product Details'!$A$2:$D$169, MATCH('Sales Order '!J4552,'Product Details'!$B$2:$B$169,0),3)</f>
        <v>Technology</v>
      </c>
      <c r="L4552" s="7" t="str">
        <f>INDEX('Product Details'!$A$2:$D$169, MATCH('Sales Order '!J4552,'Product Details'!$B$2:$B$169,0),4)</f>
        <v>Machines</v>
      </c>
      <c r="M4552" s="7" t="str">
        <f>INDEX('Product Details'!$A$2:$D$169, MATCH('Sales Order '!J4552,'Product Details'!$B$2:$B$169,0),1)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563"/>
        <v>6184</v>
      </c>
      <c r="R4552" s="8">
        <f t="shared" si="564"/>
        <v>6492</v>
      </c>
      <c r="S4552" s="2">
        <v>80</v>
      </c>
      <c r="T4552" s="9">
        <f t="shared" si="565"/>
        <v>6572</v>
      </c>
      <c r="U4552" s="9">
        <f t="shared" si="566"/>
        <v>388</v>
      </c>
      <c r="V4552" s="2" t="s">
        <v>34</v>
      </c>
      <c r="W4552" s="10">
        <f t="shared" si="567"/>
        <v>0.05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 t="shared" si="560"/>
        <v>Philip</v>
      </c>
      <c r="H4553" s="6" t="str">
        <f t="shared" si="561"/>
        <v>Brown</v>
      </c>
      <c r="I4553" s="6" t="str">
        <f t="shared" si="562"/>
        <v>Binjai</v>
      </c>
      <c r="J4553" s="2" t="s">
        <v>425</v>
      </c>
      <c r="K4553" s="7" t="str">
        <f>INDEX('Product Details'!$A$2:$D$169, MATCH('Sales Order '!J4553,'Product Details'!$B$2:$B$169,0),3)</f>
        <v>Office_Supplies</v>
      </c>
      <c r="L4553" s="7" t="str">
        <f>INDEX('Product Details'!$A$2:$D$169, MATCH('Sales Order '!J4553,'Product Details'!$B$2:$B$169,0),4)</f>
        <v>Supplies</v>
      </c>
      <c r="M4553" s="7" t="str">
        <f>INDEX('Product Details'!$A$2:$D$169, MATCH('Sales Order '!J4553,'Product Details'!$B$2:$B$169,0),1)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563"/>
        <v>8646</v>
      </c>
      <c r="R4553" s="8">
        <f t="shared" si="564"/>
        <v>9428</v>
      </c>
      <c r="S4553" s="2">
        <v>53</v>
      </c>
      <c r="T4553" s="9">
        <f t="shared" si="565"/>
        <v>9481</v>
      </c>
      <c r="U4553" s="9">
        <f t="shared" si="566"/>
        <v>835</v>
      </c>
      <c r="V4553" s="2" t="s">
        <v>72</v>
      </c>
      <c r="W4553" s="10">
        <f t="shared" si="567"/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 t="shared" ref="G4554:G4617" si="568">VLOOKUP(F4554, Customer,2,0)</f>
        <v>Deirdre</v>
      </c>
      <c r="H4554" s="6" t="str">
        <f t="shared" ref="H4554:H4617" si="569">VLOOKUP(F4554,Customer,3,0)</f>
        <v>Greer</v>
      </c>
      <c r="I4554" s="6" t="str">
        <f t="shared" ref="I4554:I4617" si="570">VLOOKUP(F4554,Customer,5,0)</f>
        <v>Perth</v>
      </c>
      <c r="J4554" s="2" t="s">
        <v>42</v>
      </c>
      <c r="K4554" s="7" t="str">
        <f>INDEX('Product Details'!$A$2:$D$169, MATCH('Sales Order '!J4554,'Product Details'!$B$2:$B$169,0),3)</f>
        <v>Office_Supplies</v>
      </c>
      <c r="L4554" s="7" t="str">
        <f>INDEX('Product Details'!$A$2:$D$169, MATCH('Sales Order '!J4554,'Product Details'!$B$2:$B$169,0),4)</f>
        <v>Supplies</v>
      </c>
      <c r="M4554" s="7" t="str">
        <f>INDEX('Product Details'!$A$2:$D$169, MATCH('Sales Order '!J4554,'Product Details'!$B$2:$B$169,0),1)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563"/>
        <v>95</v>
      </c>
      <c r="R4554" s="8">
        <f t="shared" si="564"/>
        <v>100</v>
      </c>
      <c r="S4554" s="2">
        <v>10</v>
      </c>
      <c r="T4554" s="9">
        <f t="shared" si="565"/>
        <v>110</v>
      </c>
      <c r="U4554" s="9">
        <f t="shared" si="566"/>
        <v>15</v>
      </c>
      <c r="V4554" s="2" t="s">
        <v>64</v>
      </c>
      <c r="W4554" s="10">
        <f t="shared" si="567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 t="shared" si="568"/>
        <v>Charles</v>
      </c>
      <c r="H4555" s="6" t="str">
        <f t="shared" si="569"/>
        <v>Sheldon</v>
      </c>
      <c r="I4555" s="6" t="str">
        <f t="shared" si="570"/>
        <v>Jakarta</v>
      </c>
      <c r="J4555" s="2" t="s">
        <v>533</v>
      </c>
      <c r="K4555" s="7" t="str">
        <f>INDEX('Product Details'!$A$2:$D$169, MATCH('Sales Order '!J4555,'Product Details'!$B$2:$B$169,0),3)</f>
        <v>Office_Supplies</v>
      </c>
      <c r="L4555" s="7" t="str">
        <f>INDEX('Product Details'!$A$2:$D$169, MATCH('Sales Order '!J4555,'Product Details'!$B$2:$B$169,0),4)</f>
        <v>Supplies</v>
      </c>
      <c r="M4555" s="7" t="str">
        <f>INDEX('Product Details'!$A$2:$D$169, MATCH('Sales Order '!J4555,'Product Details'!$B$2:$B$169,0),1)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571">O4555*P4555</f>
        <v>24466</v>
      </c>
      <c r="R4555" s="8">
        <f t="shared" ref="R4555:R4618" si="572">N4555*P4555</f>
        <v>25658</v>
      </c>
      <c r="S4555" s="2">
        <v>60</v>
      </c>
      <c r="T4555" s="9">
        <f t="shared" ref="T4555:T4618" si="573">R4555+S4555</f>
        <v>25718</v>
      </c>
      <c r="U4555" s="9">
        <f t="shared" ref="U4555:U4618" si="574">T4555-Q4555</f>
        <v>1252</v>
      </c>
      <c r="V4555" s="2" t="s">
        <v>34</v>
      </c>
      <c r="W4555" s="10">
        <f t="shared" ref="W4555:W4618" si="575">VLOOKUP(T4555,$X$1:$Y$7,2,1)</f>
        <v>7.0000000000000007E-2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 t="shared" si="568"/>
        <v>John</v>
      </c>
      <c r="H4556" s="6" t="str">
        <f t="shared" si="569"/>
        <v>Lucas</v>
      </c>
      <c r="I4556" s="6" t="str">
        <f t="shared" si="570"/>
        <v>Beijing</v>
      </c>
      <c r="J4556" s="2" t="s">
        <v>297</v>
      </c>
      <c r="K4556" s="7" t="str">
        <f>INDEX('Product Details'!$A$2:$D$169, MATCH('Sales Order '!J4556,'Product Details'!$B$2:$B$169,0),3)</f>
        <v>Office_Supplies</v>
      </c>
      <c r="L4556" s="7" t="str">
        <f>INDEX('Product Details'!$A$2:$D$169, MATCH('Sales Order '!J4556,'Product Details'!$B$2:$B$169,0),4)</f>
        <v>Binders</v>
      </c>
      <c r="M4556" s="7" t="str">
        <f>INDEX('Product Details'!$A$2:$D$169, MATCH('Sales Order '!J4556,'Product Details'!$B$2:$B$169,0),1)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571"/>
        <v>7368</v>
      </c>
      <c r="R4556" s="8">
        <f t="shared" si="572"/>
        <v>7653</v>
      </c>
      <c r="S4556" s="2">
        <v>63</v>
      </c>
      <c r="T4556" s="9">
        <f t="shared" si="573"/>
        <v>7716</v>
      </c>
      <c r="U4556" s="9">
        <f t="shared" si="574"/>
        <v>348</v>
      </c>
      <c r="V4556" s="2" t="s">
        <v>34</v>
      </c>
      <c r="W4556" s="10">
        <f t="shared" si="575"/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 t="shared" si="568"/>
        <v>Rachel</v>
      </c>
      <c r="H4557" s="6" t="str">
        <f t="shared" si="569"/>
        <v>Payne</v>
      </c>
      <c r="I4557" s="6" t="str">
        <f t="shared" si="570"/>
        <v>Caloundra</v>
      </c>
      <c r="J4557" s="2" t="s">
        <v>132</v>
      </c>
      <c r="K4557" s="7" t="str">
        <f>INDEX('Product Details'!$A$2:$D$169, MATCH('Sales Order '!J4557,'Product Details'!$B$2:$B$169,0),3)</f>
        <v>Office_Supplies</v>
      </c>
      <c r="L4557" s="7" t="str">
        <f>INDEX('Product Details'!$A$2:$D$169, MATCH('Sales Order '!J4557,'Product Details'!$B$2:$B$169,0),4)</f>
        <v>Labels</v>
      </c>
      <c r="M4557" s="7" t="str">
        <f>INDEX('Product Details'!$A$2:$D$169, MATCH('Sales Order '!J4557,'Product Details'!$B$2:$B$169,0),1)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571"/>
        <v>4812</v>
      </c>
      <c r="R4557" s="8">
        <f t="shared" si="572"/>
        <v>4956</v>
      </c>
      <c r="S4557" s="2">
        <v>57</v>
      </c>
      <c r="T4557" s="9">
        <f t="shared" si="573"/>
        <v>5013</v>
      </c>
      <c r="U4557" s="9">
        <f t="shared" si="574"/>
        <v>201</v>
      </c>
      <c r="V4557" s="2" t="s">
        <v>34</v>
      </c>
      <c r="W4557" s="10">
        <f t="shared" si="575"/>
        <v>0.05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 t="shared" si="568"/>
        <v>Resi</v>
      </c>
      <c r="H4558" s="6" t="str">
        <f t="shared" si="569"/>
        <v>Pšlking</v>
      </c>
      <c r="I4558" s="6" t="str">
        <f t="shared" si="570"/>
        <v>Gelsenkirchen</v>
      </c>
      <c r="J4558" s="2" t="s">
        <v>564</v>
      </c>
      <c r="K4558" s="7" t="str">
        <f>INDEX('Product Details'!$A$2:$D$169, MATCH('Sales Order '!J4558,'Product Details'!$B$2:$B$169,0),3)</f>
        <v>Technology</v>
      </c>
      <c r="L4558" s="7" t="str">
        <f>INDEX('Product Details'!$A$2:$D$169, MATCH('Sales Order '!J4558,'Product Details'!$B$2:$B$169,0),4)</f>
        <v>Machines</v>
      </c>
      <c r="M4558" s="7" t="str">
        <f>INDEX('Product Details'!$A$2:$D$169, MATCH('Sales Order '!J4558,'Product Details'!$B$2:$B$169,0),1)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571"/>
        <v>12838</v>
      </c>
      <c r="R4558" s="8">
        <f t="shared" si="572"/>
        <v>14119</v>
      </c>
      <c r="S4558" s="2">
        <v>58</v>
      </c>
      <c r="T4558" s="9">
        <f t="shared" si="573"/>
        <v>14177</v>
      </c>
      <c r="U4558" s="9">
        <f t="shared" si="574"/>
        <v>1339</v>
      </c>
      <c r="V4558" s="2" t="s">
        <v>72</v>
      </c>
      <c r="W4558" s="10">
        <f t="shared" si="575"/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 t="shared" si="568"/>
        <v>Natalie</v>
      </c>
      <c r="H4559" s="6" t="str">
        <f t="shared" si="569"/>
        <v>DeCherney</v>
      </c>
      <c r="I4559" s="6" t="str">
        <f t="shared" si="570"/>
        <v>Anqing</v>
      </c>
      <c r="J4559" s="2" t="s">
        <v>294</v>
      </c>
      <c r="K4559" s="7" t="str">
        <f>INDEX('Product Details'!$A$2:$D$169, MATCH('Sales Order '!J4559,'Product Details'!$B$2:$B$169,0),3)</f>
        <v>Furniture</v>
      </c>
      <c r="L4559" s="7" t="str">
        <f>INDEX('Product Details'!$A$2:$D$169, MATCH('Sales Order '!J4559,'Product Details'!$B$2:$B$169,0),4)</f>
        <v>Bookcases</v>
      </c>
      <c r="M4559" s="7" t="str">
        <f>INDEX('Product Details'!$A$2:$D$169, MATCH('Sales Order '!J4559,'Product Details'!$B$2:$B$169,0),1)</f>
        <v>Floating Shelf Set, Mobile</v>
      </c>
      <c r="N4559" s="2">
        <v>5848</v>
      </c>
      <c r="O4559" s="2">
        <v>5214</v>
      </c>
      <c r="P4559" s="2">
        <v>3</v>
      </c>
      <c r="Q4559" s="8">
        <f t="shared" si="571"/>
        <v>15642</v>
      </c>
      <c r="R4559" s="8">
        <f t="shared" si="572"/>
        <v>17544</v>
      </c>
      <c r="S4559" s="2">
        <v>52</v>
      </c>
      <c r="T4559" s="9">
        <f t="shared" si="573"/>
        <v>17596</v>
      </c>
      <c r="U4559" s="9">
        <f t="shared" si="574"/>
        <v>1954</v>
      </c>
      <c r="V4559" s="2" t="s">
        <v>64</v>
      </c>
      <c r="W4559" s="10">
        <f t="shared" si="575"/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 t="shared" si="568"/>
        <v>MaryBeth</v>
      </c>
      <c r="H4560" s="6" t="str">
        <f t="shared" si="569"/>
        <v>Skach</v>
      </c>
      <c r="I4560" s="6" t="str">
        <f t="shared" si="570"/>
        <v>Licheng</v>
      </c>
      <c r="J4560" s="2" t="s">
        <v>320</v>
      </c>
      <c r="K4560" s="7" t="str">
        <f>INDEX('Product Details'!$A$2:$D$169, MATCH('Sales Order '!J4560,'Product Details'!$B$2:$B$169,0),3)</f>
        <v>Technology</v>
      </c>
      <c r="L4560" s="7" t="str">
        <f>INDEX('Product Details'!$A$2:$D$169, MATCH('Sales Order '!J4560,'Product Details'!$B$2:$B$169,0),4)</f>
        <v>Accessories</v>
      </c>
      <c r="M4560" s="7" t="str">
        <f>INDEX('Product Details'!$A$2:$D$169, MATCH('Sales Order '!J4560,'Product Details'!$B$2:$B$169,0),1)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571"/>
        <v>62447</v>
      </c>
      <c r="R4560" s="8">
        <f t="shared" si="572"/>
        <v>66132</v>
      </c>
      <c r="S4560" s="2">
        <v>99</v>
      </c>
      <c r="T4560" s="9">
        <f t="shared" si="573"/>
        <v>66231</v>
      </c>
      <c r="U4560" s="9">
        <f t="shared" si="574"/>
        <v>3784</v>
      </c>
      <c r="V4560" s="2" t="s">
        <v>34</v>
      </c>
      <c r="W4560" s="10">
        <f t="shared" si="575"/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 t="shared" si="568"/>
        <v>Harold</v>
      </c>
      <c r="H4561" s="6" t="str">
        <f t="shared" si="569"/>
        <v>Dahlen</v>
      </c>
      <c r="I4561" s="6" t="str">
        <f t="shared" si="570"/>
        <v>Melbourne</v>
      </c>
      <c r="J4561" s="2" t="s">
        <v>351</v>
      </c>
      <c r="K4561" s="7" t="str">
        <f>INDEX('Product Details'!$A$2:$D$169, MATCH('Sales Order '!J4561,'Product Details'!$B$2:$B$169,0),3)</f>
        <v>Furniture</v>
      </c>
      <c r="L4561" s="7" t="str">
        <f>INDEX('Product Details'!$A$2:$D$169, MATCH('Sales Order '!J4561,'Product Details'!$B$2:$B$169,0),4)</f>
        <v>Tables</v>
      </c>
      <c r="M4561" s="7" t="str">
        <f>INDEX('Product Details'!$A$2:$D$169, MATCH('Sales Order '!J4561,'Product Details'!$B$2:$B$169,0),1)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571"/>
        <v>7224</v>
      </c>
      <c r="R4561" s="8">
        <f t="shared" si="572"/>
        <v>7578</v>
      </c>
      <c r="S4561" s="2">
        <v>30</v>
      </c>
      <c r="T4561" s="9">
        <f t="shared" si="573"/>
        <v>7608</v>
      </c>
      <c r="U4561" s="9">
        <f t="shared" si="574"/>
        <v>384</v>
      </c>
      <c r="V4561" s="2" t="s">
        <v>64</v>
      </c>
      <c r="W4561" s="10">
        <f t="shared" si="575"/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 t="shared" si="568"/>
        <v>Irene</v>
      </c>
      <c r="H4562" s="6" t="str">
        <f t="shared" si="569"/>
        <v>Maddox</v>
      </c>
      <c r="I4562" s="6" t="str">
        <f t="shared" si="570"/>
        <v>Bhavnagar</v>
      </c>
      <c r="J4562" s="2" t="s">
        <v>405</v>
      </c>
      <c r="K4562" s="7" t="str">
        <f>INDEX('Product Details'!$A$2:$D$169, MATCH('Sales Order '!J4562,'Product Details'!$B$2:$B$169,0),3)</f>
        <v>Furniture</v>
      </c>
      <c r="L4562" s="7" t="str">
        <f>INDEX('Product Details'!$A$2:$D$169, MATCH('Sales Order '!J4562,'Product Details'!$B$2:$B$169,0),4)</f>
        <v>Furnishings</v>
      </c>
      <c r="M4562" s="7" t="str">
        <f>INDEX('Product Details'!$A$2:$D$169, MATCH('Sales Order '!J4562,'Product Details'!$B$2:$B$169,0),1)</f>
        <v>-O Photo Frame, Black</v>
      </c>
      <c r="N4562" s="2">
        <v>8026</v>
      </c>
      <c r="O4562" s="2">
        <v>7572</v>
      </c>
      <c r="P4562" s="2">
        <v>3</v>
      </c>
      <c r="Q4562" s="8">
        <f t="shared" si="571"/>
        <v>22716</v>
      </c>
      <c r="R4562" s="8">
        <f t="shared" si="572"/>
        <v>24078</v>
      </c>
      <c r="S4562" s="2">
        <v>86</v>
      </c>
      <c r="T4562" s="9">
        <f t="shared" si="573"/>
        <v>24164</v>
      </c>
      <c r="U4562" s="9">
        <f t="shared" si="574"/>
        <v>1448</v>
      </c>
      <c r="V4562" s="2" t="s">
        <v>34</v>
      </c>
      <c r="W4562" s="10">
        <f t="shared" si="575"/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 t="shared" si="568"/>
        <v>Laurel</v>
      </c>
      <c r="H4563" s="6" t="str">
        <f t="shared" si="569"/>
        <v>Workman</v>
      </c>
      <c r="I4563" s="6" t="str">
        <f t="shared" si="570"/>
        <v>Dongguan</v>
      </c>
      <c r="J4563" s="2" t="s">
        <v>135</v>
      </c>
      <c r="K4563" s="7" t="e">
        <f>INDEX('Product Details'!$A$2:$D$169, MATCH('Sales Order '!J4563,'Product Details'!$B$2:$B$169,0),3)</f>
        <v>#N/A</v>
      </c>
      <c r="L4563" s="7" t="e">
        <f>INDEX('Product Details'!$A$2:$D$169, MATCH('Sales Order '!J4563,'Product Details'!$B$2:$B$169,0),4)</f>
        <v>#N/A</v>
      </c>
      <c r="M4563" s="7" t="e">
        <f>INDEX('Product Details'!$A$2:$D$169, MATCH('Sales Order '!J4563,'Product Details'!$B$2:$B$169,0),1)</f>
        <v>#N/A</v>
      </c>
      <c r="N4563" s="2">
        <v>1637</v>
      </c>
      <c r="O4563" s="2">
        <v>1591</v>
      </c>
      <c r="P4563" s="2">
        <v>5</v>
      </c>
      <c r="Q4563" s="8">
        <f t="shared" si="571"/>
        <v>7955</v>
      </c>
      <c r="R4563" s="8">
        <f t="shared" si="572"/>
        <v>8185</v>
      </c>
      <c r="S4563" s="2">
        <v>100</v>
      </c>
      <c r="T4563" s="9">
        <f t="shared" si="573"/>
        <v>8285</v>
      </c>
      <c r="U4563" s="9">
        <f t="shared" si="574"/>
        <v>330</v>
      </c>
      <c r="V4563" s="2" t="s">
        <v>64</v>
      </c>
      <c r="W4563" s="10">
        <f t="shared" si="575"/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 t="shared" si="568"/>
        <v>Dennis</v>
      </c>
      <c r="H4564" s="6" t="str">
        <f t="shared" si="569"/>
        <v>Pardue</v>
      </c>
      <c r="I4564" s="6" t="str">
        <f t="shared" si="570"/>
        <v>Townsville</v>
      </c>
      <c r="J4564" s="2" t="s">
        <v>263</v>
      </c>
      <c r="K4564" s="7" t="str">
        <f>INDEX('Product Details'!$A$2:$D$169, MATCH('Sales Order '!J4564,'Product Details'!$B$2:$B$169,0),3)</f>
        <v>Furniture</v>
      </c>
      <c r="L4564" s="7" t="str">
        <f>INDEX('Product Details'!$A$2:$D$169, MATCH('Sales Order '!J4564,'Product Details'!$B$2:$B$169,0),4)</f>
        <v>Chairs</v>
      </c>
      <c r="M4564" s="7" t="str">
        <f>INDEX('Product Details'!$A$2:$D$169, MATCH('Sales Order '!J4564,'Product Details'!$B$2:$B$169,0),1)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571"/>
        <v>165</v>
      </c>
      <c r="R4564" s="8">
        <f t="shared" si="572"/>
        <v>177</v>
      </c>
      <c r="S4564" s="2">
        <v>10</v>
      </c>
      <c r="T4564" s="9">
        <f t="shared" si="573"/>
        <v>187</v>
      </c>
      <c r="U4564" s="9">
        <f t="shared" si="574"/>
        <v>22</v>
      </c>
      <c r="V4564" s="2" t="s">
        <v>64</v>
      </c>
      <c r="W4564" s="10">
        <f t="shared" si="575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 t="shared" si="568"/>
        <v>Ivan</v>
      </c>
      <c r="H4565" s="6" t="str">
        <f t="shared" si="569"/>
        <v>Gibson</v>
      </c>
      <c r="I4565" s="6" t="str">
        <f t="shared" si="570"/>
        <v>Perth</v>
      </c>
      <c r="J4565" s="2" t="s">
        <v>633</v>
      </c>
      <c r="K4565" s="7" t="str">
        <f>INDEX('Product Details'!$A$2:$D$169, MATCH('Sales Order '!J4565,'Product Details'!$B$2:$B$169,0),3)</f>
        <v>Office_Supplies</v>
      </c>
      <c r="L4565" s="7" t="str">
        <f>INDEX('Product Details'!$A$2:$D$169, MATCH('Sales Order '!J4565,'Product Details'!$B$2:$B$169,0),4)</f>
        <v>Appliances</v>
      </c>
      <c r="M4565" s="7" t="str">
        <f>INDEX('Product Details'!$A$2:$D$169, MATCH('Sales Order '!J4565,'Product Details'!$B$2:$B$169,0),1)</f>
        <v>Cuisinart Toaster, Silver</v>
      </c>
      <c r="N4565" s="2">
        <v>9135</v>
      </c>
      <c r="O4565" s="2">
        <v>8143</v>
      </c>
      <c r="P4565" s="2">
        <v>3</v>
      </c>
      <c r="Q4565" s="8">
        <f t="shared" si="571"/>
        <v>24429</v>
      </c>
      <c r="R4565" s="8">
        <f t="shared" si="572"/>
        <v>27405</v>
      </c>
      <c r="S4565" s="2">
        <v>69</v>
      </c>
      <c r="T4565" s="9">
        <f t="shared" si="573"/>
        <v>27474</v>
      </c>
      <c r="U4565" s="9">
        <f t="shared" si="574"/>
        <v>3045</v>
      </c>
      <c r="V4565" s="2" t="s">
        <v>34</v>
      </c>
      <c r="W4565" s="10">
        <f t="shared" si="575"/>
        <v>7.0000000000000007E-2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 t="shared" si="568"/>
        <v>Sanjit</v>
      </c>
      <c r="H4566" s="6" t="str">
        <f t="shared" si="569"/>
        <v>Chand</v>
      </c>
      <c r="I4566" s="6" t="str">
        <f t="shared" si="570"/>
        <v>Thiruvananthapuram</v>
      </c>
      <c r="J4566" s="2" t="s">
        <v>274</v>
      </c>
      <c r="K4566" s="7" t="str">
        <f>INDEX('Product Details'!$A$2:$D$169, MATCH('Sales Order '!J4566,'Product Details'!$B$2:$B$169,0),3)</f>
        <v>Furniture</v>
      </c>
      <c r="L4566" s="7" t="str">
        <f>INDEX('Product Details'!$A$2:$D$169, MATCH('Sales Order '!J4566,'Product Details'!$B$2:$B$169,0),4)</f>
        <v>Tables</v>
      </c>
      <c r="M4566" s="7" t="str">
        <f>INDEX('Product Details'!$A$2:$D$169, MATCH('Sales Order '!J4566,'Product Details'!$B$2:$B$169,0),1)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571"/>
        <v>6808</v>
      </c>
      <c r="R4566" s="8">
        <f t="shared" si="572"/>
        <v>6936</v>
      </c>
      <c r="S4566" s="2">
        <v>93</v>
      </c>
      <c r="T4566" s="9">
        <f t="shared" si="573"/>
        <v>7029</v>
      </c>
      <c r="U4566" s="9">
        <f t="shared" si="574"/>
        <v>221</v>
      </c>
      <c r="V4566" s="2" t="s">
        <v>64</v>
      </c>
      <c r="W4566" s="10">
        <f t="shared" si="575"/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 t="shared" si="568"/>
        <v>Laurel</v>
      </c>
      <c r="H4567" s="6" t="str">
        <f t="shared" si="569"/>
        <v>Workman</v>
      </c>
      <c r="I4567" s="6" t="str">
        <f t="shared" si="570"/>
        <v>Dongguan</v>
      </c>
      <c r="J4567" s="2" t="s">
        <v>297</v>
      </c>
      <c r="K4567" s="7" t="str">
        <f>INDEX('Product Details'!$A$2:$D$169, MATCH('Sales Order '!J4567,'Product Details'!$B$2:$B$169,0),3)</f>
        <v>Office_Supplies</v>
      </c>
      <c r="L4567" s="7" t="str">
        <f>INDEX('Product Details'!$A$2:$D$169, MATCH('Sales Order '!J4567,'Product Details'!$B$2:$B$169,0),4)</f>
        <v>Binders</v>
      </c>
      <c r="M4567" s="7" t="str">
        <f>INDEX('Product Details'!$A$2:$D$169, MATCH('Sales Order '!J4567,'Product Details'!$B$2:$B$169,0),1)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571"/>
        <v>1334</v>
      </c>
      <c r="R4567" s="8">
        <f t="shared" si="572"/>
        <v>1413</v>
      </c>
      <c r="S4567" s="2">
        <v>22</v>
      </c>
      <c r="T4567" s="9">
        <f t="shared" si="573"/>
        <v>1435</v>
      </c>
      <c r="U4567" s="9">
        <f t="shared" si="574"/>
        <v>101</v>
      </c>
      <c r="V4567" s="2" t="s">
        <v>34</v>
      </c>
      <c r="W4567" s="10">
        <f t="shared" si="575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 t="shared" si="568"/>
        <v>Vivek</v>
      </c>
      <c r="H4568" s="6" t="str">
        <f t="shared" si="569"/>
        <v>Sundaresam</v>
      </c>
      <c r="I4568" s="6" t="str">
        <f t="shared" si="570"/>
        <v>Hamburg</v>
      </c>
      <c r="J4568" s="2" t="s">
        <v>1174</v>
      </c>
      <c r="K4568" s="7" t="str">
        <f>INDEX('Product Details'!$A$2:$D$169, MATCH('Sales Order '!J4568,'Product Details'!$B$2:$B$169,0),3)</f>
        <v>Office_Supplies</v>
      </c>
      <c r="L4568" s="7" t="str">
        <f>INDEX('Product Details'!$A$2:$D$169, MATCH('Sales Order '!J4568,'Product Details'!$B$2:$B$169,0),4)</f>
        <v>Storage</v>
      </c>
      <c r="M4568" s="7" t="str">
        <f>INDEX('Product Details'!$A$2:$D$169, MATCH('Sales Order '!J4568,'Product Details'!$B$2:$B$169,0),1)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571"/>
        <v>15760</v>
      </c>
      <c r="R4568" s="8">
        <f t="shared" si="572"/>
        <v>17520</v>
      </c>
      <c r="S4568" s="2">
        <v>59</v>
      </c>
      <c r="T4568" s="9">
        <f t="shared" si="573"/>
        <v>17579</v>
      </c>
      <c r="U4568" s="9">
        <f t="shared" si="574"/>
        <v>1819</v>
      </c>
      <c r="V4568" s="2" t="s">
        <v>34</v>
      </c>
      <c r="W4568" s="10">
        <f t="shared" si="575"/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 t="shared" si="568"/>
        <v>Carl</v>
      </c>
      <c r="H4569" s="6" t="str">
        <f t="shared" si="569"/>
        <v>Weiss</v>
      </c>
      <c r="I4569" s="6" t="str">
        <f t="shared" si="570"/>
        <v>Tianjin</v>
      </c>
      <c r="J4569" s="2" t="s">
        <v>408</v>
      </c>
      <c r="K4569" s="7" t="str">
        <f>INDEX('Product Details'!$A$2:$D$169, MATCH('Sales Order '!J4569,'Product Details'!$B$2:$B$169,0),3)</f>
        <v>Furniture</v>
      </c>
      <c r="L4569" s="7" t="str">
        <f>INDEX('Product Details'!$A$2:$D$169, MATCH('Sales Order '!J4569,'Product Details'!$B$2:$B$169,0),4)</f>
        <v>Furnishings</v>
      </c>
      <c r="M4569" s="7" t="str">
        <f>INDEX('Product Details'!$A$2:$D$169, MATCH('Sales Order '!J4569,'Product Details'!$B$2:$B$169,0),1)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571"/>
        <v>23403</v>
      </c>
      <c r="R4569" s="8">
        <f t="shared" si="572"/>
        <v>25299</v>
      </c>
      <c r="S4569" s="2">
        <v>97</v>
      </c>
      <c r="T4569" s="9">
        <f t="shared" si="573"/>
        <v>25396</v>
      </c>
      <c r="U4569" s="9">
        <f t="shared" si="574"/>
        <v>1993</v>
      </c>
      <c r="V4569" s="2" t="s">
        <v>34</v>
      </c>
      <c r="W4569" s="10">
        <f t="shared" si="575"/>
        <v>7.0000000000000007E-2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 t="shared" si="568"/>
        <v>Quincy</v>
      </c>
      <c r="H4570" s="6" t="str">
        <f t="shared" si="569"/>
        <v>Jones</v>
      </c>
      <c r="I4570" s="6" t="str">
        <f t="shared" si="570"/>
        <v>Gold Coast</v>
      </c>
      <c r="J4570" s="2" t="s">
        <v>151</v>
      </c>
      <c r="K4570" s="7" t="str">
        <f>INDEX('Product Details'!$A$2:$D$169, MATCH('Sales Order '!J4570,'Product Details'!$B$2:$B$169,0),3)</f>
        <v>Office_Supplies</v>
      </c>
      <c r="L4570" s="7" t="str">
        <f>INDEX('Product Details'!$A$2:$D$169, MATCH('Sales Order '!J4570,'Product Details'!$B$2:$B$169,0),4)</f>
        <v>Appliances</v>
      </c>
      <c r="M4570" s="7" t="str">
        <f>INDEX('Product Details'!$A$2:$D$169, MATCH('Sales Order '!J4570,'Product Details'!$B$2:$B$169,0),1)</f>
        <v>KitchenAid Refrigerator, Red</v>
      </c>
      <c r="N4570" s="2">
        <v>63</v>
      </c>
      <c r="O4570" s="2">
        <v>58</v>
      </c>
      <c r="P4570" s="2">
        <v>5</v>
      </c>
      <c r="Q4570" s="8">
        <f t="shared" si="571"/>
        <v>290</v>
      </c>
      <c r="R4570" s="8">
        <f t="shared" si="572"/>
        <v>315</v>
      </c>
      <c r="S4570" s="2">
        <v>10</v>
      </c>
      <c r="T4570" s="9">
        <f t="shared" si="573"/>
        <v>325</v>
      </c>
      <c r="U4570" s="9">
        <f t="shared" si="574"/>
        <v>35</v>
      </c>
      <c r="V4570" s="2" t="s">
        <v>34</v>
      </c>
      <c r="W4570" s="10">
        <f t="shared" si="575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 t="shared" si="568"/>
        <v>Mark</v>
      </c>
      <c r="H4571" s="6" t="str">
        <f t="shared" si="569"/>
        <v>Cousins</v>
      </c>
      <c r="I4571" s="6" t="str">
        <f t="shared" si="570"/>
        <v>Karimnagar</v>
      </c>
      <c r="J4571" s="2" t="s">
        <v>84</v>
      </c>
      <c r="K4571" s="7" t="str">
        <f>INDEX('Product Details'!$A$2:$D$169, MATCH('Sales Order '!J4571,'Product Details'!$B$2:$B$169,0),3)</f>
        <v>Furniture</v>
      </c>
      <c r="L4571" s="7" t="str">
        <f>INDEX('Product Details'!$A$2:$D$169, MATCH('Sales Order '!J4571,'Product Details'!$B$2:$B$169,0),4)</f>
        <v>Chairs</v>
      </c>
      <c r="M4571" s="7" t="str">
        <f>INDEX('Product Details'!$A$2:$D$169, MATCH('Sales Order '!J4571,'Product Details'!$B$2:$B$169,0),1)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571"/>
        <v>974</v>
      </c>
      <c r="R4571" s="8">
        <f t="shared" si="572"/>
        <v>1062</v>
      </c>
      <c r="S4571" s="2">
        <v>88</v>
      </c>
      <c r="T4571" s="9">
        <f t="shared" si="573"/>
        <v>1150</v>
      </c>
      <c r="U4571" s="9">
        <f t="shared" si="574"/>
        <v>176</v>
      </c>
      <c r="V4571" s="2" t="s">
        <v>34</v>
      </c>
      <c r="W4571" s="10">
        <f t="shared" si="575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 t="shared" si="568"/>
        <v>Allen</v>
      </c>
      <c r="H4572" s="6" t="str">
        <f t="shared" si="569"/>
        <v>Armold</v>
      </c>
      <c r="I4572" s="6" t="str">
        <f t="shared" si="570"/>
        <v>Wuchuan</v>
      </c>
      <c r="J4572" s="2" t="s">
        <v>129</v>
      </c>
      <c r="K4572" s="7" t="str">
        <f>INDEX('Product Details'!$A$2:$D$169, MATCH('Sales Order '!J4572,'Product Details'!$B$2:$B$169,0),3)</f>
        <v>Furniture</v>
      </c>
      <c r="L4572" s="7" t="str">
        <f>INDEX('Product Details'!$A$2:$D$169, MATCH('Sales Order '!J4572,'Product Details'!$B$2:$B$169,0),4)</f>
        <v>Tables</v>
      </c>
      <c r="M4572" s="7" t="str">
        <f>INDEX('Product Details'!$A$2:$D$169, MATCH('Sales Order '!J4572,'Product Details'!$B$2:$B$169,0),1)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571"/>
        <v>2959</v>
      </c>
      <c r="R4572" s="8">
        <f t="shared" si="572"/>
        <v>3256</v>
      </c>
      <c r="S4572" s="2">
        <v>46</v>
      </c>
      <c r="T4572" s="9">
        <f t="shared" si="573"/>
        <v>3302</v>
      </c>
      <c r="U4572" s="9">
        <f t="shared" si="574"/>
        <v>343</v>
      </c>
      <c r="V4572" s="2" t="s">
        <v>64</v>
      </c>
      <c r="W4572" s="10">
        <f t="shared" si="575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 t="shared" si="568"/>
        <v>Jim</v>
      </c>
      <c r="H4573" s="6" t="str">
        <f t="shared" si="569"/>
        <v>Epp</v>
      </c>
      <c r="I4573" s="6" t="str">
        <f t="shared" si="570"/>
        <v>Qingdao</v>
      </c>
      <c r="J4573" s="2" t="s">
        <v>161</v>
      </c>
      <c r="K4573" s="7" t="str">
        <f>INDEX('Product Details'!$A$2:$D$169, MATCH('Sales Order '!J4573,'Product Details'!$B$2:$B$169,0),3)</f>
        <v>Office_Supplies</v>
      </c>
      <c r="L4573" s="7" t="str">
        <f>INDEX('Product Details'!$A$2:$D$169, MATCH('Sales Order '!J4573,'Product Details'!$B$2:$B$169,0),4)</f>
        <v>Storage</v>
      </c>
      <c r="M4573" s="7" t="str">
        <f>INDEX('Product Details'!$A$2:$D$169, MATCH('Sales Order '!J4573,'Product Details'!$B$2:$B$169,0),1)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571"/>
        <v>665</v>
      </c>
      <c r="R4573" s="8">
        <f t="shared" si="572"/>
        <v>700</v>
      </c>
      <c r="S4573" s="2">
        <v>10</v>
      </c>
      <c r="T4573" s="9">
        <f t="shared" si="573"/>
        <v>710</v>
      </c>
      <c r="U4573" s="9">
        <f t="shared" si="574"/>
        <v>45</v>
      </c>
      <c r="V4573" s="2" t="s">
        <v>34</v>
      </c>
      <c r="W4573" s="10">
        <f t="shared" si="575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 t="shared" si="568"/>
        <v>Harry</v>
      </c>
      <c r="H4574" s="6" t="str">
        <f t="shared" si="569"/>
        <v>Marie</v>
      </c>
      <c r="I4574" s="6" t="str">
        <f t="shared" si="570"/>
        <v>Mataram</v>
      </c>
      <c r="J4574" s="2" t="s">
        <v>546</v>
      </c>
      <c r="K4574" s="7" t="str">
        <f>INDEX('Product Details'!$A$2:$D$169, MATCH('Sales Order '!J4574,'Product Details'!$B$2:$B$169,0),3)</f>
        <v>Technology</v>
      </c>
      <c r="L4574" s="7" t="str">
        <f>INDEX('Product Details'!$A$2:$D$169, MATCH('Sales Order '!J4574,'Product Details'!$B$2:$B$169,0),4)</f>
        <v>Copiers</v>
      </c>
      <c r="M4574" s="7" t="str">
        <f>INDEX('Product Details'!$A$2:$D$169, MATCH('Sales Order '!J4574,'Product Details'!$B$2:$B$169,0),1)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571"/>
        <v>2916</v>
      </c>
      <c r="R4574" s="8">
        <f t="shared" si="572"/>
        <v>3148</v>
      </c>
      <c r="S4574" s="2">
        <v>87</v>
      </c>
      <c r="T4574" s="9">
        <f t="shared" si="573"/>
        <v>3235</v>
      </c>
      <c r="U4574" s="9">
        <f t="shared" si="574"/>
        <v>319</v>
      </c>
      <c r="V4574" s="2" t="s">
        <v>64</v>
      </c>
      <c r="W4574" s="10">
        <f t="shared" si="575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 t="shared" si="568"/>
        <v>Harold</v>
      </c>
      <c r="H4575" s="6" t="str">
        <f t="shared" si="569"/>
        <v>Pawlan</v>
      </c>
      <c r="I4575" s="6" t="str">
        <f t="shared" si="570"/>
        <v>Banda Aceh</v>
      </c>
      <c r="J4575" s="2" t="s">
        <v>533</v>
      </c>
      <c r="K4575" s="7" t="str">
        <f>INDEX('Product Details'!$A$2:$D$169, MATCH('Sales Order '!J4575,'Product Details'!$B$2:$B$169,0),3)</f>
        <v>Office_Supplies</v>
      </c>
      <c r="L4575" s="7" t="str">
        <f>INDEX('Product Details'!$A$2:$D$169, MATCH('Sales Order '!J4575,'Product Details'!$B$2:$B$169,0),4)</f>
        <v>Supplies</v>
      </c>
      <c r="M4575" s="7" t="str">
        <f>INDEX('Product Details'!$A$2:$D$169, MATCH('Sales Order '!J4575,'Product Details'!$B$2:$B$169,0),1)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571"/>
        <v>10228</v>
      </c>
      <c r="R4575" s="8">
        <f t="shared" si="572"/>
        <v>11160</v>
      </c>
      <c r="S4575" s="2">
        <v>55</v>
      </c>
      <c r="T4575" s="9">
        <f t="shared" si="573"/>
        <v>11215</v>
      </c>
      <c r="U4575" s="9">
        <f t="shared" si="574"/>
        <v>987</v>
      </c>
      <c r="V4575" s="2" t="s">
        <v>34</v>
      </c>
      <c r="W4575" s="10">
        <f t="shared" si="575"/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 t="shared" si="568"/>
        <v>Thomas</v>
      </c>
      <c r="H4576" s="6" t="str">
        <f t="shared" si="569"/>
        <v>Boland</v>
      </c>
      <c r="I4576" s="6" t="str">
        <f t="shared" si="570"/>
        <v>Newcastle</v>
      </c>
      <c r="J4576" s="2" t="s">
        <v>573</v>
      </c>
      <c r="K4576" s="7" t="str">
        <f>INDEX('Product Details'!$A$2:$D$169, MATCH('Sales Order '!J4576,'Product Details'!$B$2:$B$169,0),3)</f>
        <v>Technology</v>
      </c>
      <c r="L4576" s="7" t="str">
        <f>INDEX('Product Details'!$A$2:$D$169, MATCH('Sales Order '!J4576,'Product Details'!$B$2:$B$169,0),4)</f>
        <v>Machines</v>
      </c>
      <c r="M4576" s="7" t="str">
        <f>INDEX('Product Details'!$A$2:$D$169, MATCH('Sales Order '!J4576,'Product Details'!$B$2:$B$169,0),1)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571"/>
        <v>1496</v>
      </c>
      <c r="R4576" s="8">
        <f t="shared" si="572"/>
        <v>1572</v>
      </c>
      <c r="S4576" s="2">
        <v>47</v>
      </c>
      <c r="T4576" s="9">
        <f t="shared" si="573"/>
        <v>1619</v>
      </c>
      <c r="U4576" s="9">
        <f t="shared" si="574"/>
        <v>123</v>
      </c>
      <c r="V4576" s="2" t="s">
        <v>34</v>
      </c>
      <c r="W4576" s="10">
        <f t="shared" si="575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 t="shared" si="568"/>
        <v>Ed</v>
      </c>
      <c r="H4577" s="6" t="str">
        <f t="shared" si="569"/>
        <v>Braxton</v>
      </c>
      <c r="I4577" s="6" t="str">
        <f t="shared" si="570"/>
        <v>Bhatpara</v>
      </c>
      <c r="J4577" s="2" t="s">
        <v>227</v>
      </c>
      <c r="K4577" s="7" t="str">
        <f>INDEX('Product Details'!$A$2:$D$169, MATCH('Sales Order '!J4577,'Product Details'!$B$2:$B$169,0),3)</f>
        <v>Furniture</v>
      </c>
      <c r="L4577" s="7" t="str">
        <f>INDEX('Product Details'!$A$2:$D$169, MATCH('Sales Order '!J4577,'Product Details'!$B$2:$B$169,0),4)</f>
        <v>Bookcases</v>
      </c>
      <c r="M4577" s="7" t="str">
        <f>INDEX('Product Details'!$A$2:$D$169, MATCH('Sales Order '!J4577,'Product Details'!$B$2:$B$169,0),1)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571"/>
        <v>7374</v>
      </c>
      <c r="R4577" s="8">
        <f t="shared" si="572"/>
        <v>8043</v>
      </c>
      <c r="S4577" s="2">
        <v>68</v>
      </c>
      <c r="T4577" s="9">
        <f t="shared" si="573"/>
        <v>8111</v>
      </c>
      <c r="U4577" s="9">
        <f t="shared" si="574"/>
        <v>737</v>
      </c>
      <c r="V4577" s="2" t="s">
        <v>34</v>
      </c>
      <c r="W4577" s="10">
        <f t="shared" si="575"/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 t="shared" si="568"/>
        <v>Joy</v>
      </c>
      <c r="H4578" s="6" t="str">
        <f t="shared" si="569"/>
        <v>Bell</v>
      </c>
      <c r="I4578" s="6" t="str">
        <f t="shared" si="570"/>
        <v>Tongchuan</v>
      </c>
      <c r="J4578" s="2" t="s">
        <v>578</v>
      </c>
      <c r="K4578" s="7" t="str">
        <f>INDEX('Product Details'!$A$2:$D$169, MATCH('Sales Order '!J4578,'Product Details'!$B$2:$B$169,0),3)</f>
        <v>Office_Supplies</v>
      </c>
      <c r="L4578" s="7" t="str">
        <f>INDEX('Product Details'!$A$2:$D$169, MATCH('Sales Order '!J4578,'Product Details'!$B$2:$B$169,0),4)</f>
        <v>Envelopes</v>
      </c>
      <c r="M4578" s="7" t="str">
        <f>INDEX('Product Details'!$A$2:$D$169, MATCH('Sales Order '!J4578,'Product Details'!$B$2:$B$169,0),1)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571"/>
        <v>51784</v>
      </c>
      <c r="R4578" s="8">
        <f t="shared" si="572"/>
        <v>53312</v>
      </c>
      <c r="S4578" s="2">
        <v>62</v>
      </c>
      <c r="T4578" s="9">
        <f t="shared" si="573"/>
        <v>53374</v>
      </c>
      <c r="U4578" s="9">
        <f t="shared" si="574"/>
        <v>1590</v>
      </c>
      <c r="V4578" s="2" t="s">
        <v>64</v>
      </c>
      <c r="W4578" s="10">
        <f t="shared" si="575"/>
        <v>0.09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 t="shared" si="568"/>
        <v>Brendan</v>
      </c>
      <c r="H4579" s="6" t="str">
        <f t="shared" si="569"/>
        <v>Murry</v>
      </c>
      <c r="I4579" s="6" t="str">
        <f t="shared" si="570"/>
        <v>Brahmapur</v>
      </c>
      <c r="J4579" s="2" t="s">
        <v>695</v>
      </c>
      <c r="K4579" s="7" t="str">
        <f>INDEX('Product Details'!$A$2:$D$169, MATCH('Sales Order '!J4579,'Product Details'!$B$2:$B$169,0),3)</f>
        <v>Office_Supplies</v>
      </c>
      <c r="L4579" s="7" t="str">
        <f>INDEX('Product Details'!$A$2:$D$169, MATCH('Sales Order '!J4579,'Product Details'!$B$2:$B$169,0),4)</f>
        <v>Binders</v>
      </c>
      <c r="M4579" s="7" t="str">
        <f>INDEX('Product Details'!$A$2:$D$169, MATCH('Sales Order '!J4579,'Product Details'!$B$2:$B$169,0),1)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571"/>
        <v>24466</v>
      </c>
      <c r="R4579" s="8">
        <f t="shared" si="572"/>
        <v>25658</v>
      </c>
      <c r="S4579" s="2">
        <v>34</v>
      </c>
      <c r="T4579" s="9">
        <f t="shared" si="573"/>
        <v>25692</v>
      </c>
      <c r="U4579" s="9">
        <f t="shared" si="574"/>
        <v>1226</v>
      </c>
      <c r="V4579" s="2" t="s">
        <v>34</v>
      </c>
      <c r="W4579" s="10">
        <f t="shared" si="575"/>
        <v>7.0000000000000007E-2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 t="shared" si="568"/>
        <v>Thomas</v>
      </c>
      <c r="H4580" s="6" t="str">
        <f t="shared" si="569"/>
        <v>Brumley</v>
      </c>
      <c r="I4580" s="6" t="str">
        <f t="shared" si="570"/>
        <v>Launceston</v>
      </c>
      <c r="J4580" s="2" t="s">
        <v>138</v>
      </c>
      <c r="K4580" s="7" t="str">
        <f>INDEX('Product Details'!$A$2:$D$169, MATCH('Sales Order '!J4580,'Product Details'!$B$2:$B$169,0),3)</f>
        <v>Office_Supplies</v>
      </c>
      <c r="L4580" s="7" t="str">
        <f>INDEX('Product Details'!$A$2:$D$169, MATCH('Sales Order '!J4580,'Product Details'!$B$2:$B$169,0),4)</f>
        <v>Supplies</v>
      </c>
      <c r="M4580" s="7" t="str">
        <f>INDEX('Product Details'!$A$2:$D$169, MATCH('Sales Order '!J4580,'Product Details'!$B$2:$B$169,0),1)</f>
        <v>Stiletto Box Cutter, Steel</v>
      </c>
      <c r="N4580" s="2">
        <v>4808</v>
      </c>
      <c r="O4580" s="2">
        <v>4453</v>
      </c>
      <c r="P4580" s="2">
        <v>6</v>
      </c>
      <c r="Q4580" s="8">
        <f t="shared" si="571"/>
        <v>26718</v>
      </c>
      <c r="R4580" s="8">
        <f t="shared" si="572"/>
        <v>28848</v>
      </c>
      <c r="S4580" s="2">
        <v>47</v>
      </c>
      <c r="T4580" s="9">
        <f t="shared" si="573"/>
        <v>28895</v>
      </c>
      <c r="U4580" s="9">
        <f t="shared" si="574"/>
        <v>2177</v>
      </c>
      <c r="V4580" s="2" t="s">
        <v>34</v>
      </c>
      <c r="W4580" s="10">
        <f t="shared" si="575"/>
        <v>7.0000000000000007E-2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 t="shared" si="568"/>
        <v>Laurel</v>
      </c>
      <c r="H4581" s="6" t="str">
        <f t="shared" si="569"/>
        <v>Beltran</v>
      </c>
      <c r="I4581" s="6" t="str">
        <f t="shared" si="570"/>
        <v>Melbourne</v>
      </c>
      <c r="J4581" s="2" t="s">
        <v>458</v>
      </c>
      <c r="K4581" s="7" t="str">
        <f>INDEX('Product Details'!$A$2:$D$169, MATCH('Sales Order '!J4581,'Product Details'!$B$2:$B$169,0),3)</f>
        <v>Office_Supplies</v>
      </c>
      <c r="L4581" s="7" t="str">
        <f>INDEX('Product Details'!$A$2:$D$169, MATCH('Sales Order '!J4581,'Product Details'!$B$2:$B$169,0),4)</f>
        <v>Fasteners</v>
      </c>
      <c r="M4581" s="7" t="str">
        <f>INDEX('Product Details'!$A$2:$D$169, MATCH('Sales Order '!J4581,'Product Details'!$B$2:$B$169,0),1)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571"/>
        <v>112</v>
      </c>
      <c r="R4581" s="8">
        <f t="shared" si="572"/>
        <v>116</v>
      </c>
      <c r="S4581" s="2">
        <v>10</v>
      </c>
      <c r="T4581" s="9">
        <f t="shared" si="573"/>
        <v>126</v>
      </c>
      <c r="U4581" s="9">
        <f t="shared" si="574"/>
        <v>14</v>
      </c>
      <c r="V4581" s="2" t="s">
        <v>34</v>
      </c>
      <c r="W4581" s="10">
        <f t="shared" si="575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 t="shared" si="568"/>
        <v>Bill</v>
      </c>
      <c r="H4582" s="6" t="str">
        <f t="shared" si="569"/>
        <v>Shonely</v>
      </c>
      <c r="I4582" s="6" t="str">
        <f t="shared" si="570"/>
        <v>Jinjiang</v>
      </c>
      <c r="J4582" s="2" t="s">
        <v>380</v>
      </c>
      <c r="K4582" s="7" t="str">
        <f>INDEX('Product Details'!$A$2:$D$169, MATCH('Sales Order '!J4582,'Product Details'!$B$2:$B$169,0),3)</f>
        <v>Office_Supplies</v>
      </c>
      <c r="L4582" s="7" t="str">
        <f>INDEX('Product Details'!$A$2:$D$169, MATCH('Sales Order '!J4582,'Product Details'!$B$2:$B$169,0),4)</f>
        <v>Fasteners</v>
      </c>
      <c r="M4582" s="7" t="str">
        <f>INDEX('Product Details'!$A$2:$D$169, MATCH('Sales Order '!J4582,'Product Details'!$B$2:$B$169,0),1)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571"/>
        <v>3885</v>
      </c>
      <c r="R4582" s="8">
        <f t="shared" si="572"/>
        <v>4155</v>
      </c>
      <c r="S4582" s="2">
        <v>55</v>
      </c>
      <c r="T4582" s="9">
        <f t="shared" si="573"/>
        <v>4210</v>
      </c>
      <c r="U4582" s="9">
        <f t="shared" si="574"/>
        <v>325</v>
      </c>
      <c r="V4582" s="2" t="s">
        <v>64</v>
      </c>
      <c r="W4582" s="10">
        <f t="shared" si="575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 t="shared" si="568"/>
        <v>Brendan</v>
      </c>
      <c r="H4583" s="6" t="str">
        <f t="shared" si="569"/>
        <v>Dodson</v>
      </c>
      <c r="I4583" s="6" t="str">
        <f t="shared" si="570"/>
        <v>Adelaide</v>
      </c>
      <c r="J4583" s="2" t="s">
        <v>274</v>
      </c>
      <c r="K4583" s="7" t="str">
        <f>INDEX('Product Details'!$A$2:$D$169, MATCH('Sales Order '!J4583,'Product Details'!$B$2:$B$169,0),3)</f>
        <v>Furniture</v>
      </c>
      <c r="L4583" s="7" t="str">
        <f>INDEX('Product Details'!$A$2:$D$169, MATCH('Sales Order '!J4583,'Product Details'!$B$2:$B$169,0),4)</f>
        <v>Tables</v>
      </c>
      <c r="M4583" s="7" t="str">
        <f>INDEX('Product Details'!$A$2:$D$169, MATCH('Sales Order '!J4583,'Product Details'!$B$2:$B$169,0),1)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571"/>
        <v>1576</v>
      </c>
      <c r="R4583" s="8">
        <f t="shared" si="572"/>
        <v>1752</v>
      </c>
      <c r="S4583" s="2">
        <v>28</v>
      </c>
      <c r="T4583" s="9">
        <f t="shared" si="573"/>
        <v>1780</v>
      </c>
      <c r="U4583" s="9">
        <f t="shared" si="574"/>
        <v>204</v>
      </c>
      <c r="V4583" s="2" t="s">
        <v>34</v>
      </c>
      <c r="W4583" s="10">
        <f t="shared" si="575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 t="shared" si="568"/>
        <v>Dave</v>
      </c>
      <c r="H4584" s="6" t="str">
        <f t="shared" si="569"/>
        <v>Hallsten</v>
      </c>
      <c r="I4584" s="6" t="str">
        <f t="shared" si="570"/>
        <v>Melbourne</v>
      </c>
      <c r="J4584" s="2" t="s">
        <v>205</v>
      </c>
      <c r="K4584" s="7" t="str">
        <f>INDEX('Product Details'!$A$2:$D$169, MATCH('Sales Order '!J4584,'Product Details'!$B$2:$B$169,0),3)</f>
        <v>Office_Supplies</v>
      </c>
      <c r="L4584" s="7" t="str">
        <f>INDEX('Product Details'!$A$2:$D$169, MATCH('Sales Order '!J4584,'Product Details'!$B$2:$B$169,0),4)</f>
        <v>Labels</v>
      </c>
      <c r="M4584" s="7" t="str">
        <f>INDEX('Product Details'!$A$2:$D$169, MATCH('Sales Order '!J4584,'Product Details'!$B$2:$B$169,0),1)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571"/>
        <v>650</v>
      </c>
      <c r="R4584" s="8">
        <f t="shared" si="572"/>
        <v>680</v>
      </c>
      <c r="S4584" s="2">
        <v>30</v>
      </c>
      <c r="T4584" s="9">
        <f t="shared" si="573"/>
        <v>710</v>
      </c>
      <c r="U4584" s="9">
        <f t="shared" si="574"/>
        <v>60</v>
      </c>
      <c r="V4584" s="2" t="s">
        <v>64</v>
      </c>
      <c r="W4584" s="10">
        <f t="shared" si="575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 t="shared" si="568"/>
        <v>Charlotte</v>
      </c>
      <c r="H4585" s="6" t="str">
        <f t="shared" si="569"/>
        <v>Melton</v>
      </c>
      <c r="I4585" s="6" t="str">
        <f t="shared" si="570"/>
        <v>Canberra</v>
      </c>
      <c r="J4585" s="2" t="s">
        <v>748</v>
      </c>
      <c r="K4585" s="7" t="str">
        <f>INDEX('Product Details'!$A$2:$D$169, MATCH('Sales Order '!J4585,'Product Details'!$B$2:$B$169,0),3)</f>
        <v>Office_Supplies</v>
      </c>
      <c r="L4585" s="7" t="str">
        <f>INDEX('Product Details'!$A$2:$D$169, MATCH('Sales Order '!J4585,'Product Details'!$B$2:$B$169,0),4)</f>
        <v>Storage</v>
      </c>
      <c r="M4585" s="7" t="str">
        <f>INDEX('Product Details'!$A$2:$D$169, MATCH('Sales Order '!J4585,'Product Details'!$B$2:$B$169,0),1)</f>
        <v>Smead Trays, Wire Frame</v>
      </c>
      <c r="N4585" s="2">
        <v>681</v>
      </c>
      <c r="O4585" s="2">
        <v>642</v>
      </c>
      <c r="P4585" s="2">
        <v>2</v>
      </c>
      <c r="Q4585" s="8">
        <f t="shared" si="571"/>
        <v>1284</v>
      </c>
      <c r="R4585" s="8">
        <f t="shared" si="572"/>
        <v>1362</v>
      </c>
      <c r="S4585" s="2">
        <v>26</v>
      </c>
      <c r="T4585" s="9">
        <f t="shared" si="573"/>
        <v>1388</v>
      </c>
      <c r="U4585" s="9">
        <f t="shared" si="574"/>
        <v>104</v>
      </c>
      <c r="V4585" s="2" t="s">
        <v>34</v>
      </c>
      <c r="W4585" s="10">
        <f t="shared" si="575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 t="shared" si="568"/>
        <v>Eileen</v>
      </c>
      <c r="H4586" s="6" t="str">
        <f t="shared" si="569"/>
        <v>Kiefer</v>
      </c>
      <c r="I4586" s="6" t="str">
        <f t="shared" si="570"/>
        <v>Hamm</v>
      </c>
      <c r="J4586" s="2" t="s">
        <v>415</v>
      </c>
      <c r="K4586" s="7" t="str">
        <f>INDEX('Product Details'!$A$2:$D$169, MATCH('Sales Order '!J4586,'Product Details'!$B$2:$B$169,0),3)</f>
        <v>Furniture</v>
      </c>
      <c r="L4586" s="7" t="str">
        <f>INDEX('Product Details'!$A$2:$D$169, MATCH('Sales Order '!J4586,'Product Details'!$B$2:$B$169,0),4)</f>
        <v>Furnishings</v>
      </c>
      <c r="M4586" s="7" t="str">
        <f>INDEX('Product Details'!$A$2:$D$169, MATCH('Sales Order '!J4586,'Product Details'!$B$2:$B$169,0),1)</f>
        <v>-O Clock, Black</v>
      </c>
      <c r="N4586" s="2">
        <v>666</v>
      </c>
      <c r="O4586" s="2">
        <v>641</v>
      </c>
      <c r="P4586" s="2">
        <v>2</v>
      </c>
      <c r="Q4586" s="8">
        <f t="shared" si="571"/>
        <v>1282</v>
      </c>
      <c r="R4586" s="8">
        <f t="shared" si="572"/>
        <v>1332</v>
      </c>
      <c r="S4586" s="2">
        <v>46</v>
      </c>
      <c r="T4586" s="9">
        <f t="shared" si="573"/>
        <v>1378</v>
      </c>
      <c r="U4586" s="9">
        <f t="shared" si="574"/>
        <v>96</v>
      </c>
      <c r="V4586" s="2" t="s">
        <v>64</v>
      </c>
      <c r="W4586" s="10">
        <f t="shared" si="575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 t="shared" si="568"/>
        <v>Dana</v>
      </c>
      <c r="H4587" s="6" t="str">
        <f t="shared" si="569"/>
        <v>Kaydos</v>
      </c>
      <c r="I4587" s="6" t="str">
        <f t="shared" si="570"/>
        <v>Nagercoil</v>
      </c>
      <c r="J4587" s="2" t="s">
        <v>765</v>
      </c>
      <c r="K4587" s="7" t="str">
        <f>INDEX('Product Details'!$A$2:$D$169, MATCH('Sales Order '!J4587,'Product Details'!$B$2:$B$169,0),3)</f>
        <v>Furniture</v>
      </c>
      <c r="L4587" s="7" t="str">
        <f>INDEX('Product Details'!$A$2:$D$169, MATCH('Sales Order '!J4587,'Product Details'!$B$2:$B$169,0),4)</f>
        <v>Tables</v>
      </c>
      <c r="M4587" s="7" t="str">
        <f>INDEX('Product Details'!$A$2:$D$169, MATCH('Sales Order '!J4587,'Product Details'!$B$2:$B$169,0),1)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571"/>
        <v>13497</v>
      </c>
      <c r="R4587" s="8">
        <f t="shared" si="572"/>
        <v>14712</v>
      </c>
      <c r="S4587" s="2">
        <v>34</v>
      </c>
      <c r="T4587" s="9">
        <f t="shared" si="573"/>
        <v>14746</v>
      </c>
      <c r="U4587" s="9">
        <f t="shared" si="574"/>
        <v>1249</v>
      </c>
      <c r="V4587" s="2" t="s">
        <v>34</v>
      </c>
      <c r="W4587" s="10">
        <f t="shared" si="575"/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 t="shared" si="568"/>
        <v>Ben</v>
      </c>
      <c r="H4588" s="6" t="str">
        <f t="shared" si="569"/>
        <v>Wallace</v>
      </c>
      <c r="I4588" s="6" t="str">
        <f t="shared" si="570"/>
        <v>Shanghai</v>
      </c>
      <c r="J4588" s="2" t="s">
        <v>913</v>
      </c>
      <c r="K4588" s="7" t="str">
        <f>INDEX('Product Details'!$A$2:$D$169, MATCH('Sales Order '!J4588,'Product Details'!$B$2:$B$169,0),3)</f>
        <v>Office_Supplies</v>
      </c>
      <c r="L4588" s="7" t="str">
        <f>INDEX('Product Details'!$A$2:$D$169, MATCH('Sales Order '!J4588,'Product Details'!$B$2:$B$169,0),4)</f>
        <v>Appliances</v>
      </c>
      <c r="M4588" s="7" t="str">
        <f>INDEX('Product Details'!$A$2:$D$169, MATCH('Sales Order '!J4588,'Product Details'!$B$2:$B$169,0),1)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571"/>
        <v>33950</v>
      </c>
      <c r="R4588" s="8">
        <f t="shared" si="572"/>
        <v>37016</v>
      </c>
      <c r="S4588" s="2">
        <v>37</v>
      </c>
      <c r="T4588" s="9">
        <f t="shared" si="573"/>
        <v>37053</v>
      </c>
      <c r="U4588" s="9">
        <f t="shared" si="574"/>
        <v>3103</v>
      </c>
      <c r="V4588" s="2" t="s">
        <v>34</v>
      </c>
      <c r="W4588" s="10">
        <f t="shared" si="575"/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 t="shared" si="568"/>
        <v>Liz</v>
      </c>
      <c r="H4589" s="6" t="str">
        <f t="shared" si="569"/>
        <v>Pelletier</v>
      </c>
      <c r="I4589" s="6" t="str">
        <f t="shared" si="570"/>
        <v>Zigong</v>
      </c>
      <c r="J4589" s="2" t="s">
        <v>765</v>
      </c>
      <c r="K4589" s="7" t="str">
        <f>INDEX('Product Details'!$A$2:$D$169, MATCH('Sales Order '!J4589,'Product Details'!$B$2:$B$169,0),3)</f>
        <v>Furniture</v>
      </c>
      <c r="L4589" s="7" t="str">
        <f>INDEX('Product Details'!$A$2:$D$169, MATCH('Sales Order '!J4589,'Product Details'!$B$2:$B$169,0),4)</f>
        <v>Tables</v>
      </c>
      <c r="M4589" s="7" t="str">
        <f>INDEX('Product Details'!$A$2:$D$169, MATCH('Sales Order '!J4589,'Product Details'!$B$2:$B$169,0),1)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571"/>
        <v>12004</v>
      </c>
      <c r="R4589" s="8">
        <f t="shared" si="572"/>
        <v>12120</v>
      </c>
      <c r="S4589" s="2">
        <v>85</v>
      </c>
      <c r="T4589" s="9">
        <f t="shared" si="573"/>
        <v>12205</v>
      </c>
      <c r="U4589" s="9">
        <f t="shared" si="574"/>
        <v>201</v>
      </c>
      <c r="V4589" s="2" t="s">
        <v>34</v>
      </c>
      <c r="W4589" s="10">
        <f t="shared" si="575"/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 t="shared" si="568"/>
        <v>Helen</v>
      </c>
      <c r="H4590" s="6" t="str">
        <f t="shared" si="569"/>
        <v>Abelman</v>
      </c>
      <c r="I4590" s="6" t="str">
        <f t="shared" si="570"/>
        <v>Munich</v>
      </c>
      <c r="J4590" s="2" t="s">
        <v>253</v>
      </c>
      <c r="K4590" s="7" t="str">
        <f>INDEX('Product Details'!$A$2:$D$169, MATCH('Sales Order '!J4590,'Product Details'!$B$2:$B$169,0),3)</f>
        <v>Office_Supplies</v>
      </c>
      <c r="L4590" s="7" t="str">
        <f>INDEX('Product Details'!$A$2:$D$169, MATCH('Sales Order '!J4590,'Product Details'!$B$2:$B$169,0),4)</f>
        <v>Binders</v>
      </c>
      <c r="M4590" s="7" t="str">
        <f>INDEX('Product Details'!$A$2:$D$169, MATCH('Sales Order '!J4590,'Product Details'!$B$2:$B$169,0),1)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571"/>
        <v>2553</v>
      </c>
      <c r="R4590" s="8">
        <f t="shared" si="572"/>
        <v>2706</v>
      </c>
      <c r="S4590" s="2">
        <v>63</v>
      </c>
      <c r="T4590" s="9">
        <f t="shared" si="573"/>
        <v>2769</v>
      </c>
      <c r="U4590" s="9">
        <f t="shared" si="574"/>
        <v>216</v>
      </c>
      <c r="V4590" s="2" t="s">
        <v>34</v>
      </c>
      <c r="W4590" s="10">
        <f t="shared" si="575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 t="shared" si="568"/>
        <v>Philisse</v>
      </c>
      <c r="H4591" s="6" t="str">
        <f t="shared" si="569"/>
        <v>Overcash</v>
      </c>
      <c r="I4591" s="6" t="str">
        <f t="shared" si="570"/>
        <v>Devonport</v>
      </c>
      <c r="J4591" s="2" t="s">
        <v>702</v>
      </c>
      <c r="K4591" s="7" t="str">
        <f>INDEX('Product Details'!$A$2:$D$169, MATCH('Sales Order '!J4591,'Product Details'!$B$2:$B$169,0),3)</f>
        <v>Furniture</v>
      </c>
      <c r="L4591" s="7" t="str">
        <f>INDEX('Product Details'!$A$2:$D$169, MATCH('Sales Order '!J4591,'Product Details'!$B$2:$B$169,0),4)</f>
        <v>Tables</v>
      </c>
      <c r="M4591" s="7" t="str">
        <f>INDEX('Product Details'!$A$2:$D$169, MATCH('Sales Order '!J4591,'Product Details'!$B$2:$B$169,0),1)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571"/>
        <v>9088</v>
      </c>
      <c r="R4591" s="8">
        <f t="shared" si="572"/>
        <v>9448</v>
      </c>
      <c r="S4591" s="2">
        <v>94</v>
      </c>
      <c r="T4591" s="9">
        <f t="shared" si="573"/>
        <v>9542</v>
      </c>
      <c r="U4591" s="9">
        <f t="shared" si="574"/>
        <v>454</v>
      </c>
      <c r="V4591" s="2" t="s">
        <v>34</v>
      </c>
      <c r="W4591" s="10">
        <f t="shared" si="575"/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 t="shared" si="568"/>
        <v>Bryan</v>
      </c>
      <c r="H4592" s="6" t="str">
        <f t="shared" si="569"/>
        <v>Davis</v>
      </c>
      <c r="I4592" s="6" t="str">
        <f t="shared" si="570"/>
        <v>Delhi</v>
      </c>
      <c r="J4592" s="2" t="s">
        <v>427</v>
      </c>
      <c r="K4592" s="7" t="str">
        <f>INDEX('Product Details'!$A$2:$D$169, MATCH('Sales Order '!J4592,'Product Details'!$B$2:$B$169,0),3)</f>
        <v>Office_Supplies</v>
      </c>
      <c r="L4592" s="7" t="str">
        <f>INDEX('Product Details'!$A$2:$D$169, MATCH('Sales Order '!J4592,'Product Details'!$B$2:$B$169,0),4)</f>
        <v>Storage</v>
      </c>
      <c r="M4592" s="7" t="str">
        <f>INDEX('Product Details'!$A$2:$D$169, MATCH('Sales Order '!J4592,'Product Details'!$B$2:$B$169,0),1)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571"/>
        <v>1254</v>
      </c>
      <c r="R4592" s="8">
        <f t="shared" si="572"/>
        <v>1382</v>
      </c>
      <c r="S4592" s="2">
        <v>77</v>
      </c>
      <c r="T4592" s="9">
        <f t="shared" si="573"/>
        <v>1459</v>
      </c>
      <c r="U4592" s="9">
        <f t="shared" si="574"/>
        <v>205</v>
      </c>
      <c r="V4592" s="2" t="s">
        <v>34</v>
      </c>
      <c r="W4592" s="10">
        <f t="shared" si="575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 t="shared" si="568"/>
        <v>Jim</v>
      </c>
      <c r="H4593" s="6" t="str">
        <f t="shared" si="569"/>
        <v>Epp</v>
      </c>
      <c r="I4593" s="6" t="str">
        <f t="shared" si="570"/>
        <v>Jingmen</v>
      </c>
      <c r="J4593" s="2" t="s">
        <v>156</v>
      </c>
      <c r="K4593" s="7" t="str">
        <f>INDEX('Product Details'!$A$2:$D$169, MATCH('Sales Order '!J4593,'Product Details'!$B$2:$B$169,0),3)</f>
        <v>Office_Supplies</v>
      </c>
      <c r="L4593" s="7" t="str">
        <f>INDEX('Product Details'!$A$2:$D$169, MATCH('Sales Order '!J4593,'Product Details'!$B$2:$B$169,0),4)</f>
        <v>Envelopes</v>
      </c>
      <c r="M4593" s="7" t="str">
        <f>INDEX('Product Details'!$A$2:$D$169, MATCH('Sales Order '!J4593,'Product Details'!$B$2:$B$169,0),1)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571"/>
        <v>9105</v>
      </c>
      <c r="R4593" s="8">
        <f t="shared" si="572"/>
        <v>9840</v>
      </c>
      <c r="S4593" s="2">
        <v>52</v>
      </c>
      <c r="T4593" s="9">
        <f t="shared" si="573"/>
        <v>9892</v>
      </c>
      <c r="U4593" s="9">
        <f t="shared" si="574"/>
        <v>787</v>
      </c>
      <c r="V4593" s="2" t="s">
        <v>34</v>
      </c>
      <c r="W4593" s="10">
        <f t="shared" si="575"/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 t="shared" si="568"/>
        <v>Harold</v>
      </c>
      <c r="H4594" s="6" t="str">
        <f t="shared" si="569"/>
        <v>Engle</v>
      </c>
      <c r="I4594" s="6" t="str">
        <f t="shared" si="570"/>
        <v>Chennai</v>
      </c>
      <c r="J4594" s="2" t="s">
        <v>479</v>
      </c>
      <c r="K4594" s="7" t="str">
        <f>INDEX('Product Details'!$A$2:$D$169, MATCH('Sales Order '!J4594,'Product Details'!$B$2:$B$169,0),3)</f>
        <v>Furniture</v>
      </c>
      <c r="L4594" s="7" t="str">
        <f>INDEX('Product Details'!$A$2:$D$169, MATCH('Sales Order '!J4594,'Product Details'!$B$2:$B$169,0),4)</f>
        <v>Chairs</v>
      </c>
      <c r="M4594" s="7" t="str">
        <f>INDEX('Product Details'!$A$2:$D$169, MATCH('Sales Order '!J4594,'Product Details'!$B$2:$B$169,0),1)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571"/>
        <v>1660</v>
      </c>
      <c r="R4594" s="8">
        <f t="shared" si="572"/>
        <v>1828</v>
      </c>
      <c r="S4594" s="2">
        <v>21</v>
      </c>
      <c r="T4594" s="9">
        <f t="shared" si="573"/>
        <v>1849</v>
      </c>
      <c r="U4594" s="9">
        <f t="shared" si="574"/>
        <v>189</v>
      </c>
      <c r="V4594" s="2" t="s">
        <v>34</v>
      </c>
      <c r="W4594" s="10">
        <f t="shared" si="575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 t="shared" si="568"/>
        <v>Fred</v>
      </c>
      <c r="H4595" s="6" t="str">
        <f t="shared" si="569"/>
        <v>Hopkins</v>
      </c>
      <c r="I4595" s="6" t="str">
        <f t="shared" si="570"/>
        <v>Sydney</v>
      </c>
      <c r="J4595" s="2" t="s">
        <v>184</v>
      </c>
      <c r="K4595" s="7" t="str">
        <f>INDEX('Product Details'!$A$2:$D$169, MATCH('Sales Order '!J4595,'Product Details'!$B$2:$B$169,0),3)</f>
        <v>Furniture</v>
      </c>
      <c r="L4595" s="7" t="str">
        <f>INDEX('Product Details'!$A$2:$D$169, MATCH('Sales Order '!J4595,'Product Details'!$B$2:$B$169,0),4)</f>
        <v>Tables</v>
      </c>
      <c r="M4595" s="7" t="str">
        <f>INDEX('Product Details'!$A$2:$D$169, MATCH('Sales Order '!J4595,'Product Details'!$B$2:$B$169,0),1)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571"/>
        <v>17334</v>
      </c>
      <c r="R4595" s="8">
        <f t="shared" si="572"/>
        <v>18546</v>
      </c>
      <c r="S4595" s="2">
        <v>30</v>
      </c>
      <c r="T4595" s="9">
        <f t="shared" si="573"/>
        <v>18576</v>
      </c>
      <c r="U4595" s="9">
        <f t="shared" si="574"/>
        <v>1242</v>
      </c>
      <c r="V4595" s="2" t="s">
        <v>34</v>
      </c>
      <c r="W4595" s="10">
        <f t="shared" si="575"/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 t="shared" si="568"/>
        <v>Bruce</v>
      </c>
      <c r="H4596" s="6" t="str">
        <f t="shared" si="569"/>
        <v>Geld</v>
      </c>
      <c r="I4596" s="6" t="str">
        <f t="shared" si="570"/>
        <v>Wollongong</v>
      </c>
      <c r="J4596" s="2" t="s">
        <v>329</v>
      </c>
      <c r="K4596" s="7" t="str">
        <f>INDEX('Product Details'!$A$2:$D$169, MATCH('Sales Order '!J4596,'Product Details'!$B$2:$B$169,0),3)</f>
        <v>Office_Supplies</v>
      </c>
      <c r="L4596" s="7" t="str">
        <f>INDEX('Product Details'!$A$2:$D$169, MATCH('Sales Order '!J4596,'Product Details'!$B$2:$B$169,0),4)</f>
        <v>Appliances</v>
      </c>
      <c r="M4596" s="7" t="str">
        <f>INDEX('Product Details'!$A$2:$D$169, MATCH('Sales Order '!J4596,'Product Details'!$B$2:$B$169,0),1)</f>
        <v>KitchenAid Toaster, Black</v>
      </c>
      <c r="N4596" s="2">
        <v>1717</v>
      </c>
      <c r="O4596" s="2">
        <v>1652</v>
      </c>
      <c r="P4596" s="2">
        <v>1</v>
      </c>
      <c r="Q4596" s="8">
        <f t="shared" si="571"/>
        <v>1652</v>
      </c>
      <c r="R4596" s="8">
        <f t="shared" si="572"/>
        <v>1717</v>
      </c>
      <c r="S4596" s="2">
        <v>81</v>
      </c>
      <c r="T4596" s="9">
        <f t="shared" si="573"/>
        <v>1798</v>
      </c>
      <c r="U4596" s="9">
        <f t="shared" si="574"/>
        <v>146</v>
      </c>
      <c r="V4596" s="2" t="s">
        <v>72</v>
      </c>
      <c r="W4596" s="10">
        <f t="shared" si="575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 t="shared" si="568"/>
        <v>Sonia</v>
      </c>
      <c r="H4597" s="6" t="str">
        <f t="shared" si="569"/>
        <v>Sunley</v>
      </c>
      <c r="I4597" s="6" t="str">
        <f t="shared" si="570"/>
        <v>Canberra</v>
      </c>
      <c r="J4597" s="2" t="s">
        <v>387</v>
      </c>
      <c r="K4597" s="7" t="str">
        <f>INDEX('Product Details'!$A$2:$D$169, MATCH('Sales Order '!J4597,'Product Details'!$B$2:$B$169,0),3)</f>
        <v>Office_Supplies</v>
      </c>
      <c r="L4597" s="7" t="str">
        <f>INDEX('Product Details'!$A$2:$D$169, MATCH('Sales Order '!J4597,'Product Details'!$B$2:$B$169,0),4)</f>
        <v>Fasteners</v>
      </c>
      <c r="M4597" s="7" t="str">
        <f>INDEX('Product Details'!$A$2:$D$169, MATCH('Sales Order '!J4597,'Product Details'!$B$2:$B$169,0),1)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571"/>
        <v>1497</v>
      </c>
      <c r="R4597" s="8">
        <f t="shared" si="572"/>
        <v>1512</v>
      </c>
      <c r="S4597" s="2">
        <v>68</v>
      </c>
      <c r="T4597" s="9">
        <f t="shared" si="573"/>
        <v>1580</v>
      </c>
      <c r="U4597" s="9">
        <f t="shared" si="574"/>
        <v>83</v>
      </c>
      <c r="V4597" s="2" t="s">
        <v>34</v>
      </c>
      <c r="W4597" s="10">
        <f t="shared" si="575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 t="shared" si="568"/>
        <v>Thomas</v>
      </c>
      <c r="H4598" s="6" t="str">
        <f t="shared" si="569"/>
        <v>Brumley</v>
      </c>
      <c r="I4598" s="6" t="str">
        <f t="shared" si="570"/>
        <v>Jinan</v>
      </c>
      <c r="J4598" s="2" t="s">
        <v>345</v>
      </c>
      <c r="K4598" s="7" t="str">
        <f>INDEX('Product Details'!$A$2:$D$169, MATCH('Sales Order '!J4598,'Product Details'!$B$2:$B$169,0),3)</f>
        <v>Furniture</v>
      </c>
      <c r="L4598" s="7" t="str">
        <f>INDEX('Product Details'!$A$2:$D$169, MATCH('Sales Order '!J4598,'Product Details'!$B$2:$B$169,0),4)</f>
        <v>Chairs</v>
      </c>
      <c r="M4598" s="7" t="str">
        <f>INDEX('Product Details'!$A$2:$D$169, MATCH('Sales Order '!J4598,'Product Details'!$B$2:$B$169,0),1)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571"/>
        <v>2340</v>
      </c>
      <c r="R4598" s="8">
        <f t="shared" si="572"/>
        <v>2433</v>
      </c>
      <c r="S4598" s="2">
        <v>41</v>
      </c>
      <c r="T4598" s="9">
        <f t="shared" si="573"/>
        <v>2474</v>
      </c>
      <c r="U4598" s="9">
        <f t="shared" si="574"/>
        <v>134</v>
      </c>
      <c r="V4598" s="2" t="s">
        <v>31</v>
      </c>
      <c r="W4598" s="10">
        <f t="shared" si="575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 t="shared" si="568"/>
        <v>Robert</v>
      </c>
      <c r="H4599" s="6" t="str">
        <f t="shared" si="569"/>
        <v>Waldorf</v>
      </c>
      <c r="I4599" s="6" t="str">
        <f t="shared" si="570"/>
        <v>Emden</v>
      </c>
      <c r="J4599" s="2" t="s">
        <v>698</v>
      </c>
      <c r="K4599" s="7" t="str">
        <f>INDEX('Product Details'!$A$2:$D$169, MATCH('Sales Order '!J4599,'Product Details'!$B$2:$B$169,0),3)</f>
        <v>Furniture</v>
      </c>
      <c r="L4599" s="7" t="str">
        <f>INDEX('Product Details'!$A$2:$D$169, MATCH('Sales Order '!J4599,'Product Details'!$B$2:$B$169,0),4)</f>
        <v>Chairs</v>
      </c>
      <c r="M4599" s="7" t="str">
        <f>INDEX('Product Details'!$A$2:$D$169, MATCH('Sales Order '!J4599,'Product Details'!$B$2:$B$169,0),1)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571"/>
        <v>2272</v>
      </c>
      <c r="R4599" s="8">
        <f t="shared" si="572"/>
        <v>2362</v>
      </c>
      <c r="S4599" s="2">
        <v>22</v>
      </c>
      <c r="T4599" s="9">
        <f t="shared" si="573"/>
        <v>2384</v>
      </c>
      <c r="U4599" s="9">
        <f t="shared" si="574"/>
        <v>112</v>
      </c>
      <c r="V4599" s="2" t="s">
        <v>34</v>
      </c>
      <c r="W4599" s="10">
        <f t="shared" si="575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 t="shared" si="568"/>
        <v>Neil</v>
      </c>
      <c r="H4600" s="6" t="str">
        <f t="shared" si="569"/>
        <v>Franzšsisch</v>
      </c>
      <c r="I4600" s="6" t="str">
        <f t="shared" si="570"/>
        <v>Mount Isa</v>
      </c>
      <c r="J4600" s="2" t="s">
        <v>362</v>
      </c>
      <c r="K4600" s="7" t="str">
        <f>INDEX('Product Details'!$A$2:$D$169, MATCH('Sales Order '!J4600,'Product Details'!$B$2:$B$169,0),3)</f>
        <v>Technology</v>
      </c>
      <c r="L4600" s="7" t="str">
        <f>INDEX('Product Details'!$A$2:$D$169, MATCH('Sales Order '!J4600,'Product Details'!$B$2:$B$169,0),4)</f>
        <v>Machines</v>
      </c>
      <c r="M4600" s="7" t="str">
        <f>INDEX('Product Details'!$A$2:$D$169, MATCH('Sales Order '!J4600,'Product Details'!$B$2:$B$169,0),1)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571"/>
        <v>770</v>
      </c>
      <c r="R4600" s="8">
        <f t="shared" si="572"/>
        <v>809</v>
      </c>
      <c r="S4600" s="2">
        <v>89</v>
      </c>
      <c r="T4600" s="9">
        <f t="shared" si="573"/>
        <v>898</v>
      </c>
      <c r="U4600" s="9">
        <f t="shared" si="574"/>
        <v>128</v>
      </c>
      <c r="V4600" s="2" t="s">
        <v>34</v>
      </c>
      <c r="W4600" s="10">
        <f t="shared" si="575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 t="shared" si="568"/>
        <v>Max</v>
      </c>
      <c r="H4601" s="6" t="str">
        <f t="shared" si="569"/>
        <v>Jones</v>
      </c>
      <c r="I4601" s="6" t="str">
        <f t="shared" si="570"/>
        <v>Yuncheng</v>
      </c>
      <c r="J4601" s="2" t="s">
        <v>173</v>
      </c>
      <c r="K4601" s="7" t="str">
        <f>INDEX('Product Details'!$A$2:$D$169, MATCH('Sales Order '!J4601,'Product Details'!$B$2:$B$169,0),3)</f>
        <v>Office_Supplies</v>
      </c>
      <c r="L4601" s="7" t="str">
        <f>INDEX('Product Details'!$A$2:$D$169, MATCH('Sales Order '!J4601,'Product Details'!$B$2:$B$169,0),4)</f>
        <v>Fasteners</v>
      </c>
      <c r="M4601" s="7" t="str">
        <f>INDEX('Product Details'!$A$2:$D$169, MATCH('Sales Order '!J4601,'Product Details'!$B$2:$B$169,0),1)</f>
        <v>OIC Push Pins, Metal</v>
      </c>
      <c r="N4601" s="2">
        <v>495</v>
      </c>
      <c r="O4601" s="2">
        <v>458</v>
      </c>
      <c r="P4601" s="2">
        <v>2</v>
      </c>
      <c r="Q4601" s="8">
        <f t="shared" si="571"/>
        <v>916</v>
      </c>
      <c r="R4601" s="8">
        <f t="shared" si="572"/>
        <v>990</v>
      </c>
      <c r="S4601" s="2">
        <v>36</v>
      </c>
      <c r="T4601" s="9">
        <f t="shared" si="573"/>
        <v>1026</v>
      </c>
      <c r="U4601" s="9">
        <f t="shared" si="574"/>
        <v>110</v>
      </c>
      <c r="V4601" s="2" t="s">
        <v>64</v>
      </c>
      <c r="W4601" s="10">
        <f t="shared" si="575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 t="shared" si="568"/>
        <v>Alex</v>
      </c>
      <c r="H4602" s="6" t="str">
        <f t="shared" si="569"/>
        <v>Avila</v>
      </c>
      <c r="I4602" s="6" t="str">
        <f t="shared" si="570"/>
        <v>Agra</v>
      </c>
      <c r="J4602" s="2" t="s">
        <v>164</v>
      </c>
      <c r="K4602" s="7" t="str">
        <f>INDEX('Product Details'!$A$2:$D$169, MATCH('Sales Order '!J4602,'Product Details'!$B$2:$B$169,0),3)</f>
        <v>Office_Supplies</v>
      </c>
      <c r="L4602" s="7" t="str">
        <f>INDEX('Product Details'!$A$2:$D$169, MATCH('Sales Order '!J4602,'Product Details'!$B$2:$B$169,0),4)</f>
        <v>Appliances</v>
      </c>
      <c r="M4602" s="7" t="str">
        <f>INDEX('Product Details'!$A$2:$D$169, MATCH('Sales Order '!J4602,'Product Details'!$B$2:$B$169,0),1)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571"/>
        <v>14128</v>
      </c>
      <c r="R4602" s="8">
        <f t="shared" si="572"/>
        <v>15246</v>
      </c>
      <c r="S4602" s="2">
        <v>58</v>
      </c>
      <c r="T4602" s="9">
        <f t="shared" si="573"/>
        <v>15304</v>
      </c>
      <c r="U4602" s="9">
        <f t="shared" si="574"/>
        <v>1176</v>
      </c>
      <c r="V4602" s="2" t="s">
        <v>34</v>
      </c>
      <c r="W4602" s="10">
        <f t="shared" si="575"/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 t="shared" si="568"/>
        <v>Beth</v>
      </c>
      <c r="H4603" s="6" t="str">
        <f t="shared" si="569"/>
        <v>Thompson</v>
      </c>
      <c r="I4603" s="6" t="str">
        <f t="shared" si="570"/>
        <v>Lohne</v>
      </c>
      <c r="J4603" s="2" t="s">
        <v>546</v>
      </c>
      <c r="K4603" s="7" t="str">
        <f>INDEX('Product Details'!$A$2:$D$169, MATCH('Sales Order '!J4603,'Product Details'!$B$2:$B$169,0),3)</f>
        <v>Technology</v>
      </c>
      <c r="L4603" s="7" t="str">
        <f>INDEX('Product Details'!$A$2:$D$169, MATCH('Sales Order '!J4603,'Product Details'!$B$2:$B$169,0),4)</f>
        <v>Copiers</v>
      </c>
      <c r="M4603" s="7" t="str">
        <f>INDEX('Product Details'!$A$2:$D$169, MATCH('Sales Order '!J4603,'Product Details'!$B$2:$B$169,0),1)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571"/>
        <v>26330</v>
      </c>
      <c r="R4603" s="8">
        <f t="shared" si="572"/>
        <v>29530</v>
      </c>
      <c r="S4603" s="2">
        <v>91</v>
      </c>
      <c r="T4603" s="9">
        <f t="shared" si="573"/>
        <v>29621</v>
      </c>
      <c r="U4603" s="9">
        <f t="shared" si="574"/>
        <v>3291</v>
      </c>
      <c r="V4603" s="2" t="s">
        <v>31</v>
      </c>
      <c r="W4603" s="10">
        <f t="shared" si="575"/>
        <v>7.0000000000000007E-2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 t="shared" si="568"/>
        <v>Anthony</v>
      </c>
      <c r="H4604" s="6" t="str">
        <f t="shared" si="569"/>
        <v>Rawles</v>
      </c>
      <c r="I4604" s="6" t="str">
        <f t="shared" si="570"/>
        <v>Samarinda</v>
      </c>
      <c r="J4604" s="2" t="s">
        <v>60</v>
      </c>
      <c r="K4604" s="7" t="str">
        <f>INDEX('Product Details'!$A$2:$D$169, MATCH('Sales Order '!J4604,'Product Details'!$B$2:$B$169,0),3)</f>
        <v>Technology</v>
      </c>
      <c r="L4604" s="7" t="str">
        <f>INDEX('Product Details'!$A$2:$D$169, MATCH('Sales Order '!J4604,'Product Details'!$B$2:$B$169,0),4)</f>
        <v>Accessories</v>
      </c>
      <c r="M4604" s="7" t="str">
        <f>INDEX('Product Details'!$A$2:$D$169, MATCH('Sales Order '!J4604,'Product Details'!$B$2:$B$169,0),1)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571"/>
        <v>7960</v>
      </c>
      <c r="R4604" s="8">
        <f t="shared" si="572"/>
        <v>8850</v>
      </c>
      <c r="S4604" s="2">
        <v>54</v>
      </c>
      <c r="T4604" s="9">
        <f t="shared" si="573"/>
        <v>8904</v>
      </c>
      <c r="U4604" s="9">
        <f t="shared" si="574"/>
        <v>944</v>
      </c>
      <c r="V4604" s="2" t="s">
        <v>34</v>
      </c>
      <c r="W4604" s="10">
        <f t="shared" si="575"/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 t="shared" si="568"/>
        <v>Frank</v>
      </c>
      <c r="H4605" s="6" t="str">
        <f t="shared" si="569"/>
        <v>Hawley</v>
      </c>
      <c r="I4605" s="6" t="str">
        <f t="shared" si="570"/>
        <v>Gold Coast</v>
      </c>
      <c r="J4605" s="2" t="s">
        <v>51</v>
      </c>
      <c r="K4605" s="7" t="str">
        <f>INDEX('Product Details'!$A$2:$D$169, MATCH('Sales Order '!J4605,'Product Details'!$B$2:$B$169,0),3)</f>
        <v>Technology</v>
      </c>
      <c r="L4605" s="7" t="str">
        <f>INDEX('Product Details'!$A$2:$D$169, MATCH('Sales Order '!J4605,'Product Details'!$B$2:$B$169,0),4)</f>
        <v>Machines</v>
      </c>
      <c r="M4605" s="7" t="str">
        <f>INDEX('Product Details'!$A$2:$D$169, MATCH('Sales Order '!J4605,'Product Details'!$B$2:$B$169,0),1)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571"/>
        <v>7799</v>
      </c>
      <c r="R4605" s="8">
        <f t="shared" si="572"/>
        <v>8187</v>
      </c>
      <c r="S4605" s="2">
        <v>27</v>
      </c>
      <c r="T4605" s="9">
        <f t="shared" si="573"/>
        <v>8214</v>
      </c>
      <c r="U4605" s="9">
        <f t="shared" si="574"/>
        <v>415</v>
      </c>
      <c r="V4605" s="2" t="s">
        <v>34</v>
      </c>
      <c r="W4605" s="10">
        <f t="shared" si="575"/>
        <v>0.05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 t="shared" si="568"/>
        <v>Greg</v>
      </c>
      <c r="H4606" s="6" t="str">
        <f t="shared" si="569"/>
        <v>Tran</v>
      </c>
      <c r="I4606" s="6" t="str">
        <f t="shared" si="570"/>
        <v>Recklinghausen</v>
      </c>
      <c r="J4606" s="2" t="s">
        <v>762</v>
      </c>
      <c r="K4606" s="7" t="str">
        <f>INDEX('Product Details'!$A$2:$D$169, MATCH('Sales Order '!J4606,'Product Details'!$B$2:$B$169,0),3)</f>
        <v>Technology</v>
      </c>
      <c r="L4606" s="7" t="str">
        <f>INDEX('Product Details'!$A$2:$D$169, MATCH('Sales Order '!J4606,'Product Details'!$B$2:$B$169,0),4)</f>
        <v>Machines</v>
      </c>
      <c r="M4606" s="7" t="str">
        <f>INDEX('Product Details'!$A$2:$D$169, MATCH('Sales Order '!J4606,'Product Details'!$B$2:$B$169,0),1)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571"/>
        <v>70452</v>
      </c>
      <c r="R4606" s="8">
        <f t="shared" si="572"/>
        <v>79029</v>
      </c>
      <c r="S4606" s="2">
        <v>41</v>
      </c>
      <c r="T4606" s="9">
        <f t="shared" si="573"/>
        <v>79070</v>
      </c>
      <c r="U4606" s="9">
        <f t="shared" si="574"/>
        <v>8618</v>
      </c>
      <c r="V4606" s="2" t="s">
        <v>64</v>
      </c>
      <c r="W4606" s="10">
        <f t="shared" si="575"/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 t="shared" si="568"/>
        <v>Meg</v>
      </c>
      <c r="H4607" s="6" t="str">
        <f t="shared" si="569"/>
        <v>Tillman</v>
      </c>
      <c r="I4607" s="6" t="str">
        <f t="shared" si="570"/>
        <v>Bangalore</v>
      </c>
      <c r="J4607" s="2" t="s">
        <v>218</v>
      </c>
      <c r="K4607" s="7" t="str">
        <f>INDEX('Product Details'!$A$2:$D$169, MATCH('Sales Order '!J4607,'Product Details'!$B$2:$B$169,0),3)</f>
        <v>Office_Supplies</v>
      </c>
      <c r="L4607" s="7" t="str">
        <f>INDEX('Product Details'!$A$2:$D$169, MATCH('Sales Order '!J4607,'Product Details'!$B$2:$B$169,0),4)</f>
        <v>Labels</v>
      </c>
      <c r="M4607" s="7" t="str">
        <f>INDEX('Product Details'!$A$2:$D$169, MATCH('Sales Order '!J4607,'Product Details'!$B$2:$B$169,0),1)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571"/>
        <v>320</v>
      </c>
      <c r="R4607" s="8">
        <f t="shared" si="572"/>
        <v>340</v>
      </c>
      <c r="S4607" s="2">
        <v>30</v>
      </c>
      <c r="T4607" s="9">
        <f t="shared" si="573"/>
        <v>370</v>
      </c>
      <c r="U4607" s="9">
        <f t="shared" si="574"/>
        <v>50</v>
      </c>
      <c r="V4607" s="2" t="s">
        <v>64</v>
      </c>
      <c r="W4607" s="10">
        <f t="shared" si="575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 t="shared" si="568"/>
        <v>Rachel</v>
      </c>
      <c r="H4608" s="6" t="str">
        <f t="shared" si="569"/>
        <v>Payne</v>
      </c>
      <c r="I4608" s="6" t="str">
        <f t="shared" si="570"/>
        <v>Caloundra</v>
      </c>
      <c r="J4608" s="2" t="s">
        <v>1225</v>
      </c>
      <c r="K4608" s="7" t="str">
        <f>INDEX('Product Details'!$A$2:$D$169, MATCH('Sales Order '!J4608,'Product Details'!$B$2:$B$169,0),3)</f>
        <v>Office_Supplies</v>
      </c>
      <c r="L4608" s="7" t="str">
        <f>INDEX('Product Details'!$A$2:$D$169, MATCH('Sales Order '!J4608,'Product Details'!$B$2:$B$169,0),4)</f>
        <v>Labels</v>
      </c>
      <c r="M4608" s="7" t="str">
        <f>INDEX('Product Details'!$A$2:$D$169, MATCH('Sales Order '!J4608,'Product Details'!$B$2:$B$169,0),1)</f>
        <v>Aver 510</v>
      </c>
      <c r="N4608" s="2">
        <v>1399</v>
      </c>
      <c r="O4608" s="2">
        <v>1333</v>
      </c>
      <c r="P4608" s="2">
        <v>5</v>
      </c>
      <c r="Q4608" s="8">
        <f t="shared" si="571"/>
        <v>6665</v>
      </c>
      <c r="R4608" s="8">
        <f t="shared" si="572"/>
        <v>6995</v>
      </c>
      <c r="S4608" s="2">
        <v>95</v>
      </c>
      <c r="T4608" s="9">
        <f t="shared" si="573"/>
        <v>7090</v>
      </c>
      <c r="U4608" s="9">
        <f t="shared" si="574"/>
        <v>425</v>
      </c>
      <c r="V4608" s="2" t="s">
        <v>34</v>
      </c>
      <c r="W4608" s="10">
        <f t="shared" si="575"/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 t="shared" si="568"/>
        <v>Michelle</v>
      </c>
      <c r="H4609" s="6" t="str">
        <f t="shared" si="569"/>
        <v>Arnett</v>
      </c>
      <c r="I4609" s="6" t="str">
        <f t="shared" si="570"/>
        <v>Palembang</v>
      </c>
      <c r="J4609" s="2" t="s">
        <v>57</v>
      </c>
      <c r="K4609" s="7" t="str">
        <f>INDEX('Product Details'!$A$2:$D$169, MATCH('Sales Order '!J4609,'Product Details'!$B$2:$B$169,0),3)</f>
        <v>Technology</v>
      </c>
      <c r="L4609" s="7" t="str">
        <f>INDEX('Product Details'!$A$2:$D$169, MATCH('Sales Order '!J4609,'Product Details'!$B$2:$B$169,0),4)</f>
        <v>Accessories</v>
      </c>
      <c r="M4609" s="7" t="str">
        <f>INDEX('Product Details'!$A$2:$D$169, MATCH('Sales Order '!J4609,'Product Details'!$B$2:$B$169,0),1)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571"/>
        <v>280</v>
      </c>
      <c r="R4609" s="8">
        <f t="shared" si="572"/>
        <v>290</v>
      </c>
      <c r="S4609" s="2">
        <v>10</v>
      </c>
      <c r="T4609" s="9">
        <f t="shared" si="573"/>
        <v>300</v>
      </c>
      <c r="U4609" s="9">
        <f t="shared" si="574"/>
        <v>20</v>
      </c>
      <c r="V4609" s="2" t="s">
        <v>64</v>
      </c>
      <c r="W4609" s="10">
        <f t="shared" si="575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 t="shared" si="568"/>
        <v>Sanjit</v>
      </c>
      <c r="H4610" s="6" t="str">
        <f t="shared" si="569"/>
        <v>Chand</v>
      </c>
      <c r="I4610" s="6" t="str">
        <f t="shared" si="570"/>
        <v>Thiruvananthapuram</v>
      </c>
      <c r="J4610" s="2" t="s">
        <v>156</v>
      </c>
      <c r="K4610" s="7" t="str">
        <f>INDEX('Product Details'!$A$2:$D$169, MATCH('Sales Order '!J4610,'Product Details'!$B$2:$B$169,0),3)</f>
        <v>Office_Supplies</v>
      </c>
      <c r="L4610" s="7" t="str">
        <f>INDEX('Product Details'!$A$2:$D$169, MATCH('Sales Order '!J4610,'Product Details'!$B$2:$B$169,0),4)</f>
        <v>Envelopes</v>
      </c>
      <c r="M4610" s="7" t="str">
        <f>INDEX('Product Details'!$A$2:$D$169, MATCH('Sales Order '!J4610,'Product Details'!$B$2:$B$169,0),1)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571"/>
        <v>75392</v>
      </c>
      <c r="R4610" s="8">
        <f t="shared" si="572"/>
        <v>84572</v>
      </c>
      <c r="S4610" s="2">
        <v>24</v>
      </c>
      <c r="T4610" s="9">
        <f t="shared" si="573"/>
        <v>84596</v>
      </c>
      <c r="U4610" s="9">
        <f t="shared" si="574"/>
        <v>9204</v>
      </c>
      <c r="V4610" s="2" t="s">
        <v>34</v>
      </c>
      <c r="W4610" s="10">
        <f t="shared" si="575"/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 t="shared" si="568"/>
        <v>Dianna</v>
      </c>
      <c r="H4611" s="6" t="str">
        <f t="shared" si="569"/>
        <v>Vittorini</v>
      </c>
      <c r="I4611" s="6" t="str">
        <f t="shared" si="570"/>
        <v>Cottbus</v>
      </c>
      <c r="J4611" s="2" t="s">
        <v>230</v>
      </c>
      <c r="K4611" s="7" t="str">
        <f>INDEX('Product Details'!$A$2:$D$169, MATCH('Sales Order '!J4611,'Product Details'!$B$2:$B$169,0),3)</f>
        <v>Office_Supplies</v>
      </c>
      <c r="L4611" s="7" t="str">
        <f>INDEX('Product Details'!$A$2:$D$169, MATCH('Sales Order '!J4611,'Product Details'!$B$2:$B$169,0),4)</f>
        <v>Paper</v>
      </c>
      <c r="M4611" s="7" t="str">
        <f>INDEX('Product Details'!$A$2:$D$169, MATCH('Sales Order '!J4611,'Product Details'!$B$2:$B$169,0),1)</f>
        <v>Xerox 1981</v>
      </c>
      <c r="N4611" s="2">
        <v>210</v>
      </c>
      <c r="O4611" s="2">
        <v>191</v>
      </c>
      <c r="P4611" s="2">
        <v>1</v>
      </c>
      <c r="Q4611" s="8">
        <f t="shared" si="571"/>
        <v>191</v>
      </c>
      <c r="R4611" s="8">
        <f t="shared" si="572"/>
        <v>210</v>
      </c>
      <c r="S4611" s="2">
        <v>30</v>
      </c>
      <c r="T4611" s="9">
        <f t="shared" si="573"/>
        <v>240</v>
      </c>
      <c r="U4611" s="9">
        <f t="shared" si="574"/>
        <v>49</v>
      </c>
      <c r="V4611" s="2" t="s">
        <v>64</v>
      </c>
      <c r="W4611" s="10">
        <f t="shared" si="575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 t="shared" si="568"/>
        <v>Craig</v>
      </c>
      <c r="H4612" s="6" t="str">
        <f t="shared" si="569"/>
        <v>Carreira</v>
      </c>
      <c r="I4612" s="6" t="str">
        <f t="shared" si="570"/>
        <v>Worms</v>
      </c>
      <c r="J4612" s="2" t="s">
        <v>81</v>
      </c>
      <c r="K4612" s="7" t="str">
        <f>INDEX('Product Details'!$A$2:$D$169, MATCH('Sales Order '!J4612,'Product Details'!$B$2:$B$169,0),3)</f>
        <v>Technology</v>
      </c>
      <c r="L4612" s="7" t="str">
        <f>INDEX('Product Details'!$A$2:$D$169, MATCH('Sales Order '!J4612,'Product Details'!$B$2:$B$169,0),4)</f>
        <v>Phones</v>
      </c>
      <c r="M4612" s="7" t="str">
        <f>INDEX('Product Details'!$A$2:$D$169, MATCH('Sales Order '!J4612,'Product Details'!$B$2:$B$169,0),1)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571"/>
        <v>5572</v>
      </c>
      <c r="R4612" s="8">
        <f t="shared" si="572"/>
        <v>5845</v>
      </c>
      <c r="S4612" s="2">
        <v>37</v>
      </c>
      <c r="T4612" s="9">
        <f t="shared" si="573"/>
        <v>5882</v>
      </c>
      <c r="U4612" s="9">
        <f t="shared" si="574"/>
        <v>310</v>
      </c>
      <c r="V4612" s="2" t="s">
        <v>34</v>
      </c>
      <c r="W4612" s="10">
        <f t="shared" si="575"/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 t="shared" si="568"/>
        <v>Russell</v>
      </c>
      <c r="H4613" s="6" t="str">
        <f t="shared" si="569"/>
        <v>Applegate</v>
      </c>
      <c r="I4613" s="6" t="str">
        <f t="shared" si="570"/>
        <v>Gorakhpur</v>
      </c>
      <c r="J4613" s="2" t="s">
        <v>78</v>
      </c>
      <c r="K4613" s="7" t="str">
        <f>INDEX('Product Details'!$A$2:$D$169, MATCH('Sales Order '!J4613,'Product Details'!$B$2:$B$169,0),3)</f>
        <v>Office_Supplies</v>
      </c>
      <c r="L4613" s="7" t="str">
        <f>INDEX('Product Details'!$A$2:$D$169, MATCH('Sales Order '!J4613,'Product Details'!$B$2:$B$169,0),4)</f>
        <v>Supplies</v>
      </c>
      <c r="M4613" s="7" t="str">
        <f>INDEX('Product Details'!$A$2:$D$169, MATCH('Sales Order '!J4613,'Product Details'!$B$2:$B$169,0),1)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571"/>
        <v>8748</v>
      </c>
      <c r="R4613" s="8">
        <f t="shared" si="572"/>
        <v>9444</v>
      </c>
      <c r="S4613" s="2">
        <v>23</v>
      </c>
      <c r="T4613" s="9">
        <f t="shared" si="573"/>
        <v>9467</v>
      </c>
      <c r="U4613" s="9">
        <f t="shared" si="574"/>
        <v>719</v>
      </c>
      <c r="V4613" s="2" t="s">
        <v>34</v>
      </c>
      <c r="W4613" s="10">
        <f t="shared" si="575"/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 t="shared" si="568"/>
        <v>Maribeth</v>
      </c>
      <c r="H4614" s="6" t="str">
        <f t="shared" si="569"/>
        <v>Dona</v>
      </c>
      <c r="I4614" s="6" t="str">
        <f t="shared" si="570"/>
        <v>Adelaide</v>
      </c>
      <c r="J4614" s="2" t="s">
        <v>1185</v>
      </c>
      <c r="K4614" s="7" t="str">
        <f>INDEX('Product Details'!$A$2:$D$169, MATCH('Sales Order '!J4614,'Product Details'!$B$2:$B$169,0),3)</f>
        <v>Office_Supplies</v>
      </c>
      <c r="L4614" s="7" t="str">
        <f>INDEX('Product Details'!$A$2:$D$169, MATCH('Sales Order '!J4614,'Product Details'!$B$2:$B$169,0),4)</f>
        <v>Envelopes</v>
      </c>
      <c r="M4614" s="7" t="str">
        <f>INDEX('Product Details'!$A$2:$D$169, MATCH('Sales Order '!J4614,'Product Details'!$B$2:$B$169,0),1)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571"/>
        <v>7336</v>
      </c>
      <c r="R4614" s="8">
        <f t="shared" si="572"/>
        <v>8068</v>
      </c>
      <c r="S4614" s="2">
        <v>35</v>
      </c>
      <c r="T4614" s="9">
        <f t="shared" si="573"/>
        <v>8103</v>
      </c>
      <c r="U4614" s="9">
        <f t="shared" si="574"/>
        <v>767</v>
      </c>
      <c r="V4614" s="2" t="s">
        <v>34</v>
      </c>
      <c r="W4614" s="10">
        <f t="shared" si="575"/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 t="shared" si="568"/>
        <v>Jenna</v>
      </c>
      <c r="H4615" s="6" t="str">
        <f t="shared" si="569"/>
        <v>Caffey</v>
      </c>
      <c r="I4615" s="6" t="str">
        <f t="shared" si="570"/>
        <v>Kanpur</v>
      </c>
      <c r="J4615" s="2" t="s">
        <v>205</v>
      </c>
      <c r="K4615" s="7" t="str">
        <f>INDEX('Product Details'!$A$2:$D$169, MATCH('Sales Order '!J4615,'Product Details'!$B$2:$B$169,0),3)</f>
        <v>Office_Supplies</v>
      </c>
      <c r="L4615" s="7" t="str">
        <f>INDEX('Product Details'!$A$2:$D$169, MATCH('Sales Order '!J4615,'Product Details'!$B$2:$B$169,0),4)</f>
        <v>Labels</v>
      </c>
      <c r="M4615" s="7" t="str">
        <f>INDEX('Product Details'!$A$2:$D$169, MATCH('Sales Order '!J4615,'Product Details'!$B$2:$B$169,0),1)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571"/>
        <v>6184</v>
      </c>
      <c r="R4615" s="8">
        <f t="shared" si="572"/>
        <v>6492</v>
      </c>
      <c r="S4615" s="2">
        <v>77</v>
      </c>
      <c r="T4615" s="9">
        <f t="shared" si="573"/>
        <v>6569</v>
      </c>
      <c r="U4615" s="9">
        <f t="shared" si="574"/>
        <v>385</v>
      </c>
      <c r="V4615" s="2" t="s">
        <v>34</v>
      </c>
      <c r="W4615" s="10">
        <f t="shared" si="575"/>
        <v>0.05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 t="shared" si="568"/>
        <v>Brian</v>
      </c>
      <c r="H4616" s="6" t="str">
        <f t="shared" si="569"/>
        <v>Stugart</v>
      </c>
      <c r="I4616" s="6" t="str">
        <f t="shared" si="570"/>
        <v>Jakarta</v>
      </c>
      <c r="J4616" s="2" t="s">
        <v>521</v>
      </c>
      <c r="K4616" s="7" t="str">
        <f>INDEX('Product Details'!$A$2:$D$169, MATCH('Sales Order '!J4616,'Product Details'!$B$2:$B$169,0),3)</f>
        <v>Office_Supplies</v>
      </c>
      <c r="L4616" s="7" t="str">
        <f>INDEX('Product Details'!$A$2:$D$169, MATCH('Sales Order '!J4616,'Product Details'!$B$2:$B$169,0),4)</f>
        <v>Fasteners</v>
      </c>
      <c r="M4616" s="7" t="str">
        <f>INDEX('Product Details'!$A$2:$D$169, MATCH('Sales Order '!J4616,'Product Details'!$B$2:$B$169,0),1)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571"/>
        <v>1408</v>
      </c>
      <c r="R4616" s="8">
        <f t="shared" si="572"/>
        <v>1552</v>
      </c>
      <c r="S4616" s="2">
        <v>30</v>
      </c>
      <c r="T4616" s="9">
        <f t="shared" si="573"/>
        <v>1582</v>
      </c>
      <c r="U4616" s="9">
        <f t="shared" si="574"/>
        <v>174</v>
      </c>
      <c r="V4616" s="2" t="s">
        <v>64</v>
      </c>
      <c r="W4616" s="10">
        <f t="shared" si="575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 t="shared" si="568"/>
        <v>Anemone</v>
      </c>
      <c r="H4617" s="6" t="str">
        <f t="shared" si="569"/>
        <v>Ratner</v>
      </c>
      <c r="I4617" s="6" t="str">
        <f t="shared" si="570"/>
        <v>Pune</v>
      </c>
      <c r="J4617" s="2" t="s">
        <v>109</v>
      </c>
      <c r="K4617" s="7" t="str">
        <f>INDEX('Product Details'!$A$2:$D$169, MATCH('Sales Order '!J4617,'Product Details'!$B$2:$B$169,0),3)</f>
        <v>Furniture</v>
      </c>
      <c r="L4617" s="7" t="str">
        <f>INDEX('Product Details'!$A$2:$D$169, MATCH('Sales Order '!J4617,'Product Details'!$B$2:$B$169,0),4)</f>
        <v>Bookcases</v>
      </c>
      <c r="M4617" s="7" t="str">
        <f>INDEX('Product Details'!$A$2:$D$169, MATCH('Sales Order '!J4617,'Product Details'!$B$2:$B$169,0),1)</f>
        <v>4-Shelf Metal Bookcases</v>
      </c>
      <c r="N4617" s="2">
        <v>151</v>
      </c>
      <c r="O4617" s="2">
        <v>139</v>
      </c>
      <c r="P4617" s="2">
        <v>5</v>
      </c>
      <c r="Q4617" s="8">
        <f t="shared" si="571"/>
        <v>695</v>
      </c>
      <c r="R4617" s="8">
        <f t="shared" si="572"/>
        <v>755</v>
      </c>
      <c r="S4617" s="2">
        <v>30</v>
      </c>
      <c r="T4617" s="9">
        <f t="shared" si="573"/>
        <v>785</v>
      </c>
      <c r="U4617" s="9">
        <f t="shared" si="574"/>
        <v>90</v>
      </c>
      <c r="V4617" s="2" t="s">
        <v>64</v>
      </c>
      <c r="W4617" s="10">
        <f t="shared" si="575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 t="shared" ref="G4618:G4681" si="576">VLOOKUP(F4618, Customer,2,0)</f>
        <v>Peter</v>
      </c>
      <c r="H4618" s="6" t="str">
        <f t="shared" ref="H4618:H4681" si="577">VLOOKUP(F4618,Customer,3,0)</f>
        <v>BŸhler</v>
      </c>
      <c r="I4618" s="6" t="str">
        <f t="shared" ref="I4618:I4681" si="578">VLOOKUP(F4618,Customer,5,0)</f>
        <v>Dresden</v>
      </c>
      <c r="J4618" s="2" t="s">
        <v>765</v>
      </c>
      <c r="K4618" s="7" t="str">
        <f>INDEX('Product Details'!$A$2:$D$169, MATCH('Sales Order '!J4618,'Product Details'!$B$2:$B$169,0),3)</f>
        <v>Furniture</v>
      </c>
      <c r="L4618" s="7" t="str">
        <f>INDEX('Product Details'!$A$2:$D$169, MATCH('Sales Order '!J4618,'Product Details'!$B$2:$B$169,0),4)</f>
        <v>Tables</v>
      </c>
      <c r="M4618" s="7" t="str">
        <f>INDEX('Product Details'!$A$2:$D$169, MATCH('Sales Order '!J4618,'Product Details'!$B$2:$B$169,0),1)</f>
        <v>Racetrack Conference Tables</v>
      </c>
      <c r="N4618" s="2">
        <v>68</v>
      </c>
      <c r="O4618" s="2">
        <v>63</v>
      </c>
      <c r="P4618" s="2">
        <v>3</v>
      </c>
      <c r="Q4618" s="8">
        <f t="shared" si="571"/>
        <v>189</v>
      </c>
      <c r="R4618" s="8">
        <f t="shared" si="572"/>
        <v>204</v>
      </c>
      <c r="S4618" s="2">
        <v>10</v>
      </c>
      <c r="T4618" s="9">
        <f t="shared" si="573"/>
        <v>214</v>
      </c>
      <c r="U4618" s="9">
        <f t="shared" si="574"/>
        <v>25</v>
      </c>
      <c r="V4618" s="2" t="s">
        <v>64</v>
      </c>
      <c r="W4618" s="10">
        <f t="shared" si="575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 t="shared" si="576"/>
        <v>Helen</v>
      </c>
      <c r="H4619" s="6" t="str">
        <f t="shared" si="577"/>
        <v>Abelman</v>
      </c>
      <c r="I4619" s="6" t="str">
        <f t="shared" si="578"/>
        <v>Berlin</v>
      </c>
      <c r="J4619" s="2" t="s">
        <v>178</v>
      </c>
      <c r="K4619" s="7" t="str">
        <f>INDEX('Product Details'!$A$2:$D$169, MATCH('Sales Order '!J4619,'Product Details'!$B$2:$B$169,0),3)</f>
        <v>Technology</v>
      </c>
      <c r="L4619" s="7" t="str">
        <f>INDEX('Product Details'!$A$2:$D$169, MATCH('Sales Order '!J4619,'Product Details'!$B$2:$B$169,0),4)</f>
        <v>Accessories</v>
      </c>
      <c r="M4619" s="7" t="str">
        <f>INDEX('Product Details'!$A$2:$D$169, MATCH('Sales Order '!J4619,'Product Details'!$B$2:$B$169,0),1)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579">O4619*P4619</f>
        <v>3050</v>
      </c>
      <c r="R4619" s="8">
        <f t="shared" ref="R4619:R4682" si="580">N4619*P4619</f>
        <v>3230</v>
      </c>
      <c r="S4619" s="2">
        <v>52</v>
      </c>
      <c r="T4619" s="9">
        <f t="shared" ref="T4619:T4682" si="581">R4619+S4619</f>
        <v>3282</v>
      </c>
      <c r="U4619" s="9">
        <f t="shared" ref="U4619:U4682" si="582">T4619-Q4619</f>
        <v>232</v>
      </c>
      <c r="V4619" s="2" t="s">
        <v>64</v>
      </c>
      <c r="W4619" s="10">
        <f t="shared" ref="W4619:W4682" si="583">VLOOKUP(T4619,$X$1:$Y$7,2,1)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 t="shared" si="576"/>
        <v>Meg</v>
      </c>
      <c r="H4620" s="6" t="str">
        <f t="shared" si="577"/>
        <v>Tillman</v>
      </c>
      <c r="I4620" s="6" t="str">
        <f t="shared" si="578"/>
        <v>Melbourne</v>
      </c>
      <c r="J4620" s="2" t="s">
        <v>284</v>
      </c>
      <c r="K4620" s="7" t="str">
        <f>INDEX('Product Details'!$A$2:$D$169, MATCH('Sales Order '!J4620,'Product Details'!$B$2:$B$169,0),3)</f>
        <v>Furniture</v>
      </c>
      <c r="L4620" s="7" t="str">
        <f>INDEX('Product Details'!$A$2:$D$169, MATCH('Sales Order '!J4620,'Product Details'!$B$2:$B$169,0),4)</f>
        <v>Chairs</v>
      </c>
      <c r="M4620" s="7" t="str">
        <f>INDEX('Product Details'!$A$2:$D$169, MATCH('Sales Order '!J4620,'Product Details'!$B$2:$B$169,0),1)</f>
        <v>Chairmat, Black</v>
      </c>
      <c r="N4620" s="2">
        <v>214</v>
      </c>
      <c r="O4620" s="2">
        <v>200</v>
      </c>
      <c r="P4620" s="2">
        <v>3</v>
      </c>
      <c r="Q4620" s="8">
        <f t="shared" si="579"/>
        <v>600</v>
      </c>
      <c r="R4620" s="8">
        <f t="shared" si="580"/>
        <v>642</v>
      </c>
      <c r="S4620" s="2">
        <v>27</v>
      </c>
      <c r="T4620" s="9">
        <f t="shared" si="581"/>
        <v>669</v>
      </c>
      <c r="U4620" s="9">
        <f t="shared" si="582"/>
        <v>69</v>
      </c>
      <c r="V4620" s="2" t="s">
        <v>34</v>
      </c>
      <c r="W4620" s="10">
        <f t="shared" si="583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 t="shared" si="576"/>
        <v>Sara</v>
      </c>
      <c r="H4621" s="6" t="str">
        <f t="shared" si="577"/>
        <v>Luxemburg</v>
      </c>
      <c r="I4621" s="6" t="str">
        <f t="shared" si="578"/>
        <v>Luoyang</v>
      </c>
      <c r="J4621" s="2" t="s">
        <v>329</v>
      </c>
      <c r="K4621" s="7" t="str">
        <f>INDEX('Product Details'!$A$2:$D$169, MATCH('Sales Order '!J4621,'Product Details'!$B$2:$B$169,0),3)</f>
        <v>Office_Supplies</v>
      </c>
      <c r="L4621" s="7" t="str">
        <f>INDEX('Product Details'!$A$2:$D$169, MATCH('Sales Order '!J4621,'Product Details'!$B$2:$B$169,0),4)</f>
        <v>Appliances</v>
      </c>
      <c r="M4621" s="7" t="str">
        <f>INDEX('Product Details'!$A$2:$D$169, MATCH('Sales Order '!J4621,'Product Details'!$B$2:$B$169,0),1)</f>
        <v>KitchenAid Toaster, Black</v>
      </c>
      <c r="N4621" s="2">
        <v>726</v>
      </c>
      <c r="O4621" s="2">
        <v>646</v>
      </c>
      <c r="P4621" s="2">
        <v>4</v>
      </c>
      <c r="Q4621" s="8">
        <f t="shared" si="579"/>
        <v>2584</v>
      </c>
      <c r="R4621" s="8">
        <f t="shared" si="580"/>
        <v>2904</v>
      </c>
      <c r="S4621" s="2">
        <v>53</v>
      </c>
      <c r="T4621" s="9">
        <f t="shared" si="581"/>
        <v>2957</v>
      </c>
      <c r="U4621" s="9">
        <f t="shared" si="582"/>
        <v>373</v>
      </c>
      <c r="V4621" s="2" t="s">
        <v>64</v>
      </c>
      <c r="W4621" s="10">
        <f t="shared" si="583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 t="shared" si="576"/>
        <v>Alejandro</v>
      </c>
      <c r="H4622" s="6" t="str">
        <f t="shared" si="577"/>
        <v>Ballentine</v>
      </c>
      <c r="I4622" s="6" t="str">
        <f t="shared" si="578"/>
        <v>Mannheim</v>
      </c>
      <c r="J4622" s="2" t="s">
        <v>109</v>
      </c>
      <c r="K4622" s="7" t="str">
        <f>INDEX('Product Details'!$A$2:$D$169, MATCH('Sales Order '!J4622,'Product Details'!$B$2:$B$169,0),3)</f>
        <v>Furniture</v>
      </c>
      <c r="L4622" s="7" t="str">
        <f>INDEX('Product Details'!$A$2:$D$169, MATCH('Sales Order '!J4622,'Product Details'!$B$2:$B$169,0),4)</f>
        <v>Bookcases</v>
      </c>
      <c r="M4622" s="7" t="str">
        <f>INDEX('Product Details'!$A$2:$D$169, MATCH('Sales Order '!J4622,'Product Details'!$B$2:$B$169,0),1)</f>
        <v>4-Shelf Metal Bookcases</v>
      </c>
      <c r="N4622" s="2">
        <v>3408</v>
      </c>
      <c r="O4622" s="2">
        <v>3215</v>
      </c>
      <c r="P4622" s="2">
        <v>1</v>
      </c>
      <c r="Q4622" s="8">
        <f t="shared" si="579"/>
        <v>3215</v>
      </c>
      <c r="R4622" s="8">
        <f t="shared" si="580"/>
        <v>3408</v>
      </c>
      <c r="S4622" s="2">
        <v>32</v>
      </c>
      <c r="T4622" s="9">
        <f t="shared" si="581"/>
        <v>3440</v>
      </c>
      <c r="U4622" s="9">
        <f t="shared" si="582"/>
        <v>225</v>
      </c>
      <c r="V4622" s="2" t="s">
        <v>34</v>
      </c>
      <c r="W4622" s="10">
        <f t="shared" si="583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 t="shared" si="576"/>
        <v>Laura</v>
      </c>
      <c r="H4623" s="6" t="str">
        <f t="shared" si="577"/>
        <v>Armstrong</v>
      </c>
      <c r="I4623" s="6" t="str">
        <f t="shared" si="578"/>
        <v>Torquay</v>
      </c>
      <c r="J4623" s="2" t="s">
        <v>78</v>
      </c>
      <c r="K4623" s="7" t="str">
        <f>INDEX('Product Details'!$A$2:$D$169, MATCH('Sales Order '!J4623,'Product Details'!$B$2:$B$169,0),3)</f>
        <v>Office_Supplies</v>
      </c>
      <c r="L4623" s="7" t="str">
        <f>INDEX('Product Details'!$A$2:$D$169, MATCH('Sales Order '!J4623,'Product Details'!$B$2:$B$169,0),4)</f>
        <v>Supplies</v>
      </c>
      <c r="M4623" s="7" t="str">
        <f>INDEX('Product Details'!$A$2:$D$169, MATCH('Sales Order '!J4623,'Product Details'!$B$2:$B$169,0),1)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579"/>
        <v>14128</v>
      </c>
      <c r="R4623" s="8">
        <f t="shared" si="580"/>
        <v>15246</v>
      </c>
      <c r="S4623" s="2">
        <v>38</v>
      </c>
      <c r="T4623" s="9">
        <f t="shared" si="581"/>
        <v>15284</v>
      </c>
      <c r="U4623" s="9">
        <f t="shared" si="582"/>
        <v>1156</v>
      </c>
      <c r="V4623" s="2" t="s">
        <v>64</v>
      </c>
      <c r="W4623" s="10">
        <f t="shared" si="583"/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 t="shared" si="576"/>
        <v>Charles</v>
      </c>
      <c r="H4624" s="6" t="str">
        <f t="shared" si="577"/>
        <v>Sheldon</v>
      </c>
      <c r="I4624" s="6" t="str">
        <f t="shared" si="578"/>
        <v>Jakarta</v>
      </c>
      <c r="J4624" s="2" t="s">
        <v>436</v>
      </c>
      <c r="K4624" s="7" t="str">
        <f>INDEX('Product Details'!$A$2:$D$169, MATCH('Sales Order '!J4624,'Product Details'!$B$2:$B$169,0),3)</f>
        <v>Technology</v>
      </c>
      <c r="L4624" s="7" t="str">
        <f>INDEX('Product Details'!$A$2:$D$169, MATCH('Sales Order '!J4624,'Product Details'!$B$2:$B$169,0),4)</f>
        <v>Accessories</v>
      </c>
      <c r="M4624" s="7" t="str">
        <f>INDEX('Product Details'!$A$2:$D$169, MATCH('Sales Order '!J4624,'Product Details'!$B$2:$B$169,0),1)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579"/>
        <v>3882</v>
      </c>
      <c r="R4624" s="8">
        <f t="shared" si="580"/>
        <v>4074</v>
      </c>
      <c r="S4624" s="2">
        <v>28</v>
      </c>
      <c r="T4624" s="9">
        <f t="shared" si="581"/>
        <v>4102</v>
      </c>
      <c r="U4624" s="9">
        <f t="shared" si="582"/>
        <v>220</v>
      </c>
      <c r="V4624" s="2" t="s">
        <v>34</v>
      </c>
      <c r="W4624" s="10">
        <f t="shared" si="583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 t="shared" si="576"/>
        <v>Darrin</v>
      </c>
      <c r="H4625" s="6" t="str">
        <f t="shared" si="577"/>
        <v>Martin</v>
      </c>
      <c r="I4625" s="6" t="str">
        <f t="shared" si="578"/>
        <v>Berlin</v>
      </c>
      <c r="J4625" s="2" t="s">
        <v>326</v>
      </c>
      <c r="K4625" s="7" t="str">
        <f>INDEX('Product Details'!$A$2:$D$169, MATCH('Sales Order '!J4625,'Product Details'!$B$2:$B$169,0),3)</f>
        <v>Technology</v>
      </c>
      <c r="L4625" s="7" t="str">
        <f>INDEX('Product Details'!$A$2:$D$169, MATCH('Sales Order '!J4625,'Product Details'!$B$2:$B$169,0),4)</f>
        <v>Copiers</v>
      </c>
      <c r="M4625" s="7" t="str">
        <f>INDEX('Product Details'!$A$2:$D$169, MATCH('Sales Order '!J4625,'Product Details'!$B$2:$B$169,0),1)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579"/>
        <v>840</v>
      </c>
      <c r="R4625" s="8">
        <f t="shared" si="580"/>
        <v>915</v>
      </c>
      <c r="S4625" s="2">
        <v>30</v>
      </c>
      <c r="T4625" s="9">
        <f t="shared" si="581"/>
        <v>945</v>
      </c>
      <c r="U4625" s="9">
        <f t="shared" si="582"/>
        <v>105</v>
      </c>
      <c r="V4625" s="2" t="s">
        <v>34</v>
      </c>
      <c r="W4625" s="10">
        <f t="shared" si="583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 t="shared" si="576"/>
        <v>Frank</v>
      </c>
      <c r="H4626" s="6" t="str">
        <f t="shared" si="577"/>
        <v>Hawley</v>
      </c>
      <c r="I4626" s="6" t="str">
        <f t="shared" si="578"/>
        <v>Gold Coast</v>
      </c>
      <c r="J4626" s="2" t="s">
        <v>479</v>
      </c>
      <c r="K4626" s="7" t="str">
        <f>INDEX('Product Details'!$A$2:$D$169, MATCH('Sales Order '!J4626,'Product Details'!$B$2:$B$169,0),3)</f>
        <v>Furniture</v>
      </c>
      <c r="L4626" s="7" t="str">
        <f>INDEX('Product Details'!$A$2:$D$169, MATCH('Sales Order '!J4626,'Product Details'!$B$2:$B$169,0),4)</f>
        <v>Chairs</v>
      </c>
      <c r="M4626" s="7" t="str">
        <f>INDEX('Product Details'!$A$2:$D$169, MATCH('Sales Order '!J4626,'Product Details'!$B$2:$B$169,0),1)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579"/>
        <v>112</v>
      </c>
      <c r="R4626" s="8">
        <f t="shared" si="580"/>
        <v>116</v>
      </c>
      <c r="S4626" s="2">
        <v>10</v>
      </c>
      <c r="T4626" s="9">
        <f t="shared" si="581"/>
        <v>126</v>
      </c>
      <c r="U4626" s="9">
        <f t="shared" si="582"/>
        <v>14</v>
      </c>
      <c r="V4626" s="2" t="s">
        <v>31</v>
      </c>
      <c r="W4626" s="10">
        <f t="shared" si="583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 t="shared" si="576"/>
        <v>David</v>
      </c>
      <c r="H4627" s="6" t="str">
        <f t="shared" si="577"/>
        <v>Kendrick</v>
      </c>
      <c r="I4627" s="6" t="str">
        <f t="shared" si="578"/>
        <v>Kunming</v>
      </c>
      <c r="J4627" s="2" t="s">
        <v>1013</v>
      </c>
      <c r="K4627" s="7" t="str">
        <f>INDEX('Product Details'!$A$2:$D$169, MATCH('Sales Order '!J4627,'Product Details'!$B$2:$B$169,0),3)</f>
        <v>Office_Supplies</v>
      </c>
      <c r="L4627" s="7" t="str">
        <f>INDEX('Product Details'!$A$2:$D$169, MATCH('Sales Order '!J4627,'Product Details'!$B$2:$B$169,0),4)</f>
        <v>Envelopes</v>
      </c>
      <c r="M4627" s="7" t="str">
        <f>INDEX('Product Details'!$A$2:$D$169, MATCH('Sales Order '!J4627,'Product Details'!$B$2:$B$169,0),1)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579"/>
        <v>1402</v>
      </c>
      <c r="R4627" s="8">
        <f t="shared" si="580"/>
        <v>1530</v>
      </c>
      <c r="S4627" s="2">
        <v>98</v>
      </c>
      <c r="T4627" s="9">
        <f t="shared" si="581"/>
        <v>1628</v>
      </c>
      <c r="U4627" s="9">
        <f t="shared" si="582"/>
        <v>226</v>
      </c>
      <c r="V4627" s="2" t="s">
        <v>64</v>
      </c>
      <c r="W4627" s="10">
        <f t="shared" si="583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 t="shared" si="576"/>
        <v>Darrin</v>
      </c>
      <c r="H4628" s="6" t="str">
        <f t="shared" si="577"/>
        <v>Martin</v>
      </c>
      <c r="I4628" s="6" t="str">
        <f t="shared" si="578"/>
        <v>Berlin</v>
      </c>
      <c r="J4628" s="2" t="s">
        <v>793</v>
      </c>
      <c r="K4628" s="7" t="str">
        <f>INDEX('Product Details'!$A$2:$D$169, MATCH('Sales Order '!J4628,'Product Details'!$B$2:$B$169,0),3)</f>
        <v>Office_Supplies</v>
      </c>
      <c r="L4628" s="7" t="str">
        <f>INDEX('Product Details'!$A$2:$D$169, MATCH('Sales Order '!J4628,'Product Details'!$B$2:$B$169,0),4)</f>
        <v>Fasteners</v>
      </c>
      <c r="M4628" s="7" t="str">
        <f>INDEX('Product Details'!$A$2:$D$169, MATCH('Sales Order '!J4628,'Product Details'!$B$2:$B$169,0),1)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579"/>
        <v>4656</v>
      </c>
      <c r="R4628" s="8">
        <f t="shared" si="580"/>
        <v>4840</v>
      </c>
      <c r="S4628" s="2">
        <v>28</v>
      </c>
      <c r="T4628" s="9">
        <f t="shared" si="581"/>
        <v>4868</v>
      </c>
      <c r="U4628" s="9">
        <f t="shared" si="582"/>
        <v>212</v>
      </c>
      <c r="V4628" s="2" t="s">
        <v>34</v>
      </c>
      <c r="W4628" s="10">
        <f t="shared" si="583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 t="shared" si="576"/>
        <v>Michael</v>
      </c>
      <c r="H4629" s="6" t="str">
        <f t="shared" si="577"/>
        <v>Moore</v>
      </c>
      <c r="I4629" s="6" t="str">
        <f t="shared" si="578"/>
        <v>Vadodara</v>
      </c>
      <c r="J4629" s="2" t="s">
        <v>389</v>
      </c>
      <c r="K4629" s="7" t="str">
        <f>INDEX('Product Details'!$A$2:$D$169, MATCH('Sales Order '!J4629,'Product Details'!$B$2:$B$169,0),3)</f>
        <v>Furniture</v>
      </c>
      <c r="L4629" s="7" t="str">
        <f>INDEX('Product Details'!$A$2:$D$169, MATCH('Sales Order '!J4629,'Product Details'!$B$2:$B$169,0),4)</f>
        <v>Tables</v>
      </c>
      <c r="M4629" s="7" t="str">
        <f>INDEX('Product Details'!$A$2:$D$169, MATCH('Sales Order '!J4629,'Product Details'!$B$2:$B$169,0),1)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579"/>
        <v>4860</v>
      </c>
      <c r="R4629" s="8">
        <f t="shared" si="580"/>
        <v>5100</v>
      </c>
      <c r="S4629" s="2">
        <v>82</v>
      </c>
      <c r="T4629" s="9">
        <f t="shared" si="581"/>
        <v>5182</v>
      </c>
      <c r="U4629" s="9">
        <f t="shared" si="582"/>
        <v>322</v>
      </c>
      <c r="V4629" s="2" t="s">
        <v>34</v>
      </c>
      <c r="W4629" s="10">
        <f t="shared" si="583"/>
        <v>0.05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 t="shared" si="576"/>
        <v>Duane</v>
      </c>
      <c r="H4630" s="6" t="str">
        <f t="shared" si="577"/>
        <v>Noonan</v>
      </c>
      <c r="I4630" s="6" t="str">
        <f t="shared" si="578"/>
        <v>Durg</v>
      </c>
      <c r="J4630" s="2" t="s">
        <v>515</v>
      </c>
      <c r="K4630" s="7" t="str">
        <f>INDEX('Product Details'!$A$2:$D$169, MATCH('Sales Order '!J4630,'Product Details'!$B$2:$B$169,0),3)</f>
        <v>Technology</v>
      </c>
      <c r="L4630" s="7" t="str">
        <f>INDEX('Product Details'!$A$2:$D$169, MATCH('Sales Order '!J4630,'Product Details'!$B$2:$B$169,0),4)</f>
        <v>Accessories</v>
      </c>
      <c r="M4630" s="7" t="str">
        <f>INDEX('Product Details'!$A$2:$D$169, MATCH('Sales Order '!J4630,'Product Details'!$B$2:$B$169,0),1)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579"/>
        <v>5943</v>
      </c>
      <c r="R4630" s="8">
        <f t="shared" si="580"/>
        <v>6611</v>
      </c>
      <c r="S4630" s="2">
        <v>58</v>
      </c>
      <c r="T4630" s="9">
        <f t="shared" si="581"/>
        <v>6669</v>
      </c>
      <c r="U4630" s="9">
        <f t="shared" si="582"/>
        <v>726</v>
      </c>
      <c r="V4630" s="2" t="s">
        <v>31</v>
      </c>
      <c r="W4630" s="10">
        <f t="shared" si="583"/>
        <v>0.05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 t="shared" si="576"/>
        <v>Vivek</v>
      </c>
      <c r="H4631" s="6" t="str">
        <f t="shared" si="577"/>
        <v>Gonzalez</v>
      </c>
      <c r="I4631" s="6" t="str">
        <f t="shared" si="578"/>
        <v>Nanyang</v>
      </c>
      <c r="J4631" s="2" t="s">
        <v>417</v>
      </c>
      <c r="K4631" s="7" t="str">
        <f>INDEX('Product Details'!$A$2:$D$169, MATCH('Sales Order '!J4631,'Product Details'!$B$2:$B$169,0),3)</f>
        <v>Technology</v>
      </c>
      <c r="L4631" s="7" t="str">
        <f>INDEX('Product Details'!$A$2:$D$169, MATCH('Sales Order '!J4631,'Product Details'!$B$2:$B$169,0),4)</f>
        <v>Phones</v>
      </c>
      <c r="M4631" s="7" t="str">
        <f>INDEX('Product Details'!$A$2:$D$169, MATCH('Sales Order '!J4631,'Product Details'!$B$2:$B$169,0),1)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579"/>
        <v>39739</v>
      </c>
      <c r="R4631" s="8">
        <f t="shared" si="580"/>
        <v>42084</v>
      </c>
      <c r="S4631" s="2">
        <v>51</v>
      </c>
      <c r="T4631" s="9">
        <f t="shared" si="581"/>
        <v>42135</v>
      </c>
      <c r="U4631" s="9">
        <f t="shared" si="582"/>
        <v>2396</v>
      </c>
      <c r="V4631" s="2" t="s">
        <v>64</v>
      </c>
      <c r="W4631" s="10">
        <f t="shared" si="583"/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 t="shared" si="576"/>
        <v>Ted</v>
      </c>
      <c r="H4632" s="6" t="str">
        <f t="shared" si="577"/>
        <v>Trevino</v>
      </c>
      <c r="I4632" s="6" t="str">
        <f t="shared" si="578"/>
        <v>Gold Coast</v>
      </c>
      <c r="J4632" s="2" t="s">
        <v>106</v>
      </c>
      <c r="K4632" s="7" t="str">
        <f>INDEX('Product Details'!$A$2:$D$169, MATCH('Sales Order '!J4632,'Product Details'!$B$2:$B$169,0),3)</f>
        <v>Office_Supplies</v>
      </c>
      <c r="L4632" s="7" t="str">
        <f>INDEX('Product Details'!$A$2:$D$169, MATCH('Sales Order '!J4632,'Product Details'!$B$2:$B$169,0),4)</f>
        <v>Appliances</v>
      </c>
      <c r="M4632" s="7" t="str">
        <f>INDEX('Product Details'!$A$2:$D$169, MATCH('Sales Order '!J4632,'Product Details'!$B$2:$B$169,0),1)</f>
        <v>Hoover Microwave, Silver</v>
      </c>
      <c r="N4632" s="2">
        <v>1623</v>
      </c>
      <c r="O4632" s="2">
        <v>1546</v>
      </c>
      <c r="P4632" s="2">
        <v>1</v>
      </c>
      <c r="Q4632" s="8">
        <f t="shared" si="579"/>
        <v>1546</v>
      </c>
      <c r="R4632" s="8">
        <f t="shared" si="580"/>
        <v>1623</v>
      </c>
      <c r="S4632" s="2">
        <v>45</v>
      </c>
      <c r="T4632" s="9">
        <f t="shared" si="581"/>
        <v>1668</v>
      </c>
      <c r="U4632" s="9">
        <f t="shared" si="582"/>
        <v>122</v>
      </c>
      <c r="V4632" s="2" t="s">
        <v>34</v>
      </c>
      <c r="W4632" s="10">
        <f t="shared" si="583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 t="shared" si="576"/>
        <v>Adrian</v>
      </c>
      <c r="H4633" s="6" t="str">
        <f t="shared" si="577"/>
        <v>Barton</v>
      </c>
      <c r="I4633" s="6" t="str">
        <f t="shared" si="578"/>
        <v>Wetzlar</v>
      </c>
      <c r="J4633" s="2" t="s">
        <v>151</v>
      </c>
      <c r="K4633" s="7" t="str">
        <f>INDEX('Product Details'!$A$2:$D$169, MATCH('Sales Order '!J4633,'Product Details'!$B$2:$B$169,0),3)</f>
        <v>Office_Supplies</v>
      </c>
      <c r="L4633" s="7" t="str">
        <f>INDEX('Product Details'!$A$2:$D$169, MATCH('Sales Order '!J4633,'Product Details'!$B$2:$B$169,0),4)</f>
        <v>Appliances</v>
      </c>
      <c r="M4633" s="7" t="str">
        <f>INDEX('Product Details'!$A$2:$D$169, MATCH('Sales Order '!J4633,'Product Details'!$B$2:$B$169,0),1)</f>
        <v>KitchenAid Refrigerator, Red</v>
      </c>
      <c r="N4633" s="2">
        <v>145</v>
      </c>
      <c r="O4633" s="2">
        <v>130</v>
      </c>
      <c r="P4633" s="2">
        <v>2</v>
      </c>
      <c r="Q4633" s="8">
        <f t="shared" si="579"/>
        <v>260</v>
      </c>
      <c r="R4633" s="8">
        <f t="shared" si="580"/>
        <v>290</v>
      </c>
      <c r="S4633" s="2">
        <v>30</v>
      </c>
      <c r="T4633" s="9">
        <f t="shared" si="581"/>
        <v>320</v>
      </c>
      <c r="U4633" s="9">
        <f t="shared" si="582"/>
        <v>60</v>
      </c>
      <c r="V4633" s="2" t="s">
        <v>64</v>
      </c>
      <c r="W4633" s="10">
        <f t="shared" si="583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 t="shared" si="576"/>
        <v>Adam</v>
      </c>
      <c r="H4634" s="6" t="str">
        <f t="shared" si="577"/>
        <v>Bellavance</v>
      </c>
      <c r="I4634" s="6" t="str">
        <f t="shared" si="578"/>
        <v>Kwinana</v>
      </c>
      <c r="J4634" s="2" t="s">
        <v>112</v>
      </c>
      <c r="K4634" s="7" t="str">
        <f>INDEX('Product Details'!$A$2:$D$169, MATCH('Sales Order '!J4634,'Product Details'!$B$2:$B$169,0),3)</f>
        <v>Office_Supplies</v>
      </c>
      <c r="L4634" s="7" t="str">
        <f>INDEX('Product Details'!$A$2:$D$169, MATCH('Sales Order '!J4634,'Product Details'!$B$2:$B$169,0),4)</f>
        <v>Storage</v>
      </c>
      <c r="M4634" s="7" t="str">
        <f>INDEX('Product Details'!$A$2:$D$169, MATCH('Sales Order '!J4634,'Product Details'!$B$2:$B$169,0),1)</f>
        <v>Pizazz Global Quick File</v>
      </c>
      <c r="N4634" s="2">
        <v>1569</v>
      </c>
      <c r="O4634" s="2">
        <v>1466</v>
      </c>
      <c r="P4634" s="2">
        <v>2</v>
      </c>
      <c r="Q4634" s="8">
        <f t="shared" si="579"/>
        <v>2932</v>
      </c>
      <c r="R4634" s="8">
        <f t="shared" si="580"/>
        <v>3138</v>
      </c>
      <c r="S4634" s="2">
        <v>57</v>
      </c>
      <c r="T4634" s="9">
        <f t="shared" si="581"/>
        <v>3195</v>
      </c>
      <c r="U4634" s="9">
        <f t="shared" si="582"/>
        <v>263</v>
      </c>
      <c r="V4634" s="2" t="s">
        <v>64</v>
      </c>
      <c r="W4634" s="10">
        <f t="shared" si="583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 t="shared" si="576"/>
        <v>Deanra</v>
      </c>
      <c r="H4635" s="6" t="str">
        <f t="shared" si="577"/>
        <v>Eno</v>
      </c>
      <c r="I4635" s="6" t="str">
        <f t="shared" si="578"/>
        <v>Langen</v>
      </c>
      <c r="J4635" s="2" t="s">
        <v>415</v>
      </c>
      <c r="K4635" s="7" t="str">
        <f>INDEX('Product Details'!$A$2:$D$169, MATCH('Sales Order '!J4635,'Product Details'!$B$2:$B$169,0),3)</f>
        <v>Furniture</v>
      </c>
      <c r="L4635" s="7" t="str">
        <f>INDEX('Product Details'!$A$2:$D$169, MATCH('Sales Order '!J4635,'Product Details'!$B$2:$B$169,0),4)</f>
        <v>Furnishings</v>
      </c>
      <c r="M4635" s="7" t="str">
        <f>INDEX('Product Details'!$A$2:$D$169, MATCH('Sales Order '!J4635,'Product Details'!$B$2:$B$169,0),1)</f>
        <v>-O Clock, Black</v>
      </c>
      <c r="N4635" s="2">
        <v>1169</v>
      </c>
      <c r="O4635" s="2">
        <v>1072</v>
      </c>
      <c r="P4635" s="2">
        <v>1</v>
      </c>
      <c r="Q4635" s="8">
        <f t="shared" si="579"/>
        <v>1072</v>
      </c>
      <c r="R4635" s="8">
        <f t="shared" si="580"/>
        <v>1169</v>
      </c>
      <c r="S4635" s="2">
        <v>43</v>
      </c>
      <c r="T4635" s="9">
        <f t="shared" si="581"/>
        <v>1212</v>
      </c>
      <c r="U4635" s="9">
        <f t="shared" si="582"/>
        <v>140</v>
      </c>
      <c r="V4635" s="2" t="s">
        <v>64</v>
      </c>
      <c r="W4635" s="10">
        <f t="shared" si="583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 t="shared" si="576"/>
        <v>Kelly</v>
      </c>
      <c r="H4636" s="6" t="str">
        <f t="shared" si="577"/>
        <v>Collister</v>
      </c>
      <c r="I4636" s="6" t="str">
        <f t="shared" si="578"/>
        <v>Tangshan</v>
      </c>
      <c r="J4636" s="2" t="s">
        <v>580</v>
      </c>
      <c r="K4636" s="7" t="str">
        <f>INDEX('Product Details'!$A$2:$D$169, MATCH('Sales Order '!J4636,'Product Details'!$B$2:$B$169,0),3)</f>
        <v>Office_Supplies</v>
      </c>
      <c r="L4636" s="7" t="str">
        <f>INDEX('Product Details'!$A$2:$D$169, MATCH('Sales Order '!J4636,'Product Details'!$B$2:$B$169,0),4)</f>
        <v>Storage</v>
      </c>
      <c r="M4636" s="7" t="str">
        <f>INDEX('Product Details'!$A$2:$D$169, MATCH('Sales Order '!J4636,'Product Details'!$B$2:$B$169,0),1)</f>
        <v>Hanging Personal Folder File</v>
      </c>
      <c r="N4636" s="2">
        <v>214</v>
      </c>
      <c r="O4636" s="2">
        <v>199</v>
      </c>
      <c r="P4636" s="2">
        <v>4</v>
      </c>
      <c r="Q4636" s="8">
        <f t="shared" si="579"/>
        <v>796</v>
      </c>
      <c r="R4636" s="8">
        <f t="shared" si="580"/>
        <v>856</v>
      </c>
      <c r="S4636" s="2">
        <v>44</v>
      </c>
      <c r="T4636" s="9">
        <f t="shared" si="581"/>
        <v>900</v>
      </c>
      <c r="U4636" s="9">
        <f t="shared" si="582"/>
        <v>104</v>
      </c>
      <c r="V4636" s="2" t="s">
        <v>34</v>
      </c>
      <c r="W4636" s="10">
        <f t="shared" si="583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 t="shared" si="576"/>
        <v>Peter</v>
      </c>
      <c r="H4637" s="6" t="str">
        <f t="shared" si="577"/>
        <v>McVee</v>
      </c>
      <c r="I4637" s="6" t="str">
        <f t="shared" si="578"/>
        <v>Hamburg</v>
      </c>
      <c r="J4637" s="2" t="s">
        <v>51</v>
      </c>
      <c r="K4637" s="7" t="str">
        <f>INDEX('Product Details'!$A$2:$D$169, MATCH('Sales Order '!J4637,'Product Details'!$B$2:$B$169,0),3)</f>
        <v>Technology</v>
      </c>
      <c r="L4637" s="7" t="str">
        <f>INDEX('Product Details'!$A$2:$D$169, MATCH('Sales Order '!J4637,'Product Details'!$B$2:$B$169,0),4)</f>
        <v>Machines</v>
      </c>
      <c r="M4637" s="7" t="str">
        <f>INDEX('Product Details'!$A$2:$D$169, MATCH('Sales Order '!J4637,'Product Details'!$B$2:$B$169,0),1)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579"/>
        <v>11985</v>
      </c>
      <c r="R4637" s="8">
        <f t="shared" si="580"/>
        <v>12575</v>
      </c>
      <c r="S4637" s="2">
        <v>34</v>
      </c>
      <c r="T4637" s="9">
        <f t="shared" si="581"/>
        <v>12609</v>
      </c>
      <c r="U4637" s="9">
        <f t="shared" si="582"/>
        <v>624</v>
      </c>
      <c r="V4637" s="2" t="s">
        <v>64</v>
      </c>
      <c r="W4637" s="10">
        <f t="shared" si="583"/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 t="shared" si="576"/>
        <v>Roy</v>
      </c>
      <c r="H4638" s="6" t="str">
        <f t="shared" si="577"/>
        <v>Phan</v>
      </c>
      <c r="I4638" s="6" t="str">
        <f t="shared" si="578"/>
        <v>Melbourne</v>
      </c>
      <c r="J4638" s="2" t="s">
        <v>1001</v>
      </c>
      <c r="K4638" s="7" t="str">
        <f>INDEX('Product Details'!$A$2:$D$169, MATCH('Sales Order '!J4638,'Product Details'!$B$2:$B$169,0),3)</f>
        <v>Office_Supplies</v>
      </c>
      <c r="L4638" s="7" t="str">
        <f>INDEX('Product Details'!$A$2:$D$169, MATCH('Sales Order '!J4638,'Product Details'!$B$2:$B$169,0),4)</f>
        <v>Art</v>
      </c>
      <c r="M4638" s="7" t="str">
        <f>INDEX('Product Details'!$A$2:$D$169, MATCH('Sales Order '!J4638,'Product Details'!$B$2:$B$169,0),1)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579"/>
        <v>2984</v>
      </c>
      <c r="R4638" s="8">
        <f t="shared" si="580"/>
        <v>3220</v>
      </c>
      <c r="S4638" s="2">
        <v>20</v>
      </c>
      <c r="T4638" s="9">
        <f t="shared" si="581"/>
        <v>3240</v>
      </c>
      <c r="U4638" s="9">
        <f t="shared" si="582"/>
        <v>256</v>
      </c>
      <c r="V4638" s="2" t="s">
        <v>64</v>
      </c>
      <c r="W4638" s="10">
        <f t="shared" si="583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 t="shared" si="576"/>
        <v>Max</v>
      </c>
      <c r="H4639" s="6" t="str">
        <f t="shared" si="577"/>
        <v>Ludwig</v>
      </c>
      <c r="I4639" s="6" t="str">
        <f t="shared" si="578"/>
        <v>Newcastle</v>
      </c>
      <c r="J4639" s="2" t="s">
        <v>427</v>
      </c>
      <c r="K4639" s="7" t="str">
        <f>INDEX('Product Details'!$A$2:$D$169, MATCH('Sales Order '!J4639,'Product Details'!$B$2:$B$169,0),3)</f>
        <v>Office_Supplies</v>
      </c>
      <c r="L4639" s="7" t="str">
        <f>INDEX('Product Details'!$A$2:$D$169, MATCH('Sales Order '!J4639,'Product Details'!$B$2:$B$169,0),4)</f>
        <v>Storage</v>
      </c>
      <c r="M4639" s="7" t="str">
        <f>INDEX('Product Details'!$A$2:$D$169, MATCH('Sales Order '!J4639,'Product Details'!$B$2:$B$169,0),1)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579"/>
        <v>13506</v>
      </c>
      <c r="R4639" s="8">
        <f t="shared" si="580"/>
        <v>14464</v>
      </c>
      <c r="S4639" s="2">
        <v>54</v>
      </c>
      <c r="T4639" s="9">
        <f t="shared" si="581"/>
        <v>14518</v>
      </c>
      <c r="U4639" s="9">
        <f t="shared" si="582"/>
        <v>1012</v>
      </c>
      <c r="V4639" s="2" t="s">
        <v>64</v>
      </c>
      <c r="W4639" s="10">
        <f t="shared" si="583"/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 t="shared" si="576"/>
        <v>Shahid</v>
      </c>
      <c r="H4640" s="6" t="str">
        <f t="shared" si="577"/>
        <v>Collister</v>
      </c>
      <c r="I4640" s="6" t="str">
        <f t="shared" si="578"/>
        <v>Leipzig</v>
      </c>
      <c r="J4640" s="2" t="s">
        <v>765</v>
      </c>
      <c r="K4640" s="7" t="str">
        <f>INDEX('Product Details'!$A$2:$D$169, MATCH('Sales Order '!J4640,'Product Details'!$B$2:$B$169,0),3)</f>
        <v>Furniture</v>
      </c>
      <c r="L4640" s="7" t="str">
        <f>INDEX('Product Details'!$A$2:$D$169, MATCH('Sales Order '!J4640,'Product Details'!$B$2:$B$169,0),4)</f>
        <v>Tables</v>
      </c>
      <c r="M4640" s="7" t="str">
        <f>INDEX('Product Details'!$A$2:$D$169, MATCH('Sales Order '!J4640,'Product Details'!$B$2:$B$169,0),1)</f>
        <v>Racetrack Conference Tables</v>
      </c>
      <c r="N4640" s="2">
        <v>1060</v>
      </c>
      <c r="O4640" s="2">
        <v>964</v>
      </c>
      <c r="P4640" s="2">
        <v>4</v>
      </c>
      <c r="Q4640" s="8">
        <f t="shared" si="579"/>
        <v>3856</v>
      </c>
      <c r="R4640" s="8">
        <f t="shared" si="580"/>
        <v>4240</v>
      </c>
      <c r="S4640" s="2">
        <v>91</v>
      </c>
      <c r="T4640" s="9">
        <f t="shared" si="581"/>
        <v>4331</v>
      </c>
      <c r="U4640" s="9">
        <f t="shared" si="582"/>
        <v>475</v>
      </c>
      <c r="V4640" s="2" t="s">
        <v>34</v>
      </c>
      <c r="W4640" s="10">
        <f t="shared" si="583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 t="shared" si="576"/>
        <v>Eugene</v>
      </c>
      <c r="H4641" s="6" t="str">
        <f t="shared" si="577"/>
        <v>Barchas</v>
      </c>
      <c r="I4641" s="6" t="str">
        <f t="shared" si="578"/>
        <v>Aksu</v>
      </c>
      <c r="J4641" s="2" t="s">
        <v>173</v>
      </c>
      <c r="K4641" s="7" t="str">
        <f>INDEX('Product Details'!$A$2:$D$169, MATCH('Sales Order '!J4641,'Product Details'!$B$2:$B$169,0),3)</f>
        <v>Office_Supplies</v>
      </c>
      <c r="L4641" s="7" t="str">
        <f>INDEX('Product Details'!$A$2:$D$169, MATCH('Sales Order '!J4641,'Product Details'!$B$2:$B$169,0),4)</f>
        <v>Fasteners</v>
      </c>
      <c r="M4641" s="7" t="str">
        <f>INDEX('Product Details'!$A$2:$D$169, MATCH('Sales Order '!J4641,'Product Details'!$B$2:$B$169,0),1)</f>
        <v>OIC Push Pins, Metal</v>
      </c>
      <c r="N4641" s="2">
        <v>36778</v>
      </c>
      <c r="O4641" s="2">
        <v>34709</v>
      </c>
      <c r="P4641" s="2">
        <v>2</v>
      </c>
      <c r="Q4641" s="8">
        <f t="shared" si="579"/>
        <v>69418</v>
      </c>
      <c r="R4641" s="8">
        <f t="shared" si="580"/>
        <v>73556</v>
      </c>
      <c r="S4641" s="2">
        <v>81</v>
      </c>
      <c r="T4641" s="9">
        <f t="shared" si="581"/>
        <v>73637</v>
      </c>
      <c r="U4641" s="9">
        <f t="shared" si="582"/>
        <v>4219</v>
      </c>
      <c r="V4641" s="2" t="s">
        <v>34</v>
      </c>
      <c r="W4641" s="10">
        <f t="shared" si="583"/>
        <v>0.09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 t="shared" si="576"/>
        <v>Max</v>
      </c>
      <c r="H4642" s="6" t="str">
        <f t="shared" si="577"/>
        <v>Ludwig</v>
      </c>
      <c r="I4642" s="6" t="str">
        <f t="shared" si="578"/>
        <v>Newcastle</v>
      </c>
      <c r="J4642" s="2" t="s">
        <v>284</v>
      </c>
      <c r="K4642" s="7" t="str">
        <f>INDEX('Product Details'!$A$2:$D$169, MATCH('Sales Order '!J4642,'Product Details'!$B$2:$B$169,0),3)</f>
        <v>Furniture</v>
      </c>
      <c r="L4642" s="7" t="str">
        <f>INDEX('Product Details'!$A$2:$D$169, MATCH('Sales Order '!J4642,'Product Details'!$B$2:$B$169,0),4)</f>
        <v>Chairs</v>
      </c>
      <c r="M4642" s="7" t="str">
        <f>INDEX('Product Details'!$A$2:$D$169, MATCH('Sales Order '!J4642,'Product Details'!$B$2:$B$169,0),1)</f>
        <v>Chairmat, Black</v>
      </c>
      <c r="N4642" s="2">
        <v>24662</v>
      </c>
      <c r="O4642" s="2">
        <v>23061</v>
      </c>
      <c r="P4642" s="2">
        <v>7</v>
      </c>
      <c r="Q4642" s="8">
        <f t="shared" si="579"/>
        <v>161427</v>
      </c>
      <c r="R4642" s="8">
        <f t="shared" si="580"/>
        <v>172634</v>
      </c>
      <c r="S4642" s="2">
        <v>93</v>
      </c>
      <c r="T4642" s="9">
        <f t="shared" si="581"/>
        <v>172727</v>
      </c>
      <c r="U4642" s="9">
        <f t="shared" si="582"/>
        <v>11300</v>
      </c>
      <c r="V4642" s="2" t="s">
        <v>34</v>
      </c>
      <c r="W4642" s="10">
        <f t="shared" si="583"/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 t="shared" si="576"/>
        <v>Cathy</v>
      </c>
      <c r="H4643" s="6" t="str">
        <f t="shared" si="577"/>
        <v>Hwang</v>
      </c>
      <c r="I4643" s="6" t="str">
        <f t="shared" si="578"/>
        <v>Ballarat</v>
      </c>
      <c r="J4643" s="2" t="s">
        <v>521</v>
      </c>
      <c r="K4643" s="7" t="str">
        <f>INDEX('Product Details'!$A$2:$D$169, MATCH('Sales Order '!J4643,'Product Details'!$B$2:$B$169,0),3)</f>
        <v>Office_Supplies</v>
      </c>
      <c r="L4643" s="7" t="str">
        <f>INDEX('Product Details'!$A$2:$D$169, MATCH('Sales Order '!J4643,'Product Details'!$B$2:$B$169,0),4)</f>
        <v>Fasteners</v>
      </c>
      <c r="M4643" s="7" t="str">
        <f>INDEX('Product Details'!$A$2:$D$169, MATCH('Sales Order '!J4643,'Product Details'!$B$2:$B$169,0),1)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579"/>
        <v>171</v>
      </c>
      <c r="R4643" s="8">
        <f t="shared" si="580"/>
        <v>183</v>
      </c>
      <c r="S4643" s="2">
        <v>10</v>
      </c>
      <c r="T4643" s="9">
        <f t="shared" si="581"/>
        <v>193</v>
      </c>
      <c r="U4643" s="9">
        <f t="shared" si="582"/>
        <v>22</v>
      </c>
      <c r="V4643" s="2" t="s">
        <v>34</v>
      </c>
      <c r="W4643" s="10">
        <f t="shared" si="583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 t="shared" si="576"/>
        <v>Craig</v>
      </c>
      <c r="H4644" s="6" t="str">
        <f t="shared" si="577"/>
        <v>Carreira</v>
      </c>
      <c r="I4644" s="6" t="str">
        <f t="shared" si="578"/>
        <v>Worms</v>
      </c>
      <c r="J4644" s="2" t="s">
        <v>103</v>
      </c>
      <c r="K4644" s="7" t="str">
        <f>INDEX('Product Details'!$A$2:$D$169, MATCH('Sales Order '!J4644,'Product Details'!$B$2:$B$169,0),3)</f>
        <v>Technology</v>
      </c>
      <c r="L4644" s="7" t="str">
        <f>INDEX('Product Details'!$A$2:$D$169, MATCH('Sales Order '!J4644,'Product Details'!$B$2:$B$169,0),4)</f>
        <v>Phones</v>
      </c>
      <c r="M4644" s="7" t="str">
        <f>INDEX('Product Details'!$A$2:$D$169, MATCH('Sales Order '!J4644,'Product Details'!$B$2:$B$169,0),1)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579"/>
        <v>3978</v>
      </c>
      <c r="R4644" s="8">
        <f t="shared" si="580"/>
        <v>4341</v>
      </c>
      <c r="S4644" s="2">
        <v>66</v>
      </c>
      <c r="T4644" s="9">
        <f t="shared" si="581"/>
        <v>4407</v>
      </c>
      <c r="U4644" s="9">
        <f t="shared" si="582"/>
        <v>429</v>
      </c>
      <c r="V4644" s="2" t="s">
        <v>34</v>
      </c>
      <c r="W4644" s="10">
        <f t="shared" si="583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 t="shared" si="576"/>
        <v>Eugene</v>
      </c>
      <c r="H4645" s="6" t="str">
        <f t="shared" si="577"/>
        <v>Barchas</v>
      </c>
      <c r="I4645" s="6" t="str">
        <f t="shared" si="578"/>
        <v>Aksu</v>
      </c>
      <c r="J4645" s="2" t="s">
        <v>109</v>
      </c>
      <c r="K4645" s="7" t="str">
        <f>INDEX('Product Details'!$A$2:$D$169, MATCH('Sales Order '!J4645,'Product Details'!$B$2:$B$169,0),3)</f>
        <v>Furniture</v>
      </c>
      <c r="L4645" s="7" t="str">
        <f>INDEX('Product Details'!$A$2:$D$169, MATCH('Sales Order '!J4645,'Product Details'!$B$2:$B$169,0),4)</f>
        <v>Bookcases</v>
      </c>
      <c r="M4645" s="7" t="str">
        <f>INDEX('Product Details'!$A$2:$D$169, MATCH('Sales Order '!J4645,'Product Details'!$B$2:$B$169,0),1)</f>
        <v>4-Shelf Metal Bookcases</v>
      </c>
      <c r="N4645" s="2">
        <v>726</v>
      </c>
      <c r="O4645" s="2">
        <v>646</v>
      </c>
      <c r="P4645" s="2">
        <v>14</v>
      </c>
      <c r="Q4645" s="8">
        <f t="shared" si="579"/>
        <v>9044</v>
      </c>
      <c r="R4645" s="8">
        <f t="shared" si="580"/>
        <v>10164</v>
      </c>
      <c r="S4645" s="2">
        <v>65</v>
      </c>
      <c r="T4645" s="9">
        <f t="shared" si="581"/>
        <v>10229</v>
      </c>
      <c r="U4645" s="9">
        <f t="shared" si="582"/>
        <v>1185</v>
      </c>
      <c r="V4645" s="2" t="s">
        <v>34</v>
      </c>
      <c r="W4645" s="10">
        <f t="shared" si="583"/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 t="shared" si="576"/>
        <v>Lindsay</v>
      </c>
      <c r="H4646" s="6" t="str">
        <f t="shared" si="577"/>
        <v>Castell</v>
      </c>
      <c r="I4646" s="6" t="str">
        <f t="shared" si="578"/>
        <v>Depok</v>
      </c>
      <c r="J4646" s="2" t="s">
        <v>103</v>
      </c>
      <c r="K4646" s="7" t="str">
        <f>INDEX('Product Details'!$A$2:$D$169, MATCH('Sales Order '!J4646,'Product Details'!$B$2:$B$169,0),3)</f>
        <v>Technology</v>
      </c>
      <c r="L4646" s="7" t="str">
        <f>INDEX('Product Details'!$A$2:$D$169, MATCH('Sales Order '!J4646,'Product Details'!$B$2:$B$169,0),4)</f>
        <v>Phones</v>
      </c>
      <c r="M4646" s="7" t="str">
        <f>INDEX('Product Details'!$A$2:$D$169, MATCH('Sales Order '!J4646,'Product Details'!$B$2:$B$169,0),1)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579"/>
        <v>25152</v>
      </c>
      <c r="R4646" s="8">
        <f t="shared" si="580"/>
        <v>26868</v>
      </c>
      <c r="S4646" s="2">
        <v>21</v>
      </c>
      <c r="T4646" s="9">
        <f t="shared" si="581"/>
        <v>26889</v>
      </c>
      <c r="U4646" s="9">
        <f t="shared" si="582"/>
        <v>1737</v>
      </c>
      <c r="V4646" s="2" t="s">
        <v>34</v>
      </c>
      <c r="W4646" s="10">
        <f t="shared" si="583"/>
        <v>7.0000000000000007E-2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 t="shared" si="576"/>
        <v>Evan</v>
      </c>
      <c r="H4647" s="6" t="str">
        <f t="shared" si="577"/>
        <v>Henry</v>
      </c>
      <c r="I4647" s="6" t="str">
        <f t="shared" si="578"/>
        <v>Zhoukou</v>
      </c>
      <c r="J4647" s="2" t="s">
        <v>500</v>
      </c>
      <c r="K4647" s="7" t="str">
        <f>INDEX('Product Details'!$A$2:$D$169, MATCH('Sales Order '!J4647,'Product Details'!$B$2:$B$169,0),3)</f>
        <v>Furniture</v>
      </c>
      <c r="L4647" s="7" t="str">
        <f>INDEX('Product Details'!$A$2:$D$169, MATCH('Sales Order '!J4647,'Product Details'!$B$2:$B$169,0),4)</f>
        <v>Tables</v>
      </c>
      <c r="M4647" s="7" t="str">
        <f>INDEX('Product Details'!$A$2:$D$169, MATCH('Sales Order '!J4647,'Product Details'!$B$2:$B$169,0),1)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579"/>
        <v>20400</v>
      </c>
      <c r="R4647" s="8">
        <f t="shared" si="580"/>
        <v>21792</v>
      </c>
      <c r="S4647" s="2">
        <v>24</v>
      </c>
      <c r="T4647" s="9">
        <f t="shared" si="581"/>
        <v>21816</v>
      </c>
      <c r="U4647" s="9">
        <f t="shared" si="582"/>
        <v>1416</v>
      </c>
      <c r="V4647" s="2" t="s">
        <v>72</v>
      </c>
      <c r="W4647" s="10">
        <f t="shared" si="583"/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 t="shared" si="576"/>
        <v>Jeremy</v>
      </c>
      <c r="H4648" s="6" t="str">
        <f t="shared" si="577"/>
        <v>Ellison</v>
      </c>
      <c r="I4648" s="6" t="str">
        <f t="shared" si="578"/>
        <v>Faridabad</v>
      </c>
      <c r="J4648" s="2" t="s">
        <v>205</v>
      </c>
      <c r="K4648" s="7" t="str">
        <f>INDEX('Product Details'!$A$2:$D$169, MATCH('Sales Order '!J4648,'Product Details'!$B$2:$B$169,0),3)</f>
        <v>Office_Supplies</v>
      </c>
      <c r="L4648" s="7" t="str">
        <f>INDEX('Product Details'!$A$2:$D$169, MATCH('Sales Order '!J4648,'Product Details'!$B$2:$B$169,0),4)</f>
        <v>Labels</v>
      </c>
      <c r="M4648" s="7" t="str">
        <f>INDEX('Product Details'!$A$2:$D$169, MATCH('Sales Order '!J4648,'Product Details'!$B$2:$B$169,0),1)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579"/>
        <v>456</v>
      </c>
      <c r="R4648" s="8">
        <f t="shared" si="580"/>
        <v>501</v>
      </c>
      <c r="S4648" s="2">
        <v>30</v>
      </c>
      <c r="T4648" s="9">
        <f t="shared" si="581"/>
        <v>531</v>
      </c>
      <c r="U4648" s="9">
        <f t="shared" si="582"/>
        <v>75</v>
      </c>
      <c r="V4648" s="2" t="s">
        <v>34</v>
      </c>
      <c r="W4648" s="10">
        <f t="shared" si="583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 t="shared" si="576"/>
        <v>Rick</v>
      </c>
      <c r="H4649" s="6" t="str">
        <f t="shared" si="577"/>
        <v>Duston</v>
      </c>
      <c r="I4649" s="6" t="str">
        <f t="shared" si="578"/>
        <v>Surakarta</v>
      </c>
      <c r="J4649" s="2" t="s">
        <v>253</v>
      </c>
      <c r="K4649" s="7" t="str">
        <f>INDEX('Product Details'!$A$2:$D$169, MATCH('Sales Order '!J4649,'Product Details'!$B$2:$B$169,0),3)</f>
        <v>Office_Supplies</v>
      </c>
      <c r="L4649" s="7" t="str">
        <f>INDEX('Product Details'!$A$2:$D$169, MATCH('Sales Order '!J4649,'Product Details'!$B$2:$B$169,0),4)</f>
        <v>Binders</v>
      </c>
      <c r="M4649" s="7" t="str">
        <f>INDEX('Product Details'!$A$2:$D$169, MATCH('Sales Order '!J4649,'Product Details'!$B$2:$B$169,0),1)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579"/>
        <v>10212</v>
      </c>
      <c r="R4649" s="8">
        <f t="shared" si="580"/>
        <v>10824</v>
      </c>
      <c r="S4649" s="2">
        <v>47</v>
      </c>
      <c r="T4649" s="9">
        <f t="shared" si="581"/>
        <v>10871</v>
      </c>
      <c r="U4649" s="9">
        <f t="shared" si="582"/>
        <v>659</v>
      </c>
      <c r="V4649" s="2" t="s">
        <v>34</v>
      </c>
      <c r="W4649" s="10">
        <f t="shared" si="583"/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 t="shared" si="576"/>
        <v>Maureen</v>
      </c>
      <c r="H4650" s="6" t="str">
        <f t="shared" si="577"/>
        <v>Gastineau</v>
      </c>
      <c r="I4650" s="6" t="str">
        <f t="shared" si="578"/>
        <v>Melton</v>
      </c>
      <c r="J4650" s="2" t="s">
        <v>81</v>
      </c>
      <c r="K4650" s="7" t="str">
        <f>INDEX('Product Details'!$A$2:$D$169, MATCH('Sales Order '!J4650,'Product Details'!$B$2:$B$169,0),3)</f>
        <v>Technology</v>
      </c>
      <c r="L4650" s="7" t="str">
        <f>INDEX('Product Details'!$A$2:$D$169, MATCH('Sales Order '!J4650,'Product Details'!$B$2:$B$169,0),4)</f>
        <v>Phones</v>
      </c>
      <c r="M4650" s="7" t="str">
        <f>INDEX('Product Details'!$A$2:$D$169, MATCH('Sales Order '!J4650,'Product Details'!$B$2:$B$169,0),1)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579"/>
        <v>12969</v>
      </c>
      <c r="R4650" s="8">
        <f t="shared" si="580"/>
        <v>14142</v>
      </c>
      <c r="S4650" s="2">
        <v>27</v>
      </c>
      <c r="T4650" s="9">
        <f t="shared" si="581"/>
        <v>14169</v>
      </c>
      <c r="U4650" s="9">
        <f t="shared" si="582"/>
        <v>1200</v>
      </c>
      <c r="V4650" s="2" t="s">
        <v>34</v>
      </c>
      <c r="W4650" s="10">
        <f t="shared" si="583"/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 t="shared" si="576"/>
        <v>Roger</v>
      </c>
      <c r="H4651" s="6" t="str">
        <f t="shared" si="577"/>
        <v>Demir</v>
      </c>
      <c r="I4651" s="6" t="str">
        <f t="shared" si="578"/>
        <v>Wollongong</v>
      </c>
      <c r="J4651" s="2" t="s">
        <v>962</v>
      </c>
      <c r="K4651" s="7" t="str">
        <f>INDEX('Product Details'!$A$2:$D$169, MATCH('Sales Order '!J4651,'Product Details'!$B$2:$B$169,0),3)</f>
        <v>Furniture</v>
      </c>
      <c r="L4651" s="7" t="str">
        <f>INDEX('Product Details'!$A$2:$D$169, MATCH('Sales Order '!J4651,'Product Details'!$B$2:$B$169,0),4)</f>
        <v>Bookcases</v>
      </c>
      <c r="M4651" s="7" t="str">
        <f>INDEX('Product Details'!$A$2:$D$169, MATCH('Sales Order '!J4651,'Product Details'!$B$2:$B$169,0),1)</f>
        <v>Classic Bookcase, Pine</v>
      </c>
      <c r="N4651" s="2">
        <v>1958</v>
      </c>
      <c r="O4651" s="2">
        <v>1846</v>
      </c>
      <c r="P4651" s="2">
        <v>3</v>
      </c>
      <c r="Q4651" s="8">
        <f t="shared" si="579"/>
        <v>5538</v>
      </c>
      <c r="R4651" s="8">
        <f t="shared" si="580"/>
        <v>5874</v>
      </c>
      <c r="S4651" s="2">
        <v>60</v>
      </c>
      <c r="T4651" s="9">
        <f t="shared" si="581"/>
        <v>5934</v>
      </c>
      <c r="U4651" s="9">
        <f t="shared" si="582"/>
        <v>396</v>
      </c>
      <c r="V4651" s="2" t="s">
        <v>34</v>
      </c>
      <c r="W4651" s="10">
        <f t="shared" si="583"/>
        <v>0.05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 t="shared" si="576"/>
        <v>Pamela</v>
      </c>
      <c r="H4652" s="6" t="str">
        <f t="shared" si="577"/>
        <v>Stobb</v>
      </c>
      <c r="I4652" s="6" t="str">
        <f t="shared" si="578"/>
        <v>Bremen</v>
      </c>
      <c r="J4652" s="2" t="s">
        <v>46</v>
      </c>
      <c r="K4652" s="7" t="str">
        <f>INDEX('Product Details'!$A$2:$D$169, MATCH('Sales Order '!J4652,'Product Details'!$B$2:$B$169,0),3)</f>
        <v>Technology</v>
      </c>
      <c r="L4652" s="7" t="str">
        <f>INDEX('Product Details'!$A$2:$D$169, MATCH('Sales Order '!J4652,'Product Details'!$B$2:$B$169,0),4)</f>
        <v>Machines</v>
      </c>
      <c r="M4652" s="7" t="str">
        <f>INDEX('Product Details'!$A$2:$D$169, MATCH('Sales Order '!J4652,'Product Details'!$B$2:$B$169,0),1)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579"/>
        <v>10512</v>
      </c>
      <c r="R4652" s="8">
        <f t="shared" si="580"/>
        <v>11036</v>
      </c>
      <c r="S4652" s="2">
        <v>81</v>
      </c>
      <c r="T4652" s="9">
        <f t="shared" si="581"/>
        <v>11117</v>
      </c>
      <c r="U4652" s="9">
        <f t="shared" si="582"/>
        <v>605</v>
      </c>
      <c r="V4652" s="2" t="s">
        <v>64</v>
      </c>
      <c r="W4652" s="10">
        <f t="shared" si="583"/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 t="shared" si="576"/>
        <v>Harold</v>
      </c>
      <c r="H4653" s="6" t="str">
        <f t="shared" si="577"/>
        <v>Engle</v>
      </c>
      <c r="I4653" s="6" t="str">
        <f t="shared" si="578"/>
        <v>Chennai</v>
      </c>
      <c r="J4653" s="2" t="s">
        <v>57</v>
      </c>
      <c r="K4653" s="7" t="str">
        <f>INDEX('Product Details'!$A$2:$D$169, MATCH('Sales Order '!J4653,'Product Details'!$B$2:$B$169,0),3)</f>
        <v>Technology</v>
      </c>
      <c r="L4653" s="7" t="str">
        <f>INDEX('Product Details'!$A$2:$D$169, MATCH('Sales Order '!J4653,'Product Details'!$B$2:$B$169,0),4)</f>
        <v>Accessories</v>
      </c>
      <c r="M4653" s="7" t="str">
        <f>INDEX('Product Details'!$A$2:$D$169, MATCH('Sales Order '!J4653,'Product Details'!$B$2:$B$169,0),1)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579"/>
        <v>2564</v>
      </c>
      <c r="R4653" s="8">
        <f t="shared" si="580"/>
        <v>2664</v>
      </c>
      <c r="S4653" s="2">
        <v>49</v>
      </c>
      <c r="T4653" s="9">
        <f t="shared" si="581"/>
        <v>2713</v>
      </c>
      <c r="U4653" s="9">
        <f t="shared" si="582"/>
        <v>149</v>
      </c>
      <c r="V4653" s="2" t="s">
        <v>34</v>
      </c>
      <c r="W4653" s="10">
        <f t="shared" si="583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 t="shared" si="576"/>
        <v>Beth</v>
      </c>
      <c r="H4654" s="6" t="str">
        <f t="shared" si="577"/>
        <v>Thompson</v>
      </c>
      <c r="I4654" s="6" t="str">
        <f t="shared" si="578"/>
        <v>Lohne</v>
      </c>
      <c r="J4654" s="2" t="s">
        <v>533</v>
      </c>
      <c r="K4654" s="7" t="str">
        <f>INDEX('Product Details'!$A$2:$D$169, MATCH('Sales Order '!J4654,'Product Details'!$B$2:$B$169,0),3)</f>
        <v>Office_Supplies</v>
      </c>
      <c r="L4654" s="7" t="str">
        <f>INDEX('Product Details'!$A$2:$D$169, MATCH('Sales Order '!J4654,'Product Details'!$B$2:$B$169,0),4)</f>
        <v>Supplies</v>
      </c>
      <c r="M4654" s="7" t="str">
        <f>INDEX('Product Details'!$A$2:$D$169, MATCH('Sales Order '!J4654,'Product Details'!$B$2:$B$169,0),1)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579"/>
        <v>306</v>
      </c>
      <c r="R4654" s="8">
        <f t="shared" si="580"/>
        <v>342</v>
      </c>
      <c r="S4654" s="2">
        <v>30</v>
      </c>
      <c r="T4654" s="9">
        <f t="shared" si="581"/>
        <v>372</v>
      </c>
      <c r="U4654" s="9">
        <f t="shared" si="582"/>
        <v>66</v>
      </c>
      <c r="V4654" s="2" t="s">
        <v>64</v>
      </c>
      <c r="W4654" s="10">
        <f t="shared" si="583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 t="shared" si="576"/>
        <v>David</v>
      </c>
      <c r="H4655" s="6" t="str">
        <f t="shared" si="577"/>
        <v>Kendrick</v>
      </c>
      <c r="I4655" s="6" t="str">
        <f t="shared" si="578"/>
        <v>Kunming</v>
      </c>
      <c r="J4655" s="2" t="s">
        <v>867</v>
      </c>
      <c r="K4655" s="7" t="str">
        <f>INDEX('Product Details'!$A$2:$D$169, MATCH('Sales Order '!J4655,'Product Details'!$B$2:$B$169,0),3)</f>
        <v>Furniture</v>
      </c>
      <c r="L4655" s="7" t="str">
        <f>INDEX('Product Details'!$A$2:$D$169, MATCH('Sales Order '!J4655,'Product Details'!$B$2:$B$169,0),4)</f>
        <v>Chairs</v>
      </c>
      <c r="M4655" s="7" t="str">
        <f>INDEX('Product Details'!$A$2:$D$169, MATCH('Sales Order '!J4655,'Product Details'!$B$2:$B$169,0),1)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579"/>
        <v>16968</v>
      </c>
      <c r="R4655" s="8">
        <f t="shared" si="580"/>
        <v>18672</v>
      </c>
      <c r="S4655" s="2">
        <v>46</v>
      </c>
      <c r="T4655" s="9">
        <f t="shared" si="581"/>
        <v>18718</v>
      </c>
      <c r="U4655" s="9">
        <f t="shared" si="582"/>
        <v>1750</v>
      </c>
      <c r="V4655" s="2" t="s">
        <v>34</v>
      </c>
      <c r="W4655" s="10">
        <f t="shared" si="583"/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 t="shared" si="576"/>
        <v>Pamela</v>
      </c>
      <c r="H4656" s="6" t="str">
        <f t="shared" si="577"/>
        <v>Stobb</v>
      </c>
      <c r="I4656" s="6" t="str">
        <f t="shared" si="578"/>
        <v>Berlin</v>
      </c>
      <c r="J4656" s="2" t="s">
        <v>497</v>
      </c>
      <c r="K4656" s="7" t="str">
        <f>INDEX('Product Details'!$A$2:$D$169, MATCH('Sales Order '!J4656,'Product Details'!$B$2:$B$169,0),3)</f>
        <v>Furniture</v>
      </c>
      <c r="L4656" s="7" t="str">
        <f>INDEX('Product Details'!$A$2:$D$169, MATCH('Sales Order '!J4656,'Product Details'!$B$2:$B$169,0),4)</f>
        <v>Tables</v>
      </c>
      <c r="M4656" s="7" t="str">
        <f>INDEX('Product Details'!$A$2:$D$169, MATCH('Sales Order '!J4656,'Product Details'!$B$2:$B$169,0),1)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579"/>
        <v>5985</v>
      </c>
      <c r="R4656" s="8">
        <f t="shared" si="580"/>
        <v>6530</v>
      </c>
      <c r="S4656" s="2">
        <v>68</v>
      </c>
      <c r="T4656" s="9">
        <f t="shared" si="581"/>
        <v>6598</v>
      </c>
      <c r="U4656" s="9">
        <f t="shared" si="582"/>
        <v>613</v>
      </c>
      <c r="V4656" s="2" t="s">
        <v>64</v>
      </c>
      <c r="W4656" s="10">
        <f t="shared" si="583"/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 t="shared" si="576"/>
        <v>Cari</v>
      </c>
      <c r="H4657" s="6" t="str">
        <f t="shared" si="577"/>
        <v>Schnelling</v>
      </c>
      <c r="I4657" s="6" t="str">
        <f t="shared" si="578"/>
        <v>Agra</v>
      </c>
      <c r="J4657" s="2" t="s">
        <v>765</v>
      </c>
      <c r="K4657" s="7" t="str">
        <f>INDEX('Product Details'!$A$2:$D$169, MATCH('Sales Order '!J4657,'Product Details'!$B$2:$B$169,0),3)</f>
        <v>Furniture</v>
      </c>
      <c r="L4657" s="7" t="str">
        <f>INDEX('Product Details'!$A$2:$D$169, MATCH('Sales Order '!J4657,'Product Details'!$B$2:$B$169,0),4)</f>
        <v>Tables</v>
      </c>
      <c r="M4657" s="7" t="str">
        <f>INDEX('Product Details'!$A$2:$D$169, MATCH('Sales Order '!J4657,'Product Details'!$B$2:$B$169,0),1)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579"/>
        <v>1834</v>
      </c>
      <c r="R4657" s="8">
        <f t="shared" si="580"/>
        <v>2017</v>
      </c>
      <c r="S4657" s="2">
        <v>68</v>
      </c>
      <c r="T4657" s="9">
        <f t="shared" si="581"/>
        <v>2085</v>
      </c>
      <c r="U4657" s="9">
        <f t="shared" si="582"/>
        <v>251</v>
      </c>
      <c r="V4657" s="2" t="s">
        <v>34</v>
      </c>
      <c r="W4657" s="10">
        <f t="shared" si="583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 t="shared" si="576"/>
        <v>Rachel</v>
      </c>
      <c r="H4658" s="6" t="str">
        <f t="shared" si="577"/>
        <v>Payne</v>
      </c>
      <c r="I4658" s="6" t="str">
        <f t="shared" si="578"/>
        <v>Raipur</v>
      </c>
      <c r="J4658" s="2" t="s">
        <v>434</v>
      </c>
      <c r="K4658" s="7" t="str">
        <f>INDEX('Product Details'!$A$2:$D$169, MATCH('Sales Order '!J4658,'Product Details'!$B$2:$B$169,0),3)</f>
        <v>Office_Supplies</v>
      </c>
      <c r="L4658" s="7" t="str">
        <f>INDEX('Product Details'!$A$2:$D$169, MATCH('Sales Order '!J4658,'Product Details'!$B$2:$B$169,0),4)</f>
        <v>Binders</v>
      </c>
      <c r="M4658" s="7" t="str">
        <f>INDEX('Product Details'!$A$2:$D$169, MATCH('Sales Order '!J4658,'Product Details'!$B$2:$B$169,0),1)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579"/>
        <v>26999</v>
      </c>
      <c r="R4658" s="8">
        <f t="shared" si="580"/>
        <v>29722</v>
      </c>
      <c r="S4658" s="2">
        <v>21</v>
      </c>
      <c r="T4658" s="9">
        <f t="shared" si="581"/>
        <v>29743</v>
      </c>
      <c r="U4658" s="9">
        <f t="shared" si="582"/>
        <v>2744</v>
      </c>
      <c r="V4658" s="2" t="s">
        <v>34</v>
      </c>
      <c r="W4658" s="10">
        <f t="shared" si="583"/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 t="shared" si="576"/>
        <v>Troy</v>
      </c>
      <c r="H4659" s="6" t="str">
        <f t="shared" si="577"/>
        <v>Blackwell</v>
      </c>
      <c r="I4659" s="6" t="str">
        <f t="shared" si="578"/>
        <v>Akola</v>
      </c>
      <c r="J4659" s="2" t="s">
        <v>39</v>
      </c>
      <c r="K4659" s="7" t="str">
        <f>INDEX('Product Details'!$A$2:$D$169, MATCH('Sales Order '!J4659,'Product Details'!$B$2:$B$169,0),3)</f>
        <v>Office_Supplies</v>
      </c>
      <c r="L4659" s="7" t="str">
        <f>INDEX('Product Details'!$A$2:$D$169, MATCH('Sales Order '!J4659,'Product Details'!$B$2:$B$169,0),4)</f>
        <v>Binders</v>
      </c>
      <c r="M4659" s="7" t="str">
        <f>INDEX('Product Details'!$A$2:$D$169, MATCH('Sales Order '!J4659,'Product Details'!$B$2:$B$169,0),1)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579"/>
        <v>8010</v>
      </c>
      <c r="R4659" s="8">
        <f t="shared" si="580"/>
        <v>8988</v>
      </c>
      <c r="S4659" s="2">
        <v>61</v>
      </c>
      <c r="T4659" s="9">
        <f t="shared" si="581"/>
        <v>9049</v>
      </c>
      <c r="U4659" s="9">
        <f t="shared" si="582"/>
        <v>1039</v>
      </c>
      <c r="V4659" s="2" t="s">
        <v>34</v>
      </c>
      <c r="W4659" s="10">
        <f t="shared" si="583"/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 t="shared" si="576"/>
        <v>Allen</v>
      </c>
      <c r="H4660" s="6" t="str">
        <f t="shared" si="577"/>
        <v>Rosenblatt</v>
      </c>
      <c r="I4660" s="6" t="str">
        <f t="shared" si="578"/>
        <v>Chaozhou</v>
      </c>
      <c r="J4660" s="2" t="s">
        <v>119</v>
      </c>
      <c r="K4660" s="7" t="str">
        <f>INDEX('Product Details'!$A$2:$D$169, MATCH('Sales Order '!J4660,'Product Details'!$B$2:$B$169,0),3)</f>
        <v>Furniture</v>
      </c>
      <c r="L4660" s="7" t="str">
        <f>INDEX('Product Details'!$A$2:$D$169, MATCH('Sales Order '!J4660,'Product Details'!$B$2:$B$169,0),4)</f>
        <v>Furnishings</v>
      </c>
      <c r="M4660" s="7" t="str">
        <f>INDEX('Product Details'!$A$2:$D$169, MATCH('Sales Order '!J4660,'Product Details'!$B$2:$B$169,0),1)</f>
        <v>Advantus Door Stop, Black</v>
      </c>
      <c r="N4660" s="2">
        <v>191</v>
      </c>
      <c r="O4660" s="2">
        <v>170</v>
      </c>
      <c r="P4660" s="2">
        <v>2</v>
      </c>
      <c r="Q4660" s="8">
        <f t="shared" si="579"/>
        <v>340</v>
      </c>
      <c r="R4660" s="8">
        <f t="shared" si="580"/>
        <v>382</v>
      </c>
      <c r="S4660" s="2">
        <v>30</v>
      </c>
      <c r="T4660" s="9">
        <f t="shared" si="581"/>
        <v>412</v>
      </c>
      <c r="U4660" s="9">
        <f t="shared" si="582"/>
        <v>72</v>
      </c>
      <c r="V4660" s="2" t="s">
        <v>34</v>
      </c>
      <c r="W4660" s="10">
        <f t="shared" si="583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 t="shared" si="576"/>
        <v>Kunst</v>
      </c>
      <c r="H4661" s="6" t="str">
        <f t="shared" si="577"/>
        <v>Miller</v>
      </c>
      <c r="I4661" s="6" t="str">
        <f t="shared" si="578"/>
        <v>Jakarta</v>
      </c>
      <c r="J4661" s="2" t="s">
        <v>442</v>
      </c>
      <c r="K4661" s="7" t="str">
        <f>INDEX('Product Details'!$A$2:$D$169, MATCH('Sales Order '!J4661,'Product Details'!$B$2:$B$169,0),3)</f>
        <v>Technology</v>
      </c>
      <c r="L4661" s="7" t="str">
        <f>INDEX('Product Details'!$A$2:$D$169, MATCH('Sales Order '!J4661,'Product Details'!$B$2:$B$169,0),4)</f>
        <v>Phones</v>
      </c>
      <c r="M4661" s="7" t="str">
        <f>INDEX('Product Details'!$A$2:$D$169, MATCH('Sales Order '!J4661,'Product Details'!$B$2:$B$169,0),1)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579"/>
        <v>516</v>
      </c>
      <c r="R4661" s="8">
        <f t="shared" si="580"/>
        <v>549</v>
      </c>
      <c r="S4661" s="2">
        <v>30</v>
      </c>
      <c r="T4661" s="9">
        <f t="shared" si="581"/>
        <v>579</v>
      </c>
      <c r="U4661" s="9">
        <f t="shared" si="582"/>
        <v>63</v>
      </c>
      <c r="V4661" s="2" t="s">
        <v>64</v>
      </c>
      <c r="W4661" s="10">
        <f t="shared" si="583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 t="shared" si="576"/>
        <v>Pamela</v>
      </c>
      <c r="H4662" s="6" t="str">
        <f t="shared" si="577"/>
        <v>Stobb</v>
      </c>
      <c r="I4662" s="6" t="str">
        <f t="shared" si="578"/>
        <v>Bremen</v>
      </c>
      <c r="J4662" s="2" t="s">
        <v>178</v>
      </c>
      <c r="K4662" s="7" t="str">
        <f>INDEX('Product Details'!$A$2:$D$169, MATCH('Sales Order '!J4662,'Product Details'!$B$2:$B$169,0),3)</f>
        <v>Technology</v>
      </c>
      <c r="L4662" s="7" t="str">
        <f>INDEX('Product Details'!$A$2:$D$169, MATCH('Sales Order '!J4662,'Product Details'!$B$2:$B$169,0),4)</f>
        <v>Accessories</v>
      </c>
      <c r="M4662" s="7" t="str">
        <f>INDEX('Product Details'!$A$2:$D$169, MATCH('Sales Order '!J4662,'Product Details'!$B$2:$B$169,0),1)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579"/>
        <v>8088</v>
      </c>
      <c r="R4662" s="8">
        <f t="shared" si="580"/>
        <v>9168</v>
      </c>
      <c r="S4662" s="2">
        <v>74</v>
      </c>
      <c r="T4662" s="9">
        <f t="shared" si="581"/>
        <v>9242</v>
      </c>
      <c r="U4662" s="9">
        <f t="shared" si="582"/>
        <v>1154</v>
      </c>
      <c r="V4662" s="2" t="s">
        <v>34</v>
      </c>
      <c r="W4662" s="10">
        <f t="shared" si="583"/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 t="shared" si="576"/>
        <v>Julia</v>
      </c>
      <c r="H4663" s="6" t="str">
        <f t="shared" si="577"/>
        <v>Barnett</v>
      </c>
      <c r="I4663" s="6" t="str">
        <f t="shared" si="578"/>
        <v>Zhuhai</v>
      </c>
      <c r="J4663" s="2" t="s">
        <v>573</v>
      </c>
      <c r="K4663" s="7" t="str">
        <f>INDEX('Product Details'!$A$2:$D$169, MATCH('Sales Order '!J4663,'Product Details'!$B$2:$B$169,0),3)</f>
        <v>Technology</v>
      </c>
      <c r="L4663" s="7" t="str">
        <f>INDEX('Product Details'!$A$2:$D$169, MATCH('Sales Order '!J4663,'Product Details'!$B$2:$B$169,0),4)</f>
        <v>Machines</v>
      </c>
      <c r="M4663" s="7" t="str">
        <f>INDEX('Product Details'!$A$2:$D$169, MATCH('Sales Order '!J4663,'Product Details'!$B$2:$B$169,0),1)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579"/>
        <v>680</v>
      </c>
      <c r="R4663" s="8">
        <f t="shared" si="580"/>
        <v>764</v>
      </c>
      <c r="S4663" s="2">
        <v>30</v>
      </c>
      <c r="T4663" s="9">
        <f t="shared" si="581"/>
        <v>794</v>
      </c>
      <c r="U4663" s="9">
        <f t="shared" si="582"/>
        <v>114</v>
      </c>
      <c r="V4663" s="2" t="s">
        <v>34</v>
      </c>
      <c r="W4663" s="10">
        <f t="shared" si="583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 t="shared" si="576"/>
        <v>Greg</v>
      </c>
      <c r="H4664" s="6" t="str">
        <f t="shared" si="577"/>
        <v>Hansen</v>
      </c>
      <c r="I4664" s="6" t="str">
        <f t="shared" si="578"/>
        <v>Canberra</v>
      </c>
      <c r="J4664" s="2" t="s">
        <v>129</v>
      </c>
      <c r="K4664" s="7" t="str">
        <f>INDEX('Product Details'!$A$2:$D$169, MATCH('Sales Order '!J4664,'Product Details'!$B$2:$B$169,0),3)</f>
        <v>Furniture</v>
      </c>
      <c r="L4664" s="7" t="str">
        <f>INDEX('Product Details'!$A$2:$D$169, MATCH('Sales Order '!J4664,'Product Details'!$B$2:$B$169,0),4)</f>
        <v>Tables</v>
      </c>
      <c r="M4664" s="7" t="str">
        <f>INDEX('Product Details'!$A$2:$D$169, MATCH('Sales Order '!J4664,'Product Details'!$B$2:$B$169,0),1)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579"/>
        <v>73359</v>
      </c>
      <c r="R4664" s="8">
        <f t="shared" si="580"/>
        <v>80703</v>
      </c>
      <c r="S4664" s="2">
        <v>53</v>
      </c>
      <c r="T4664" s="9">
        <f t="shared" si="581"/>
        <v>80756</v>
      </c>
      <c r="U4664" s="9">
        <f t="shared" si="582"/>
        <v>7397</v>
      </c>
      <c r="V4664" s="2" t="s">
        <v>34</v>
      </c>
      <c r="W4664" s="10">
        <f t="shared" si="583"/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 t="shared" si="576"/>
        <v>Becky</v>
      </c>
      <c r="H4665" s="6" t="str">
        <f t="shared" si="577"/>
        <v>Pak</v>
      </c>
      <c r="I4665" s="6" t="str">
        <f t="shared" si="578"/>
        <v>Mandurah</v>
      </c>
      <c r="J4665" s="2" t="s">
        <v>171</v>
      </c>
      <c r="K4665" s="7" t="str">
        <f>INDEX('Product Details'!$A$2:$D$169, MATCH('Sales Order '!J4665,'Product Details'!$B$2:$B$169,0),3)</f>
        <v>Office_Supplies</v>
      </c>
      <c r="L4665" s="7" t="str">
        <f>INDEX('Product Details'!$A$2:$D$169, MATCH('Sales Order '!J4665,'Product Details'!$B$2:$B$169,0),4)</f>
        <v>Labels</v>
      </c>
      <c r="M4665" s="7" t="str">
        <f>INDEX('Product Details'!$A$2:$D$169, MATCH('Sales Order '!J4665,'Product Details'!$B$2:$B$169,0),1)</f>
        <v>Aver 517</v>
      </c>
      <c r="N4665" s="2">
        <v>674</v>
      </c>
      <c r="O4665" s="2">
        <v>629</v>
      </c>
      <c r="P4665" s="2">
        <v>3</v>
      </c>
      <c r="Q4665" s="8">
        <f t="shared" si="579"/>
        <v>1887</v>
      </c>
      <c r="R4665" s="8">
        <f t="shared" si="580"/>
        <v>2022</v>
      </c>
      <c r="S4665" s="2">
        <v>24</v>
      </c>
      <c r="T4665" s="9">
        <f t="shared" si="581"/>
        <v>2046</v>
      </c>
      <c r="U4665" s="9">
        <f t="shared" si="582"/>
        <v>159</v>
      </c>
      <c r="V4665" s="2" t="s">
        <v>64</v>
      </c>
      <c r="W4665" s="10">
        <f t="shared" si="583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 t="shared" si="576"/>
        <v>Logan</v>
      </c>
      <c r="H4666" s="6" t="str">
        <f t="shared" si="577"/>
        <v>Haushalter</v>
      </c>
      <c r="I4666" s="6" t="str">
        <f t="shared" si="578"/>
        <v>Canberra</v>
      </c>
      <c r="J4666" s="2" t="s">
        <v>762</v>
      </c>
      <c r="K4666" s="7" t="str">
        <f>INDEX('Product Details'!$A$2:$D$169, MATCH('Sales Order '!J4666,'Product Details'!$B$2:$B$169,0),3)</f>
        <v>Technology</v>
      </c>
      <c r="L4666" s="7" t="str">
        <f>INDEX('Product Details'!$A$2:$D$169, MATCH('Sales Order '!J4666,'Product Details'!$B$2:$B$169,0),4)</f>
        <v>Machines</v>
      </c>
      <c r="M4666" s="7" t="str">
        <f>INDEX('Product Details'!$A$2:$D$169, MATCH('Sales Order '!J4666,'Product Details'!$B$2:$B$169,0),1)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579"/>
        <v>11145</v>
      </c>
      <c r="R4666" s="8">
        <f t="shared" si="580"/>
        <v>11365</v>
      </c>
      <c r="S4666" s="2">
        <v>63</v>
      </c>
      <c r="T4666" s="9">
        <f t="shared" si="581"/>
        <v>11428</v>
      </c>
      <c r="U4666" s="9">
        <f t="shared" si="582"/>
        <v>283</v>
      </c>
      <c r="V4666" s="2" t="s">
        <v>72</v>
      </c>
      <c r="W4666" s="10">
        <f t="shared" si="583"/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 t="shared" si="576"/>
        <v>Jessica</v>
      </c>
      <c r="H4667" s="6" t="str">
        <f t="shared" si="577"/>
        <v>Myrick</v>
      </c>
      <c r="I4667" s="6" t="str">
        <f t="shared" si="578"/>
        <v>Jakarta</v>
      </c>
      <c r="J4667" s="2" t="s">
        <v>623</v>
      </c>
      <c r="K4667" s="7" t="str">
        <f>INDEX('Product Details'!$A$2:$D$169, MATCH('Sales Order '!J4667,'Product Details'!$B$2:$B$169,0),3)</f>
        <v>Office_Supplies</v>
      </c>
      <c r="L4667" s="7" t="str">
        <f>INDEX('Product Details'!$A$2:$D$169, MATCH('Sales Order '!J4667,'Product Details'!$B$2:$B$169,0),4)</f>
        <v>Storage</v>
      </c>
      <c r="M4667" s="7" t="str">
        <f>INDEX('Product Details'!$A$2:$D$169, MATCH('Sales Order '!J4667,'Product Details'!$B$2:$B$169,0),1)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579"/>
        <v>2282</v>
      </c>
      <c r="R4667" s="8">
        <f t="shared" si="580"/>
        <v>2372</v>
      </c>
      <c r="S4667" s="2">
        <v>49</v>
      </c>
      <c r="T4667" s="9">
        <f t="shared" si="581"/>
        <v>2421</v>
      </c>
      <c r="U4667" s="9">
        <f t="shared" si="582"/>
        <v>139</v>
      </c>
      <c r="V4667" s="2" t="s">
        <v>64</v>
      </c>
      <c r="W4667" s="10">
        <f t="shared" si="583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 t="shared" si="576"/>
        <v>Tamara</v>
      </c>
      <c r="H4668" s="6" t="str">
        <f t="shared" si="577"/>
        <v>Willingham</v>
      </c>
      <c r="I4668" s="6" t="str">
        <f t="shared" si="578"/>
        <v>Perth</v>
      </c>
      <c r="J4668" s="2" t="s">
        <v>500</v>
      </c>
      <c r="K4668" s="7" t="str">
        <f>INDEX('Product Details'!$A$2:$D$169, MATCH('Sales Order '!J4668,'Product Details'!$B$2:$B$169,0),3)</f>
        <v>Furniture</v>
      </c>
      <c r="L4668" s="7" t="str">
        <f>INDEX('Product Details'!$A$2:$D$169, MATCH('Sales Order '!J4668,'Product Details'!$B$2:$B$169,0),4)</f>
        <v>Tables</v>
      </c>
      <c r="M4668" s="7" t="str">
        <f>INDEX('Product Details'!$A$2:$D$169, MATCH('Sales Order '!J4668,'Product Details'!$B$2:$B$169,0),1)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579"/>
        <v>1650</v>
      </c>
      <c r="R4668" s="8">
        <f t="shared" si="580"/>
        <v>1798</v>
      </c>
      <c r="S4668" s="2">
        <v>30</v>
      </c>
      <c r="T4668" s="9">
        <f t="shared" si="581"/>
        <v>1828</v>
      </c>
      <c r="U4668" s="9">
        <f t="shared" si="582"/>
        <v>178</v>
      </c>
      <c r="V4668" s="2" t="s">
        <v>64</v>
      </c>
      <c r="W4668" s="10">
        <f t="shared" si="583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 t="shared" si="576"/>
        <v>Tamara</v>
      </c>
      <c r="H4669" s="6" t="str">
        <f t="shared" si="577"/>
        <v>Willingham</v>
      </c>
      <c r="I4669" s="6" t="str">
        <f t="shared" si="578"/>
        <v>Sindelfingen</v>
      </c>
      <c r="J4669" s="2" t="s">
        <v>144</v>
      </c>
      <c r="K4669" s="7" t="str">
        <f>INDEX('Product Details'!$A$2:$D$169, MATCH('Sales Order '!J4669,'Product Details'!$B$2:$B$169,0),3)</f>
        <v>Office_Supplies</v>
      </c>
      <c r="L4669" s="7" t="str">
        <f>INDEX('Product Details'!$A$2:$D$169, MATCH('Sales Order '!J4669,'Product Details'!$B$2:$B$169,0),4)</f>
        <v>Binders</v>
      </c>
      <c r="M4669" s="7" t="str">
        <f>INDEX('Product Details'!$A$2:$D$169, MATCH('Sales Order '!J4669,'Product Details'!$B$2:$B$169,0),1)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579"/>
        <v>54530</v>
      </c>
      <c r="R4669" s="8">
        <f t="shared" si="580"/>
        <v>55601</v>
      </c>
      <c r="S4669" s="2">
        <v>42</v>
      </c>
      <c r="T4669" s="9">
        <f t="shared" si="581"/>
        <v>55643</v>
      </c>
      <c r="U4669" s="9">
        <f t="shared" si="582"/>
        <v>1113</v>
      </c>
      <c r="V4669" s="2" t="s">
        <v>34</v>
      </c>
      <c r="W4669" s="10">
        <f t="shared" si="583"/>
        <v>0.09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 t="shared" si="576"/>
        <v>Jonathan</v>
      </c>
      <c r="H4670" s="6" t="str">
        <f t="shared" si="577"/>
        <v>Howell</v>
      </c>
      <c r="I4670" s="6" t="str">
        <f t="shared" si="578"/>
        <v>Guangshui</v>
      </c>
      <c r="J4670" s="2" t="s">
        <v>119</v>
      </c>
      <c r="K4670" s="7" t="str">
        <f>INDEX('Product Details'!$A$2:$D$169, MATCH('Sales Order '!J4670,'Product Details'!$B$2:$B$169,0),3)</f>
        <v>Furniture</v>
      </c>
      <c r="L4670" s="7" t="str">
        <f>INDEX('Product Details'!$A$2:$D$169, MATCH('Sales Order '!J4670,'Product Details'!$B$2:$B$169,0),4)</f>
        <v>Furnishings</v>
      </c>
      <c r="M4670" s="7" t="str">
        <f>INDEX('Product Details'!$A$2:$D$169, MATCH('Sales Order '!J4670,'Product Details'!$B$2:$B$169,0),1)</f>
        <v>Advantus Door Stop, Black</v>
      </c>
      <c r="N4670" s="2">
        <v>835</v>
      </c>
      <c r="O4670" s="2">
        <v>796</v>
      </c>
      <c r="P4670" s="2">
        <v>4</v>
      </c>
      <c r="Q4670" s="8">
        <f t="shared" si="579"/>
        <v>3184</v>
      </c>
      <c r="R4670" s="8">
        <f t="shared" si="580"/>
        <v>3340</v>
      </c>
      <c r="S4670" s="2">
        <v>80</v>
      </c>
      <c r="T4670" s="9">
        <f t="shared" si="581"/>
        <v>3420</v>
      </c>
      <c r="U4670" s="9">
        <f t="shared" si="582"/>
        <v>236</v>
      </c>
      <c r="V4670" s="2" t="s">
        <v>31</v>
      </c>
      <c r="W4670" s="10">
        <f t="shared" si="583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 t="shared" si="576"/>
        <v>Robert</v>
      </c>
      <c r="H4671" s="6" t="str">
        <f t="shared" si="577"/>
        <v>Dilbeck</v>
      </c>
      <c r="I4671" s="6" t="str">
        <f t="shared" si="578"/>
        <v>Sydney</v>
      </c>
      <c r="J4671" s="2" t="s">
        <v>564</v>
      </c>
      <c r="K4671" s="7" t="str">
        <f>INDEX('Product Details'!$A$2:$D$169, MATCH('Sales Order '!J4671,'Product Details'!$B$2:$B$169,0),3)</f>
        <v>Technology</v>
      </c>
      <c r="L4671" s="7" t="str">
        <f>INDEX('Product Details'!$A$2:$D$169, MATCH('Sales Order '!J4671,'Product Details'!$B$2:$B$169,0),4)</f>
        <v>Machines</v>
      </c>
      <c r="M4671" s="7" t="str">
        <f>INDEX('Product Details'!$A$2:$D$169, MATCH('Sales Order '!J4671,'Product Details'!$B$2:$B$169,0),1)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579"/>
        <v>9345</v>
      </c>
      <c r="R4671" s="8">
        <f t="shared" si="580"/>
        <v>10486</v>
      </c>
      <c r="S4671" s="2">
        <v>44</v>
      </c>
      <c r="T4671" s="9">
        <f t="shared" si="581"/>
        <v>10530</v>
      </c>
      <c r="U4671" s="9">
        <f t="shared" si="582"/>
        <v>1185</v>
      </c>
      <c r="V4671" s="2" t="s">
        <v>34</v>
      </c>
      <c r="W4671" s="10">
        <f t="shared" si="583"/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 t="shared" si="576"/>
        <v>Brendan</v>
      </c>
      <c r="H4672" s="6" t="str">
        <f t="shared" si="577"/>
        <v>Murry</v>
      </c>
      <c r="I4672" s="6" t="str">
        <f t="shared" si="578"/>
        <v>Brahmapur</v>
      </c>
      <c r="J4672" s="2" t="s">
        <v>274</v>
      </c>
      <c r="K4672" s="7" t="str">
        <f>INDEX('Product Details'!$A$2:$D$169, MATCH('Sales Order '!J4672,'Product Details'!$B$2:$B$169,0),3)</f>
        <v>Furniture</v>
      </c>
      <c r="L4672" s="7" t="str">
        <f>INDEX('Product Details'!$A$2:$D$169, MATCH('Sales Order '!J4672,'Product Details'!$B$2:$B$169,0),4)</f>
        <v>Tables</v>
      </c>
      <c r="M4672" s="7" t="str">
        <f>INDEX('Product Details'!$A$2:$D$169, MATCH('Sales Order '!J4672,'Product Details'!$B$2:$B$169,0),1)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579"/>
        <v>1948</v>
      </c>
      <c r="R4672" s="8">
        <f t="shared" si="580"/>
        <v>2124</v>
      </c>
      <c r="S4672" s="2">
        <v>26</v>
      </c>
      <c r="T4672" s="9">
        <f t="shared" si="581"/>
        <v>2150</v>
      </c>
      <c r="U4672" s="9">
        <f t="shared" si="582"/>
        <v>202</v>
      </c>
      <c r="V4672" s="2" t="s">
        <v>64</v>
      </c>
      <c r="W4672" s="10">
        <f t="shared" si="583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 t="shared" si="576"/>
        <v>Neoma</v>
      </c>
      <c r="H4673" s="6" t="str">
        <f t="shared" si="577"/>
        <v>Murray</v>
      </c>
      <c r="I4673" s="6" t="str">
        <f t="shared" si="578"/>
        <v>Guwahati</v>
      </c>
      <c r="J4673" s="2" t="s">
        <v>164</v>
      </c>
      <c r="K4673" s="7" t="str">
        <f>INDEX('Product Details'!$A$2:$D$169, MATCH('Sales Order '!J4673,'Product Details'!$B$2:$B$169,0),3)</f>
        <v>Office_Supplies</v>
      </c>
      <c r="L4673" s="7" t="str">
        <f>INDEX('Product Details'!$A$2:$D$169, MATCH('Sales Order '!J4673,'Product Details'!$B$2:$B$169,0),4)</f>
        <v>Appliances</v>
      </c>
      <c r="M4673" s="7" t="str">
        <f>INDEX('Product Details'!$A$2:$D$169, MATCH('Sales Order '!J4673,'Product Details'!$B$2:$B$169,0),1)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579"/>
        <v>561</v>
      </c>
      <c r="R4673" s="8">
        <f t="shared" si="580"/>
        <v>624</v>
      </c>
      <c r="S4673" s="2">
        <v>72</v>
      </c>
      <c r="T4673" s="9">
        <f t="shared" si="581"/>
        <v>696</v>
      </c>
      <c r="U4673" s="9">
        <f t="shared" si="582"/>
        <v>135</v>
      </c>
      <c r="V4673" s="2" t="s">
        <v>64</v>
      </c>
      <c r="W4673" s="10">
        <f t="shared" si="583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 t="shared" si="576"/>
        <v>Brooke</v>
      </c>
      <c r="H4674" s="6" t="str">
        <f t="shared" si="577"/>
        <v>Gillingham</v>
      </c>
      <c r="I4674" s="6" t="str">
        <f t="shared" si="578"/>
        <v>Weimar</v>
      </c>
      <c r="J4674" s="2" t="s">
        <v>60</v>
      </c>
      <c r="K4674" s="7" t="str">
        <f>INDEX('Product Details'!$A$2:$D$169, MATCH('Sales Order '!J4674,'Product Details'!$B$2:$B$169,0),3)</f>
        <v>Technology</v>
      </c>
      <c r="L4674" s="7" t="str">
        <f>INDEX('Product Details'!$A$2:$D$169, MATCH('Sales Order '!J4674,'Product Details'!$B$2:$B$169,0),4)</f>
        <v>Accessories</v>
      </c>
      <c r="M4674" s="7" t="str">
        <f>INDEX('Product Details'!$A$2:$D$169, MATCH('Sales Order '!J4674,'Product Details'!$B$2:$B$169,0),1)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579"/>
        <v>7475</v>
      </c>
      <c r="R4674" s="8">
        <f t="shared" si="580"/>
        <v>8160</v>
      </c>
      <c r="S4674" s="2">
        <v>27</v>
      </c>
      <c r="T4674" s="9">
        <f t="shared" si="581"/>
        <v>8187</v>
      </c>
      <c r="U4674" s="9">
        <f t="shared" si="582"/>
        <v>712</v>
      </c>
      <c r="V4674" s="2" t="s">
        <v>34</v>
      </c>
      <c r="W4674" s="10">
        <f t="shared" si="583"/>
        <v>0.05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 t="shared" si="576"/>
        <v>John</v>
      </c>
      <c r="H4675" s="6" t="str">
        <f t="shared" si="577"/>
        <v>Grady</v>
      </c>
      <c r="I4675" s="6" t="str">
        <f t="shared" si="578"/>
        <v>Mianyang</v>
      </c>
      <c r="J4675" s="2" t="s">
        <v>1143</v>
      </c>
      <c r="K4675" s="7" t="str">
        <f>INDEX('Product Details'!$A$2:$D$169, MATCH('Sales Order '!J4675,'Product Details'!$B$2:$B$169,0),3)</f>
        <v>Furniture</v>
      </c>
      <c r="L4675" s="7" t="str">
        <f>INDEX('Product Details'!$A$2:$D$169, MATCH('Sales Order '!J4675,'Product Details'!$B$2:$B$169,0),4)</f>
        <v>Bookcases</v>
      </c>
      <c r="M4675" s="7" t="str">
        <f>INDEX('Product Details'!$A$2:$D$169, MATCH('Sales Order '!J4675,'Product Details'!$B$2:$B$169,0),1)</f>
        <v>Metal Bookcases, Putty</v>
      </c>
      <c r="N4675" s="2">
        <v>61</v>
      </c>
      <c r="O4675" s="2">
        <v>56</v>
      </c>
      <c r="P4675" s="2">
        <v>2</v>
      </c>
      <c r="Q4675" s="8">
        <f t="shared" si="579"/>
        <v>112</v>
      </c>
      <c r="R4675" s="8">
        <f t="shared" si="580"/>
        <v>122</v>
      </c>
      <c r="S4675" s="2">
        <v>10</v>
      </c>
      <c r="T4675" s="9">
        <f t="shared" si="581"/>
        <v>132</v>
      </c>
      <c r="U4675" s="9">
        <f t="shared" si="582"/>
        <v>20</v>
      </c>
      <c r="V4675" s="2" t="s">
        <v>34</v>
      </c>
      <c r="W4675" s="10">
        <f t="shared" si="583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 t="shared" si="576"/>
        <v>Anna</v>
      </c>
      <c r="H4676" s="6" t="str">
        <f t="shared" si="577"/>
        <v>Gayman</v>
      </c>
      <c r="I4676" s="6" t="str">
        <f t="shared" si="578"/>
        <v>Surat</v>
      </c>
      <c r="J4676" s="2" t="s">
        <v>161</v>
      </c>
      <c r="K4676" s="7" t="str">
        <f>INDEX('Product Details'!$A$2:$D$169, MATCH('Sales Order '!J4676,'Product Details'!$B$2:$B$169,0),3)</f>
        <v>Office_Supplies</v>
      </c>
      <c r="L4676" s="7" t="str">
        <f>INDEX('Product Details'!$A$2:$D$169, MATCH('Sales Order '!J4676,'Product Details'!$B$2:$B$169,0),4)</f>
        <v>Storage</v>
      </c>
      <c r="M4676" s="7" t="str">
        <f>INDEX('Product Details'!$A$2:$D$169, MATCH('Sales Order '!J4676,'Product Details'!$B$2:$B$169,0),1)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579"/>
        <v>616</v>
      </c>
      <c r="R4676" s="8">
        <f t="shared" si="580"/>
        <v>648</v>
      </c>
      <c r="S4676" s="2">
        <v>10</v>
      </c>
      <c r="T4676" s="9">
        <f t="shared" si="581"/>
        <v>658</v>
      </c>
      <c r="U4676" s="9">
        <f t="shared" si="582"/>
        <v>42</v>
      </c>
      <c r="V4676" s="2" t="s">
        <v>34</v>
      </c>
      <c r="W4676" s="10">
        <f t="shared" si="583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 t="shared" si="576"/>
        <v>Ralph</v>
      </c>
      <c r="H4677" s="6" t="str">
        <f t="shared" si="577"/>
        <v>Kennedy</v>
      </c>
      <c r="I4677" s="6" t="str">
        <f t="shared" si="578"/>
        <v>Bundaberg</v>
      </c>
      <c r="J4677" s="2" t="s">
        <v>497</v>
      </c>
      <c r="K4677" s="7" t="str">
        <f>INDEX('Product Details'!$A$2:$D$169, MATCH('Sales Order '!J4677,'Product Details'!$B$2:$B$169,0),3)</f>
        <v>Furniture</v>
      </c>
      <c r="L4677" s="7" t="str">
        <f>INDEX('Product Details'!$A$2:$D$169, MATCH('Sales Order '!J4677,'Product Details'!$B$2:$B$169,0),4)</f>
        <v>Tables</v>
      </c>
      <c r="M4677" s="7" t="str">
        <f>INDEX('Product Details'!$A$2:$D$169, MATCH('Sales Order '!J4677,'Product Details'!$B$2:$B$169,0),1)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579"/>
        <v>2901</v>
      </c>
      <c r="R4677" s="8">
        <f t="shared" si="580"/>
        <v>3224</v>
      </c>
      <c r="S4677" s="2">
        <v>99</v>
      </c>
      <c r="T4677" s="9">
        <f t="shared" si="581"/>
        <v>3323</v>
      </c>
      <c r="U4677" s="9">
        <f t="shared" si="582"/>
        <v>422</v>
      </c>
      <c r="V4677" s="2" t="s">
        <v>31</v>
      </c>
      <c r="W4677" s="10">
        <f t="shared" si="583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 t="shared" si="576"/>
        <v>Gary</v>
      </c>
      <c r="H4678" s="6" t="str">
        <f t="shared" si="577"/>
        <v>Hansen</v>
      </c>
      <c r="I4678" s="6" t="str">
        <f t="shared" si="578"/>
        <v>Dewas</v>
      </c>
      <c r="J4678" s="2" t="s">
        <v>54</v>
      </c>
      <c r="K4678" s="7" t="str">
        <f>INDEX('Product Details'!$A$2:$D$169, MATCH('Sales Order '!J4678,'Product Details'!$B$2:$B$169,0),3)</f>
        <v>Furniture</v>
      </c>
      <c r="L4678" s="7" t="str">
        <f>INDEX('Product Details'!$A$2:$D$169, MATCH('Sales Order '!J4678,'Product Details'!$B$2:$B$169,0),4)</f>
        <v>Tables</v>
      </c>
      <c r="M4678" s="7" t="str">
        <f>INDEX('Product Details'!$A$2:$D$169, MATCH('Sales Order '!J4678,'Product Details'!$B$2:$B$169,0),1)</f>
        <v>Wood Table, Rectangular</v>
      </c>
      <c r="N4678" s="2">
        <v>5882</v>
      </c>
      <c r="O4678" s="2">
        <v>5713</v>
      </c>
      <c r="P4678" s="2">
        <v>2</v>
      </c>
      <c r="Q4678" s="8">
        <f t="shared" si="579"/>
        <v>11426</v>
      </c>
      <c r="R4678" s="8">
        <f t="shared" si="580"/>
        <v>11764</v>
      </c>
      <c r="S4678" s="2">
        <v>67</v>
      </c>
      <c r="T4678" s="9">
        <f t="shared" si="581"/>
        <v>11831</v>
      </c>
      <c r="U4678" s="9">
        <f t="shared" si="582"/>
        <v>405</v>
      </c>
      <c r="V4678" s="2" t="s">
        <v>64</v>
      </c>
      <c r="W4678" s="10">
        <f t="shared" si="583"/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 t="shared" si="576"/>
        <v>Alejandro</v>
      </c>
      <c r="H4679" s="6" t="str">
        <f t="shared" si="577"/>
        <v>Grove</v>
      </c>
      <c r="I4679" s="6" t="str">
        <f t="shared" si="578"/>
        <v>Whyalla</v>
      </c>
      <c r="J4679" s="2" t="s">
        <v>302</v>
      </c>
      <c r="K4679" s="7" t="str">
        <f>INDEX('Product Details'!$A$2:$D$169, MATCH('Sales Order '!J4679,'Product Details'!$B$2:$B$169,0),3)</f>
        <v>Technology</v>
      </c>
      <c r="L4679" s="7" t="str">
        <f>INDEX('Product Details'!$A$2:$D$169, MATCH('Sales Order '!J4679,'Product Details'!$B$2:$B$169,0),4)</f>
        <v>Machines</v>
      </c>
      <c r="M4679" s="7" t="str">
        <f>INDEX('Product Details'!$A$2:$D$169, MATCH('Sales Order '!J4679,'Product Details'!$B$2:$B$169,0),1)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579"/>
        <v>5486</v>
      </c>
      <c r="R4679" s="8">
        <f t="shared" si="580"/>
        <v>5916</v>
      </c>
      <c r="S4679" s="2">
        <v>36</v>
      </c>
      <c r="T4679" s="9">
        <f t="shared" si="581"/>
        <v>5952</v>
      </c>
      <c r="U4679" s="9">
        <f t="shared" si="582"/>
        <v>466</v>
      </c>
      <c r="V4679" s="2" t="s">
        <v>64</v>
      </c>
      <c r="W4679" s="10">
        <f t="shared" si="583"/>
        <v>0.05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 t="shared" si="576"/>
        <v>Allen</v>
      </c>
      <c r="H4680" s="6" t="str">
        <f t="shared" si="577"/>
        <v>Armold</v>
      </c>
      <c r="I4680" s="6" t="str">
        <f t="shared" si="578"/>
        <v>Wuchuan</v>
      </c>
      <c r="J4680" s="2" t="s">
        <v>106</v>
      </c>
      <c r="K4680" s="7" t="str">
        <f>INDEX('Product Details'!$A$2:$D$169, MATCH('Sales Order '!J4680,'Product Details'!$B$2:$B$169,0),3)</f>
        <v>Office_Supplies</v>
      </c>
      <c r="L4680" s="7" t="str">
        <f>INDEX('Product Details'!$A$2:$D$169, MATCH('Sales Order '!J4680,'Product Details'!$B$2:$B$169,0),4)</f>
        <v>Appliances</v>
      </c>
      <c r="M4680" s="7" t="str">
        <f>INDEX('Product Details'!$A$2:$D$169, MATCH('Sales Order '!J4680,'Product Details'!$B$2:$B$169,0),1)</f>
        <v>Hoover Microwave, Silver</v>
      </c>
      <c r="N4680" s="2">
        <v>142</v>
      </c>
      <c r="O4680" s="2">
        <v>134</v>
      </c>
      <c r="P4680" s="2">
        <v>8</v>
      </c>
      <c r="Q4680" s="8">
        <f t="shared" si="579"/>
        <v>1072</v>
      </c>
      <c r="R4680" s="8">
        <f t="shared" si="580"/>
        <v>1136</v>
      </c>
      <c r="S4680" s="2">
        <v>30</v>
      </c>
      <c r="T4680" s="9">
        <f t="shared" si="581"/>
        <v>1166</v>
      </c>
      <c r="U4680" s="9">
        <f t="shared" si="582"/>
        <v>94</v>
      </c>
      <c r="V4680" s="2" t="s">
        <v>64</v>
      </c>
      <c r="W4680" s="10">
        <f t="shared" si="583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 t="shared" si="576"/>
        <v>Rick</v>
      </c>
      <c r="H4681" s="6" t="str">
        <f t="shared" si="577"/>
        <v>Reed</v>
      </c>
      <c r="I4681" s="6" t="str">
        <f t="shared" si="578"/>
        <v>Lucknow</v>
      </c>
      <c r="J4681" s="2" t="s">
        <v>208</v>
      </c>
      <c r="K4681" s="7" t="str">
        <f>INDEX('Product Details'!$A$2:$D$169, MATCH('Sales Order '!J4681,'Product Details'!$B$2:$B$169,0),3)</f>
        <v>Office_Supplies</v>
      </c>
      <c r="L4681" s="7" t="str">
        <f>INDEX('Product Details'!$A$2:$D$169, MATCH('Sales Order '!J4681,'Product Details'!$B$2:$B$169,0),4)</f>
        <v>Labels</v>
      </c>
      <c r="M4681" s="7" t="str">
        <f>INDEX('Product Details'!$A$2:$D$169, MATCH('Sales Order '!J4681,'Product Details'!$B$2:$B$169,0),1)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579"/>
        <v>1188</v>
      </c>
      <c r="R4681" s="8">
        <f t="shared" si="580"/>
        <v>1296</v>
      </c>
      <c r="S4681" s="2">
        <v>30</v>
      </c>
      <c r="T4681" s="9">
        <f t="shared" si="581"/>
        <v>1326</v>
      </c>
      <c r="U4681" s="9">
        <f t="shared" si="582"/>
        <v>138</v>
      </c>
      <c r="V4681" s="2" t="s">
        <v>34</v>
      </c>
      <c r="W4681" s="10">
        <f t="shared" si="583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 t="shared" ref="G4682:G4745" si="584">VLOOKUP(F4682, Customer,2,0)</f>
        <v>Sylvia</v>
      </c>
      <c r="H4682" s="6" t="str">
        <f t="shared" ref="H4682:H4745" si="585">VLOOKUP(F4682,Customer,3,0)</f>
        <v>Foulston</v>
      </c>
      <c r="I4682" s="6" t="str">
        <f t="shared" ref="I4682:I4745" si="586">VLOOKUP(F4682,Customer,5,0)</f>
        <v>Ludwigsburg</v>
      </c>
      <c r="J4682" s="2" t="s">
        <v>54</v>
      </c>
      <c r="K4682" s="7" t="str">
        <f>INDEX('Product Details'!$A$2:$D$169, MATCH('Sales Order '!J4682,'Product Details'!$B$2:$B$169,0),3)</f>
        <v>Furniture</v>
      </c>
      <c r="L4682" s="7" t="str">
        <f>INDEX('Product Details'!$A$2:$D$169, MATCH('Sales Order '!J4682,'Product Details'!$B$2:$B$169,0),4)</f>
        <v>Tables</v>
      </c>
      <c r="M4682" s="7" t="str">
        <f>INDEX('Product Details'!$A$2:$D$169, MATCH('Sales Order '!J4682,'Product Details'!$B$2:$B$169,0),1)</f>
        <v>Wood Table, Rectangular</v>
      </c>
      <c r="N4682" s="2">
        <v>1358</v>
      </c>
      <c r="O4682" s="2">
        <v>1270</v>
      </c>
      <c r="P4682" s="2">
        <v>2</v>
      </c>
      <c r="Q4682" s="8">
        <f t="shared" si="579"/>
        <v>2540</v>
      </c>
      <c r="R4682" s="8">
        <f t="shared" si="580"/>
        <v>2716</v>
      </c>
      <c r="S4682" s="2">
        <v>54</v>
      </c>
      <c r="T4682" s="9">
        <f t="shared" si="581"/>
        <v>2770</v>
      </c>
      <c r="U4682" s="9">
        <f t="shared" si="582"/>
        <v>230</v>
      </c>
      <c r="V4682" s="2" t="s">
        <v>34</v>
      </c>
      <c r="W4682" s="10">
        <f t="shared" si="583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 t="shared" si="584"/>
        <v>Nicole</v>
      </c>
      <c r="H4683" s="6" t="str">
        <f t="shared" si="585"/>
        <v>Fjeld</v>
      </c>
      <c r="I4683" s="6" t="str">
        <f t="shared" si="586"/>
        <v>Berlin</v>
      </c>
      <c r="J4683" s="2" t="s">
        <v>698</v>
      </c>
      <c r="K4683" s="7" t="str">
        <f>INDEX('Product Details'!$A$2:$D$169, MATCH('Sales Order '!J4683,'Product Details'!$B$2:$B$169,0),3)</f>
        <v>Furniture</v>
      </c>
      <c r="L4683" s="7" t="str">
        <f>INDEX('Product Details'!$A$2:$D$169, MATCH('Sales Order '!J4683,'Product Details'!$B$2:$B$169,0),4)</f>
        <v>Chairs</v>
      </c>
      <c r="M4683" s="7" t="str">
        <f>INDEX('Product Details'!$A$2:$D$169, MATCH('Sales Order '!J4683,'Product Details'!$B$2:$B$169,0),1)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587">O4683*P4683</f>
        <v>2229</v>
      </c>
      <c r="R4683" s="8">
        <f t="shared" ref="R4683:R4746" si="588">N4683*P4683</f>
        <v>2273</v>
      </c>
      <c r="S4683" s="2">
        <v>44</v>
      </c>
      <c r="T4683" s="9">
        <f t="shared" ref="T4683:T4746" si="589">R4683+S4683</f>
        <v>2317</v>
      </c>
      <c r="U4683" s="9">
        <f t="shared" ref="U4683:U4746" si="590">T4683-Q4683</f>
        <v>88</v>
      </c>
      <c r="V4683" s="2" t="s">
        <v>34</v>
      </c>
      <c r="W4683" s="10">
        <f t="shared" ref="W4683:W4746" si="591">VLOOKUP(T4683,$X$1:$Y$7,2,1)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 t="shared" si="584"/>
        <v>Patricia</v>
      </c>
      <c r="H4684" s="6" t="str">
        <f t="shared" si="585"/>
        <v>Hirasaki</v>
      </c>
      <c r="I4684" s="6" t="str">
        <f t="shared" si="586"/>
        <v>Pimpri</v>
      </c>
      <c r="J4684" s="2" t="s">
        <v>374</v>
      </c>
      <c r="K4684" s="7" t="str">
        <f>INDEX('Product Details'!$A$2:$D$169, MATCH('Sales Order '!J4684,'Product Details'!$B$2:$B$169,0),3)</f>
        <v>Furniture</v>
      </c>
      <c r="L4684" s="7" t="str">
        <f>INDEX('Product Details'!$A$2:$D$169, MATCH('Sales Order '!J4684,'Product Details'!$B$2:$B$169,0),4)</f>
        <v>Chairs</v>
      </c>
      <c r="M4684" s="7" t="str">
        <f>INDEX('Product Details'!$A$2:$D$169, MATCH('Sales Order '!J4684,'Product Details'!$B$2:$B$169,0),1)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587"/>
        <v>131936</v>
      </c>
      <c r="R4684" s="8">
        <f t="shared" si="588"/>
        <v>148001</v>
      </c>
      <c r="S4684" s="2">
        <v>88</v>
      </c>
      <c r="T4684" s="9">
        <f t="shared" si="589"/>
        <v>148089</v>
      </c>
      <c r="U4684" s="9">
        <f t="shared" si="590"/>
        <v>16153</v>
      </c>
      <c r="V4684" s="2" t="s">
        <v>31</v>
      </c>
      <c r="W4684" s="10">
        <f t="shared" si="591"/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 t="shared" si="584"/>
        <v>Rachel</v>
      </c>
      <c r="H4685" s="6" t="str">
        <f t="shared" si="585"/>
        <v>Payne</v>
      </c>
      <c r="I4685" s="6" t="str">
        <f t="shared" si="586"/>
        <v>Raipur</v>
      </c>
      <c r="J4685" s="2" t="s">
        <v>238</v>
      </c>
      <c r="K4685" s="7" t="str">
        <f>INDEX('Product Details'!$A$2:$D$169, MATCH('Sales Order '!J4685,'Product Details'!$B$2:$B$169,0),3)</f>
        <v>Furniture</v>
      </c>
      <c r="L4685" s="7" t="str">
        <f>INDEX('Product Details'!$A$2:$D$169, MATCH('Sales Order '!J4685,'Product Details'!$B$2:$B$169,0),4)</f>
        <v>Furnishings</v>
      </c>
      <c r="M4685" s="7" t="str">
        <f>INDEX('Product Details'!$A$2:$D$169, MATCH('Sales Order '!J4685,'Product Details'!$B$2:$B$169,0),1)</f>
        <v>DAX Solid Wood Frames</v>
      </c>
      <c r="N4685" s="2">
        <v>1587</v>
      </c>
      <c r="O4685" s="2">
        <v>1428</v>
      </c>
      <c r="P4685" s="2">
        <v>1</v>
      </c>
      <c r="Q4685" s="8">
        <f t="shared" si="587"/>
        <v>1428</v>
      </c>
      <c r="R4685" s="8">
        <f t="shared" si="588"/>
        <v>1587</v>
      </c>
      <c r="S4685" s="2">
        <v>63</v>
      </c>
      <c r="T4685" s="9">
        <f t="shared" si="589"/>
        <v>1650</v>
      </c>
      <c r="U4685" s="9">
        <f t="shared" si="590"/>
        <v>222</v>
      </c>
      <c r="V4685" s="2" t="s">
        <v>72</v>
      </c>
      <c r="W4685" s="10">
        <f t="shared" si="591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 t="shared" si="584"/>
        <v>Cynthia</v>
      </c>
      <c r="H4686" s="6" t="str">
        <f t="shared" si="585"/>
        <v>Delaney</v>
      </c>
      <c r="I4686" s="6" t="str">
        <f t="shared" si="586"/>
        <v>Wodonga</v>
      </c>
      <c r="J4686" s="2" t="s">
        <v>392</v>
      </c>
      <c r="K4686" s="7" t="str">
        <f>INDEX('Product Details'!$A$2:$D$169, MATCH('Sales Order '!J4686,'Product Details'!$B$2:$B$169,0),3)</f>
        <v>Office_Supplies</v>
      </c>
      <c r="L4686" s="7" t="str">
        <f>INDEX('Product Details'!$A$2:$D$169, MATCH('Sales Order '!J4686,'Product Details'!$B$2:$B$169,0),4)</f>
        <v>Binders</v>
      </c>
      <c r="M4686" s="7" t="str">
        <f>INDEX('Product Details'!$A$2:$D$169, MATCH('Sales Order '!J4686,'Product Details'!$B$2:$B$169,0),1)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587"/>
        <v>1592</v>
      </c>
      <c r="R4686" s="8">
        <f t="shared" si="588"/>
        <v>1770</v>
      </c>
      <c r="S4686" s="2">
        <v>40</v>
      </c>
      <c r="T4686" s="9">
        <f t="shared" si="589"/>
        <v>1810</v>
      </c>
      <c r="U4686" s="9">
        <f t="shared" si="590"/>
        <v>218</v>
      </c>
      <c r="V4686" s="2" t="s">
        <v>64</v>
      </c>
      <c r="W4686" s="10">
        <f t="shared" si="591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 t="shared" si="584"/>
        <v>Dennis</v>
      </c>
      <c r="H4687" s="6" t="str">
        <f t="shared" si="585"/>
        <v>Pardue</v>
      </c>
      <c r="I4687" s="6" t="str">
        <f t="shared" si="586"/>
        <v>Townsville</v>
      </c>
      <c r="J4687" s="2" t="s">
        <v>84</v>
      </c>
      <c r="K4687" s="7" t="str">
        <f>INDEX('Product Details'!$A$2:$D$169, MATCH('Sales Order '!J4687,'Product Details'!$B$2:$B$169,0),3)</f>
        <v>Furniture</v>
      </c>
      <c r="L4687" s="7" t="str">
        <f>INDEX('Product Details'!$A$2:$D$169, MATCH('Sales Order '!J4687,'Product Details'!$B$2:$B$169,0),4)</f>
        <v>Chairs</v>
      </c>
      <c r="M4687" s="7" t="str">
        <f>INDEX('Product Details'!$A$2:$D$169, MATCH('Sales Order '!J4687,'Product Details'!$B$2:$B$169,0),1)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587"/>
        <v>10717</v>
      </c>
      <c r="R4687" s="8">
        <f t="shared" si="588"/>
        <v>11032</v>
      </c>
      <c r="S4687" s="2">
        <v>49</v>
      </c>
      <c r="T4687" s="9">
        <f t="shared" si="589"/>
        <v>11081</v>
      </c>
      <c r="U4687" s="9">
        <f t="shared" si="590"/>
        <v>364</v>
      </c>
      <c r="V4687" s="2" t="s">
        <v>34</v>
      </c>
      <c r="W4687" s="10">
        <f t="shared" si="591"/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 t="shared" si="584"/>
        <v>Cari</v>
      </c>
      <c r="H4688" s="6" t="str">
        <f t="shared" si="585"/>
        <v>Sayre</v>
      </c>
      <c r="I4688" s="6" t="str">
        <f t="shared" si="586"/>
        <v>Recklinghausen</v>
      </c>
      <c r="J4688" s="2" t="s">
        <v>221</v>
      </c>
      <c r="K4688" s="7" t="str">
        <f>INDEX('Product Details'!$A$2:$D$169, MATCH('Sales Order '!J4688,'Product Details'!$B$2:$B$169,0),3)</f>
        <v>Office_Supplies</v>
      </c>
      <c r="L4688" s="7" t="str">
        <f>INDEX('Product Details'!$A$2:$D$169, MATCH('Sales Order '!J4688,'Product Details'!$B$2:$B$169,0),4)</f>
        <v>Storage</v>
      </c>
      <c r="M4688" s="7" t="str">
        <f>INDEX('Product Details'!$A$2:$D$169, MATCH('Sales Order '!J4688,'Product Details'!$B$2:$B$169,0),1)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587"/>
        <v>3105</v>
      </c>
      <c r="R4688" s="8">
        <f t="shared" si="588"/>
        <v>3289</v>
      </c>
      <c r="S4688" s="2">
        <v>24</v>
      </c>
      <c r="T4688" s="9">
        <f t="shared" si="589"/>
        <v>3313</v>
      </c>
      <c r="U4688" s="9">
        <f t="shared" si="590"/>
        <v>208</v>
      </c>
      <c r="V4688" s="2" t="s">
        <v>34</v>
      </c>
      <c r="W4688" s="10">
        <f t="shared" si="591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 t="shared" si="584"/>
        <v>Rick</v>
      </c>
      <c r="H4689" s="6" t="str">
        <f t="shared" si="585"/>
        <v>Duston</v>
      </c>
      <c r="I4689" s="6" t="str">
        <f t="shared" si="586"/>
        <v>Bhiwandi</v>
      </c>
      <c r="J4689" s="2" t="s">
        <v>71</v>
      </c>
      <c r="K4689" s="7" t="str">
        <f>INDEX('Product Details'!$A$2:$D$169, MATCH('Sales Order '!J4689,'Product Details'!$B$2:$B$169,0),3)</f>
        <v>Furniture</v>
      </c>
      <c r="L4689" s="7" t="str">
        <f>INDEX('Product Details'!$A$2:$D$169, MATCH('Sales Order '!J4689,'Product Details'!$B$2:$B$169,0),4)</f>
        <v>Furnishings</v>
      </c>
      <c r="M4689" s="7" t="str">
        <f>INDEX('Product Details'!$A$2:$D$169, MATCH('Sales Order '!J4689,'Product Details'!$B$2:$B$169,0),1)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587"/>
        <v>8033</v>
      </c>
      <c r="R4689" s="8">
        <f t="shared" si="588"/>
        <v>8351</v>
      </c>
      <c r="S4689" s="2">
        <v>54</v>
      </c>
      <c r="T4689" s="9">
        <f t="shared" si="589"/>
        <v>8405</v>
      </c>
      <c r="U4689" s="9">
        <f t="shared" si="590"/>
        <v>372</v>
      </c>
      <c r="V4689" s="2" t="s">
        <v>64</v>
      </c>
      <c r="W4689" s="10">
        <f t="shared" si="591"/>
        <v>0.05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 t="shared" si="584"/>
        <v>Philisse</v>
      </c>
      <c r="H4690" s="6" t="str">
        <f t="shared" si="585"/>
        <v>Overcash</v>
      </c>
      <c r="I4690" s="6" t="str">
        <f t="shared" si="586"/>
        <v>Devonport</v>
      </c>
      <c r="J4690" s="2" t="s">
        <v>573</v>
      </c>
      <c r="K4690" s="7" t="str">
        <f>INDEX('Product Details'!$A$2:$D$169, MATCH('Sales Order '!J4690,'Product Details'!$B$2:$B$169,0),3)</f>
        <v>Technology</v>
      </c>
      <c r="L4690" s="7" t="str">
        <f>INDEX('Product Details'!$A$2:$D$169, MATCH('Sales Order '!J4690,'Product Details'!$B$2:$B$169,0),4)</f>
        <v>Machines</v>
      </c>
      <c r="M4690" s="7" t="str">
        <f>INDEX('Product Details'!$A$2:$D$169, MATCH('Sales Order '!J4690,'Product Details'!$B$2:$B$169,0),1)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587"/>
        <v>6541</v>
      </c>
      <c r="R4690" s="8">
        <f t="shared" si="588"/>
        <v>7141</v>
      </c>
      <c r="S4690" s="2">
        <v>70</v>
      </c>
      <c r="T4690" s="9">
        <f t="shared" si="589"/>
        <v>7211</v>
      </c>
      <c r="U4690" s="9">
        <f t="shared" si="590"/>
        <v>670</v>
      </c>
      <c r="V4690" s="2" t="s">
        <v>34</v>
      </c>
      <c r="W4690" s="10">
        <f t="shared" si="591"/>
        <v>0.05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 t="shared" si="584"/>
        <v>Christy</v>
      </c>
      <c r="H4691" s="6" t="str">
        <f t="shared" si="585"/>
        <v>Brittain</v>
      </c>
      <c r="I4691" s="6" t="str">
        <f t="shared" si="586"/>
        <v>Depok</v>
      </c>
      <c r="J4691" s="2" t="s">
        <v>1406</v>
      </c>
      <c r="K4691" s="7" t="str">
        <f>INDEX('Product Details'!$A$2:$D$169, MATCH('Sales Order '!J4691,'Product Details'!$B$2:$B$169,0),3)</f>
        <v>Office_Supplies</v>
      </c>
      <c r="L4691" s="7" t="str">
        <f>INDEX('Product Details'!$A$2:$D$169, MATCH('Sales Order '!J4691,'Product Details'!$B$2:$B$169,0),4)</f>
        <v>Art</v>
      </c>
      <c r="M4691" s="7" t="str">
        <f>INDEX('Product Details'!$A$2:$D$169, MATCH('Sales Order '!J4691,'Product Details'!$B$2:$B$169,0),1)</f>
        <v>Colorific Watercolor Pencils</v>
      </c>
      <c r="N4691" s="2">
        <v>886</v>
      </c>
      <c r="O4691" s="2">
        <v>796</v>
      </c>
      <c r="P4691" s="2">
        <v>2</v>
      </c>
      <c r="Q4691" s="8">
        <f t="shared" si="587"/>
        <v>1592</v>
      </c>
      <c r="R4691" s="8">
        <f t="shared" si="588"/>
        <v>1772</v>
      </c>
      <c r="S4691" s="2">
        <v>69</v>
      </c>
      <c r="T4691" s="9">
        <f t="shared" si="589"/>
        <v>1841</v>
      </c>
      <c r="U4691" s="9">
        <f t="shared" si="590"/>
        <v>249</v>
      </c>
      <c r="V4691" s="2" t="s">
        <v>34</v>
      </c>
      <c r="W4691" s="10">
        <f t="shared" si="591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 t="shared" si="584"/>
        <v>Hunter</v>
      </c>
      <c r="H4692" s="6" t="str">
        <f t="shared" si="585"/>
        <v>Lopez</v>
      </c>
      <c r="I4692" s="6" t="str">
        <f t="shared" si="586"/>
        <v>Pekanbaru</v>
      </c>
      <c r="J4692" s="2" t="s">
        <v>539</v>
      </c>
      <c r="K4692" s="7" t="str">
        <f>INDEX('Product Details'!$A$2:$D$169, MATCH('Sales Order '!J4692,'Product Details'!$B$2:$B$169,0),3)</f>
        <v>Technology</v>
      </c>
      <c r="L4692" s="7" t="str">
        <f>INDEX('Product Details'!$A$2:$D$169, MATCH('Sales Order '!J4692,'Product Details'!$B$2:$B$169,0),4)</f>
        <v>Copiers</v>
      </c>
      <c r="M4692" s="7" t="str">
        <f>INDEX('Product Details'!$A$2:$D$169, MATCH('Sales Order '!J4692,'Product Details'!$B$2:$B$169,0),1)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587"/>
        <v>678</v>
      </c>
      <c r="R4692" s="8">
        <f t="shared" si="588"/>
        <v>750</v>
      </c>
      <c r="S4692" s="2">
        <v>30</v>
      </c>
      <c r="T4692" s="9">
        <f t="shared" si="589"/>
        <v>780</v>
      </c>
      <c r="U4692" s="9">
        <f t="shared" si="590"/>
        <v>102</v>
      </c>
      <c r="V4692" s="2" t="s">
        <v>34</v>
      </c>
      <c r="W4692" s="10">
        <f t="shared" si="591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 t="shared" si="584"/>
        <v>Neil</v>
      </c>
      <c r="H4693" s="6" t="str">
        <f t="shared" si="585"/>
        <v>Knudson</v>
      </c>
      <c r="I4693" s="6" t="str">
        <f t="shared" si="586"/>
        <v>Malang</v>
      </c>
      <c r="J4693" s="2" t="s">
        <v>253</v>
      </c>
      <c r="K4693" s="7" t="str">
        <f>INDEX('Product Details'!$A$2:$D$169, MATCH('Sales Order '!J4693,'Product Details'!$B$2:$B$169,0),3)</f>
        <v>Office_Supplies</v>
      </c>
      <c r="L4693" s="7" t="str">
        <f>INDEX('Product Details'!$A$2:$D$169, MATCH('Sales Order '!J4693,'Product Details'!$B$2:$B$169,0),4)</f>
        <v>Binders</v>
      </c>
      <c r="M4693" s="7" t="str">
        <f>INDEX('Product Details'!$A$2:$D$169, MATCH('Sales Order '!J4693,'Product Details'!$B$2:$B$169,0),1)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587"/>
        <v>748</v>
      </c>
      <c r="R4693" s="8">
        <f t="shared" si="588"/>
        <v>808</v>
      </c>
      <c r="S4693" s="2">
        <v>30</v>
      </c>
      <c r="T4693" s="9">
        <f t="shared" si="589"/>
        <v>838</v>
      </c>
      <c r="U4693" s="9">
        <f t="shared" si="590"/>
        <v>90</v>
      </c>
      <c r="V4693" s="2" t="s">
        <v>34</v>
      </c>
      <c r="W4693" s="10">
        <f t="shared" si="591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 t="shared" si="584"/>
        <v>Rachel</v>
      </c>
      <c r="H4694" s="6" t="str">
        <f t="shared" si="585"/>
        <v>Payne</v>
      </c>
      <c r="I4694" s="6" t="str">
        <f t="shared" si="586"/>
        <v>Nagercoil</v>
      </c>
      <c r="J4694" s="2" t="s">
        <v>138</v>
      </c>
      <c r="K4694" s="7" t="str">
        <f>INDEX('Product Details'!$A$2:$D$169, MATCH('Sales Order '!J4694,'Product Details'!$B$2:$B$169,0),3)</f>
        <v>Office_Supplies</v>
      </c>
      <c r="L4694" s="7" t="str">
        <f>INDEX('Product Details'!$A$2:$D$169, MATCH('Sales Order '!J4694,'Product Details'!$B$2:$B$169,0),4)</f>
        <v>Supplies</v>
      </c>
      <c r="M4694" s="7" t="str">
        <f>INDEX('Product Details'!$A$2:$D$169, MATCH('Sales Order '!J4694,'Product Details'!$B$2:$B$169,0),1)</f>
        <v>Stiletto Box Cutter, Steel</v>
      </c>
      <c r="N4694" s="2">
        <v>1564</v>
      </c>
      <c r="O4694" s="2">
        <v>1420</v>
      </c>
      <c r="P4694" s="2">
        <v>5</v>
      </c>
      <c r="Q4694" s="8">
        <f t="shared" si="587"/>
        <v>7100</v>
      </c>
      <c r="R4694" s="8">
        <f t="shared" si="588"/>
        <v>7820</v>
      </c>
      <c r="S4694" s="2">
        <v>64</v>
      </c>
      <c r="T4694" s="9">
        <f t="shared" si="589"/>
        <v>7884</v>
      </c>
      <c r="U4694" s="9">
        <f t="shared" si="590"/>
        <v>784</v>
      </c>
      <c r="V4694" s="2" t="s">
        <v>34</v>
      </c>
      <c r="W4694" s="10">
        <f t="shared" si="591"/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 t="shared" si="584"/>
        <v>Anemone</v>
      </c>
      <c r="H4695" s="6" t="str">
        <f t="shared" si="585"/>
        <v>Ratner</v>
      </c>
      <c r="I4695" s="6" t="str">
        <f t="shared" si="586"/>
        <v>Berlin</v>
      </c>
      <c r="J4695" s="2" t="s">
        <v>90</v>
      </c>
      <c r="K4695" s="7" t="str">
        <f>INDEX('Product Details'!$A$2:$D$169, MATCH('Sales Order '!J4695,'Product Details'!$B$2:$B$169,0),3)</f>
        <v>Office_Supplies</v>
      </c>
      <c r="L4695" s="7" t="str">
        <f>INDEX('Product Details'!$A$2:$D$169, MATCH('Sales Order '!J4695,'Product Details'!$B$2:$B$169,0),4)</f>
        <v>Paper</v>
      </c>
      <c r="M4695" s="7" t="str">
        <f>INDEX('Product Details'!$A$2:$D$169, MATCH('Sales Order '!J4695,'Product Details'!$B$2:$B$169,0),1)</f>
        <v>Xerox 1974</v>
      </c>
      <c r="N4695" s="2">
        <v>1305</v>
      </c>
      <c r="O4695" s="2">
        <v>1197</v>
      </c>
      <c r="P4695" s="2">
        <v>3</v>
      </c>
      <c r="Q4695" s="8">
        <f t="shared" si="587"/>
        <v>3591</v>
      </c>
      <c r="R4695" s="8">
        <f t="shared" si="588"/>
        <v>3915</v>
      </c>
      <c r="S4695" s="2">
        <v>43</v>
      </c>
      <c r="T4695" s="9">
        <f t="shared" si="589"/>
        <v>3958</v>
      </c>
      <c r="U4695" s="9">
        <f t="shared" si="590"/>
        <v>367</v>
      </c>
      <c r="V4695" s="2" t="s">
        <v>34</v>
      </c>
      <c r="W4695" s="10">
        <f t="shared" si="591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 t="shared" si="584"/>
        <v>Julia</v>
      </c>
      <c r="H4696" s="6" t="str">
        <f t="shared" si="585"/>
        <v>Barnett</v>
      </c>
      <c r="I4696" s="6" t="str">
        <f t="shared" si="586"/>
        <v>Zhuhai</v>
      </c>
      <c r="J4696" s="2" t="s">
        <v>555</v>
      </c>
      <c r="K4696" s="7" t="str">
        <f>INDEX('Product Details'!$A$2:$D$169, MATCH('Sales Order '!J4696,'Product Details'!$B$2:$B$169,0),3)</f>
        <v>Furniture</v>
      </c>
      <c r="L4696" s="7" t="str">
        <f>INDEX('Product Details'!$A$2:$D$169, MATCH('Sales Order '!J4696,'Product Details'!$B$2:$B$169,0),4)</f>
        <v>Furnishings</v>
      </c>
      <c r="M4696" s="7" t="str">
        <f>INDEX('Product Details'!$A$2:$D$169, MATCH('Sales Order '!J4696,'Product Details'!$B$2:$B$169,0),1)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587"/>
        <v>4079</v>
      </c>
      <c r="R4696" s="8">
        <f t="shared" si="588"/>
        <v>4443</v>
      </c>
      <c r="S4696" s="2">
        <v>96</v>
      </c>
      <c r="T4696" s="9">
        <f t="shared" si="589"/>
        <v>4539</v>
      </c>
      <c r="U4696" s="9">
        <f t="shared" si="590"/>
        <v>460</v>
      </c>
      <c r="V4696" s="2" t="s">
        <v>64</v>
      </c>
      <c r="W4696" s="10">
        <f t="shared" si="591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 t="shared" si="584"/>
        <v>Rick</v>
      </c>
      <c r="H4697" s="6" t="str">
        <f t="shared" si="585"/>
        <v>Reed</v>
      </c>
      <c r="I4697" s="6" t="str">
        <f t="shared" si="586"/>
        <v>Lucknow</v>
      </c>
      <c r="J4697" s="2" t="s">
        <v>67</v>
      </c>
      <c r="K4697" s="7" t="str">
        <f>INDEX('Product Details'!$A$2:$D$169, MATCH('Sales Order '!J4697,'Product Details'!$B$2:$B$169,0),3)</f>
        <v>Furniture</v>
      </c>
      <c r="L4697" s="7" t="str">
        <f>INDEX('Product Details'!$A$2:$D$169, MATCH('Sales Order '!J4697,'Product Details'!$B$2:$B$169,0),4)</f>
        <v>Bookcases</v>
      </c>
      <c r="M4697" s="7" t="str">
        <f>INDEX('Product Details'!$A$2:$D$169, MATCH('Sales Order '!J4697,'Product Details'!$B$2:$B$169,0),1)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587"/>
        <v>4244</v>
      </c>
      <c r="R4697" s="8">
        <f t="shared" si="588"/>
        <v>4584</v>
      </c>
      <c r="S4697" s="2">
        <v>77</v>
      </c>
      <c r="T4697" s="9">
        <f t="shared" si="589"/>
        <v>4661</v>
      </c>
      <c r="U4697" s="9">
        <f t="shared" si="590"/>
        <v>417</v>
      </c>
      <c r="V4697" s="2" t="s">
        <v>64</v>
      </c>
      <c r="W4697" s="10">
        <f t="shared" si="591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 t="shared" si="584"/>
        <v>Darren</v>
      </c>
      <c r="H4698" s="6" t="str">
        <f t="shared" si="585"/>
        <v>Koutras</v>
      </c>
      <c r="I4698" s="6" t="str">
        <f t="shared" si="586"/>
        <v>Pune</v>
      </c>
      <c r="J4698" s="2" t="s">
        <v>523</v>
      </c>
      <c r="K4698" s="7" t="str">
        <f>INDEX('Product Details'!$A$2:$D$169, MATCH('Sales Order '!J4698,'Product Details'!$B$2:$B$169,0),3)</f>
        <v>Office_Supplies</v>
      </c>
      <c r="L4698" s="7" t="str">
        <f>INDEX('Product Details'!$A$2:$D$169, MATCH('Sales Order '!J4698,'Product Details'!$B$2:$B$169,0),4)</f>
        <v>Appliances</v>
      </c>
      <c r="M4698" s="7" t="str">
        <f>INDEX('Product Details'!$A$2:$D$169, MATCH('Sales Order '!J4698,'Product Details'!$B$2:$B$169,0),1)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587"/>
        <v>176</v>
      </c>
      <c r="R4698" s="8">
        <f t="shared" si="588"/>
        <v>187</v>
      </c>
      <c r="S4698" s="2">
        <v>30</v>
      </c>
      <c r="T4698" s="9">
        <f t="shared" si="589"/>
        <v>217</v>
      </c>
      <c r="U4698" s="9">
        <f t="shared" si="590"/>
        <v>41</v>
      </c>
      <c r="V4698" s="2" t="s">
        <v>72</v>
      </c>
      <c r="W4698" s="10">
        <f t="shared" si="591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 t="shared" si="584"/>
        <v>Rick</v>
      </c>
      <c r="H4699" s="6" t="str">
        <f t="shared" si="585"/>
        <v>Reed</v>
      </c>
      <c r="I4699" s="6" t="str">
        <f t="shared" si="586"/>
        <v>Lucknow</v>
      </c>
      <c r="J4699" s="2" t="s">
        <v>129</v>
      </c>
      <c r="K4699" s="7" t="str">
        <f>INDEX('Product Details'!$A$2:$D$169, MATCH('Sales Order '!J4699,'Product Details'!$B$2:$B$169,0),3)</f>
        <v>Furniture</v>
      </c>
      <c r="L4699" s="7" t="str">
        <f>INDEX('Product Details'!$A$2:$D$169, MATCH('Sales Order '!J4699,'Product Details'!$B$2:$B$169,0),4)</f>
        <v>Tables</v>
      </c>
      <c r="M4699" s="7" t="str">
        <f>INDEX('Product Details'!$A$2:$D$169, MATCH('Sales Order '!J4699,'Product Details'!$B$2:$B$169,0),1)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587"/>
        <v>300</v>
      </c>
      <c r="R4699" s="8">
        <f t="shared" si="588"/>
        <v>316</v>
      </c>
      <c r="S4699" s="2">
        <v>10</v>
      </c>
      <c r="T4699" s="9">
        <f t="shared" si="589"/>
        <v>326</v>
      </c>
      <c r="U4699" s="9">
        <f t="shared" si="590"/>
        <v>26</v>
      </c>
      <c r="V4699" s="2" t="s">
        <v>64</v>
      </c>
      <c r="W4699" s="10">
        <f t="shared" si="591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 t="shared" si="584"/>
        <v>Brad</v>
      </c>
      <c r="H4700" s="6" t="str">
        <f t="shared" si="585"/>
        <v>Thomas</v>
      </c>
      <c r="I4700" s="6" t="str">
        <f t="shared" si="586"/>
        <v>Udaipur</v>
      </c>
      <c r="J4700" s="2" t="s">
        <v>374</v>
      </c>
      <c r="K4700" s="7" t="str">
        <f>INDEX('Product Details'!$A$2:$D$169, MATCH('Sales Order '!J4700,'Product Details'!$B$2:$B$169,0),3)</f>
        <v>Furniture</v>
      </c>
      <c r="L4700" s="7" t="str">
        <f>INDEX('Product Details'!$A$2:$D$169, MATCH('Sales Order '!J4700,'Product Details'!$B$2:$B$169,0),4)</f>
        <v>Chairs</v>
      </c>
      <c r="M4700" s="7" t="str">
        <f>INDEX('Product Details'!$A$2:$D$169, MATCH('Sales Order '!J4700,'Product Details'!$B$2:$B$169,0),1)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587"/>
        <v>646</v>
      </c>
      <c r="R4700" s="8">
        <f t="shared" si="588"/>
        <v>691</v>
      </c>
      <c r="S4700" s="2">
        <v>30</v>
      </c>
      <c r="T4700" s="9">
        <f t="shared" si="589"/>
        <v>721</v>
      </c>
      <c r="U4700" s="9">
        <f t="shared" si="590"/>
        <v>75</v>
      </c>
      <c r="V4700" s="2" t="s">
        <v>34</v>
      </c>
      <c r="W4700" s="10">
        <f t="shared" si="591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 t="shared" si="584"/>
        <v>Erica</v>
      </c>
      <c r="H4701" s="6" t="str">
        <f t="shared" si="585"/>
        <v>Smith</v>
      </c>
      <c r="I4701" s="6" t="str">
        <f t="shared" si="586"/>
        <v>Halle</v>
      </c>
      <c r="J4701" s="2" t="s">
        <v>719</v>
      </c>
      <c r="K4701" s="7" t="str">
        <f>INDEX('Product Details'!$A$2:$D$169, MATCH('Sales Order '!J4701,'Product Details'!$B$2:$B$169,0),3)</f>
        <v>Office_Supplies</v>
      </c>
      <c r="L4701" s="7" t="str">
        <f>INDEX('Product Details'!$A$2:$D$169, MATCH('Sales Order '!J4701,'Product Details'!$B$2:$B$169,0),4)</f>
        <v>Labels</v>
      </c>
      <c r="M4701" s="7" t="str">
        <f>INDEX('Product Details'!$A$2:$D$169, MATCH('Sales Order '!J4701,'Product Details'!$B$2:$B$169,0),1)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587"/>
        <v>11616</v>
      </c>
      <c r="R4701" s="8">
        <f t="shared" si="588"/>
        <v>12174</v>
      </c>
      <c r="S4701" s="2">
        <v>49</v>
      </c>
      <c r="T4701" s="9">
        <f t="shared" si="589"/>
        <v>12223</v>
      </c>
      <c r="U4701" s="9">
        <f t="shared" si="590"/>
        <v>607</v>
      </c>
      <c r="V4701" s="2" t="s">
        <v>34</v>
      </c>
      <c r="W4701" s="10">
        <f t="shared" si="591"/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 t="shared" si="584"/>
        <v>Carlos</v>
      </c>
      <c r="H4702" s="6" t="str">
        <f t="shared" si="585"/>
        <v>Soltero</v>
      </c>
      <c r="I4702" s="6" t="str">
        <f t="shared" si="586"/>
        <v>Wodonga</v>
      </c>
      <c r="J4702" s="2" t="s">
        <v>184</v>
      </c>
      <c r="K4702" s="7" t="str">
        <f>INDEX('Product Details'!$A$2:$D$169, MATCH('Sales Order '!J4702,'Product Details'!$B$2:$B$169,0),3)</f>
        <v>Furniture</v>
      </c>
      <c r="L4702" s="7" t="str">
        <f>INDEX('Product Details'!$A$2:$D$169, MATCH('Sales Order '!J4702,'Product Details'!$B$2:$B$169,0),4)</f>
        <v>Tables</v>
      </c>
      <c r="M4702" s="7" t="str">
        <f>INDEX('Product Details'!$A$2:$D$169, MATCH('Sales Order '!J4702,'Product Details'!$B$2:$B$169,0),1)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587"/>
        <v>5463</v>
      </c>
      <c r="R4702" s="8">
        <f t="shared" si="588"/>
        <v>5904</v>
      </c>
      <c r="S4702" s="2">
        <v>95</v>
      </c>
      <c r="T4702" s="9">
        <f t="shared" si="589"/>
        <v>5999</v>
      </c>
      <c r="U4702" s="9">
        <f t="shared" si="590"/>
        <v>536</v>
      </c>
      <c r="V4702" s="2" t="s">
        <v>34</v>
      </c>
      <c r="W4702" s="10">
        <f t="shared" si="591"/>
        <v>0.05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 t="shared" si="584"/>
        <v>Anthony</v>
      </c>
      <c r="H4703" s="6" t="str">
        <f t="shared" si="585"/>
        <v>O'Donnell</v>
      </c>
      <c r="I4703" s="6" t="str">
        <f t="shared" si="586"/>
        <v>Perth</v>
      </c>
      <c r="J4703" s="2" t="s">
        <v>1174</v>
      </c>
      <c r="K4703" s="7" t="str">
        <f>INDEX('Product Details'!$A$2:$D$169, MATCH('Sales Order '!J4703,'Product Details'!$B$2:$B$169,0),3)</f>
        <v>Office_Supplies</v>
      </c>
      <c r="L4703" s="7" t="str">
        <f>INDEX('Product Details'!$A$2:$D$169, MATCH('Sales Order '!J4703,'Product Details'!$B$2:$B$169,0),4)</f>
        <v>Storage</v>
      </c>
      <c r="M4703" s="7" t="str">
        <f>INDEX('Product Details'!$A$2:$D$169, MATCH('Sales Order '!J4703,'Product Details'!$B$2:$B$169,0),1)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587"/>
        <v>6292</v>
      </c>
      <c r="R4703" s="8">
        <f t="shared" si="588"/>
        <v>6540</v>
      </c>
      <c r="S4703" s="2">
        <v>57</v>
      </c>
      <c r="T4703" s="9">
        <f t="shared" si="589"/>
        <v>6597</v>
      </c>
      <c r="U4703" s="9">
        <f t="shared" si="590"/>
        <v>305</v>
      </c>
      <c r="V4703" s="2" t="s">
        <v>34</v>
      </c>
      <c r="W4703" s="10">
        <f t="shared" si="591"/>
        <v>0.05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 t="shared" si="584"/>
        <v>Troy</v>
      </c>
      <c r="H4704" s="6" t="str">
        <f t="shared" si="585"/>
        <v>Staebel</v>
      </c>
      <c r="I4704" s="6" t="str">
        <f t="shared" si="586"/>
        <v>Canberra</v>
      </c>
      <c r="J4704" s="2" t="s">
        <v>218</v>
      </c>
      <c r="K4704" s="7" t="str">
        <f>INDEX('Product Details'!$A$2:$D$169, MATCH('Sales Order '!J4704,'Product Details'!$B$2:$B$169,0),3)</f>
        <v>Office_Supplies</v>
      </c>
      <c r="L4704" s="7" t="str">
        <f>INDEX('Product Details'!$A$2:$D$169, MATCH('Sales Order '!J4704,'Product Details'!$B$2:$B$169,0),4)</f>
        <v>Labels</v>
      </c>
      <c r="M4704" s="7" t="str">
        <f>INDEX('Product Details'!$A$2:$D$169, MATCH('Sales Order '!J4704,'Product Details'!$B$2:$B$169,0),1)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587"/>
        <v>2272</v>
      </c>
      <c r="R4704" s="8">
        <f t="shared" si="588"/>
        <v>2362</v>
      </c>
      <c r="S4704" s="2">
        <v>76</v>
      </c>
      <c r="T4704" s="9">
        <f t="shared" si="589"/>
        <v>2438</v>
      </c>
      <c r="U4704" s="9">
        <f t="shared" si="590"/>
        <v>166</v>
      </c>
      <c r="V4704" s="2" t="s">
        <v>34</v>
      </c>
      <c r="W4704" s="10">
        <f t="shared" si="591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 t="shared" si="584"/>
        <v>Ruben</v>
      </c>
      <c r="H4705" s="6" t="str">
        <f t="shared" si="585"/>
        <v>Ausman</v>
      </c>
      <c r="I4705" s="6" t="str">
        <f t="shared" si="586"/>
        <v>Sonneberg</v>
      </c>
      <c r="J4705" s="2" t="s">
        <v>455</v>
      </c>
      <c r="K4705" s="7" t="str">
        <f>INDEX('Product Details'!$A$2:$D$169, MATCH('Sales Order '!J4705,'Product Details'!$B$2:$B$169,0),3)</f>
        <v>Office_Supplies</v>
      </c>
      <c r="L4705" s="7" t="str">
        <f>INDEX('Product Details'!$A$2:$D$169, MATCH('Sales Order '!J4705,'Product Details'!$B$2:$B$169,0),4)</f>
        <v>Paper</v>
      </c>
      <c r="M4705" s="7" t="str">
        <f>INDEX('Product Details'!$A$2:$D$169, MATCH('Sales Order '!J4705,'Product Details'!$B$2:$B$169,0),1)</f>
        <v>Xerox 1910</v>
      </c>
      <c r="N4705" s="2">
        <v>6585</v>
      </c>
      <c r="O4705" s="2">
        <v>6105</v>
      </c>
      <c r="P4705" s="2">
        <v>14</v>
      </c>
      <c r="Q4705" s="8">
        <f t="shared" si="587"/>
        <v>85470</v>
      </c>
      <c r="R4705" s="8">
        <f t="shared" si="588"/>
        <v>92190</v>
      </c>
      <c r="S4705" s="2">
        <v>84</v>
      </c>
      <c r="T4705" s="9">
        <f t="shared" si="589"/>
        <v>92274</v>
      </c>
      <c r="U4705" s="9">
        <f t="shared" si="590"/>
        <v>6804</v>
      </c>
      <c r="V4705" s="2" t="s">
        <v>31</v>
      </c>
      <c r="W4705" s="10">
        <f t="shared" si="591"/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 t="shared" si="584"/>
        <v>Joel</v>
      </c>
      <c r="H4706" s="6" t="str">
        <f t="shared" si="585"/>
        <v>Eaton</v>
      </c>
      <c r="I4706" s="6" t="str">
        <f t="shared" si="586"/>
        <v>Nuremberg</v>
      </c>
      <c r="J4706" s="2" t="s">
        <v>181</v>
      </c>
      <c r="K4706" s="7" t="str">
        <f>INDEX('Product Details'!$A$2:$D$169, MATCH('Sales Order '!J4706,'Product Details'!$B$2:$B$169,0),3)</f>
        <v>Furniture</v>
      </c>
      <c r="L4706" s="7" t="str">
        <f>INDEX('Product Details'!$A$2:$D$169, MATCH('Sales Order '!J4706,'Product Details'!$B$2:$B$169,0),4)</f>
        <v>Tables</v>
      </c>
      <c r="M4706" s="7" t="str">
        <f>INDEX('Product Details'!$A$2:$D$169, MATCH('Sales Order '!J4706,'Product Details'!$B$2:$B$169,0),1)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587"/>
        <v>4288</v>
      </c>
      <c r="R4706" s="8">
        <f t="shared" si="588"/>
        <v>4542</v>
      </c>
      <c r="S4706" s="2">
        <v>74</v>
      </c>
      <c r="T4706" s="9">
        <f t="shared" si="589"/>
        <v>4616</v>
      </c>
      <c r="U4706" s="9">
        <f t="shared" si="590"/>
        <v>328</v>
      </c>
      <c r="V4706" s="2" t="s">
        <v>31</v>
      </c>
      <c r="W4706" s="10">
        <f t="shared" si="591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 t="shared" si="584"/>
        <v>Jim</v>
      </c>
      <c r="H4707" s="6" t="str">
        <f t="shared" si="585"/>
        <v>Epp</v>
      </c>
      <c r="I4707" s="6" t="str">
        <f t="shared" si="586"/>
        <v>Jingmen</v>
      </c>
      <c r="J4707" s="2" t="s">
        <v>580</v>
      </c>
      <c r="K4707" s="7" t="str">
        <f>INDEX('Product Details'!$A$2:$D$169, MATCH('Sales Order '!J4707,'Product Details'!$B$2:$B$169,0),3)</f>
        <v>Office_Supplies</v>
      </c>
      <c r="L4707" s="7" t="str">
        <f>INDEX('Product Details'!$A$2:$D$169, MATCH('Sales Order '!J4707,'Product Details'!$B$2:$B$169,0),4)</f>
        <v>Storage</v>
      </c>
      <c r="M4707" s="7" t="str">
        <f>INDEX('Product Details'!$A$2:$D$169, MATCH('Sales Order '!J4707,'Product Details'!$B$2:$B$169,0),1)</f>
        <v>Hanging Personal Folder File</v>
      </c>
      <c r="N4707" s="2">
        <v>456</v>
      </c>
      <c r="O4707" s="2">
        <v>430</v>
      </c>
      <c r="P4707" s="2">
        <v>1</v>
      </c>
      <c r="Q4707" s="8">
        <f t="shared" si="587"/>
        <v>430</v>
      </c>
      <c r="R4707" s="8">
        <f t="shared" si="588"/>
        <v>456</v>
      </c>
      <c r="S4707" s="2">
        <v>93</v>
      </c>
      <c r="T4707" s="9">
        <f t="shared" si="589"/>
        <v>549</v>
      </c>
      <c r="U4707" s="9">
        <f t="shared" si="590"/>
        <v>119</v>
      </c>
      <c r="V4707" s="2" t="s">
        <v>64</v>
      </c>
      <c r="W4707" s="10">
        <f t="shared" si="591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 t="shared" si="584"/>
        <v>Yana</v>
      </c>
      <c r="H4708" s="6" t="str">
        <f t="shared" si="585"/>
        <v>Sorensen</v>
      </c>
      <c r="I4708" s="6" t="str">
        <f t="shared" si="586"/>
        <v>Hangzhou</v>
      </c>
      <c r="J4708" s="2" t="s">
        <v>415</v>
      </c>
      <c r="K4708" s="7" t="str">
        <f>INDEX('Product Details'!$A$2:$D$169, MATCH('Sales Order '!J4708,'Product Details'!$B$2:$B$169,0),3)</f>
        <v>Furniture</v>
      </c>
      <c r="L4708" s="7" t="str">
        <f>INDEX('Product Details'!$A$2:$D$169, MATCH('Sales Order '!J4708,'Product Details'!$B$2:$B$169,0),4)</f>
        <v>Furnishings</v>
      </c>
      <c r="M4708" s="7" t="str">
        <f>INDEX('Product Details'!$A$2:$D$169, MATCH('Sales Order '!J4708,'Product Details'!$B$2:$B$169,0),1)</f>
        <v>-O Clock, Black</v>
      </c>
      <c r="N4708" s="2">
        <v>7136</v>
      </c>
      <c r="O4708" s="2">
        <v>6676</v>
      </c>
      <c r="P4708" s="2">
        <v>2</v>
      </c>
      <c r="Q4708" s="8">
        <f t="shared" si="587"/>
        <v>13352</v>
      </c>
      <c r="R4708" s="8">
        <f t="shared" si="588"/>
        <v>14272</v>
      </c>
      <c r="S4708" s="2">
        <v>75</v>
      </c>
      <c r="T4708" s="9">
        <f t="shared" si="589"/>
        <v>14347</v>
      </c>
      <c r="U4708" s="9">
        <f t="shared" si="590"/>
        <v>995</v>
      </c>
      <c r="V4708" s="2" t="s">
        <v>34</v>
      </c>
      <c r="W4708" s="10">
        <f t="shared" si="591"/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 t="shared" si="584"/>
        <v>Jas</v>
      </c>
      <c r="H4709" s="6" t="str">
        <f t="shared" si="585"/>
        <v>O'Carroll</v>
      </c>
      <c r="I4709" s="6" t="str">
        <f t="shared" si="586"/>
        <v>Essen</v>
      </c>
      <c r="J4709" s="2" t="s">
        <v>119</v>
      </c>
      <c r="K4709" s="7" t="str">
        <f>INDEX('Product Details'!$A$2:$D$169, MATCH('Sales Order '!J4709,'Product Details'!$B$2:$B$169,0),3)</f>
        <v>Furniture</v>
      </c>
      <c r="L4709" s="7" t="str">
        <f>INDEX('Product Details'!$A$2:$D$169, MATCH('Sales Order '!J4709,'Product Details'!$B$2:$B$169,0),4)</f>
        <v>Furnishings</v>
      </c>
      <c r="M4709" s="7" t="str">
        <f>INDEX('Product Details'!$A$2:$D$169, MATCH('Sales Order '!J4709,'Product Details'!$B$2:$B$169,0),1)</f>
        <v>Advantus Door Stop, Black</v>
      </c>
      <c r="N4709" s="2">
        <v>222</v>
      </c>
      <c r="O4709" s="2">
        <v>208</v>
      </c>
      <c r="P4709" s="2">
        <v>3</v>
      </c>
      <c r="Q4709" s="8">
        <f t="shared" si="587"/>
        <v>624</v>
      </c>
      <c r="R4709" s="8">
        <f t="shared" si="588"/>
        <v>666</v>
      </c>
      <c r="S4709" s="2">
        <v>69</v>
      </c>
      <c r="T4709" s="9">
        <f t="shared" si="589"/>
        <v>735</v>
      </c>
      <c r="U4709" s="9">
        <f t="shared" si="590"/>
        <v>111</v>
      </c>
      <c r="V4709" s="2" t="s">
        <v>64</v>
      </c>
      <c r="W4709" s="10">
        <f t="shared" si="591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 t="shared" si="584"/>
        <v>Aaron</v>
      </c>
      <c r="H4710" s="6" t="str">
        <f t="shared" si="585"/>
        <v>Bergman</v>
      </c>
      <c r="I4710" s="6" t="str">
        <f t="shared" si="586"/>
        <v>Halle</v>
      </c>
      <c r="J4710" s="2" t="s">
        <v>700</v>
      </c>
      <c r="K4710" s="7" t="str">
        <f>INDEX('Product Details'!$A$2:$D$169, MATCH('Sales Order '!J4710,'Product Details'!$B$2:$B$169,0),3)</f>
        <v>Technology</v>
      </c>
      <c r="L4710" s="7" t="str">
        <f>INDEX('Product Details'!$A$2:$D$169, MATCH('Sales Order '!J4710,'Product Details'!$B$2:$B$169,0),4)</f>
        <v>Accessories</v>
      </c>
      <c r="M4710" s="7" t="str">
        <f>INDEX('Product Details'!$A$2:$D$169, MATCH('Sales Order '!J4710,'Product Details'!$B$2:$B$169,0),1)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587"/>
        <v>22896</v>
      </c>
      <c r="R4710" s="8">
        <f t="shared" si="588"/>
        <v>23796</v>
      </c>
      <c r="S4710" s="2">
        <v>89</v>
      </c>
      <c r="T4710" s="9">
        <f t="shared" si="589"/>
        <v>23885</v>
      </c>
      <c r="U4710" s="9">
        <f t="shared" si="590"/>
        <v>989</v>
      </c>
      <c r="V4710" s="2" t="s">
        <v>34</v>
      </c>
      <c r="W4710" s="10">
        <f t="shared" si="591"/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 t="shared" si="584"/>
        <v>David</v>
      </c>
      <c r="H4711" s="6" t="str">
        <f t="shared" si="585"/>
        <v>Kendrick</v>
      </c>
      <c r="I4711" s="6" t="str">
        <f t="shared" si="586"/>
        <v>Kunming</v>
      </c>
      <c r="J4711" s="2" t="s">
        <v>449</v>
      </c>
      <c r="K4711" s="7" t="str">
        <f>INDEX('Product Details'!$A$2:$D$169, MATCH('Sales Order '!J4711,'Product Details'!$B$2:$B$169,0),3)</f>
        <v>Office_Supplies</v>
      </c>
      <c r="L4711" s="7" t="str">
        <f>INDEX('Product Details'!$A$2:$D$169, MATCH('Sales Order '!J4711,'Product Details'!$B$2:$B$169,0),4)</f>
        <v>Envelopes</v>
      </c>
      <c r="M4711" s="7" t="str">
        <f>INDEX('Product Details'!$A$2:$D$169, MATCH('Sales Order '!J4711,'Product Details'!$B$2:$B$169,0),1)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587"/>
        <v>1408</v>
      </c>
      <c r="R4711" s="8">
        <f t="shared" si="588"/>
        <v>1496</v>
      </c>
      <c r="S4711" s="2">
        <v>30</v>
      </c>
      <c r="T4711" s="9">
        <f t="shared" si="589"/>
        <v>1526</v>
      </c>
      <c r="U4711" s="9">
        <f t="shared" si="590"/>
        <v>118</v>
      </c>
      <c r="V4711" s="2" t="s">
        <v>34</v>
      </c>
      <c r="W4711" s="10">
        <f t="shared" si="591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 t="shared" si="584"/>
        <v>Stuart</v>
      </c>
      <c r="H4712" s="6" t="str">
        <f t="shared" si="585"/>
        <v>Calhoun</v>
      </c>
      <c r="I4712" s="6" t="str">
        <f t="shared" si="586"/>
        <v>Nowra</v>
      </c>
      <c r="J4712" s="2" t="s">
        <v>184</v>
      </c>
      <c r="K4712" s="7" t="str">
        <f>INDEX('Product Details'!$A$2:$D$169, MATCH('Sales Order '!J4712,'Product Details'!$B$2:$B$169,0),3)</f>
        <v>Furniture</v>
      </c>
      <c r="L4712" s="7" t="str">
        <f>INDEX('Product Details'!$A$2:$D$169, MATCH('Sales Order '!J4712,'Product Details'!$B$2:$B$169,0),4)</f>
        <v>Tables</v>
      </c>
      <c r="M4712" s="7" t="str">
        <f>INDEX('Product Details'!$A$2:$D$169, MATCH('Sales Order '!J4712,'Product Details'!$B$2:$B$169,0),1)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587"/>
        <v>2435</v>
      </c>
      <c r="R4712" s="8">
        <f t="shared" si="588"/>
        <v>2655</v>
      </c>
      <c r="S4712" s="2">
        <v>25</v>
      </c>
      <c r="T4712" s="9">
        <f t="shared" si="589"/>
        <v>2680</v>
      </c>
      <c r="U4712" s="9">
        <f t="shared" si="590"/>
        <v>245</v>
      </c>
      <c r="V4712" s="2" t="s">
        <v>64</v>
      </c>
      <c r="W4712" s="10">
        <f t="shared" si="591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 t="shared" si="584"/>
        <v>Victoria</v>
      </c>
      <c r="H4713" s="6" t="str">
        <f t="shared" si="585"/>
        <v>Brennan</v>
      </c>
      <c r="I4713" s="6" t="str">
        <f t="shared" si="586"/>
        <v>Mangalore</v>
      </c>
      <c r="J4713" s="2" t="s">
        <v>1406</v>
      </c>
      <c r="K4713" s="7" t="str">
        <f>INDEX('Product Details'!$A$2:$D$169, MATCH('Sales Order '!J4713,'Product Details'!$B$2:$B$169,0),3)</f>
        <v>Office_Supplies</v>
      </c>
      <c r="L4713" s="7" t="str">
        <f>INDEX('Product Details'!$A$2:$D$169, MATCH('Sales Order '!J4713,'Product Details'!$B$2:$B$169,0),4)</f>
        <v>Art</v>
      </c>
      <c r="M4713" s="7" t="str">
        <f>INDEX('Product Details'!$A$2:$D$169, MATCH('Sales Order '!J4713,'Product Details'!$B$2:$B$169,0),1)</f>
        <v>Colorific Watercolor Pencils</v>
      </c>
      <c r="N4713" s="2">
        <v>80</v>
      </c>
      <c r="O4713" s="2">
        <v>75</v>
      </c>
      <c r="P4713" s="2">
        <v>4</v>
      </c>
      <c r="Q4713" s="8">
        <f t="shared" si="587"/>
        <v>300</v>
      </c>
      <c r="R4713" s="8">
        <f t="shared" si="588"/>
        <v>320</v>
      </c>
      <c r="S4713" s="2">
        <v>10</v>
      </c>
      <c r="T4713" s="9">
        <f t="shared" si="589"/>
        <v>330</v>
      </c>
      <c r="U4713" s="9">
        <f t="shared" si="590"/>
        <v>30</v>
      </c>
      <c r="V4713" s="2" t="s">
        <v>64</v>
      </c>
      <c r="W4713" s="10">
        <f t="shared" si="591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 t="shared" si="584"/>
        <v>Ralph</v>
      </c>
      <c r="H4714" s="6" t="str">
        <f t="shared" si="585"/>
        <v>Kennedy</v>
      </c>
      <c r="I4714" s="6" t="str">
        <f t="shared" si="586"/>
        <v>Bundaberg</v>
      </c>
      <c r="J4714" s="2" t="s">
        <v>700</v>
      </c>
      <c r="K4714" s="7" t="str">
        <f>INDEX('Product Details'!$A$2:$D$169, MATCH('Sales Order '!J4714,'Product Details'!$B$2:$B$169,0),3)</f>
        <v>Technology</v>
      </c>
      <c r="L4714" s="7" t="str">
        <f>INDEX('Product Details'!$A$2:$D$169, MATCH('Sales Order '!J4714,'Product Details'!$B$2:$B$169,0),4)</f>
        <v>Accessories</v>
      </c>
      <c r="M4714" s="7" t="str">
        <f>INDEX('Product Details'!$A$2:$D$169, MATCH('Sales Order '!J4714,'Product Details'!$B$2:$B$169,0),1)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587"/>
        <v>262</v>
      </c>
      <c r="R4714" s="8">
        <f t="shared" si="588"/>
        <v>282</v>
      </c>
      <c r="S4714" s="2">
        <v>30</v>
      </c>
      <c r="T4714" s="9">
        <f t="shared" si="589"/>
        <v>312</v>
      </c>
      <c r="U4714" s="9">
        <f t="shared" si="590"/>
        <v>50</v>
      </c>
      <c r="V4714" s="2" t="s">
        <v>34</v>
      </c>
      <c r="W4714" s="10">
        <f t="shared" si="591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 t="shared" si="584"/>
        <v>Michael</v>
      </c>
      <c r="H4715" s="6" t="str">
        <f t="shared" si="585"/>
        <v>Moore</v>
      </c>
      <c r="I4715" s="6" t="str">
        <f t="shared" si="586"/>
        <v>Medan</v>
      </c>
      <c r="J4715" s="2" t="s">
        <v>399</v>
      </c>
      <c r="K4715" s="7" t="str">
        <f>INDEX('Product Details'!$A$2:$D$169, MATCH('Sales Order '!J4715,'Product Details'!$B$2:$B$169,0),3)</f>
        <v>Office_Supplies</v>
      </c>
      <c r="L4715" s="7" t="str">
        <f>INDEX('Product Details'!$A$2:$D$169, MATCH('Sales Order '!J4715,'Product Details'!$B$2:$B$169,0),4)</f>
        <v>Art</v>
      </c>
      <c r="M4715" s="7" t="str">
        <f>INDEX('Product Details'!$A$2:$D$169, MATCH('Sales Order '!J4715,'Product Details'!$B$2:$B$169,0),1)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587"/>
        <v>5712</v>
      </c>
      <c r="R4715" s="8">
        <f t="shared" si="588"/>
        <v>6348</v>
      </c>
      <c r="S4715" s="2">
        <v>34</v>
      </c>
      <c r="T4715" s="9">
        <f t="shared" si="589"/>
        <v>6382</v>
      </c>
      <c r="U4715" s="9">
        <f t="shared" si="590"/>
        <v>670</v>
      </c>
      <c r="V4715" s="2" t="s">
        <v>64</v>
      </c>
      <c r="W4715" s="10">
        <f t="shared" si="591"/>
        <v>0.05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 t="shared" si="584"/>
        <v>Brad</v>
      </c>
      <c r="H4716" s="6" t="str">
        <f t="shared" si="585"/>
        <v>Eason</v>
      </c>
      <c r="I4716" s="6" t="str">
        <f t="shared" si="586"/>
        <v>Bogor</v>
      </c>
      <c r="J4716" s="2" t="s">
        <v>57</v>
      </c>
      <c r="K4716" s="7" t="str">
        <f>INDEX('Product Details'!$A$2:$D$169, MATCH('Sales Order '!J4716,'Product Details'!$B$2:$B$169,0),3)</f>
        <v>Technology</v>
      </c>
      <c r="L4716" s="7" t="str">
        <f>INDEX('Product Details'!$A$2:$D$169, MATCH('Sales Order '!J4716,'Product Details'!$B$2:$B$169,0),4)</f>
        <v>Accessories</v>
      </c>
      <c r="M4716" s="7" t="str">
        <f>INDEX('Product Details'!$A$2:$D$169, MATCH('Sales Order '!J4716,'Product Details'!$B$2:$B$169,0),1)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587"/>
        <v>11242</v>
      </c>
      <c r="R4716" s="8">
        <f t="shared" si="588"/>
        <v>11788</v>
      </c>
      <c r="S4716" s="2">
        <v>79</v>
      </c>
      <c r="T4716" s="9">
        <f t="shared" si="589"/>
        <v>11867</v>
      </c>
      <c r="U4716" s="9">
        <f t="shared" si="590"/>
        <v>625</v>
      </c>
      <c r="V4716" s="2" t="s">
        <v>64</v>
      </c>
      <c r="W4716" s="10">
        <f t="shared" si="591"/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 t="shared" si="584"/>
        <v>Cari</v>
      </c>
      <c r="H4717" s="6" t="str">
        <f t="shared" si="585"/>
        <v>Schnelling</v>
      </c>
      <c r="I4717" s="6" t="str">
        <f t="shared" si="586"/>
        <v>Agra</v>
      </c>
      <c r="J4717" s="2" t="s">
        <v>138</v>
      </c>
      <c r="K4717" s="7" t="str">
        <f>INDEX('Product Details'!$A$2:$D$169, MATCH('Sales Order '!J4717,'Product Details'!$B$2:$B$169,0),3)</f>
        <v>Office_Supplies</v>
      </c>
      <c r="L4717" s="7" t="str">
        <f>INDEX('Product Details'!$A$2:$D$169, MATCH('Sales Order '!J4717,'Product Details'!$B$2:$B$169,0),4)</f>
        <v>Supplies</v>
      </c>
      <c r="M4717" s="7" t="str">
        <f>INDEX('Product Details'!$A$2:$D$169, MATCH('Sales Order '!J4717,'Product Details'!$B$2:$B$169,0),1)</f>
        <v>Stiletto Box Cutter, Steel</v>
      </c>
      <c r="N4717" s="2">
        <v>8869</v>
      </c>
      <c r="O4717" s="2">
        <v>7906</v>
      </c>
      <c r="P4717" s="2">
        <v>6</v>
      </c>
      <c r="Q4717" s="8">
        <f t="shared" si="587"/>
        <v>47436</v>
      </c>
      <c r="R4717" s="8">
        <f t="shared" si="588"/>
        <v>53214</v>
      </c>
      <c r="S4717" s="2">
        <v>31</v>
      </c>
      <c r="T4717" s="9">
        <f t="shared" si="589"/>
        <v>53245</v>
      </c>
      <c r="U4717" s="9">
        <f t="shared" si="590"/>
        <v>5809</v>
      </c>
      <c r="V4717" s="2" t="s">
        <v>34</v>
      </c>
      <c r="W4717" s="10">
        <f t="shared" si="591"/>
        <v>0.09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 t="shared" si="584"/>
        <v>Ben</v>
      </c>
      <c r="H4718" s="6" t="str">
        <f t="shared" si="585"/>
        <v>Peterman</v>
      </c>
      <c r="I4718" s="6" t="str">
        <f t="shared" si="586"/>
        <v>Bielefeld</v>
      </c>
      <c r="J4718" s="2" t="s">
        <v>81</v>
      </c>
      <c r="K4718" s="7" t="str">
        <f>INDEX('Product Details'!$A$2:$D$169, MATCH('Sales Order '!J4718,'Product Details'!$B$2:$B$169,0),3)</f>
        <v>Technology</v>
      </c>
      <c r="L4718" s="7" t="str">
        <f>INDEX('Product Details'!$A$2:$D$169, MATCH('Sales Order '!J4718,'Product Details'!$B$2:$B$169,0),4)</f>
        <v>Phones</v>
      </c>
      <c r="M4718" s="7" t="str">
        <f>INDEX('Product Details'!$A$2:$D$169, MATCH('Sales Order '!J4718,'Product Details'!$B$2:$B$169,0),1)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587"/>
        <v>254</v>
      </c>
      <c r="R4718" s="8">
        <f t="shared" si="588"/>
        <v>279</v>
      </c>
      <c r="S4718" s="2">
        <v>69</v>
      </c>
      <c r="T4718" s="9">
        <f t="shared" si="589"/>
        <v>348</v>
      </c>
      <c r="U4718" s="9">
        <f t="shared" si="590"/>
        <v>94</v>
      </c>
      <c r="V4718" s="2" t="s">
        <v>34</v>
      </c>
      <c r="W4718" s="10">
        <f t="shared" si="591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 t="shared" si="584"/>
        <v>Adrian</v>
      </c>
      <c r="H4719" s="6" t="str">
        <f t="shared" si="585"/>
        <v>Barton</v>
      </c>
      <c r="I4719" s="6" t="str">
        <f t="shared" si="586"/>
        <v>Zigong</v>
      </c>
      <c r="J4719" s="2" t="s">
        <v>497</v>
      </c>
      <c r="K4719" s="7" t="str">
        <f>INDEX('Product Details'!$A$2:$D$169, MATCH('Sales Order '!J4719,'Product Details'!$B$2:$B$169,0),3)</f>
        <v>Furniture</v>
      </c>
      <c r="L4719" s="7" t="str">
        <f>INDEX('Product Details'!$A$2:$D$169, MATCH('Sales Order '!J4719,'Product Details'!$B$2:$B$169,0),4)</f>
        <v>Tables</v>
      </c>
      <c r="M4719" s="7" t="str">
        <f>INDEX('Product Details'!$A$2:$D$169, MATCH('Sales Order '!J4719,'Product Details'!$B$2:$B$169,0),1)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587"/>
        <v>946</v>
      </c>
      <c r="R4719" s="8">
        <f t="shared" si="588"/>
        <v>1032</v>
      </c>
      <c r="S4719" s="2">
        <v>59</v>
      </c>
      <c r="T4719" s="9">
        <f t="shared" si="589"/>
        <v>1091</v>
      </c>
      <c r="U4719" s="9">
        <f t="shared" si="590"/>
        <v>145</v>
      </c>
      <c r="V4719" s="2" t="s">
        <v>34</v>
      </c>
      <c r="W4719" s="10">
        <f t="shared" si="591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 t="shared" si="584"/>
        <v>Philisse</v>
      </c>
      <c r="H4720" s="6" t="str">
        <f t="shared" si="585"/>
        <v>Overcash</v>
      </c>
      <c r="I4720" s="6" t="str">
        <f t="shared" si="586"/>
        <v>Potsdam</v>
      </c>
      <c r="J4720" s="2" t="s">
        <v>67</v>
      </c>
      <c r="K4720" s="7" t="str">
        <f>INDEX('Product Details'!$A$2:$D$169, MATCH('Sales Order '!J4720,'Product Details'!$B$2:$B$169,0),3)</f>
        <v>Furniture</v>
      </c>
      <c r="L4720" s="7" t="str">
        <f>INDEX('Product Details'!$A$2:$D$169, MATCH('Sales Order '!J4720,'Product Details'!$B$2:$B$169,0),4)</f>
        <v>Bookcases</v>
      </c>
      <c r="M4720" s="7" t="str">
        <f>INDEX('Product Details'!$A$2:$D$169, MATCH('Sales Order '!J4720,'Product Details'!$B$2:$B$169,0),1)</f>
        <v>Corner Shelving, Traditional</v>
      </c>
      <c r="N4720" s="2">
        <v>887</v>
      </c>
      <c r="O4720" s="2">
        <v>814</v>
      </c>
      <c r="P4720" s="2">
        <v>2</v>
      </c>
      <c r="Q4720" s="8">
        <f t="shared" si="587"/>
        <v>1628</v>
      </c>
      <c r="R4720" s="8">
        <f t="shared" si="588"/>
        <v>1774</v>
      </c>
      <c r="S4720" s="2">
        <v>57</v>
      </c>
      <c r="T4720" s="9">
        <f t="shared" si="589"/>
        <v>1831</v>
      </c>
      <c r="U4720" s="9">
        <f t="shared" si="590"/>
        <v>203</v>
      </c>
      <c r="V4720" s="2" t="s">
        <v>64</v>
      </c>
      <c r="W4720" s="10">
        <f t="shared" si="591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 t="shared" si="584"/>
        <v>Ionia</v>
      </c>
      <c r="H4721" s="6" t="str">
        <f t="shared" si="585"/>
        <v>McGrath</v>
      </c>
      <c r="I4721" s="6" t="str">
        <f t="shared" si="586"/>
        <v>Dormagen</v>
      </c>
      <c r="J4721" s="2" t="s">
        <v>337</v>
      </c>
      <c r="K4721" s="7" t="str">
        <f>INDEX('Product Details'!$A$2:$D$169, MATCH('Sales Order '!J4721,'Product Details'!$B$2:$B$169,0),3)</f>
        <v>Technology</v>
      </c>
      <c r="L4721" s="7" t="str">
        <f>INDEX('Product Details'!$A$2:$D$169, MATCH('Sales Order '!J4721,'Product Details'!$B$2:$B$169,0),4)</f>
        <v>Phones</v>
      </c>
      <c r="M4721" s="7" t="str">
        <f>INDEX('Product Details'!$A$2:$D$169, MATCH('Sales Order '!J4721,'Product Details'!$B$2:$B$169,0),1)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587"/>
        <v>2674</v>
      </c>
      <c r="R4721" s="8">
        <f t="shared" si="588"/>
        <v>2808</v>
      </c>
      <c r="S4721" s="2">
        <v>42</v>
      </c>
      <c r="T4721" s="9">
        <f t="shared" si="589"/>
        <v>2850</v>
      </c>
      <c r="U4721" s="9">
        <f t="shared" si="590"/>
        <v>176</v>
      </c>
      <c r="V4721" s="2" t="s">
        <v>34</v>
      </c>
      <c r="W4721" s="10">
        <f t="shared" si="591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 t="shared" si="584"/>
        <v>Carl</v>
      </c>
      <c r="H4722" s="6" t="str">
        <f t="shared" si="585"/>
        <v>Weiss</v>
      </c>
      <c r="I4722" s="6" t="str">
        <f t="shared" si="586"/>
        <v>Delhi</v>
      </c>
      <c r="J4722" s="2" t="s">
        <v>326</v>
      </c>
      <c r="K4722" s="7" t="str">
        <f>INDEX('Product Details'!$A$2:$D$169, MATCH('Sales Order '!J4722,'Product Details'!$B$2:$B$169,0),3)</f>
        <v>Technology</v>
      </c>
      <c r="L4722" s="7" t="str">
        <f>INDEX('Product Details'!$A$2:$D$169, MATCH('Sales Order '!J4722,'Product Details'!$B$2:$B$169,0),4)</f>
        <v>Copiers</v>
      </c>
      <c r="M4722" s="7" t="str">
        <f>INDEX('Product Details'!$A$2:$D$169, MATCH('Sales Order '!J4722,'Product Details'!$B$2:$B$169,0),1)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587"/>
        <v>7562</v>
      </c>
      <c r="R4722" s="8">
        <f t="shared" si="588"/>
        <v>8244</v>
      </c>
      <c r="S4722" s="2">
        <v>49</v>
      </c>
      <c r="T4722" s="9">
        <f t="shared" si="589"/>
        <v>8293</v>
      </c>
      <c r="U4722" s="9">
        <f t="shared" si="590"/>
        <v>731</v>
      </c>
      <c r="V4722" s="2" t="s">
        <v>34</v>
      </c>
      <c r="W4722" s="10">
        <f t="shared" si="591"/>
        <v>0.05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 t="shared" si="584"/>
        <v>Valerie</v>
      </c>
      <c r="H4723" s="6" t="str">
        <f t="shared" si="585"/>
        <v>Takahito</v>
      </c>
      <c r="I4723" s="6" t="str">
        <f t="shared" si="586"/>
        <v>Surat</v>
      </c>
      <c r="J4723" s="2" t="s">
        <v>894</v>
      </c>
      <c r="K4723" s="7" t="str">
        <f>INDEX('Product Details'!$A$2:$D$169, MATCH('Sales Order '!J4723,'Product Details'!$B$2:$B$169,0),3)</f>
        <v>Technology</v>
      </c>
      <c r="L4723" s="7" t="str">
        <f>INDEX('Product Details'!$A$2:$D$169, MATCH('Sales Order '!J4723,'Product Details'!$B$2:$B$169,0),4)</f>
        <v>Machines</v>
      </c>
      <c r="M4723" s="7" t="str">
        <f>INDEX('Product Details'!$A$2:$D$169, MATCH('Sales Order '!J4723,'Product Details'!$B$2:$B$169,0),1)</f>
        <v>Card Printer, Red</v>
      </c>
      <c r="N4723" s="2">
        <v>218</v>
      </c>
      <c r="O4723" s="2">
        <v>200</v>
      </c>
      <c r="P4723" s="2">
        <v>3</v>
      </c>
      <c r="Q4723" s="8">
        <f t="shared" si="587"/>
        <v>600</v>
      </c>
      <c r="R4723" s="8">
        <f t="shared" si="588"/>
        <v>654</v>
      </c>
      <c r="S4723" s="2">
        <v>37</v>
      </c>
      <c r="T4723" s="9">
        <f t="shared" si="589"/>
        <v>691</v>
      </c>
      <c r="U4723" s="9">
        <f t="shared" si="590"/>
        <v>91</v>
      </c>
      <c r="V4723" s="2" t="s">
        <v>64</v>
      </c>
      <c r="W4723" s="10">
        <f t="shared" si="591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 t="shared" si="584"/>
        <v>Nick</v>
      </c>
      <c r="H4724" s="6" t="str">
        <f t="shared" si="585"/>
        <v>Radford</v>
      </c>
      <c r="I4724" s="6" t="str">
        <f t="shared" si="586"/>
        <v>Lucknow</v>
      </c>
      <c r="J4724" s="2" t="s">
        <v>129</v>
      </c>
      <c r="K4724" s="7" t="str">
        <f>INDEX('Product Details'!$A$2:$D$169, MATCH('Sales Order '!J4724,'Product Details'!$B$2:$B$169,0),3)</f>
        <v>Furniture</v>
      </c>
      <c r="L4724" s="7" t="str">
        <f>INDEX('Product Details'!$A$2:$D$169, MATCH('Sales Order '!J4724,'Product Details'!$B$2:$B$169,0),4)</f>
        <v>Tables</v>
      </c>
      <c r="M4724" s="7" t="str">
        <f>INDEX('Product Details'!$A$2:$D$169, MATCH('Sales Order '!J4724,'Product Details'!$B$2:$B$169,0),1)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587"/>
        <v>6429</v>
      </c>
      <c r="R4724" s="8">
        <f t="shared" si="588"/>
        <v>6732</v>
      </c>
      <c r="S4724" s="2">
        <v>57</v>
      </c>
      <c r="T4724" s="9">
        <f t="shared" si="589"/>
        <v>6789</v>
      </c>
      <c r="U4724" s="9">
        <f t="shared" si="590"/>
        <v>360</v>
      </c>
      <c r="V4724" s="2" t="s">
        <v>64</v>
      </c>
      <c r="W4724" s="10">
        <f t="shared" si="591"/>
        <v>0.05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 t="shared" si="584"/>
        <v>Tony</v>
      </c>
      <c r="H4725" s="6" t="str">
        <f t="shared" si="585"/>
        <v>Sayre</v>
      </c>
      <c r="I4725" s="6" t="str">
        <f t="shared" si="586"/>
        <v>Jakarta</v>
      </c>
      <c r="J4725" s="2" t="s">
        <v>57</v>
      </c>
      <c r="K4725" s="7" t="str">
        <f>INDEX('Product Details'!$A$2:$D$169, MATCH('Sales Order '!J4725,'Product Details'!$B$2:$B$169,0),3)</f>
        <v>Technology</v>
      </c>
      <c r="L4725" s="7" t="str">
        <f>INDEX('Product Details'!$A$2:$D$169, MATCH('Sales Order '!J4725,'Product Details'!$B$2:$B$169,0),4)</f>
        <v>Accessories</v>
      </c>
      <c r="M4725" s="7" t="str">
        <f>INDEX('Product Details'!$A$2:$D$169, MATCH('Sales Order '!J4725,'Product Details'!$B$2:$B$169,0),1)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587"/>
        <v>7050</v>
      </c>
      <c r="R4725" s="8">
        <f t="shared" si="588"/>
        <v>7398</v>
      </c>
      <c r="S4725" s="2">
        <v>100</v>
      </c>
      <c r="T4725" s="9">
        <f t="shared" si="589"/>
        <v>7498</v>
      </c>
      <c r="U4725" s="9">
        <f t="shared" si="590"/>
        <v>448</v>
      </c>
      <c r="V4725" s="2" t="s">
        <v>64</v>
      </c>
      <c r="W4725" s="10">
        <f t="shared" si="591"/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 t="shared" si="584"/>
        <v>Filia</v>
      </c>
      <c r="H4726" s="6" t="str">
        <f t="shared" si="585"/>
        <v>McAdams</v>
      </c>
      <c r="I4726" s="6" t="str">
        <f t="shared" si="586"/>
        <v>Lucknow</v>
      </c>
      <c r="J4726" s="2" t="s">
        <v>60</v>
      </c>
      <c r="K4726" s="7" t="str">
        <f>INDEX('Product Details'!$A$2:$D$169, MATCH('Sales Order '!J4726,'Product Details'!$B$2:$B$169,0),3)</f>
        <v>Technology</v>
      </c>
      <c r="L4726" s="7" t="str">
        <f>INDEX('Product Details'!$A$2:$D$169, MATCH('Sales Order '!J4726,'Product Details'!$B$2:$B$169,0),4)</f>
        <v>Accessories</v>
      </c>
      <c r="M4726" s="7" t="str">
        <f>INDEX('Product Details'!$A$2:$D$169, MATCH('Sales Order '!J4726,'Product Details'!$B$2:$B$169,0),1)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587"/>
        <v>254</v>
      </c>
      <c r="R4726" s="8">
        <f t="shared" si="588"/>
        <v>279</v>
      </c>
      <c r="S4726" s="2">
        <v>65</v>
      </c>
      <c r="T4726" s="9">
        <f t="shared" si="589"/>
        <v>344</v>
      </c>
      <c r="U4726" s="9">
        <f t="shared" si="590"/>
        <v>90</v>
      </c>
      <c r="V4726" s="2" t="s">
        <v>31</v>
      </c>
      <c r="W4726" s="10">
        <f t="shared" si="591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 t="shared" si="584"/>
        <v>Sam</v>
      </c>
      <c r="H4727" s="6" t="str">
        <f t="shared" si="585"/>
        <v>Craven</v>
      </c>
      <c r="I4727" s="6" t="str">
        <f t="shared" si="586"/>
        <v>Hyderabad</v>
      </c>
      <c r="J4727" s="2" t="s">
        <v>695</v>
      </c>
      <c r="K4727" s="7" t="str">
        <f>INDEX('Product Details'!$A$2:$D$169, MATCH('Sales Order '!J4727,'Product Details'!$B$2:$B$169,0),3)</f>
        <v>Office_Supplies</v>
      </c>
      <c r="L4727" s="7" t="str">
        <f>INDEX('Product Details'!$A$2:$D$169, MATCH('Sales Order '!J4727,'Product Details'!$B$2:$B$169,0),4)</f>
        <v>Binders</v>
      </c>
      <c r="M4727" s="7" t="str">
        <f>INDEX('Product Details'!$A$2:$D$169, MATCH('Sales Order '!J4727,'Product Details'!$B$2:$B$169,0),1)</f>
        <v>Io Binding Machine, Clear</v>
      </c>
      <c r="N4727" s="2">
        <v>1552</v>
      </c>
      <c r="O4727" s="2">
        <v>1466</v>
      </c>
      <c r="P4727" s="2">
        <v>4</v>
      </c>
      <c r="Q4727" s="8">
        <f t="shared" si="587"/>
        <v>5864</v>
      </c>
      <c r="R4727" s="8">
        <f t="shared" si="588"/>
        <v>6208</v>
      </c>
      <c r="S4727" s="2">
        <v>66</v>
      </c>
      <c r="T4727" s="9">
        <f t="shared" si="589"/>
        <v>6274</v>
      </c>
      <c r="U4727" s="9">
        <f t="shared" si="590"/>
        <v>410</v>
      </c>
      <c r="V4727" s="2" t="s">
        <v>64</v>
      </c>
      <c r="W4727" s="10">
        <f t="shared" si="591"/>
        <v>0.05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 t="shared" si="584"/>
        <v>Harold</v>
      </c>
      <c r="H4728" s="6" t="str">
        <f t="shared" si="585"/>
        <v>Engle</v>
      </c>
      <c r="I4728" s="6" t="str">
        <f t="shared" si="586"/>
        <v>Chennai</v>
      </c>
      <c r="J4728" s="2" t="s">
        <v>117</v>
      </c>
      <c r="K4728" s="7" t="str">
        <f>INDEX('Product Details'!$A$2:$D$169, MATCH('Sales Order '!J4728,'Product Details'!$B$2:$B$169,0),3)</f>
        <v>Furniture</v>
      </c>
      <c r="L4728" s="7" t="str">
        <f>INDEX('Product Details'!$A$2:$D$169, MATCH('Sales Order '!J4728,'Product Details'!$B$2:$B$169,0),4)</f>
        <v>Tables</v>
      </c>
      <c r="M4728" s="7" t="str">
        <f>INDEX('Product Details'!$A$2:$D$169, MATCH('Sales Order '!J4728,'Product Details'!$B$2:$B$169,0),1)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587"/>
        <v>41895</v>
      </c>
      <c r="R4728" s="8">
        <f t="shared" si="588"/>
        <v>45640</v>
      </c>
      <c r="S4728" s="2">
        <v>52</v>
      </c>
      <c r="T4728" s="9">
        <f t="shared" si="589"/>
        <v>45692</v>
      </c>
      <c r="U4728" s="9">
        <f t="shared" si="590"/>
        <v>3797</v>
      </c>
      <c r="V4728" s="2" t="s">
        <v>31</v>
      </c>
      <c r="W4728" s="10">
        <f t="shared" si="591"/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 t="shared" si="584"/>
        <v>Thomas</v>
      </c>
      <c r="H4729" s="6" t="str">
        <f t="shared" si="585"/>
        <v>Brumley</v>
      </c>
      <c r="I4729" s="6" t="str">
        <f t="shared" si="586"/>
        <v>Jinan</v>
      </c>
      <c r="J4729" s="2" t="s">
        <v>700</v>
      </c>
      <c r="K4729" s="7" t="str">
        <f>INDEX('Product Details'!$A$2:$D$169, MATCH('Sales Order '!J4729,'Product Details'!$B$2:$B$169,0),3)</f>
        <v>Technology</v>
      </c>
      <c r="L4729" s="7" t="str">
        <f>INDEX('Product Details'!$A$2:$D$169, MATCH('Sales Order '!J4729,'Product Details'!$B$2:$B$169,0),4)</f>
        <v>Accessories</v>
      </c>
      <c r="M4729" s="7" t="str">
        <f>INDEX('Product Details'!$A$2:$D$169, MATCH('Sales Order '!J4729,'Product Details'!$B$2:$B$169,0),1)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587"/>
        <v>12430</v>
      </c>
      <c r="R4729" s="8">
        <f t="shared" si="588"/>
        <v>12674</v>
      </c>
      <c r="S4729" s="2">
        <v>74</v>
      </c>
      <c r="T4729" s="9">
        <f t="shared" si="589"/>
        <v>12748</v>
      </c>
      <c r="U4729" s="9">
        <f t="shared" si="590"/>
        <v>318</v>
      </c>
      <c r="V4729" s="2" t="s">
        <v>31</v>
      </c>
      <c r="W4729" s="10">
        <f t="shared" si="591"/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 t="shared" si="584"/>
        <v>Barry</v>
      </c>
      <c r="H4730" s="6" t="str">
        <f t="shared" si="585"/>
        <v>Franzšsisch</v>
      </c>
      <c r="I4730" s="6" t="str">
        <f t="shared" si="586"/>
        <v>Bendigo</v>
      </c>
      <c r="J4730" s="2" t="s">
        <v>479</v>
      </c>
      <c r="K4730" s="7" t="str">
        <f>INDEX('Product Details'!$A$2:$D$169, MATCH('Sales Order '!J4730,'Product Details'!$B$2:$B$169,0),3)</f>
        <v>Furniture</v>
      </c>
      <c r="L4730" s="7" t="str">
        <f>INDEX('Product Details'!$A$2:$D$169, MATCH('Sales Order '!J4730,'Product Details'!$B$2:$B$169,0),4)</f>
        <v>Chairs</v>
      </c>
      <c r="M4730" s="7" t="str">
        <f>INDEX('Product Details'!$A$2:$D$169, MATCH('Sales Order '!J4730,'Product Details'!$B$2:$B$169,0),1)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587"/>
        <v>8796</v>
      </c>
      <c r="R4730" s="8">
        <f t="shared" si="588"/>
        <v>9414</v>
      </c>
      <c r="S4730" s="2">
        <v>55</v>
      </c>
      <c r="T4730" s="9">
        <f t="shared" si="589"/>
        <v>9469</v>
      </c>
      <c r="U4730" s="9">
        <f t="shared" si="590"/>
        <v>673</v>
      </c>
      <c r="V4730" s="2" t="s">
        <v>64</v>
      </c>
      <c r="W4730" s="10">
        <f t="shared" si="591"/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 t="shared" si="584"/>
        <v>Gary</v>
      </c>
      <c r="H4731" s="6" t="str">
        <f t="shared" si="585"/>
        <v>Zandusky</v>
      </c>
      <c r="I4731" s="6" t="str">
        <f t="shared" si="586"/>
        <v>Gold Coast</v>
      </c>
      <c r="J4731" s="2" t="s">
        <v>533</v>
      </c>
      <c r="K4731" s="7" t="str">
        <f>INDEX('Product Details'!$A$2:$D$169, MATCH('Sales Order '!J4731,'Product Details'!$B$2:$B$169,0),3)</f>
        <v>Office_Supplies</v>
      </c>
      <c r="L4731" s="7" t="str">
        <f>INDEX('Product Details'!$A$2:$D$169, MATCH('Sales Order '!J4731,'Product Details'!$B$2:$B$169,0),4)</f>
        <v>Supplies</v>
      </c>
      <c r="M4731" s="7" t="str">
        <f>INDEX('Product Details'!$A$2:$D$169, MATCH('Sales Order '!J4731,'Product Details'!$B$2:$B$169,0),1)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587"/>
        <v>274</v>
      </c>
      <c r="R4731" s="8">
        <f t="shared" si="588"/>
        <v>280</v>
      </c>
      <c r="S4731" s="2">
        <v>30</v>
      </c>
      <c r="T4731" s="9">
        <f t="shared" si="589"/>
        <v>310</v>
      </c>
      <c r="U4731" s="9">
        <f t="shared" si="590"/>
        <v>36</v>
      </c>
      <c r="V4731" s="2" t="s">
        <v>64</v>
      </c>
      <c r="W4731" s="10">
        <f t="shared" si="591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 t="shared" si="584"/>
        <v>Emily</v>
      </c>
      <c r="H4732" s="6" t="str">
        <f t="shared" si="585"/>
        <v>Burns</v>
      </c>
      <c r="I4732" s="6" t="str">
        <f t="shared" si="586"/>
        <v>Chennai</v>
      </c>
      <c r="J4732" s="2" t="s">
        <v>332</v>
      </c>
      <c r="K4732" s="7" t="str">
        <f>INDEX('Product Details'!$A$2:$D$169, MATCH('Sales Order '!J4732,'Product Details'!$B$2:$B$169,0),3)</f>
        <v>Technology</v>
      </c>
      <c r="L4732" s="7" t="str">
        <f>INDEX('Product Details'!$A$2:$D$169, MATCH('Sales Order '!J4732,'Product Details'!$B$2:$B$169,0),4)</f>
        <v>Phones</v>
      </c>
      <c r="M4732" s="7" t="str">
        <f>INDEX('Product Details'!$A$2:$D$169, MATCH('Sales Order '!J4732,'Product Details'!$B$2:$B$169,0),1)</f>
        <v>Digium D40 VoIP phone</v>
      </c>
      <c r="N4732" s="2">
        <v>2857</v>
      </c>
      <c r="O4732" s="2">
        <v>2622</v>
      </c>
      <c r="P4732" s="2">
        <v>1</v>
      </c>
      <c r="Q4732" s="8">
        <f t="shared" si="587"/>
        <v>2622</v>
      </c>
      <c r="R4732" s="8">
        <f t="shared" si="588"/>
        <v>2857</v>
      </c>
      <c r="S4732" s="2">
        <v>97</v>
      </c>
      <c r="T4732" s="9">
        <f t="shared" si="589"/>
        <v>2954</v>
      </c>
      <c r="U4732" s="9">
        <f t="shared" si="590"/>
        <v>332</v>
      </c>
      <c r="V4732" s="2" t="s">
        <v>34</v>
      </c>
      <c r="W4732" s="10">
        <f t="shared" si="591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 t="shared" si="584"/>
        <v>Eugene</v>
      </c>
      <c r="H4733" s="6" t="str">
        <f t="shared" si="585"/>
        <v>Hildebrand</v>
      </c>
      <c r="I4733" s="6" t="str">
        <f t="shared" si="586"/>
        <v>Coffs Harbour</v>
      </c>
      <c r="J4733" s="2" t="s">
        <v>698</v>
      </c>
      <c r="K4733" s="7" t="str">
        <f>INDEX('Product Details'!$A$2:$D$169, MATCH('Sales Order '!J4733,'Product Details'!$B$2:$B$169,0),3)</f>
        <v>Furniture</v>
      </c>
      <c r="L4733" s="7" t="str">
        <f>INDEX('Product Details'!$A$2:$D$169, MATCH('Sales Order '!J4733,'Product Details'!$B$2:$B$169,0),4)</f>
        <v>Chairs</v>
      </c>
      <c r="M4733" s="7" t="str">
        <f>INDEX('Product Details'!$A$2:$D$169, MATCH('Sales Order '!J4733,'Product Details'!$B$2:$B$169,0),1)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587"/>
        <v>11571</v>
      </c>
      <c r="R4733" s="8">
        <f t="shared" si="588"/>
        <v>12738</v>
      </c>
      <c r="S4733" s="2">
        <v>20</v>
      </c>
      <c r="T4733" s="9">
        <f t="shared" si="589"/>
        <v>12758</v>
      </c>
      <c r="U4733" s="9">
        <f t="shared" si="590"/>
        <v>1187</v>
      </c>
      <c r="V4733" s="2" t="s">
        <v>64</v>
      </c>
      <c r="W4733" s="10">
        <f t="shared" si="591"/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 t="shared" si="584"/>
        <v>Victoria</v>
      </c>
      <c r="H4734" s="6" t="str">
        <f t="shared" si="585"/>
        <v>Brennan</v>
      </c>
      <c r="I4734" s="6" t="str">
        <f t="shared" si="586"/>
        <v>Mangalore</v>
      </c>
      <c r="J4734" s="2" t="s">
        <v>442</v>
      </c>
      <c r="K4734" s="7" t="str">
        <f>INDEX('Product Details'!$A$2:$D$169, MATCH('Sales Order '!J4734,'Product Details'!$B$2:$B$169,0),3)</f>
        <v>Technology</v>
      </c>
      <c r="L4734" s="7" t="str">
        <f>INDEX('Product Details'!$A$2:$D$169, MATCH('Sales Order '!J4734,'Product Details'!$B$2:$B$169,0),4)</f>
        <v>Phones</v>
      </c>
      <c r="M4734" s="7" t="str">
        <f>INDEX('Product Details'!$A$2:$D$169, MATCH('Sales Order '!J4734,'Product Details'!$B$2:$B$169,0),1)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587"/>
        <v>15828</v>
      </c>
      <c r="R4734" s="8">
        <f t="shared" si="588"/>
        <v>17756</v>
      </c>
      <c r="S4734" s="2">
        <v>89</v>
      </c>
      <c r="T4734" s="9">
        <f t="shared" si="589"/>
        <v>17845</v>
      </c>
      <c r="U4734" s="9">
        <f t="shared" si="590"/>
        <v>2017</v>
      </c>
      <c r="V4734" s="2" t="s">
        <v>34</v>
      </c>
      <c r="W4734" s="10">
        <f t="shared" si="591"/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 t="shared" si="584"/>
        <v>Jennifer</v>
      </c>
      <c r="H4735" s="6" t="str">
        <f t="shared" si="585"/>
        <v>Jackson</v>
      </c>
      <c r="I4735" s="6" t="str">
        <f t="shared" si="586"/>
        <v>Queanbeyan</v>
      </c>
      <c r="J4735" s="2" t="s">
        <v>962</v>
      </c>
      <c r="K4735" s="7" t="str">
        <f>INDEX('Product Details'!$A$2:$D$169, MATCH('Sales Order '!J4735,'Product Details'!$B$2:$B$169,0),3)</f>
        <v>Furniture</v>
      </c>
      <c r="L4735" s="7" t="str">
        <f>INDEX('Product Details'!$A$2:$D$169, MATCH('Sales Order '!J4735,'Product Details'!$B$2:$B$169,0),4)</f>
        <v>Bookcases</v>
      </c>
      <c r="M4735" s="7" t="str">
        <f>INDEX('Product Details'!$A$2:$D$169, MATCH('Sales Order '!J4735,'Product Details'!$B$2:$B$169,0),1)</f>
        <v>Classic Bookcase, Pine</v>
      </c>
      <c r="N4735" s="2">
        <v>61</v>
      </c>
      <c r="O4735" s="2">
        <v>56</v>
      </c>
      <c r="P4735" s="2">
        <v>3</v>
      </c>
      <c r="Q4735" s="8">
        <f t="shared" si="587"/>
        <v>168</v>
      </c>
      <c r="R4735" s="8">
        <f t="shared" si="588"/>
        <v>183</v>
      </c>
      <c r="S4735" s="2">
        <v>10</v>
      </c>
      <c r="T4735" s="9">
        <f t="shared" si="589"/>
        <v>193</v>
      </c>
      <c r="U4735" s="9">
        <f t="shared" si="590"/>
        <v>25</v>
      </c>
      <c r="V4735" s="2" t="s">
        <v>64</v>
      </c>
      <c r="W4735" s="10">
        <f t="shared" si="591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 t="shared" si="584"/>
        <v>Christina</v>
      </c>
      <c r="H4736" s="6" t="str">
        <f t="shared" si="585"/>
        <v>VanderZanden</v>
      </c>
      <c r="I4736" s="6" t="str">
        <f t="shared" si="586"/>
        <v>Gold Coast</v>
      </c>
      <c r="J4736" s="2" t="s">
        <v>71</v>
      </c>
      <c r="K4736" s="7" t="str">
        <f>INDEX('Product Details'!$A$2:$D$169, MATCH('Sales Order '!J4736,'Product Details'!$B$2:$B$169,0),3)</f>
        <v>Furniture</v>
      </c>
      <c r="L4736" s="7" t="str">
        <f>INDEX('Product Details'!$A$2:$D$169, MATCH('Sales Order '!J4736,'Product Details'!$B$2:$B$169,0),4)</f>
        <v>Furnishings</v>
      </c>
      <c r="M4736" s="7" t="str">
        <f>INDEX('Product Details'!$A$2:$D$169, MATCH('Sales Order '!J4736,'Product Details'!$B$2:$B$169,0),1)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587"/>
        <v>41148</v>
      </c>
      <c r="R4736" s="8">
        <f t="shared" si="588"/>
        <v>44844</v>
      </c>
      <c r="S4736" s="2">
        <v>96</v>
      </c>
      <c r="T4736" s="9">
        <f t="shared" si="589"/>
        <v>44940</v>
      </c>
      <c r="U4736" s="9">
        <f t="shared" si="590"/>
        <v>3792</v>
      </c>
      <c r="V4736" s="2" t="s">
        <v>34</v>
      </c>
      <c r="W4736" s="10">
        <f t="shared" si="591"/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 t="shared" si="584"/>
        <v>Toby</v>
      </c>
      <c r="H4737" s="6" t="str">
        <f t="shared" si="585"/>
        <v>Gnade</v>
      </c>
      <c r="I4737" s="6" t="str">
        <f t="shared" si="586"/>
        <v>Wagga Wagga</v>
      </c>
      <c r="J4737" s="2" t="s">
        <v>349</v>
      </c>
      <c r="K4737" s="7" t="str">
        <f>INDEX('Product Details'!$A$2:$D$169, MATCH('Sales Order '!J4737,'Product Details'!$B$2:$B$169,0),3)</f>
        <v>Furniture</v>
      </c>
      <c r="L4737" s="7" t="str">
        <f>INDEX('Product Details'!$A$2:$D$169, MATCH('Sales Order '!J4737,'Product Details'!$B$2:$B$169,0),4)</f>
        <v>Furnishings</v>
      </c>
      <c r="M4737" s="7" t="str">
        <f>INDEX('Product Details'!$A$2:$D$169, MATCH('Sales Order '!J4737,'Product Details'!$B$2:$B$169,0),1)</f>
        <v>Tenex Door Stop, Durable</v>
      </c>
      <c r="N4737" s="2">
        <v>2083</v>
      </c>
      <c r="O4737" s="2">
        <v>2004</v>
      </c>
      <c r="P4737" s="2">
        <v>1</v>
      </c>
      <c r="Q4737" s="8">
        <f t="shared" si="587"/>
        <v>2004</v>
      </c>
      <c r="R4737" s="8">
        <f t="shared" si="588"/>
        <v>2083</v>
      </c>
      <c r="S4737" s="2">
        <v>68</v>
      </c>
      <c r="T4737" s="9">
        <f t="shared" si="589"/>
        <v>2151</v>
      </c>
      <c r="U4737" s="9">
        <f t="shared" si="590"/>
        <v>147</v>
      </c>
      <c r="V4737" s="2" t="s">
        <v>34</v>
      </c>
      <c r="W4737" s="10">
        <f t="shared" si="591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 t="shared" si="584"/>
        <v>Cynthia</v>
      </c>
      <c r="H4738" s="6" t="str">
        <f t="shared" si="585"/>
        <v>Delaney</v>
      </c>
      <c r="I4738" s="6" t="str">
        <f t="shared" si="586"/>
        <v>Gold Coast</v>
      </c>
      <c r="J4738" s="2" t="s">
        <v>793</v>
      </c>
      <c r="K4738" s="7" t="str">
        <f>INDEX('Product Details'!$A$2:$D$169, MATCH('Sales Order '!J4738,'Product Details'!$B$2:$B$169,0),3)</f>
        <v>Office_Supplies</v>
      </c>
      <c r="L4738" s="7" t="str">
        <f>INDEX('Product Details'!$A$2:$D$169, MATCH('Sales Order '!J4738,'Product Details'!$B$2:$B$169,0),4)</f>
        <v>Fasteners</v>
      </c>
      <c r="M4738" s="7" t="str">
        <f>INDEX('Product Details'!$A$2:$D$169, MATCH('Sales Order '!J4738,'Product Details'!$B$2:$B$169,0),1)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587"/>
        <v>64</v>
      </c>
      <c r="R4738" s="8">
        <f t="shared" si="588"/>
        <v>69</v>
      </c>
      <c r="S4738" s="2">
        <v>10</v>
      </c>
      <c r="T4738" s="9">
        <f t="shared" si="589"/>
        <v>79</v>
      </c>
      <c r="U4738" s="9">
        <f t="shared" si="590"/>
        <v>15</v>
      </c>
      <c r="V4738" s="2" t="s">
        <v>34</v>
      </c>
      <c r="W4738" s="10">
        <f t="shared" si="591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 t="shared" si="584"/>
        <v>Evan</v>
      </c>
      <c r="H4739" s="6" t="str">
        <f t="shared" si="585"/>
        <v>Henry</v>
      </c>
      <c r="I4739" s="6" t="str">
        <f t="shared" si="586"/>
        <v>Zhoukou</v>
      </c>
      <c r="J4739" s="2" t="s">
        <v>294</v>
      </c>
      <c r="K4739" s="7" t="str">
        <f>INDEX('Product Details'!$A$2:$D$169, MATCH('Sales Order '!J4739,'Product Details'!$B$2:$B$169,0),3)</f>
        <v>Furniture</v>
      </c>
      <c r="L4739" s="7" t="str">
        <f>INDEX('Product Details'!$A$2:$D$169, MATCH('Sales Order '!J4739,'Product Details'!$B$2:$B$169,0),4)</f>
        <v>Bookcases</v>
      </c>
      <c r="M4739" s="7" t="str">
        <f>INDEX('Product Details'!$A$2:$D$169, MATCH('Sales Order '!J4739,'Product Details'!$B$2:$B$169,0),1)</f>
        <v>Floating Shelf Set, Mobile</v>
      </c>
      <c r="N4739" s="2">
        <v>7943</v>
      </c>
      <c r="O4739" s="2">
        <v>7790</v>
      </c>
      <c r="P4739" s="2">
        <v>2</v>
      </c>
      <c r="Q4739" s="8">
        <f t="shared" si="587"/>
        <v>15580</v>
      </c>
      <c r="R4739" s="8">
        <f t="shared" si="588"/>
        <v>15886</v>
      </c>
      <c r="S4739" s="2">
        <v>71</v>
      </c>
      <c r="T4739" s="9">
        <f t="shared" si="589"/>
        <v>15957</v>
      </c>
      <c r="U4739" s="9">
        <f t="shared" si="590"/>
        <v>377</v>
      </c>
      <c r="V4739" s="2" t="s">
        <v>34</v>
      </c>
      <c r="W4739" s="10">
        <f t="shared" si="591"/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 t="shared" si="584"/>
        <v>Dave</v>
      </c>
      <c r="H4740" s="6" t="str">
        <f t="shared" si="585"/>
        <v>Hallsten</v>
      </c>
      <c r="I4740" s="6" t="str">
        <f t="shared" si="586"/>
        <v>Coimbatore</v>
      </c>
      <c r="J4740" s="2" t="s">
        <v>504</v>
      </c>
      <c r="K4740" s="7" t="str">
        <f>INDEX('Product Details'!$A$2:$D$169, MATCH('Sales Order '!J4740,'Product Details'!$B$2:$B$169,0),3)</f>
        <v>Technology</v>
      </c>
      <c r="L4740" s="7" t="str">
        <f>INDEX('Product Details'!$A$2:$D$169, MATCH('Sales Order '!J4740,'Product Details'!$B$2:$B$169,0),4)</f>
        <v>Machines</v>
      </c>
      <c r="M4740" s="7" t="str">
        <f>INDEX('Product Details'!$A$2:$D$169, MATCH('Sales Order '!J4740,'Product Details'!$B$2:$B$169,0),1)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587"/>
        <v>5166</v>
      </c>
      <c r="R4740" s="8">
        <f t="shared" si="588"/>
        <v>5748</v>
      </c>
      <c r="S4740" s="2">
        <v>86</v>
      </c>
      <c r="T4740" s="9">
        <f t="shared" si="589"/>
        <v>5834</v>
      </c>
      <c r="U4740" s="9">
        <f t="shared" si="590"/>
        <v>668</v>
      </c>
      <c r="V4740" s="2" t="s">
        <v>34</v>
      </c>
      <c r="W4740" s="10">
        <f t="shared" si="591"/>
        <v>0.05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 t="shared" si="584"/>
        <v>Sally</v>
      </c>
      <c r="H4741" s="6" t="str">
        <f t="shared" si="585"/>
        <v>Knutson</v>
      </c>
      <c r="I4741" s="6" t="str">
        <f t="shared" si="586"/>
        <v>CastropRauxel</v>
      </c>
      <c r="J4741" s="2" t="s">
        <v>523</v>
      </c>
      <c r="K4741" s="7" t="str">
        <f>INDEX('Product Details'!$A$2:$D$169, MATCH('Sales Order '!J4741,'Product Details'!$B$2:$B$169,0),3)</f>
        <v>Office_Supplies</v>
      </c>
      <c r="L4741" s="7" t="str">
        <f>INDEX('Product Details'!$A$2:$D$169, MATCH('Sales Order '!J4741,'Product Details'!$B$2:$B$169,0),4)</f>
        <v>Appliances</v>
      </c>
      <c r="M4741" s="7" t="str">
        <f>INDEX('Product Details'!$A$2:$D$169, MATCH('Sales Order '!J4741,'Product Details'!$B$2:$B$169,0),1)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587"/>
        <v>8998</v>
      </c>
      <c r="R4741" s="8">
        <f t="shared" si="588"/>
        <v>9808</v>
      </c>
      <c r="S4741" s="2">
        <v>56</v>
      </c>
      <c r="T4741" s="9">
        <f t="shared" si="589"/>
        <v>9864</v>
      </c>
      <c r="U4741" s="9">
        <f t="shared" si="590"/>
        <v>866</v>
      </c>
      <c r="V4741" s="2" t="s">
        <v>34</v>
      </c>
      <c r="W4741" s="10">
        <f t="shared" si="591"/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 t="shared" si="584"/>
        <v>Melanie</v>
      </c>
      <c r="H4742" s="6" t="str">
        <f t="shared" si="585"/>
        <v>Seite</v>
      </c>
      <c r="I4742" s="6" t="str">
        <f t="shared" si="586"/>
        <v>Xining</v>
      </c>
      <c r="J4742" s="2" t="s">
        <v>434</v>
      </c>
      <c r="K4742" s="7" t="str">
        <f>INDEX('Product Details'!$A$2:$D$169, MATCH('Sales Order '!J4742,'Product Details'!$B$2:$B$169,0),3)</f>
        <v>Office_Supplies</v>
      </c>
      <c r="L4742" s="7" t="str">
        <f>INDEX('Product Details'!$A$2:$D$169, MATCH('Sales Order '!J4742,'Product Details'!$B$2:$B$169,0),4)</f>
        <v>Binders</v>
      </c>
      <c r="M4742" s="7" t="str">
        <f>INDEX('Product Details'!$A$2:$D$169, MATCH('Sales Order '!J4742,'Product Details'!$B$2:$B$169,0),1)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587"/>
        <v>5376</v>
      </c>
      <c r="R4742" s="8">
        <f t="shared" si="588"/>
        <v>5646</v>
      </c>
      <c r="S4742" s="2">
        <v>60</v>
      </c>
      <c r="T4742" s="9">
        <f t="shared" si="589"/>
        <v>5706</v>
      </c>
      <c r="U4742" s="9">
        <f t="shared" si="590"/>
        <v>330</v>
      </c>
      <c r="V4742" s="2" t="s">
        <v>64</v>
      </c>
      <c r="W4742" s="10">
        <f t="shared" si="591"/>
        <v>0.05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 t="shared" si="584"/>
        <v>Paul</v>
      </c>
      <c r="H4743" s="6" t="str">
        <f t="shared" si="585"/>
        <v>Stevenson</v>
      </c>
      <c r="I4743" s="6" t="str">
        <f t="shared" si="586"/>
        <v>Kwinana</v>
      </c>
      <c r="J4743" s="2" t="s">
        <v>135</v>
      </c>
      <c r="K4743" s="7" t="e">
        <f>INDEX('Product Details'!$A$2:$D$169, MATCH('Sales Order '!J4743,'Product Details'!$B$2:$B$169,0),3)</f>
        <v>#N/A</v>
      </c>
      <c r="L4743" s="7" t="e">
        <f>INDEX('Product Details'!$A$2:$D$169, MATCH('Sales Order '!J4743,'Product Details'!$B$2:$B$169,0),4)</f>
        <v>#N/A</v>
      </c>
      <c r="M4743" s="7" t="e">
        <f>INDEX('Product Details'!$A$2:$D$169, MATCH('Sales Order '!J4743,'Product Details'!$B$2:$B$169,0),1)</f>
        <v>#N/A</v>
      </c>
      <c r="N4743" s="2">
        <v>140</v>
      </c>
      <c r="O4743" s="2">
        <v>137</v>
      </c>
      <c r="P4743" s="2">
        <v>2</v>
      </c>
      <c r="Q4743" s="8">
        <f t="shared" si="587"/>
        <v>274</v>
      </c>
      <c r="R4743" s="8">
        <f t="shared" si="588"/>
        <v>280</v>
      </c>
      <c r="S4743" s="2">
        <v>30</v>
      </c>
      <c r="T4743" s="9">
        <f t="shared" si="589"/>
        <v>310</v>
      </c>
      <c r="U4743" s="9">
        <f t="shared" si="590"/>
        <v>36</v>
      </c>
      <c r="V4743" s="2" t="s">
        <v>64</v>
      </c>
      <c r="W4743" s="10">
        <f t="shared" si="591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 t="shared" si="584"/>
        <v>Logan</v>
      </c>
      <c r="H4744" s="6" t="str">
        <f t="shared" si="585"/>
        <v>Currie</v>
      </c>
      <c r="I4744" s="6" t="str">
        <f t="shared" si="586"/>
        <v>Amravati</v>
      </c>
      <c r="J4744" s="2" t="s">
        <v>1143</v>
      </c>
      <c r="K4744" s="7" t="str">
        <f>INDEX('Product Details'!$A$2:$D$169, MATCH('Sales Order '!J4744,'Product Details'!$B$2:$B$169,0),3)</f>
        <v>Furniture</v>
      </c>
      <c r="L4744" s="7" t="str">
        <f>INDEX('Product Details'!$A$2:$D$169, MATCH('Sales Order '!J4744,'Product Details'!$B$2:$B$169,0),4)</f>
        <v>Bookcases</v>
      </c>
      <c r="M4744" s="7" t="str">
        <f>INDEX('Product Details'!$A$2:$D$169, MATCH('Sales Order '!J4744,'Product Details'!$B$2:$B$169,0),1)</f>
        <v>Metal Bookcases, Putty</v>
      </c>
      <c r="N4744" s="2">
        <v>9306</v>
      </c>
      <c r="O4744" s="2">
        <v>8461</v>
      </c>
      <c r="P4744" s="2">
        <v>3</v>
      </c>
      <c r="Q4744" s="8">
        <f t="shared" si="587"/>
        <v>25383</v>
      </c>
      <c r="R4744" s="8">
        <f t="shared" si="588"/>
        <v>27918</v>
      </c>
      <c r="S4744" s="2">
        <v>39</v>
      </c>
      <c r="T4744" s="9">
        <f t="shared" si="589"/>
        <v>27957</v>
      </c>
      <c r="U4744" s="9">
        <f t="shared" si="590"/>
        <v>2574</v>
      </c>
      <c r="V4744" s="2" t="s">
        <v>64</v>
      </c>
      <c r="W4744" s="10">
        <f t="shared" si="591"/>
        <v>7.0000000000000007E-2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 t="shared" si="584"/>
        <v>Aaron</v>
      </c>
      <c r="H4745" s="6" t="str">
        <f t="shared" si="585"/>
        <v>Smayling</v>
      </c>
      <c r="I4745" s="6" t="str">
        <f t="shared" si="586"/>
        <v>Dresden</v>
      </c>
      <c r="J4745" s="2" t="s">
        <v>551</v>
      </c>
      <c r="K4745" s="7" t="str">
        <f>INDEX('Product Details'!$A$2:$D$169, MATCH('Sales Order '!J4745,'Product Details'!$B$2:$B$169,0),3)</f>
        <v>Office_Supplies</v>
      </c>
      <c r="L4745" s="7" t="str">
        <f>INDEX('Product Details'!$A$2:$D$169, MATCH('Sales Order '!J4745,'Product Details'!$B$2:$B$169,0),4)</f>
        <v>Art</v>
      </c>
      <c r="M4745" s="7" t="str">
        <f>INDEX('Product Details'!$A$2:$D$169, MATCH('Sales Order '!J4745,'Product Details'!$B$2:$B$169,0),1)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587"/>
        <v>5096</v>
      </c>
      <c r="R4745" s="8">
        <f t="shared" si="588"/>
        <v>5456</v>
      </c>
      <c r="S4745" s="2">
        <v>51</v>
      </c>
      <c r="T4745" s="9">
        <f t="shared" si="589"/>
        <v>5507</v>
      </c>
      <c r="U4745" s="9">
        <f t="shared" si="590"/>
        <v>411</v>
      </c>
      <c r="V4745" s="2" t="s">
        <v>72</v>
      </c>
      <c r="W4745" s="10">
        <f t="shared" si="591"/>
        <v>0.05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 t="shared" ref="G4746:G4809" si="592">VLOOKUP(F4746, Customer,2,0)</f>
        <v>Cyra</v>
      </c>
      <c r="H4746" s="6" t="str">
        <f t="shared" ref="H4746:H4809" si="593">VLOOKUP(F4746,Customer,3,0)</f>
        <v>Reiten</v>
      </c>
      <c r="I4746" s="6" t="str">
        <f t="shared" ref="I4746:I4809" si="594">VLOOKUP(F4746,Customer,5,0)</f>
        <v>Samarinda</v>
      </c>
      <c r="J4746" s="2" t="s">
        <v>181</v>
      </c>
      <c r="K4746" s="7" t="str">
        <f>INDEX('Product Details'!$A$2:$D$169, MATCH('Sales Order '!J4746,'Product Details'!$B$2:$B$169,0),3)</f>
        <v>Furniture</v>
      </c>
      <c r="L4746" s="7" t="str">
        <f>INDEX('Product Details'!$A$2:$D$169, MATCH('Sales Order '!J4746,'Product Details'!$B$2:$B$169,0),4)</f>
        <v>Tables</v>
      </c>
      <c r="M4746" s="7" t="str">
        <f>INDEX('Product Details'!$A$2:$D$169, MATCH('Sales Order '!J4746,'Product Details'!$B$2:$B$169,0),1)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587"/>
        <v>112</v>
      </c>
      <c r="R4746" s="8">
        <f t="shared" si="588"/>
        <v>116</v>
      </c>
      <c r="S4746" s="2">
        <v>10</v>
      </c>
      <c r="T4746" s="9">
        <f t="shared" si="589"/>
        <v>126</v>
      </c>
      <c r="U4746" s="9">
        <f t="shared" si="590"/>
        <v>14</v>
      </c>
      <c r="V4746" s="2" t="s">
        <v>34</v>
      </c>
      <c r="W4746" s="10">
        <f t="shared" si="591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 t="shared" si="592"/>
        <v>Bill</v>
      </c>
      <c r="H4747" s="6" t="str">
        <f t="shared" si="593"/>
        <v>Eplett</v>
      </c>
      <c r="I4747" s="6" t="str">
        <f t="shared" si="594"/>
        <v>Newcastle</v>
      </c>
      <c r="J4747" s="2" t="s">
        <v>555</v>
      </c>
      <c r="K4747" s="7" t="str">
        <f>INDEX('Product Details'!$A$2:$D$169, MATCH('Sales Order '!J4747,'Product Details'!$B$2:$B$169,0),3)</f>
        <v>Furniture</v>
      </c>
      <c r="L4747" s="7" t="str">
        <f>INDEX('Product Details'!$A$2:$D$169, MATCH('Sales Order '!J4747,'Product Details'!$B$2:$B$169,0),4)</f>
        <v>Furnishings</v>
      </c>
      <c r="M4747" s="7" t="str">
        <f>INDEX('Product Details'!$A$2:$D$169, MATCH('Sales Order '!J4747,'Product Details'!$B$2:$B$169,0),1)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595">O4747*P4747</f>
        <v>2949</v>
      </c>
      <c r="R4747" s="8">
        <f t="shared" ref="R4747:R4810" si="596">N4747*P4747</f>
        <v>3243</v>
      </c>
      <c r="S4747" s="2">
        <v>44</v>
      </c>
      <c r="T4747" s="9">
        <f t="shared" ref="T4747:T4810" si="597">R4747+S4747</f>
        <v>3287</v>
      </c>
      <c r="U4747" s="9">
        <f t="shared" ref="U4747:U4810" si="598">T4747-Q4747</f>
        <v>338</v>
      </c>
      <c r="V4747" s="2" t="s">
        <v>34</v>
      </c>
      <c r="W4747" s="10">
        <f t="shared" ref="W4747:W4810" si="599">VLOOKUP(T4747,$X$1:$Y$7,2,1)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 t="shared" si="592"/>
        <v>Elpida</v>
      </c>
      <c r="H4748" s="6" t="str">
        <f t="shared" si="593"/>
        <v>Rittenbach</v>
      </c>
      <c r="I4748" s="6" t="str">
        <f t="shared" si="594"/>
        <v>Melbourne</v>
      </c>
      <c r="J4748" s="2" t="s">
        <v>156</v>
      </c>
      <c r="K4748" s="7" t="str">
        <f>INDEX('Product Details'!$A$2:$D$169, MATCH('Sales Order '!J4748,'Product Details'!$B$2:$B$169,0),3)</f>
        <v>Office_Supplies</v>
      </c>
      <c r="L4748" s="7" t="str">
        <f>INDEX('Product Details'!$A$2:$D$169, MATCH('Sales Order '!J4748,'Product Details'!$B$2:$B$169,0),4)</f>
        <v>Envelopes</v>
      </c>
      <c r="M4748" s="7" t="str">
        <f>INDEX('Product Details'!$A$2:$D$169, MATCH('Sales Order '!J4748,'Product Details'!$B$2:$B$169,0),1)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595"/>
        <v>960</v>
      </c>
      <c r="R4748" s="8">
        <f t="shared" si="596"/>
        <v>1020</v>
      </c>
      <c r="S4748" s="2">
        <v>30</v>
      </c>
      <c r="T4748" s="9">
        <f t="shared" si="597"/>
        <v>1050</v>
      </c>
      <c r="U4748" s="9">
        <f t="shared" si="598"/>
        <v>90</v>
      </c>
      <c r="V4748" s="2" t="s">
        <v>34</v>
      </c>
      <c r="W4748" s="10">
        <f t="shared" si="599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 t="shared" si="592"/>
        <v>Laurel</v>
      </c>
      <c r="H4749" s="6" t="str">
        <f t="shared" si="593"/>
        <v>Workman</v>
      </c>
      <c r="I4749" s="6" t="str">
        <f t="shared" si="594"/>
        <v>Dongguan</v>
      </c>
      <c r="J4749" s="2" t="s">
        <v>383</v>
      </c>
      <c r="K4749" s="7" t="str">
        <f>INDEX('Product Details'!$A$2:$D$169, MATCH('Sales Order '!J4749,'Product Details'!$B$2:$B$169,0),3)</f>
        <v>Office_Supplies</v>
      </c>
      <c r="L4749" s="7" t="str">
        <f>INDEX('Product Details'!$A$2:$D$169, MATCH('Sales Order '!J4749,'Product Details'!$B$2:$B$169,0),4)</f>
        <v>Storage</v>
      </c>
      <c r="M4749" s="7" t="str">
        <f>INDEX('Product Details'!$A$2:$D$169, MATCH('Sales Order '!J4749,'Product Details'!$B$2:$B$169,0),1)</f>
        <v>RogeFolders, Single Width</v>
      </c>
      <c r="N4749" s="2">
        <v>6024</v>
      </c>
      <c r="O4749" s="2">
        <v>5424</v>
      </c>
      <c r="P4749" s="2">
        <v>3</v>
      </c>
      <c r="Q4749" s="8">
        <f t="shared" si="595"/>
        <v>16272</v>
      </c>
      <c r="R4749" s="8">
        <f t="shared" si="596"/>
        <v>18072</v>
      </c>
      <c r="S4749" s="2">
        <v>48</v>
      </c>
      <c r="T4749" s="9">
        <f t="shared" si="597"/>
        <v>18120</v>
      </c>
      <c r="U4749" s="9">
        <f t="shared" si="598"/>
        <v>1848</v>
      </c>
      <c r="V4749" s="2" t="s">
        <v>31</v>
      </c>
      <c r="W4749" s="10">
        <f t="shared" si="599"/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 t="shared" si="592"/>
        <v>Ritsa</v>
      </c>
      <c r="H4750" s="6" t="str">
        <f t="shared" si="593"/>
        <v>Hightower</v>
      </c>
      <c r="I4750" s="6" t="str">
        <f t="shared" si="594"/>
        <v>Hamburg</v>
      </c>
      <c r="J4750" s="2" t="s">
        <v>860</v>
      </c>
      <c r="K4750" s="7" t="str">
        <f>INDEX('Product Details'!$A$2:$D$169, MATCH('Sales Order '!J4750,'Product Details'!$B$2:$B$169,0),3)</f>
        <v>Furniture</v>
      </c>
      <c r="L4750" s="7" t="str">
        <f>INDEX('Product Details'!$A$2:$D$169, MATCH('Sales Order '!J4750,'Product Details'!$B$2:$B$169,0),4)</f>
        <v>Bookcases</v>
      </c>
      <c r="M4750" s="7" t="str">
        <f>INDEX('Product Details'!$A$2:$D$169, MATCH('Sales Order '!J4750,'Product Details'!$B$2:$B$169,0),1)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595"/>
        <v>12040</v>
      </c>
      <c r="R4750" s="8">
        <f t="shared" si="596"/>
        <v>12630</v>
      </c>
      <c r="S4750" s="2">
        <v>58</v>
      </c>
      <c r="T4750" s="9">
        <f t="shared" si="597"/>
        <v>12688</v>
      </c>
      <c r="U4750" s="9">
        <f t="shared" si="598"/>
        <v>648</v>
      </c>
      <c r="V4750" s="2" t="s">
        <v>34</v>
      </c>
      <c r="W4750" s="10">
        <f t="shared" si="599"/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 t="shared" si="592"/>
        <v>Emily</v>
      </c>
      <c r="H4751" s="6" t="str">
        <f t="shared" si="593"/>
        <v>Burns</v>
      </c>
      <c r="I4751" s="6" t="str">
        <f t="shared" si="594"/>
        <v>Nasik</v>
      </c>
      <c r="J4751" s="2" t="s">
        <v>81</v>
      </c>
      <c r="K4751" s="7" t="str">
        <f>INDEX('Product Details'!$A$2:$D$169, MATCH('Sales Order '!J4751,'Product Details'!$B$2:$B$169,0),3)</f>
        <v>Technology</v>
      </c>
      <c r="L4751" s="7" t="str">
        <f>INDEX('Product Details'!$A$2:$D$169, MATCH('Sales Order '!J4751,'Product Details'!$B$2:$B$169,0),4)</f>
        <v>Phones</v>
      </c>
      <c r="M4751" s="7" t="str">
        <f>INDEX('Product Details'!$A$2:$D$169, MATCH('Sales Order '!J4751,'Product Details'!$B$2:$B$169,0),1)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595"/>
        <v>20360</v>
      </c>
      <c r="R4751" s="8">
        <f t="shared" si="596"/>
        <v>21976</v>
      </c>
      <c r="S4751" s="2">
        <v>25</v>
      </c>
      <c r="T4751" s="9">
        <f t="shared" si="597"/>
        <v>22001</v>
      </c>
      <c r="U4751" s="9">
        <f t="shared" si="598"/>
        <v>1641</v>
      </c>
      <c r="V4751" s="2" t="s">
        <v>34</v>
      </c>
      <c r="W4751" s="10">
        <f t="shared" si="599"/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 t="shared" si="592"/>
        <v>Sonia</v>
      </c>
      <c r="H4752" s="6" t="str">
        <f t="shared" si="593"/>
        <v>Sunley</v>
      </c>
      <c r="I4752" s="6" t="str">
        <f t="shared" si="594"/>
        <v>Canberra</v>
      </c>
      <c r="J4752" s="2" t="s">
        <v>286</v>
      </c>
      <c r="K4752" s="7" t="str">
        <f>INDEX('Product Details'!$A$2:$D$169, MATCH('Sales Order '!J4752,'Product Details'!$B$2:$B$169,0),3)</f>
        <v>Technology</v>
      </c>
      <c r="L4752" s="7" t="str">
        <f>INDEX('Product Details'!$A$2:$D$169, MATCH('Sales Order '!J4752,'Product Details'!$B$2:$B$169,0),4)</f>
        <v>Phones</v>
      </c>
      <c r="M4752" s="7" t="str">
        <f>INDEX('Product Details'!$A$2:$D$169, MATCH('Sales Order '!J4752,'Product Details'!$B$2:$B$169,0),1)</f>
        <v>Phone 5C</v>
      </c>
      <c r="N4752" s="2">
        <v>4832</v>
      </c>
      <c r="O4752" s="2">
        <v>4563</v>
      </c>
      <c r="P4752" s="2">
        <v>2</v>
      </c>
      <c r="Q4752" s="8">
        <f t="shared" si="595"/>
        <v>9126</v>
      </c>
      <c r="R4752" s="8">
        <f t="shared" si="596"/>
        <v>9664</v>
      </c>
      <c r="S4752" s="2">
        <v>21</v>
      </c>
      <c r="T4752" s="9">
        <f t="shared" si="597"/>
        <v>9685</v>
      </c>
      <c r="U4752" s="9">
        <f t="shared" si="598"/>
        <v>559</v>
      </c>
      <c r="V4752" s="2" t="s">
        <v>34</v>
      </c>
      <c r="W4752" s="10">
        <f t="shared" si="599"/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 t="shared" si="592"/>
        <v>Emily</v>
      </c>
      <c r="H4753" s="6" t="str">
        <f t="shared" si="593"/>
        <v>Burns</v>
      </c>
      <c r="I4753" s="6" t="str">
        <f t="shared" si="594"/>
        <v>Adelaide</v>
      </c>
      <c r="J4753" s="2" t="s">
        <v>479</v>
      </c>
      <c r="K4753" s="7" t="str">
        <f>INDEX('Product Details'!$A$2:$D$169, MATCH('Sales Order '!J4753,'Product Details'!$B$2:$B$169,0),3)</f>
        <v>Furniture</v>
      </c>
      <c r="L4753" s="7" t="str">
        <f>INDEX('Product Details'!$A$2:$D$169, MATCH('Sales Order '!J4753,'Product Details'!$B$2:$B$169,0),4)</f>
        <v>Chairs</v>
      </c>
      <c r="M4753" s="7" t="str">
        <f>INDEX('Product Details'!$A$2:$D$169, MATCH('Sales Order '!J4753,'Product Details'!$B$2:$B$169,0),1)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595"/>
        <v>124</v>
      </c>
      <c r="R4753" s="8">
        <f t="shared" si="596"/>
        <v>134</v>
      </c>
      <c r="S4753" s="2">
        <v>10</v>
      </c>
      <c r="T4753" s="9">
        <f t="shared" si="597"/>
        <v>144</v>
      </c>
      <c r="U4753" s="9">
        <f t="shared" si="598"/>
        <v>20</v>
      </c>
      <c r="V4753" s="2" t="s">
        <v>64</v>
      </c>
      <c r="W4753" s="10">
        <f t="shared" si="599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 t="shared" si="592"/>
        <v>Tamara</v>
      </c>
      <c r="H4754" s="6" t="str">
        <f t="shared" si="593"/>
        <v>Willingham</v>
      </c>
      <c r="I4754" s="6" t="str">
        <f t="shared" si="594"/>
        <v>Perth</v>
      </c>
      <c r="J4754" s="2" t="s">
        <v>555</v>
      </c>
      <c r="K4754" s="7" t="str">
        <f>INDEX('Product Details'!$A$2:$D$169, MATCH('Sales Order '!J4754,'Product Details'!$B$2:$B$169,0),3)</f>
        <v>Furniture</v>
      </c>
      <c r="L4754" s="7" t="str">
        <f>INDEX('Product Details'!$A$2:$D$169, MATCH('Sales Order '!J4754,'Product Details'!$B$2:$B$169,0),4)</f>
        <v>Furnishings</v>
      </c>
      <c r="M4754" s="7" t="str">
        <f>INDEX('Product Details'!$A$2:$D$169, MATCH('Sales Order '!J4754,'Product Details'!$B$2:$B$169,0),1)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595"/>
        <v>2573</v>
      </c>
      <c r="R4754" s="8">
        <f t="shared" si="596"/>
        <v>2778</v>
      </c>
      <c r="S4754" s="2">
        <v>86</v>
      </c>
      <c r="T4754" s="9">
        <f t="shared" si="597"/>
        <v>2864</v>
      </c>
      <c r="U4754" s="9">
        <f t="shared" si="598"/>
        <v>291</v>
      </c>
      <c r="V4754" s="2" t="s">
        <v>34</v>
      </c>
      <c r="W4754" s="10">
        <f t="shared" si="599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 t="shared" si="592"/>
        <v>Neil</v>
      </c>
      <c r="H4755" s="6" t="str">
        <f t="shared" si="593"/>
        <v>Knudson</v>
      </c>
      <c r="I4755" s="6" t="str">
        <f t="shared" si="594"/>
        <v>Malang</v>
      </c>
      <c r="J4755" s="2" t="s">
        <v>90</v>
      </c>
      <c r="K4755" s="7" t="str">
        <f>INDEX('Product Details'!$A$2:$D$169, MATCH('Sales Order '!J4755,'Product Details'!$B$2:$B$169,0),3)</f>
        <v>Office_Supplies</v>
      </c>
      <c r="L4755" s="7" t="str">
        <f>INDEX('Product Details'!$A$2:$D$169, MATCH('Sales Order '!J4755,'Product Details'!$B$2:$B$169,0),4)</f>
        <v>Paper</v>
      </c>
      <c r="M4755" s="7" t="str">
        <f>INDEX('Product Details'!$A$2:$D$169, MATCH('Sales Order '!J4755,'Product Details'!$B$2:$B$169,0),1)</f>
        <v>Xerox 1974</v>
      </c>
      <c r="N4755" s="2">
        <v>7232</v>
      </c>
      <c r="O4755" s="2">
        <v>6753</v>
      </c>
      <c r="P4755" s="2">
        <v>2</v>
      </c>
      <c r="Q4755" s="8">
        <f t="shared" si="595"/>
        <v>13506</v>
      </c>
      <c r="R4755" s="8">
        <f t="shared" si="596"/>
        <v>14464</v>
      </c>
      <c r="S4755" s="2">
        <v>68</v>
      </c>
      <c r="T4755" s="9">
        <f t="shared" si="597"/>
        <v>14532</v>
      </c>
      <c r="U4755" s="9">
        <f t="shared" si="598"/>
        <v>1026</v>
      </c>
      <c r="V4755" s="2" t="s">
        <v>64</v>
      </c>
      <c r="W4755" s="10">
        <f t="shared" si="599"/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 t="shared" si="592"/>
        <v>Alejandro</v>
      </c>
      <c r="H4756" s="6" t="str">
        <f t="shared" si="593"/>
        <v>Grove</v>
      </c>
      <c r="I4756" s="6" t="str">
        <f t="shared" si="594"/>
        <v>Whyalla</v>
      </c>
      <c r="J4756" s="2" t="s">
        <v>617</v>
      </c>
      <c r="K4756" s="7" t="str">
        <f>INDEX('Product Details'!$A$2:$D$169, MATCH('Sales Order '!J4756,'Product Details'!$B$2:$B$169,0),3)</f>
        <v>Office_Supplies</v>
      </c>
      <c r="L4756" s="7" t="str">
        <f>INDEX('Product Details'!$A$2:$D$169, MATCH('Sales Order '!J4756,'Product Details'!$B$2:$B$169,0),4)</f>
        <v>Binders</v>
      </c>
      <c r="M4756" s="7" t="str">
        <f>INDEX('Product Details'!$A$2:$D$169, MATCH('Sales Order '!J4756,'Product Details'!$B$2:$B$169,0),1)</f>
        <v>JM Magazine Binder</v>
      </c>
      <c r="N4756" s="2">
        <v>664</v>
      </c>
      <c r="O4756" s="2">
        <v>576</v>
      </c>
      <c r="P4756" s="2">
        <v>7</v>
      </c>
      <c r="Q4756" s="8">
        <f t="shared" si="595"/>
        <v>4032</v>
      </c>
      <c r="R4756" s="8">
        <f t="shared" si="596"/>
        <v>4648</v>
      </c>
      <c r="S4756" s="2">
        <v>46</v>
      </c>
      <c r="T4756" s="9">
        <f t="shared" si="597"/>
        <v>4694</v>
      </c>
      <c r="U4756" s="9">
        <f t="shared" si="598"/>
        <v>662</v>
      </c>
      <c r="V4756" s="2" t="s">
        <v>34</v>
      </c>
      <c r="W4756" s="10">
        <f t="shared" si="599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 t="shared" si="592"/>
        <v>Trudy</v>
      </c>
      <c r="H4757" s="6" t="str">
        <f t="shared" si="593"/>
        <v>Glocke</v>
      </c>
      <c r="I4757" s="6" t="str">
        <f t="shared" si="594"/>
        <v>Brisbane</v>
      </c>
      <c r="J4757" s="2" t="s">
        <v>215</v>
      </c>
      <c r="K4757" s="7" t="str">
        <f>INDEX('Product Details'!$A$2:$D$169, MATCH('Sales Order '!J4757,'Product Details'!$B$2:$B$169,0),3)</f>
        <v>Technology</v>
      </c>
      <c r="L4757" s="7" t="str">
        <f>INDEX('Product Details'!$A$2:$D$169, MATCH('Sales Order '!J4757,'Product Details'!$B$2:$B$169,0),4)</f>
        <v>Machines</v>
      </c>
      <c r="M4757" s="7" t="str">
        <f>INDEX('Product Details'!$A$2:$D$169, MATCH('Sales Order '!J4757,'Product Details'!$B$2:$B$169,0),1)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595"/>
        <v>24183</v>
      </c>
      <c r="R4757" s="8">
        <f t="shared" si="596"/>
        <v>25137</v>
      </c>
      <c r="S4757" s="2">
        <v>89</v>
      </c>
      <c r="T4757" s="9">
        <f t="shared" si="597"/>
        <v>25226</v>
      </c>
      <c r="U4757" s="9">
        <f t="shared" si="598"/>
        <v>1043</v>
      </c>
      <c r="V4757" s="2" t="s">
        <v>64</v>
      </c>
      <c r="W4757" s="10">
        <f t="shared" si="599"/>
        <v>7.0000000000000007E-2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 t="shared" si="592"/>
        <v>Ralph</v>
      </c>
      <c r="H4758" s="6" t="str">
        <f t="shared" si="593"/>
        <v>Arnett</v>
      </c>
      <c r="I4758" s="6" t="str">
        <f t="shared" si="594"/>
        <v>Jhansi</v>
      </c>
      <c r="J4758" s="2" t="s">
        <v>221</v>
      </c>
      <c r="K4758" s="7" t="str">
        <f>INDEX('Product Details'!$A$2:$D$169, MATCH('Sales Order '!J4758,'Product Details'!$B$2:$B$169,0),3)</f>
        <v>Office_Supplies</v>
      </c>
      <c r="L4758" s="7" t="str">
        <f>INDEX('Product Details'!$A$2:$D$169, MATCH('Sales Order '!J4758,'Product Details'!$B$2:$B$169,0),4)</f>
        <v>Storage</v>
      </c>
      <c r="M4758" s="7" t="str">
        <f>INDEX('Product Details'!$A$2:$D$169, MATCH('Sales Order '!J4758,'Product Details'!$B$2:$B$169,0),1)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595"/>
        <v>18006</v>
      </c>
      <c r="R4758" s="8">
        <f t="shared" si="596"/>
        <v>18180</v>
      </c>
      <c r="S4758" s="2">
        <v>92</v>
      </c>
      <c r="T4758" s="9">
        <f t="shared" si="597"/>
        <v>18272</v>
      </c>
      <c r="U4758" s="9">
        <f t="shared" si="598"/>
        <v>266</v>
      </c>
      <c r="V4758" s="2" t="s">
        <v>64</v>
      </c>
      <c r="W4758" s="10">
        <f t="shared" si="599"/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 t="shared" si="592"/>
        <v>Kunst</v>
      </c>
      <c r="H4759" s="6" t="str">
        <f t="shared" si="593"/>
        <v>Miller</v>
      </c>
      <c r="I4759" s="6" t="str">
        <f t="shared" si="594"/>
        <v>Jakarta</v>
      </c>
      <c r="J4759" s="2" t="s">
        <v>284</v>
      </c>
      <c r="K4759" s="7" t="str">
        <f>INDEX('Product Details'!$A$2:$D$169, MATCH('Sales Order '!J4759,'Product Details'!$B$2:$B$169,0),3)</f>
        <v>Furniture</v>
      </c>
      <c r="L4759" s="7" t="str">
        <f>INDEX('Product Details'!$A$2:$D$169, MATCH('Sales Order '!J4759,'Product Details'!$B$2:$B$169,0),4)</f>
        <v>Chairs</v>
      </c>
      <c r="M4759" s="7" t="str">
        <f>INDEX('Product Details'!$A$2:$D$169, MATCH('Sales Order '!J4759,'Product Details'!$B$2:$B$169,0),1)</f>
        <v>Chairmat, Black</v>
      </c>
      <c r="N4759" s="2">
        <v>2526</v>
      </c>
      <c r="O4759" s="2">
        <v>2408</v>
      </c>
      <c r="P4759" s="2">
        <v>1</v>
      </c>
      <c r="Q4759" s="8">
        <f t="shared" si="595"/>
        <v>2408</v>
      </c>
      <c r="R4759" s="8">
        <f t="shared" si="596"/>
        <v>2526</v>
      </c>
      <c r="S4759" s="2">
        <v>99</v>
      </c>
      <c r="T4759" s="9">
        <f t="shared" si="597"/>
        <v>2625</v>
      </c>
      <c r="U4759" s="9">
        <f t="shared" si="598"/>
        <v>217</v>
      </c>
      <c r="V4759" s="2" t="s">
        <v>34</v>
      </c>
      <c r="W4759" s="10">
        <f t="shared" si="599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 t="shared" si="592"/>
        <v>Hunter</v>
      </c>
      <c r="H4760" s="6" t="str">
        <f t="shared" si="593"/>
        <v>Lopez</v>
      </c>
      <c r="I4760" s="6" t="str">
        <f t="shared" si="594"/>
        <v>Wollongong</v>
      </c>
      <c r="J4760" s="2" t="s">
        <v>109</v>
      </c>
      <c r="K4760" s="7" t="str">
        <f>INDEX('Product Details'!$A$2:$D$169, MATCH('Sales Order '!J4760,'Product Details'!$B$2:$B$169,0),3)</f>
        <v>Furniture</v>
      </c>
      <c r="L4760" s="7" t="str">
        <f>INDEX('Product Details'!$A$2:$D$169, MATCH('Sales Order '!J4760,'Product Details'!$B$2:$B$169,0),4)</f>
        <v>Bookcases</v>
      </c>
      <c r="M4760" s="7" t="str">
        <f>INDEX('Product Details'!$A$2:$D$169, MATCH('Sales Order '!J4760,'Product Details'!$B$2:$B$169,0),1)</f>
        <v>4-Shelf Metal Bookcases</v>
      </c>
      <c r="N4760" s="2">
        <v>3176</v>
      </c>
      <c r="O4760" s="2">
        <v>3116</v>
      </c>
      <c r="P4760" s="2">
        <v>2</v>
      </c>
      <c r="Q4760" s="8">
        <f t="shared" si="595"/>
        <v>6232</v>
      </c>
      <c r="R4760" s="8">
        <f t="shared" si="596"/>
        <v>6352</v>
      </c>
      <c r="S4760" s="2">
        <v>22</v>
      </c>
      <c r="T4760" s="9">
        <f t="shared" si="597"/>
        <v>6374</v>
      </c>
      <c r="U4760" s="9">
        <f t="shared" si="598"/>
        <v>142</v>
      </c>
      <c r="V4760" s="2" t="s">
        <v>64</v>
      </c>
      <c r="W4760" s="10">
        <f t="shared" si="599"/>
        <v>0.05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 t="shared" si="592"/>
        <v>Thomas</v>
      </c>
      <c r="H4761" s="6" t="str">
        <f t="shared" si="593"/>
        <v>Boland</v>
      </c>
      <c r="I4761" s="6" t="str">
        <f t="shared" si="594"/>
        <v>Surabaya</v>
      </c>
      <c r="J4761" s="2" t="s">
        <v>81</v>
      </c>
      <c r="K4761" s="7" t="str">
        <f>INDEX('Product Details'!$A$2:$D$169, MATCH('Sales Order '!J4761,'Product Details'!$B$2:$B$169,0),3)</f>
        <v>Technology</v>
      </c>
      <c r="L4761" s="7" t="str">
        <f>INDEX('Product Details'!$A$2:$D$169, MATCH('Sales Order '!J4761,'Product Details'!$B$2:$B$169,0),4)</f>
        <v>Phones</v>
      </c>
      <c r="M4761" s="7" t="str">
        <f>INDEX('Product Details'!$A$2:$D$169, MATCH('Sales Order '!J4761,'Product Details'!$B$2:$B$169,0),1)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595"/>
        <v>236</v>
      </c>
      <c r="R4761" s="8">
        <f t="shared" si="596"/>
        <v>258</v>
      </c>
      <c r="S4761" s="2">
        <v>30</v>
      </c>
      <c r="T4761" s="9">
        <f t="shared" si="597"/>
        <v>288</v>
      </c>
      <c r="U4761" s="9">
        <f t="shared" si="598"/>
        <v>52</v>
      </c>
      <c r="V4761" s="2" t="s">
        <v>34</v>
      </c>
      <c r="W4761" s="10">
        <f t="shared" si="599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 t="shared" si="592"/>
        <v>Deirdre</v>
      </c>
      <c r="H4762" s="6" t="str">
        <f t="shared" si="593"/>
        <v>Greer</v>
      </c>
      <c r="I4762" s="6" t="str">
        <f t="shared" si="594"/>
        <v>Perth</v>
      </c>
      <c r="J4762" s="2" t="s">
        <v>793</v>
      </c>
      <c r="K4762" s="7" t="str">
        <f>INDEX('Product Details'!$A$2:$D$169, MATCH('Sales Order '!J4762,'Product Details'!$B$2:$B$169,0),3)</f>
        <v>Office_Supplies</v>
      </c>
      <c r="L4762" s="7" t="str">
        <f>INDEX('Product Details'!$A$2:$D$169, MATCH('Sales Order '!J4762,'Product Details'!$B$2:$B$169,0),4)</f>
        <v>Fasteners</v>
      </c>
      <c r="M4762" s="7" t="str">
        <f>INDEX('Product Details'!$A$2:$D$169, MATCH('Sales Order '!J4762,'Product Details'!$B$2:$B$169,0),1)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595"/>
        <v>1248</v>
      </c>
      <c r="R4762" s="8">
        <f t="shared" si="596"/>
        <v>1332</v>
      </c>
      <c r="S4762" s="2">
        <v>30</v>
      </c>
      <c r="T4762" s="9">
        <f t="shared" si="597"/>
        <v>1362</v>
      </c>
      <c r="U4762" s="9">
        <f t="shared" si="598"/>
        <v>114</v>
      </c>
      <c r="V4762" s="2" t="s">
        <v>64</v>
      </c>
      <c r="W4762" s="10">
        <f t="shared" si="599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 t="shared" si="592"/>
        <v>Thomas</v>
      </c>
      <c r="H4763" s="6" t="str">
        <f t="shared" si="593"/>
        <v>Seio</v>
      </c>
      <c r="I4763" s="6" t="str">
        <f t="shared" si="594"/>
        <v>Melbourne</v>
      </c>
      <c r="J4763" s="2" t="s">
        <v>117</v>
      </c>
      <c r="K4763" s="7" t="str">
        <f>INDEX('Product Details'!$A$2:$D$169, MATCH('Sales Order '!J4763,'Product Details'!$B$2:$B$169,0),3)</f>
        <v>Furniture</v>
      </c>
      <c r="L4763" s="7" t="str">
        <f>INDEX('Product Details'!$A$2:$D$169, MATCH('Sales Order '!J4763,'Product Details'!$B$2:$B$169,0),4)</f>
        <v>Tables</v>
      </c>
      <c r="M4763" s="7" t="str">
        <f>INDEX('Product Details'!$A$2:$D$169, MATCH('Sales Order '!J4763,'Product Details'!$B$2:$B$169,0),1)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595"/>
        <v>2060</v>
      </c>
      <c r="R4763" s="8">
        <f t="shared" si="596"/>
        <v>2206</v>
      </c>
      <c r="S4763" s="2">
        <v>55</v>
      </c>
      <c r="T4763" s="9">
        <f t="shared" si="597"/>
        <v>2261</v>
      </c>
      <c r="U4763" s="9">
        <f t="shared" si="598"/>
        <v>201</v>
      </c>
      <c r="V4763" s="2" t="s">
        <v>34</v>
      </c>
      <c r="W4763" s="10">
        <f t="shared" si="599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 t="shared" si="592"/>
        <v>Jessica</v>
      </c>
      <c r="H4764" s="6" t="str">
        <f t="shared" si="593"/>
        <v>Myrick</v>
      </c>
      <c r="I4764" s="6" t="str">
        <f t="shared" si="594"/>
        <v>Krefeld</v>
      </c>
      <c r="J4764" s="2" t="s">
        <v>205</v>
      </c>
      <c r="K4764" s="7" t="str">
        <f>INDEX('Product Details'!$A$2:$D$169, MATCH('Sales Order '!J4764,'Product Details'!$B$2:$B$169,0),3)</f>
        <v>Office_Supplies</v>
      </c>
      <c r="L4764" s="7" t="str">
        <f>INDEX('Product Details'!$A$2:$D$169, MATCH('Sales Order '!J4764,'Product Details'!$B$2:$B$169,0),4)</f>
        <v>Labels</v>
      </c>
      <c r="M4764" s="7" t="str">
        <f>INDEX('Product Details'!$A$2:$D$169, MATCH('Sales Order '!J4764,'Product Details'!$B$2:$B$169,0),1)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595"/>
        <v>29420</v>
      </c>
      <c r="R4764" s="8">
        <f t="shared" si="596"/>
        <v>32405</v>
      </c>
      <c r="S4764" s="2">
        <v>91</v>
      </c>
      <c r="T4764" s="9">
        <f t="shared" si="597"/>
        <v>32496</v>
      </c>
      <c r="U4764" s="9">
        <f t="shared" si="598"/>
        <v>3076</v>
      </c>
      <c r="V4764" s="2" t="s">
        <v>72</v>
      </c>
      <c r="W4764" s="10">
        <f t="shared" si="599"/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 t="shared" si="592"/>
        <v>Brendan</v>
      </c>
      <c r="H4765" s="6" t="str">
        <f t="shared" si="593"/>
        <v>Murry</v>
      </c>
      <c r="I4765" s="6" t="str">
        <f t="shared" si="594"/>
        <v>Schwerin</v>
      </c>
      <c r="J4765" s="2" t="s">
        <v>405</v>
      </c>
      <c r="K4765" s="7" t="str">
        <f>INDEX('Product Details'!$A$2:$D$169, MATCH('Sales Order '!J4765,'Product Details'!$B$2:$B$169,0),3)</f>
        <v>Furniture</v>
      </c>
      <c r="L4765" s="7" t="str">
        <f>INDEX('Product Details'!$A$2:$D$169, MATCH('Sales Order '!J4765,'Product Details'!$B$2:$B$169,0),4)</f>
        <v>Furnishings</v>
      </c>
      <c r="M4765" s="7" t="str">
        <f>INDEX('Product Details'!$A$2:$D$169, MATCH('Sales Order '!J4765,'Product Details'!$B$2:$B$169,0),1)</f>
        <v>-O Photo Frame, Black</v>
      </c>
      <c r="N4765" s="2">
        <v>63</v>
      </c>
      <c r="O4765" s="2">
        <v>59</v>
      </c>
      <c r="P4765" s="2">
        <v>5</v>
      </c>
      <c r="Q4765" s="8">
        <f t="shared" si="595"/>
        <v>295</v>
      </c>
      <c r="R4765" s="8">
        <f t="shared" si="596"/>
        <v>315</v>
      </c>
      <c r="S4765" s="2">
        <v>10</v>
      </c>
      <c r="T4765" s="9">
        <f t="shared" si="597"/>
        <v>325</v>
      </c>
      <c r="U4765" s="9">
        <f t="shared" si="598"/>
        <v>30</v>
      </c>
      <c r="V4765" s="2" t="s">
        <v>34</v>
      </c>
      <c r="W4765" s="10">
        <f t="shared" si="599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 t="shared" si="592"/>
        <v>Larry</v>
      </c>
      <c r="H4766" s="6" t="str">
        <f t="shared" si="593"/>
        <v>Blacks</v>
      </c>
      <c r="I4766" s="6" t="str">
        <f t="shared" si="594"/>
        <v>Shangyu</v>
      </c>
      <c r="J4766" s="2" t="s">
        <v>351</v>
      </c>
      <c r="K4766" s="7" t="str">
        <f>INDEX('Product Details'!$A$2:$D$169, MATCH('Sales Order '!J4766,'Product Details'!$B$2:$B$169,0),3)</f>
        <v>Furniture</v>
      </c>
      <c r="L4766" s="7" t="str">
        <f>INDEX('Product Details'!$A$2:$D$169, MATCH('Sales Order '!J4766,'Product Details'!$B$2:$B$169,0),4)</f>
        <v>Tables</v>
      </c>
      <c r="M4766" s="7" t="str">
        <f>INDEX('Product Details'!$A$2:$D$169, MATCH('Sales Order '!J4766,'Product Details'!$B$2:$B$169,0),1)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595"/>
        <v>880</v>
      </c>
      <c r="R4766" s="8">
        <f t="shared" si="596"/>
        <v>935</v>
      </c>
      <c r="S4766" s="2">
        <v>30</v>
      </c>
      <c r="T4766" s="9">
        <f t="shared" si="597"/>
        <v>965</v>
      </c>
      <c r="U4766" s="9">
        <f t="shared" si="598"/>
        <v>85</v>
      </c>
      <c r="V4766" s="2" t="s">
        <v>34</v>
      </c>
      <c r="W4766" s="10">
        <f t="shared" si="599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 t="shared" si="592"/>
        <v>Robert</v>
      </c>
      <c r="H4767" s="6" t="str">
        <f t="shared" si="593"/>
        <v>Dilbeck</v>
      </c>
      <c r="I4767" s="6" t="str">
        <f t="shared" si="594"/>
        <v>Melton</v>
      </c>
      <c r="J4767" s="2" t="s">
        <v>94</v>
      </c>
      <c r="K4767" s="7" t="str">
        <f>INDEX('Product Details'!$A$2:$D$169, MATCH('Sales Order '!J4767,'Product Details'!$B$2:$B$169,0),3)</f>
        <v>Furniture</v>
      </c>
      <c r="L4767" s="7" t="str">
        <f>INDEX('Product Details'!$A$2:$D$169, MATCH('Sales Order '!J4767,'Product Details'!$B$2:$B$169,0),4)</f>
        <v>Bookcases</v>
      </c>
      <c r="M4767" s="7" t="str">
        <f>INDEX('Product Details'!$A$2:$D$169, MATCH('Sales Order '!J4767,'Product Details'!$B$2:$B$169,0),1)</f>
        <v>3-Shelf Cabinet, Mobile</v>
      </c>
      <c r="N4767" s="2">
        <v>1169</v>
      </c>
      <c r="O4767" s="2">
        <v>1072</v>
      </c>
      <c r="P4767" s="2">
        <v>4</v>
      </c>
      <c r="Q4767" s="8">
        <f t="shared" si="595"/>
        <v>4288</v>
      </c>
      <c r="R4767" s="8">
        <f t="shared" si="596"/>
        <v>4676</v>
      </c>
      <c r="S4767" s="2">
        <v>69</v>
      </c>
      <c r="T4767" s="9">
        <f t="shared" si="597"/>
        <v>4745</v>
      </c>
      <c r="U4767" s="9">
        <f t="shared" si="598"/>
        <v>457</v>
      </c>
      <c r="V4767" s="2" t="s">
        <v>64</v>
      </c>
      <c r="W4767" s="10">
        <f t="shared" si="599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 t="shared" si="592"/>
        <v>Joy</v>
      </c>
      <c r="H4768" s="6" t="str">
        <f t="shared" si="593"/>
        <v>Daniels</v>
      </c>
      <c r="I4768" s="6" t="str">
        <f t="shared" si="594"/>
        <v>Cairns</v>
      </c>
      <c r="J4768" s="2" t="s">
        <v>867</v>
      </c>
      <c r="K4768" s="7" t="str">
        <f>INDEX('Product Details'!$A$2:$D$169, MATCH('Sales Order '!J4768,'Product Details'!$B$2:$B$169,0),3)</f>
        <v>Furniture</v>
      </c>
      <c r="L4768" s="7" t="str">
        <f>INDEX('Product Details'!$A$2:$D$169, MATCH('Sales Order '!J4768,'Product Details'!$B$2:$B$169,0),4)</f>
        <v>Chairs</v>
      </c>
      <c r="M4768" s="7" t="str">
        <f>INDEX('Product Details'!$A$2:$D$169, MATCH('Sales Order '!J4768,'Product Details'!$B$2:$B$169,0),1)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595"/>
        <v>465</v>
      </c>
      <c r="R4768" s="8">
        <f t="shared" si="596"/>
        <v>519</v>
      </c>
      <c r="S4768" s="2">
        <v>30</v>
      </c>
      <c r="T4768" s="9">
        <f t="shared" si="597"/>
        <v>549</v>
      </c>
      <c r="U4768" s="9">
        <f t="shared" si="598"/>
        <v>84</v>
      </c>
      <c r="V4768" s="2" t="s">
        <v>64</v>
      </c>
      <c r="W4768" s="10">
        <f t="shared" si="599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 t="shared" si="592"/>
        <v>Philip</v>
      </c>
      <c r="H4769" s="6" t="str">
        <f t="shared" si="593"/>
        <v>Brown</v>
      </c>
      <c r="I4769" s="6" t="str">
        <f t="shared" si="594"/>
        <v>Binjai</v>
      </c>
      <c r="J4769" s="2" t="s">
        <v>523</v>
      </c>
      <c r="K4769" s="7" t="str">
        <f>INDEX('Product Details'!$A$2:$D$169, MATCH('Sales Order '!J4769,'Product Details'!$B$2:$B$169,0),3)</f>
        <v>Office_Supplies</v>
      </c>
      <c r="L4769" s="7" t="str">
        <f>INDEX('Product Details'!$A$2:$D$169, MATCH('Sales Order '!J4769,'Product Details'!$B$2:$B$169,0),4)</f>
        <v>Appliances</v>
      </c>
      <c r="M4769" s="7" t="str">
        <f>INDEX('Product Details'!$A$2:$D$169, MATCH('Sales Order '!J4769,'Product Details'!$B$2:$B$169,0),1)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595"/>
        <v>6650</v>
      </c>
      <c r="R4769" s="8">
        <f t="shared" si="596"/>
        <v>7119</v>
      </c>
      <c r="S4769" s="2">
        <v>67</v>
      </c>
      <c r="T4769" s="9">
        <f t="shared" si="597"/>
        <v>7186</v>
      </c>
      <c r="U4769" s="9">
        <f t="shared" si="598"/>
        <v>536</v>
      </c>
      <c r="V4769" s="2" t="s">
        <v>64</v>
      </c>
      <c r="W4769" s="10">
        <f t="shared" si="599"/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 t="shared" si="592"/>
        <v>Brad</v>
      </c>
      <c r="H4770" s="6" t="str">
        <f t="shared" si="593"/>
        <v>Eason</v>
      </c>
      <c r="I4770" s="6" t="str">
        <f t="shared" si="594"/>
        <v>Oberhausen</v>
      </c>
      <c r="J4770" s="2" t="s">
        <v>765</v>
      </c>
      <c r="K4770" s="7" t="str">
        <f>INDEX('Product Details'!$A$2:$D$169, MATCH('Sales Order '!J4770,'Product Details'!$B$2:$B$169,0),3)</f>
        <v>Furniture</v>
      </c>
      <c r="L4770" s="7" t="str">
        <f>INDEX('Product Details'!$A$2:$D$169, MATCH('Sales Order '!J4770,'Product Details'!$B$2:$B$169,0),4)</f>
        <v>Tables</v>
      </c>
      <c r="M4770" s="7" t="str">
        <f>INDEX('Product Details'!$A$2:$D$169, MATCH('Sales Order '!J4770,'Product Details'!$B$2:$B$169,0),1)</f>
        <v>Racetrack Conference Tables</v>
      </c>
      <c r="N4770" s="2">
        <v>175</v>
      </c>
      <c r="O4770" s="2">
        <v>158</v>
      </c>
      <c r="P4770" s="2">
        <v>2</v>
      </c>
      <c r="Q4770" s="8">
        <f t="shared" si="595"/>
        <v>316</v>
      </c>
      <c r="R4770" s="8">
        <f t="shared" si="596"/>
        <v>350</v>
      </c>
      <c r="S4770" s="2">
        <v>30</v>
      </c>
      <c r="T4770" s="9">
        <f t="shared" si="597"/>
        <v>380</v>
      </c>
      <c r="U4770" s="9">
        <f t="shared" si="598"/>
        <v>64</v>
      </c>
      <c r="V4770" s="2" t="s">
        <v>64</v>
      </c>
      <c r="W4770" s="10">
        <f t="shared" si="599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 t="shared" si="592"/>
        <v>Cyra</v>
      </c>
      <c r="H4771" s="6" t="str">
        <f t="shared" si="593"/>
        <v>Reiten</v>
      </c>
      <c r="I4771" s="6" t="str">
        <f t="shared" si="594"/>
        <v>Srinagar</v>
      </c>
      <c r="J4771" s="2" t="s">
        <v>493</v>
      </c>
      <c r="K4771" s="7" t="str">
        <f>INDEX('Product Details'!$A$2:$D$169, MATCH('Sales Order '!J4771,'Product Details'!$B$2:$B$169,0),3)</f>
        <v>Office_Supplies</v>
      </c>
      <c r="L4771" s="7" t="str">
        <f>INDEX('Product Details'!$A$2:$D$169, MATCH('Sales Order '!J4771,'Product Details'!$B$2:$B$169,0),4)</f>
        <v>Binders</v>
      </c>
      <c r="M4771" s="7" t="str">
        <f>INDEX('Product Details'!$A$2:$D$169, MATCH('Sales Order '!J4771,'Product Details'!$B$2:$B$169,0),1)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595"/>
        <v>157</v>
      </c>
      <c r="R4771" s="8">
        <f t="shared" si="596"/>
        <v>166</v>
      </c>
      <c r="S4771" s="2">
        <v>30</v>
      </c>
      <c r="T4771" s="9">
        <f t="shared" si="597"/>
        <v>196</v>
      </c>
      <c r="U4771" s="9">
        <f t="shared" si="598"/>
        <v>39</v>
      </c>
      <c r="V4771" s="2" t="s">
        <v>64</v>
      </c>
      <c r="W4771" s="10">
        <f t="shared" si="599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 t="shared" si="592"/>
        <v>Filia</v>
      </c>
      <c r="H4772" s="6" t="str">
        <f t="shared" si="593"/>
        <v>McAdams</v>
      </c>
      <c r="I4772" s="6" t="str">
        <f t="shared" si="594"/>
        <v>Lucknow</v>
      </c>
      <c r="J4772" s="2" t="s">
        <v>415</v>
      </c>
      <c r="K4772" s="7" t="str">
        <f>INDEX('Product Details'!$A$2:$D$169, MATCH('Sales Order '!J4772,'Product Details'!$B$2:$B$169,0),3)</f>
        <v>Furniture</v>
      </c>
      <c r="L4772" s="7" t="str">
        <f>INDEX('Product Details'!$A$2:$D$169, MATCH('Sales Order '!J4772,'Product Details'!$B$2:$B$169,0),4)</f>
        <v>Furnishings</v>
      </c>
      <c r="M4772" s="7" t="str">
        <f>INDEX('Product Details'!$A$2:$D$169, MATCH('Sales Order '!J4772,'Product Details'!$B$2:$B$169,0),1)</f>
        <v>-O Clock, Black</v>
      </c>
      <c r="N4772" s="2">
        <v>8026</v>
      </c>
      <c r="O4772" s="2">
        <v>7572</v>
      </c>
      <c r="P4772" s="2">
        <v>3</v>
      </c>
      <c r="Q4772" s="8">
        <f t="shared" si="595"/>
        <v>22716</v>
      </c>
      <c r="R4772" s="8">
        <f t="shared" si="596"/>
        <v>24078</v>
      </c>
      <c r="S4772" s="2">
        <v>82</v>
      </c>
      <c r="T4772" s="9">
        <f t="shared" si="597"/>
        <v>24160</v>
      </c>
      <c r="U4772" s="9">
        <f t="shared" si="598"/>
        <v>1444</v>
      </c>
      <c r="V4772" s="2" t="s">
        <v>72</v>
      </c>
      <c r="W4772" s="10">
        <f t="shared" si="599"/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 t="shared" si="592"/>
        <v>Duane</v>
      </c>
      <c r="H4773" s="6" t="str">
        <f t="shared" si="593"/>
        <v>Benoit</v>
      </c>
      <c r="I4773" s="6" t="str">
        <f t="shared" si="594"/>
        <v>Tamworth</v>
      </c>
      <c r="J4773" s="2" t="s">
        <v>42</v>
      </c>
      <c r="K4773" s="7" t="str">
        <f>INDEX('Product Details'!$A$2:$D$169, MATCH('Sales Order '!J4773,'Product Details'!$B$2:$B$169,0),3)</f>
        <v>Office_Supplies</v>
      </c>
      <c r="L4773" s="7" t="str">
        <f>INDEX('Product Details'!$A$2:$D$169, MATCH('Sales Order '!J4773,'Product Details'!$B$2:$B$169,0),4)</f>
        <v>Supplies</v>
      </c>
      <c r="M4773" s="7" t="str">
        <f>INDEX('Product Details'!$A$2:$D$169, MATCH('Sales Order '!J4773,'Product Details'!$B$2:$B$169,0),1)</f>
        <v>Stiletto Box Cutter, Easy Grip</v>
      </c>
      <c r="N4773" s="2">
        <v>79</v>
      </c>
      <c r="O4773" s="2">
        <v>75</v>
      </c>
      <c r="P4773" s="2">
        <v>1</v>
      </c>
      <c r="Q4773" s="8">
        <f t="shared" si="595"/>
        <v>75</v>
      </c>
      <c r="R4773" s="8">
        <f t="shared" si="596"/>
        <v>79</v>
      </c>
      <c r="S4773" s="2">
        <v>10</v>
      </c>
      <c r="T4773" s="9">
        <f t="shared" si="597"/>
        <v>89</v>
      </c>
      <c r="U4773" s="9">
        <f t="shared" si="598"/>
        <v>14</v>
      </c>
      <c r="V4773" s="2" t="s">
        <v>64</v>
      </c>
      <c r="W4773" s="10">
        <f t="shared" si="599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 t="shared" si="592"/>
        <v>Rick</v>
      </c>
      <c r="H4774" s="6" t="str">
        <f t="shared" si="593"/>
        <v>Duston</v>
      </c>
      <c r="I4774" s="6" t="str">
        <f t="shared" si="594"/>
        <v>Surakarta</v>
      </c>
      <c r="J4774" s="2" t="s">
        <v>533</v>
      </c>
      <c r="K4774" s="7" t="str">
        <f>INDEX('Product Details'!$A$2:$D$169, MATCH('Sales Order '!J4774,'Product Details'!$B$2:$B$169,0),3)</f>
        <v>Office_Supplies</v>
      </c>
      <c r="L4774" s="7" t="str">
        <f>INDEX('Product Details'!$A$2:$D$169, MATCH('Sales Order '!J4774,'Product Details'!$B$2:$B$169,0),4)</f>
        <v>Supplies</v>
      </c>
      <c r="M4774" s="7" t="str">
        <f>INDEX('Product Details'!$A$2:$D$169, MATCH('Sales Order '!J4774,'Product Details'!$B$2:$B$169,0),1)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595"/>
        <v>6105</v>
      </c>
      <c r="R4774" s="8">
        <f t="shared" si="596"/>
        <v>6585</v>
      </c>
      <c r="S4774" s="2">
        <v>87</v>
      </c>
      <c r="T4774" s="9">
        <f t="shared" si="597"/>
        <v>6672</v>
      </c>
      <c r="U4774" s="9">
        <f t="shared" si="598"/>
        <v>567</v>
      </c>
      <c r="V4774" s="2" t="s">
        <v>64</v>
      </c>
      <c r="W4774" s="10">
        <f t="shared" si="599"/>
        <v>0.05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 t="shared" si="592"/>
        <v>Lisa</v>
      </c>
      <c r="H4775" s="6" t="str">
        <f t="shared" si="593"/>
        <v>DeCherney</v>
      </c>
      <c r="I4775" s="6" t="str">
        <f t="shared" si="594"/>
        <v>Ningbo</v>
      </c>
      <c r="J4775" s="2" t="s">
        <v>793</v>
      </c>
      <c r="K4775" s="7" t="str">
        <f>INDEX('Product Details'!$A$2:$D$169, MATCH('Sales Order '!J4775,'Product Details'!$B$2:$B$169,0),3)</f>
        <v>Office_Supplies</v>
      </c>
      <c r="L4775" s="7" t="str">
        <f>INDEX('Product Details'!$A$2:$D$169, MATCH('Sales Order '!J4775,'Product Details'!$B$2:$B$169,0),4)</f>
        <v>Fasteners</v>
      </c>
      <c r="M4775" s="7" t="str">
        <f>INDEX('Product Details'!$A$2:$D$169, MATCH('Sales Order '!J4775,'Product Details'!$B$2:$B$169,0),1)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595"/>
        <v>11480</v>
      </c>
      <c r="R4775" s="8">
        <f t="shared" si="596"/>
        <v>11924</v>
      </c>
      <c r="S4775" s="2">
        <v>54</v>
      </c>
      <c r="T4775" s="9">
        <f t="shared" si="597"/>
        <v>11978</v>
      </c>
      <c r="U4775" s="9">
        <f t="shared" si="598"/>
        <v>498</v>
      </c>
      <c r="V4775" s="2" t="s">
        <v>34</v>
      </c>
      <c r="W4775" s="10">
        <f t="shared" si="599"/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 t="shared" si="592"/>
        <v>Kunst</v>
      </c>
      <c r="H4776" s="6" t="str">
        <f t="shared" si="593"/>
        <v>Miller</v>
      </c>
      <c r="I4776" s="6" t="str">
        <f t="shared" si="594"/>
        <v>Jakarta</v>
      </c>
      <c r="J4776" s="2" t="s">
        <v>286</v>
      </c>
      <c r="K4776" s="7" t="str">
        <f>INDEX('Product Details'!$A$2:$D$169, MATCH('Sales Order '!J4776,'Product Details'!$B$2:$B$169,0),3)</f>
        <v>Technology</v>
      </c>
      <c r="L4776" s="7" t="str">
        <f>INDEX('Product Details'!$A$2:$D$169, MATCH('Sales Order '!J4776,'Product Details'!$B$2:$B$169,0),4)</f>
        <v>Phones</v>
      </c>
      <c r="M4776" s="7" t="str">
        <f>INDEX('Product Details'!$A$2:$D$169, MATCH('Sales Order '!J4776,'Product Details'!$B$2:$B$169,0),1)</f>
        <v>Phone 5C</v>
      </c>
      <c r="N4776" s="2">
        <v>666</v>
      </c>
      <c r="O4776" s="2">
        <v>641</v>
      </c>
      <c r="P4776" s="2">
        <v>2</v>
      </c>
      <c r="Q4776" s="8">
        <f t="shared" si="595"/>
        <v>1282</v>
      </c>
      <c r="R4776" s="8">
        <f t="shared" si="596"/>
        <v>1332</v>
      </c>
      <c r="S4776" s="2">
        <v>76</v>
      </c>
      <c r="T4776" s="9">
        <f t="shared" si="597"/>
        <v>1408</v>
      </c>
      <c r="U4776" s="9">
        <f t="shared" si="598"/>
        <v>126</v>
      </c>
      <c r="V4776" s="2" t="s">
        <v>34</v>
      </c>
      <c r="W4776" s="10">
        <f t="shared" si="599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 t="shared" si="592"/>
        <v>Joy</v>
      </c>
      <c r="H4777" s="6" t="str">
        <f t="shared" si="593"/>
        <v>Daniels</v>
      </c>
      <c r="I4777" s="6" t="str">
        <f t="shared" si="594"/>
        <v>Cairns</v>
      </c>
      <c r="J4777" s="2" t="s">
        <v>573</v>
      </c>
      <c r="K4777" s="7" t="str">
        <f>INDEX('Product Details'!$A$2:$D$169, MATCH('Sales Order '!J4777,'Product Details'!$B$2:$B$169,0),3)</f>
        <v>Technology</v>
      </c>
      <c r="L4777" s="7" t="str">
        <f>INDEX('Product Details'!$A$2:$D$169, MATCH('Sales Order '!J4777,'Product Details'!$B$2:$B$169,0),4)</f>
        <v>Machines</v>
      </c>
      <c r="M4777" s="7" t="str">
        <f>INDEX('Product Details'!$A$2:$D$169, MATCH('Sales Order '!J4777,'Product Details'!$B$2:$B$169,0),1)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595"/>
        <v>13419</v>
      </c>
      <c r="R4777" s="8">
        <f t="shared" si="596"/>
        <v>14211</v>
      </c>
      <c r="S4777" s="2">
        <v>47</v>
      </c>
      <c r="T4777" s="9">
        <f t="shared" si="597"/>
        <v>14258</v>
      </c>
      <c r="U4777" s="9">
        <f t="shared" si="598"/>
        <v>839</v>
      </c>
      <c r="V4777" s="2" t="s">
        <v>34</v>
      </c>
      <c r="W4777" s="10">
        <f t="shared" si="599"/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 t="shared" si="592"/>
        <v>Scott</v>
      </c>
      <c r="H4778" s="6" t="str">
        <f t="shared" si="593"/>
        <v>Williamson</v>
      </c>
      <c r="I4778" s="6" t="str">
        <f t="shared" si="594"/>
        <v>Launceston</v>
      </c>
      <c r="J4778" s="2" t="s">
        <v>326</v>
      </c>
      <c r="K4778" s="7" t="str">
        <f>INDEX('Product Details'!$A$2:$D$169, MATCH('Sales Order '!J4778,'Product Details'!$B$2:$B$169,0),3)</f>
        <v>Technology</v>
      </c>
      <c r="L4778" s="7" t="str">
        <f>INDEX('Product Details'!$A$2:$D$169, MATCH('Sales Order '!J4778,'Product Details'!$B$2:$B$169,0),4)</f>
        <v>Copiers</v>
      </c>
      <c r="M4778" s="7" t="str">
        <f>INDEX('Product Details'!$A$2:$D$169, MATCH('Sales Order '!J4778,'Product Details'!$B$2:$B$169,0),1)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595"/>
        <v>692</v>
      </c>
      <c r="R4778" s="8">
        <f t="shared" si="596"/>
        <v>772</v>
      </c>
      <c r="S4778" s="2">
        <v>30</v>
      </c>
      <c r="T4778" s="9">
        <f t="shared" si="597"/>
        <v>802</v>
      </c>
      <c r="U4778" s="9">
        <f t="shared" si="598"/>
        <v>110</v>
      </c>
      <c r="V4778" s="2" t="s">
        <v>64</v>
      </c>
      <c r="W4778" s="10">
        <f t="shared" si="599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 t="shared" si="592"/>
        <v>Erica</v>
      </c>
      <c r="H4779" s="6" t="str">
        <f t="shared" si="593"/>
        <v>Hackney</v>
      </c>
      <c r="I4779" s="6" t="str">
        <f t="shared" si="594"/>
        <v>Adelaide</v>
      </c>
      <c r="J4779" s="2" t="s">
        <v>387</v>
      </c>
      <c r="K4779" s="7" t="str">
        <f>INDEX('Product Details'!$A$2:$D$169, MATCH('Sales Order '!J4779,'Product Details'!$B$2:$B$169,0),3)</f>
        <v>Office_Supplies</v>
      </c>
      <c r="L4779" s="7" t="str">
        <f>INDEX('Product Details'!$A$2:$D$169, MATCH('Sales Order '!J4779,'Product Details'!$B$2:$B$169,0),4)</f>
        <v>Fasteners</v>
      </c>
      <c r="M4779" s="7" t="str">
        <f>INDEX('Product Details'!$A$2:$D$169, MATCH('Sales Order '!J4779,'Product Details'!$B$2:$B$169,0),1)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595"/>
        <v>24816</v>
      </c>
      <c r="R4779" s="8">
        <f t="shared" si="596"/>
        <v>26832</v>
      </c>
      <c r="S4779" s="2">
        <v>29</v>
      </c>
      <c r="T4779" s="9">
        <f t="shared" si="597"/>
        <v>26861</v>
      </c>
      <c r="U4779" s="9">
        <f t="shared" si="598"/>
        <v>2045</v>
      </c>
      <c r="V4779" s="2" t="s">
        <v>64</v>
      </c>
      <c r="W4779" s="10">
        <f t="shared" si="599"/>
        <v>7.0000000000000007E-2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 t="shared" si="592"/>
        <v>Bart</v>
      </c>
      <c r="H4780" s="6" t="str">
        <f t="shared" si="593"/>
        <v>Folk</v>
      </c>
      <c r="I4780" s="6" t="str">
        <f t="shared" si="594"/>
        <v>Melbourne</v>
      </c>
      <c r="J4780" s="2" t="s">
        <v>317</v>
      </c>
      <c r="K4780" s="7" t="str">
        <f>INDEX('Product Details'!$A$2:$D$169, MATCH('Sales Order '!J4780,'Product Details'!$B$2:$B$169,0),3)</f>
        <v>Technology</v>
      </c>
      <c r="L4780" s="7" t="str">
        <f>INDEX('Product Details'!$A$2:$D$169, MATCH('Sales Order '!J4780,'Product Details'!$B$2:$B$169,0),4)</f>
        <v>Accessories</v>
      </c>
      <c r="M4780" s="7" t="str">
        <f>INDEX('Product Details'!$A$2:$D$169, MATCH('Sales Order '!J4780,'Product Details'!$B$2:$B$169,0),1)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595"/>
        <v>17082</v>
      </c>
      <c r="R4780" s="8">
        <f t="shared" si="596"/>
        <v>18081</v>
      </c>
      <c r="S4780" s="2">
        <v>29</v>
      </c>
      <c r="T4780" s="9">
        <f t="shared" si="597"/>
        <v>18110</v>
      </c>
      <c r="U4780" s="9">
        <f t="shared" si="598"/>
        <v>1028</v>
      </c>
      <c r="V4780" s="2" t="s">
        <v>34</v>
      </c>
      <c r="W4780" s="10">
        <f t="shared" si="599"/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 t="shared" si="592"/>
        <v>John</v>
      </c>
      <c r="H4781" s="6" t="str">
        <f t="shared" si="593"/>
        <v>Grady</v>
      </c>
      <c r="I4781" s="6" t="str">
        <f t="shared" si="594"/>
        <v>Queanbeyan</v>
      </c>
      <c r="J4781" s="2" t="s">
        <v>141</v>
      </c>
      <c r="K4781" s="7" t="str">
        <f>INDEX('Product Details'!$A$2:$D$169, MATCH('Sales Order '!J4781,'Product Details'!$B$2:$B$169,0),3)</f>
        <v>Furniture</v>
      </c>
      <c r="L4781" s="7" t="str">
        <f>INDEX('Product Details'!$A$2:$D$169, MATCH('Sales Order '!J4781,'Product Details'!$B$2:$B$169,0),4)</f>
        <v>Chairs</v>
      </c>
      <c r="M4781" s="7" t="str">
        <f>INDEX('Product Details'!$A$2:$D$169, MATCH('Sales Order '!J4781,'Product Details'!$B$2:$B$169,0),1)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595"/>
        <v>519</v>
      </c>
      <c r="R4781" s="8">
        <f t="shared" si="596"/>
        <v>564</v>
      </c>
      <c r="S4781" s="2">
        <v>30</v>
      </c>
      <c r="T4781" s="9">
        <f t="shared" si="597"/>
        <v>594</v>
      </c>
      <c r="U4781" s="9">
        <f t="shared" si="598"/>
        <v>75</v>
      </c>
      <c r="V4781" s="2" t="s">
        <v>64</v>
      </c>
      <c r="W4781" s="10">
        <f t="shared" si="599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 t="shared" si="592"/>
        <v>Rick</v>
      </c>
      <c r="H4782" s="6" t="str">
        <f t="shared" si="593"/>
        <v>Duston</v>
      </c>
      <c r="I4782" s="6" t="str">
        <f t="shared" si="594"/>
        <v>Surakarta</v>
      </c>
      <c r="J4782" s="2" t="s">
        <v>100</v>
      </c>
      <c r="K4782" s="7" t="str">
        <f>INDEX('Product Details'!$A$2:$D$169, MATCH('Sales Order '!J4782,'Product Details'!$B$2:$B$169,0),3)</f>
        <v>Office_Supplies</v>
      </c>
      <c r="L4782" s="7" t="str">
        <f>INDEX('Product Details'!$A$2:$D$169, MATCH('Sales Order '!J4782,'Product Details'!$B$2:$B$169,0),4)</f>
        <v>Art</v>
      </c>
      <c r="M4782" s="7" t="str">
        <f>INDEX('Product Details'!$A$2:$D$169, MATCH('Sales Order '!J4782,'Product Details'!$B$2:$B$169,0),1)</f>
        <v>Newell 34</v>
      </c>
      <c r="N4782" s="2">
        <v>129</v>
      </c>
      <c r="O4782" s="2">
        <v>118</v>
      </c>
      <c r="P4782" s="2">
        <v>7</v>
      </c>
      <c r="Q4782" s="8">
        <f t="shared" si="595"/>
        <v>826</v>
      </c>
      <c r="R4782" s="8">
        <f t="shared" si="596"/>
        <v>903</v>
      </c>
      <c r="S4782" s="2">
        <v>30</v>
      </c>
      <c r="T4782" s="9">
        <f t="shared" si="597"/>
        <v>933</v>
      </c>
      <c r="U4782" s="9">
        <f t="shared" si="598"/>
        <v>107</v>
      </c>
      <c r="V4782" s="2" t="s">
        <v>64</v>
      </c>
      <c r="W4782" s="10">
        <f t="shared" si="599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 t="shared" si="592"/>
        <v>Charles</v>
      </c>
      <c r="H4783" s="6" t="str">
        <f t="shared" si="593"/>
        <v>Sheldon</v>
      </c>
      <c r="I4783" s="6" t="str">
        <f t="shared" si="594"/>
        <v>Brisbane</v>
      </c>
      <c r="J4783" s="2" t="s">
        <v>224</v>
      </c>
      <c r="K4783" s="7" t="str">
        <f>INDEX('Product Details'!$A$2:$D$169, MATCH('Sales Order '!J4783,'Product Details'!$B$2:$B$169,0),3)</f>
        <v>Office_Supplies</v>
      </c>
      <c r="L4783" s="7" t="str">
        <f>INDEX('Product Details'!$A$2:$D$169, MATCH('Sales Order '!J4783,'Product Details'!$B$2:$B$169,0),4)</f>
        <v>Supplies</v>
      </c>
      <c r="M4783" s="7" t="str">
        <f>INDEX('Product Details'!$A$2:$D$169, MATCH('Sales Order '!J4783,'Product Details'!$B$2:$B$169,0),1)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595"/>
        <v>22425</v>
      </c>
      <c r="R4783" s="8">
        <f t="shared" si="596"/>
        <v>24480</v>
      </c>
      <c r="S4783" s="2">
        <v>35</v>
      </c>
      <c r="T4783" s="9">
        <f t="shared" si="597"/>
        <v>24515</v>
      </c>
      <c r="U4783" s="9">
        <f t="shared" si="598"/>
        <v>2090</v>
      </c>
      <c r="V4783" s="2" t="s">
        <v>34</v>
      </c>
      <c r="W4783" s="10">
        <f t="shared" si="599"/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 t="shared" si="592"/>
        <v>Christopher</v>
      </c>
      <c r="H4784" s="6" t="str">
        <f t="shared" si="593"/>
        <v>Martinez</v>
      </c>
      <c r="I4784" s="6" t="str">
        <f t="shared" si="594"/>
        <v>Qingdao</v>
      </c>
      <c r="J4784" s="2" t="s">
        <v>263</v>
      </c>
      <c r="K4784" s="7" t="str">
        <f>INDEX('Product Details'!$A$2:$D$169, MATCH('Sales Order '!J4784,'Product Details'!$B$2:$B$169,0),3)</f>
        <v>Furniture</v>
      </c>
      <c r="L4784" s="7" t="str">
        <f>INDEX('Product Details'!$A$2:$D$169, MATCH('Sales Order '!J4784,'Product Details'!$B$2:$B$169,0),4)</f>
        <v>Chairs</v>
      </c>
      <c r="M4784" s="7" t="str">
        <f>INDEX('Product Details'!$A$2:$D$169, MATCH('Sales Order '!J4784,'Product Details'!$B$2:$B$169,0),1)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595"/>
        <v>4915</v>
      </c>
      <c r="R4784" s="8">
        <f t="shared" si="596"/>
        <v>5405</v>
      </c>
      <c r="S4784" s="2">
        <v>75</v>
      </c>
      <c r="T4784" s="9">
        <f t="shared" si="597"/>
        <v>5480</v>
      </c>
      <c r="U4784" s="9">
        <f t="shared" si="598"/>
        <v>565</v>
      </c>
      <c r="V4784" s="2" t="s">
        <v>34</v>
      </c>
      <c r="W4784" s="10">
        <f t="shared" si="599"/>
        <v>0.05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 t="shared" si="592"/>
        <v>Patrick</v>
      </c>
      <c r="H4785" s="6" t="str">
        <f t="shared" si="593"/>
        <v>Bzostek</v>
      </c>
      <c r="I4785" s="6" t="str">
        <f t="shared" si="594"/>
        <v>Brisbane</v>
      </c>
      <c r="J4785" s="2" t="s">
        <v>417</v>
      </c>
      <c r="K4785" s="7" t="str">
        <f>INDEX('Product Details'!$A$2:$D$169, MATCH('Sales Order '!J4785,'Product Details'!$B$2:$B$169,0),3)</f>
        <v>Technology</v>
      </c>
      <c r="L4785" s="7" t="str">
        <f>INDEX('Product Details'!$A$2:$D$169, MATCH('Sales Order '!J4785,'Product Details'!$B$2:$B$169,0),4)</f>
        <v>Phones</v>
      </c>
      <c r="M4785" s="7" t="str">
        <f>INDEX('Product Details'!$A$2:$D$169, MATCH('Sales Order '!J4785,'Product Details'!$B$2:$B$169,0),1)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595"/>
        <v>2206</v>
      </c>
      <c r="R4785" s="8">
        <f t="shared" si="596"/>
        <v>2338</v>
      </c>
      <c r="S4785" s="2">
        <v>66</v>
      </c>
      <c r="T4785" s="9">
        <f t="shared" si="597"/>
        <v>2404</v>
      </c>
      <c r="U4785" s="9">
        <f t="shared" si="598"/>
        <v>198</v>
      </c>
      <c r="V4785" s="2" t="s">
        <v>64</v>
      </c>
      <c r="W4785" s="10">
        <f t="shared" si="599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 t="shared" si="592"/>
        <v>Sung</v>
      </c>
      <c r="H4786" s="6" t="str">
        <f t="shared" si="593"/>
        <v>Shariari</v>
      </c>
      <c r="I4786" s="6" t="str">
        <f t="shared" si="594"/>
        <v>Solapur</v>
      </c>
      <c r="J4786" s="2" t="s">
        <v>389</v>
      </c>
      <c r="K4786" s="7" t="str">
        <f>INDEX('Product Details'!$A$2:$D$169, MATCH('Sales Order '!J4786,'Product Details'!$B$2:$B$169,0),3)</f>
        <v>Furniture</v>
      </c>
      <c r="L4786" s="7" t="str">
        <f>INDEX('Product Details'!$A$2:$D$169, MATCH('Sales Order '!J4786,'Product Details'!$B$2:$B$169,0),4)</f>
        <v>Tables</v>
      </c>
      <c r="M4786" s="7" t="str">
        <f>INDEX('Product Details'!$A$2:$D$169, MATCH('Sales Order '!J4786,'Product Details'!$B$2:$B$169,0),1)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595"/>
        <v>544</v>
      </c>
      <c r="R4786" s="8">
        <f t="shared" si="596"/>
        <v>592</v>
      </c>
      <c r="S4786" s="2">
        <v>30</v>
      </c>
      <c r="T4786" s="9">
        <f t="shared" si="597"/>
        <v>622</v>
      </c>
      <c r="U4786" s="9">
        <f t="shared" si="598"/>
        <v>78</v>
      </c>
      <c r="V4786" s="2" t="s">
        <v>34</v>
      </c>
      <c r="W4786" s="10">
        <f t="shared" si="599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 t="shared" si="592"/>
        <v>Craig</v>
      </c>
      <c r="H4787" s="6" t="str">
        <f t="shared" si="593"/>
        <v>Yedwab</v>
      </c>
      <c r="I4787" s="6" t="str">
        <f t="shared" si="594"/>
        <v>Aligarh</v>
      </c>
      <c r="J4787" s="2" t="s">
        <v>497</v>
      </c>
      <c r="K4787" s="7" t="str">
        <f>INDEX('Product Details'!$A$2:$D$169, MATCH('Sales Order '!J4787,'Product Details'!$B$2:$B$169,0),3)</f>
        <v>Furniture</v>
      </c>
      <c r="L4787" s="7" t="str">
        <f>INDEX('Product Details'!$A$2:$D$169, MATCH('Sales Order '!J4787,'Product Details'!$B$2:$B$169,0),4)</f>
        <v>Tables</v>
      </c>
      <c r="M4787" s="7" t="str">
        <f>INDEX('Product Details'!$A$2:$D$169, MATCH('Sales Order '!J4787,'Product Details'!$B$2:$B$169,0),1)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595"/>
        <v>742</v>
      </c>
      <c r="R4787" s="8">
        <f t="shared" si="596"/>
        <v>808</v>
      </c>
      <c r="S4787" s="2">
        <v>51</v>
      </c>
      <c r="T4787" s="9">
        <f t="shared" si="597"/>
        <v>859</v>
      </c>
      <c r="U4787" s="9">
        <f t="shared" si="598"/>
        <v>117</v>
      </c>
      <c r="V4787" s="2" t="s">
        <v>64</v>
      </c>
      <c r="W4787" s="10">
        <f t="shared" si="599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 t="shared" si="592"/>
        <v>Stuart</v>
      </c>
      <c r="H4788" s="6" t="str">
        <f t="shared" si="593"/>
        <v>Calhoun</v>
      </c>
      <c r="I4788" s="6" t="str">
        <f t="shared" si="594"/>
        <v>Raipur</v>
      </c>
      <c r="J4788" s="2" t="s">
        <v>191</v>
      </c>
      <c r="K4788" s="7" t="str">
        <f>INDEX('Product Details'!$A$2:$D$169, MATCH('Sales Order '!J4788,'Product Details'!$B$2:$B$169,0),3)</f>
        <v>Furniture</v>
      </c>
      <c r="L4788" s="7" t="str">
        <f>INDEX('Product Details'!$A$2:$D$169, MATCH('Sales Order '!J4788,'Product Details'!$B$2:$B$169,0),4)</f>
        <v>Tables</v>
      </c>
      <c r="M4788" s="7" t="str">
        <f>INDEX('Product Details'!$A$2:$D$169, MATCH('Sales Order '!J4788,'Product Details'!$B$2:$B$169,0),1)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595"/>
        <v>32244</v>
      </c>
      <c r="R4788" s="8">
        <f t="shared" si="596"/>
        <v>33516</v>
      </c>
      <c r="S4788" s="2">
        <v>82</v>
      </c>
      <c r="T4788" s="9">
        <f t="shared" si="597"/>
        <v>33598</v>
      </c>
      <c r="U4788" s="9">
        <f t="shared" si="598"/>
        <v>1354</v>
      </c>
      <c r="V4788" s="2" t="s">
        <v>64</v>
      </c>
      <c r="W4788" s="10">
        <f t="shared" si="599"/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 t="shared" si="592"/>
        <v>Bill</v>
      </c>
      <c r="H4789" s="6" t="str">
        <f t="shared" si="593"/>
        <v>Donatelli</v>
      </c>
      <c r="I4789" s="6" t="str">
        <f t="shared" si="594"/>
        <v>Kamarhati</v>
      </c>
      <c r="J4789" s="2" t="s">
        <v>399</v>
      </c>
      <c r="K4789" s="7" t="str">
        <f>INDEX('Product Details'!$A$2:$D$169, MATCH('Sales Order '!J4789,'Product Details'!$B$2:$B$169,0),3)</f>
        <v>Office_Supplies</v>
      </c>
      <c r="L4789" s="7" t="str">
        <f>INDEX('Product Details'!$A$2:$D$169, MATCH('Sales Order '!J4789,'Product Details'!$B$2:$B$169,0),4)</f>
        <v>Art</v>
      </c>
      <c r="M4789" s="7" t="str">
        <f>INDEX('Product Details'!$A$2:$D$169, MATCH('Sales Order '!J4789,'Product Details'!$B$2:$B$169,0),1)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595"/>
        <v>4884</v>
      </c>
      <c r="R4789" s="8">
        <f t="shared" si="596"/>
        <v>5436</v>
      </c>
      <c r="S4789" s="2">
        <v>58</v>
      </c>
      <c r="T4789" s="9">
        <f t="shared" si="597"/>
        <v>5494</v>
      </c>
      <c r="U4789" s="9">
        <f t="shared" si="598"/>
        <v>610</v>
      </c>
      <c r="V4789" s="2" t="s">
        <v>34</v>
      </c>
      <c r="W4789" s="10">
        <f t="shared" si="599"/>
        <v>0.05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 t="shared" si="592"/>
        <v>Toby</v>
      </c>
      <c r="H4790" s="6" t="str">
        <f t="shared" si="593"/>
        <v>Braunhardt</v>
      </c>
      <c r="I4790" s="6" t="str">
        <f t="shared" si="594"/>
        <v>Perth</v>
      </c>
      <c r="J4790" s="2" t="s">
        <v>5</v>
      </c>
      <c r="K4790" s="7" t="str">
        <f>INDEX('Product Details'!$A$2:$D$169, MATCH('Sales Order '!J4790,'Product Details'!$B$2:$B$169,0),3)</f>
        <v>Furniture</v>
      </c>
      <c r="L4790" s="7" t="str">
        <f>INDEX('Product Details'!$A$2:$D$169, MATCH('Sales Order '!J4790,'Product Details'!$B$2:$B$169,0),4)</f>
        <v>Furnishings</v>
      </c>
      <c r="M4790" s="7" t="str">
        <f>INDEX('Product Details'!$A$2:$D$169, MATCH('Sales Order '!J4790,'Product Details'!$B$2:$B$169,0),1)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595"/>
        <v>345</v>
      </c>
      <c r="R4790" s="8">
        <f t="shared" si="596"/>
        <v>384</v>
      </c>
      <c r="S4790" s="2">
        <v>30</v>
      </c>
      <c r="T4790" s="9">
        <f t="shared" si="597"/>
        <v>414</v>
      </c>
      <c r="U4790" s="9">
        <f t="shared" si="598"/>
        <v>69</v>
      </c>
      <c r="V4790" s="2" t="s">
        <v>31</v>
      </c>
      <c r="W4790" s="10">
        <f t="shared" si="599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 t="shared" si="592"/>
        <v>Bart</v>
      </c>
      <c r="H4791" s="6" t="str">
        <f t="shared" si="593"/>
        <v>Folk</v>
      </c>
      <c r="I4791" s="6" t="str">
        <f t="shared" si="594"/>
        <v>Melbourne</v>
      </c>
      <c r="J4791" s="2" t="s">
        <v>156</v>
      </c>
      <c r="K4791" s="7" t="str">
        <f>INDEX('Product Details'!$A$2:$D$169, MATCH('Sales Order '!J4791,'Product Details'!$B$2:$B$169,0),3)</f>
        <v>Office_Supplies</v>
      </c>
      <c r="L4791" s="7" t="str">
        <f>INDEX('Product Details'!$A$2:$D$169, MATCH('Sales Order '!J4791,'Product Details'!$B$2:$B$169,0),4)</f>
        <v>Envelopes</v>
      </c>
      <c r="M4791" s="7" t="str">
        <f>INDEX('Product Details'!$A$2:$D$169, MATCH('Sales Order '!J4791,'Product Details'!$B$2:$B$169,0),1)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595"/>
        <v>5332</v>
      </c>
      <c r="R4791" s="8">
        <f t="shared" si="596"/>
        <v>5596</v>
      </c>
      <c r="S4791" s="2">
        <v>38</v>
      </c>
      <c r="T4791" s="9">
        <f t="shared" si="597"/>
        <v>5634</v>
      </c>
      <c r="U4791" s="9">
        <f t="shared" si="598"/>
        <v>302</v>
      </c>
      <c r="V4791" s="2" t="s">
        <v>31</v>
      </c>
      <c r="W4791" s="10">
        <f t="shared" si="599"/>
        <v>0.05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 t="shared" si="592"/>
        <v>Katherine</v>
      </c>
      <c r="H4792" s="6" t="str">
        <f t="shared" si="593"/>
        <v>Murray</v>
      </c>
      <c r="I4792" s="6" t="str">
        <f t="shared" si="594"/>
        <v>Sydney</v>
      </c>
      <c r="J4792" s="2" t="s">
        <v>1051</v>
      </c>
      <c r="K4792" s="7" t="str">
        <f>INDEX('Product Details'!$A$2:$D$169, MATCH('Sales Order '!J4792,'Product Details'!$B$2:$B$169,0),3)</f>
        <v>Technology</v>
      </c>
      <c r="L4792" s="7" t="str">
        <f>INDEX('Product Details'!$A$2:$D$169, MATCH('Sales Order '!J4792,'Product Details'!$B$2:$B$169,0),4)</f>
        <v>Copiers</v>
      </c>
      <c r="M4792" s="7" t="str">
        <f>INDEX('Product Details'!$A$2:$D$169, MATCH('Sales Order '!J4792,'Product Details'!$B$2:$B$169,0),1)</f>
        <v>Canon Ink, Digital</v>
      </c>
      <c r="N4792" s="2">
        <v>90</v>
      </c>
      <c r="O4792" s="2">
        <v>81</v>
      </c>
      <c r="P4792" s="2">
        <v>5</v>
      </c>
      <c r="Q4792" s="8">
        <f t="shared" si="595"/>
        <v>405</v>
      </c>
      <c r="R4792" s="8">
        <f t="shared" si="596"/>
        <v>450</v>
      </c>
      <c r="S4792" s="2">
        <v>10</v>
      </c>
      <c r="T4792" s="9">
        <f t="shared" si="597"/>
        <v>460</v>
      </c>
      <c r="U4792" s="9">
        <f t="shared" si="598"/>
        <v>55</v>
      </c>
      <c r="V4792" s="2" t="s">
        <v>34</v>
      </c>
      <c r="W4792" s="10">
        <f t="shared" si="599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 t="shared" si="592"/>
        <v>Jill</v>
      </c>
      <c r="H4793" s="6" t="str">
        <f t="shared" si="593"/>
        <v>Fjeld</v>
      </c>
      <c r="I4793" s="6" t="str">
        <f t="shared" si="594"/>
        <v>Wollongong</v>
      </c>
      <c r="J4793" s="2" t="s">
        <v>284</v>
      </c>
      <c r="K4793" s="7" t="str">
        <f>INDEX('Product Details'!$A$2:$D$169, MATCH('Sales Order '!J4793,'Product Details'!$B$2:$B$169,0),3)</f>
        <v>Furniture</v>
      </c>
      <c r="L4793" s="7" t="str">
        <f>INDEX('Product Details'!$A$2:$D$169, MATCH('Sales Order '!J4793,'Product Details'!$B$2:$B$169,0),4)</f>
        <v>Chairs</v>
      </c>
      <c r="M4793" s="7" t="str">
        <f>INDEX('Product Details'!$A$2:$D$169, MATCH('Sales Order '!J4793,'Product Details'!$B$2:$B$169,0),1)</f>
        <v>Chairmat, Black</v>
      </c>
      <c r="N4793" s="2">
        <v>1686</v>
      </c>
      <c r="O4793" s="2">
        <v>1591</v>
      </c>
      <c r="P4793" s="2">
        <v>2</v>
      </c>
      <c r="Q4793" s="8">
        <f t="shared" si="595"/>
        <v>3182</v>
      </c>
      <c r="R4793" s="8">
        <f t="shared" si="596"/>
        <v>3372</v>
      </c>
      <c r="S4793" s="2">
        <v>97</v>
      </c>
      <c r="T4793" s="9">
        <f t="shared" si="597"/>
        <v>3469</v>
      </c>
      <c r="U4793" s="9">
        <f t="shared" si="598"/>
        <v>287</v>
      </c>
      <c r="V4793" s="2" t="s">
        <v>34</v>
      </c>
      <c r="W4793" s="10">
        <f t="shared" si="599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 t="shared" si="592"/>
        <v>Bryan</v>
      </c>
      <c r="H4794" s="6" t="str">
        <f t="shared" si="593"/>
        <v>Davis</v>
      </c>
      <c r="I4794" s="6" t="str">
        <f t="shared" si="594"/>
        <v>Delhi</v>
      </c>
      <c r="J4794" s="2" t="s">
        <v>389</v>
      </c>
      <c r="K4794" s="7" t="str">
        <f>INDEX('Product Details'!$A$2:$D$169, MATCH('Sales Order '!J4794,'Product Details'!$B$2:$B$169,0),3)</f>
        <v>Furniture</v>
      </c>
      <c r="L4794" s="7" t="str">
        <f>INDEX('Product Details'!$A$2:$D$169, MATCH('Sales Order '!J4794,'Product Details'!$B$2:$B$169,0),4)</f>
        <v>Tables</v>
      </c>
      <c r="M4794" s="7" t="str">
        <f>INDEX('Product Details'!$A$2:$D$169, MATCH('Sales Order '!J4794,'Product Details'!$B$2:$B$169,0),1)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595"/>
        <v>15828</v>
      </c>
      <c r="R4794" s="8">
        <f t="shared" si="596"/>
        <v>17756</v>
      </c>
      <c r="S4794" s="2">
        <v>34</v>
      </c>
      <c r="T4794" s="9">
        <f t="shared" si="597"/>
        <v>17790</v>
      </c>
      <c r="U4794" s="9">
        <f t="shared" si="598"/>
        <v>1962</v>
      </c>
      <c r="V4794" s="2" t="s">
        <v>64</v>
      </c>
      <c r="W4794" s="10">
        <f t="shared" si="599"/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 t="shared" si="592"/>
        <v>Justin</v>
      </c>
      <c r="H4795" s="6" t="str">
        <f t="shared" si="593"/>
        <v>Deggeller</v>
      </c>
      <c r="I4795" s="6" t="str">
        <f t="shared" si="594"/>
        <v>Gawler</v>
      </c>
      <c r="J4795" s="2" t="s">
        <v>1174</v>
      </c>
      <c r="K4795" s="7" t="str">
        <f>INDEX('Product Details'!$A$2:$D$169, MATCH('Sales Order '!J4795,'Product Details'!$B$2:$B$169,0),3)</f>
        <v>Office_Supplies</v>
      </c>
      <c r="L4795" s="7" t="str">
        <f>INDEX('Product Details'!$A$2:$D$169, MATCH('Sales Order '!J4795,'Product Details'!$B$2:$B$169,0),4)</f>
        <v>Storage</v>
      </c>
      <c r="M4795" s="7" t="str">
        <f>INDEX('Product Details'!$A$2:$D$169, MATCH('Sales Order '!J4795,'Product Details'!$B$2:$B$169,0),1)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595"/>
        <v>5270</v>
      </c>
      <c r="R4795" s="8">
        <f t="shared" si="596"/>
        <v>5920</v>
      </c>
      <c r="S4795" s="2">
        <v>97</v>
      </c>
      <c r="T4795" s="9">
        <f t="shared" si="597"/>
        <v>6017</v>
      </c>
      <c r="U4795" s="9">
        <f t="shared" si="598"/>
        <v>747</v>
      </c>
      <c r="V4795" s="2" t="s">
        <v>34</v>
      </c>
      <c r="W4795" s="10">
        <f t="shared" si="599"/>
        <v>0.05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 t="shared" si="592"/>
        <v>Emily</v>
      </c>
      <c r="H4796" s="6" t="str">
        <f t="shared" si="593"/>
        <v>Burns</v>
      </c>
      <c r="I4796" s="6" t="str">
        <f t="shared" si="594"/>
        <v>Chennai</v>
      </c>
      <c r="J4796" s="2" t="s">
        <v>349</v>
      </c>
      <c r="K4796" s="7" t="str">
        <f>INDEX('Product Details'!$A$2:$D$169, MATCH('Sales Order '!J4796,'Product Details'!$B$2:$B$169,0),3)</f>
        <v>Furniture</v>
      </c>
      <c r="L4796" s="7" t="str">
        <f>INDEX('Product Details'!$A$2:$D$169, MATCH('Sales Order '!J4796,'Product Details'!$B$2:$B$169,0),4)</f>
        <v>Furnishings</v>
      </c>
      <c r="M4796" s="7" t="str">
        <f>INDEX('Product Details'!$A$2:$D$169, MATCH('Sales Order '!J4796,'Product Details'!$B$2:$B$169,0),1)</f>
        <v>Tenex Door Stop, Durable</v>
      </c>
      <c r="N4796" s="2">
        <v>8967</v>
      </c>
      <c r="O4796" s="2">
        <v>8151</v>
      </c>
      <c r="P4796" s="2">
        <v>2</v>
      </c>
      <c r="Q4796" s="8">
        <f t="shared" si="595"/>
        <v>16302</v>
      </c>
      <c r="R4796" s="8">
        <f t="shared" si="596"/>
        <v>17934</v>
      </c>
      <c r="S4796" s="2">
        <v>49</v>
      </c>
      <c r="T4796" s="9">
        <f t="shared" si="597"/>
        <v>17983</v>
      </c>
      <c r="U4796" s="9">
        <f t="shared" si="598"/>
        <v>1681</v>
      </c>
      <c r="V4796" s="2" t="s">
        <v>64</v>
      </c>
      <c r="W4796" s="10">
        <f t="shared" si="599"/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 t="shared" si="592"/>
        <v>Meg</v>
      </c>
      <c r="H4797" s="6" t="str">
        <f t="shared" si="593"/>
        <v>Tillman</v>
      </c>
      <c r="I4797" s="6" t="str">
        <f t="shared" si="594"/>
        <v>Bangalore</v>
      </c>
      <c r="J4797" s="2" t="s">
        <v>141</v>
      </c>
      <c r="K4797" s="7" t="str">
        <f>INDEX('Product Details'!$A$2:$D$169, MATCH('Sales Order '!J4797,'Product Details'!$B$2:$B$169,0),3)</f>
        <v>Furniture</v>
      </c>
      <c r="L4797" s="7" t="str">
        <f>INDEX('Product Details'!$A$2:$D$169, MATCH('Sales Order '!J4797,'Product Details'!$B$2:$B$169,0),4)</f>
        <v>Chairs</v>
      </c>
      <c r="M4797" s="7" t="str">
        <f>INDEX('Product Details'!$A$2:$D$169, MATCH('Sales Order '!J4797,'Product Details'!$B$2:$B$169,0),1)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595"/>
        <v>4368</v>
      </c>
      <c r="R4797" s="8">
        <f t="shared" si="596"/>
        <v>4761</v>
      </c>
      <c r="S4797" s="2">
        <v>53</v>
      </c>
      <c r="T4797" s="9">
        <f t="shared" si="597"/>
        <v>4814</v>
      </c>
      <c r="U4797" s="9">
        <f t="shared" si="598"/>
        <v>446</v>
      </c>
      <c r="V4797" s="2" t="s">
        <v>34</v>
      </c>
      <c r="W4797" s="10">
        <f t="shared" si="599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 t="shared" si="592"/>
        <v>Daniel</v>
      </c>
      <c r="H4798" s="6" t="str">
        <f t="shared" si="593"/>
        <v>Raglin</v>
      </c>
      <c r="I4798" s="6" t="str">
        <f t="shared" si="594"/>
        <v>Gold Coast</v>
      </c>
      <c r="J4798" s="2" t="s">
        <v>533</v>
      </c>
      <c r="K4798" s="7" t="str">
        <f>INDEX('Product Details'!$A$2:$D$169, MATCH('Sales Order '!J4798,'Product Details'!$B$2:$B$169,0),3)</f>
        <v>Office_Supplies</v>
      </c>
      <c r="L4798" s="7" t="str">
        <f>INDEX('Product Details'!$A$2:$D$169, MATCH('Sales Order '!J4798,'Product Details'!$B$2:$B$169,0),4)</f>
        <v>Supplies</v>
      </c>
      <c r="M4798" s="7" t="str">
        <f>INDEX('Product Details'!$A$2:$D$169, MATCH('Sales Order '!J4798,'Product Details'!$B$2:$B$169,0),1)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595"/>
        <v>6748</v>
      </c>
      <c r="R4798" s="8">
        <f t="shared" si="596"/>
        <v>7420</v>
      </c>
      <c r="S4798" s="2">
        <v>80</v>
      </c>
      <c r="T4798" s="9">
        <f t="shared" si="597"/>
        <v>7500</v>
      </c>
      <c r="U4798" s="9">
        <f t="shared" si="598"/>
        <v>752</v>
      </c>
      <c r="V4798" s="2" t="s">
        <v>34</v>
      </c>
      <c r="W4798" s="10">
        <f t="shared" si="599"/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 t="shared" si="592"/>
        <v>Dennis</v>
      </c>
      <c r="H4799" s="6" t="str">
        <f t="shared" si="593"/>
        <v>Pardue</v>
      </c>
      <c r="I4799" s="6" t="str">
        <f t="shared" si="594"/>
        <v>Townsville</v>
      </c>
      <c r="J4799" s="2" t="s">
        <v>479</v>
      </c>
      <c r="K4799" s="7" t="str">
        <f>INDEX('Product Details'!$A$2:$D$169, MATCH('Sales Order '!J4799,'Product Details'!$B$2:$B$169,0),3)</f>
        <v>Furniture</v>
      </c>
      <c r="L4799" s="7" t="str">
        <f>INDEX('Product Details'!$A$2:$D$169, MATCH('Sales Order '!J4799,'Product Details'!$B$2:$B$169,0),4)</f>
        <v>Chairs</v>
      </c>
      <c r="M4799" s="7" t="str">
        <f>INDEX('Product Details'!$A$2:$D$169, MATCH('Sales Order '!J4799,'Product Details'!$B$2:$B$169,0),1)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595"/>
        <v>2568</v>
      </c>
      <c r="R4799" s="8">
        <f t="shared" si="596"/>
        <v>2724</v>
      </c>
      <c r="S4799" s="2">
        <v>50</v>
      </c>
      <c r="T4799" s="9">
        <f t="shared" si="597"/>
        <v>2774</v>
      </c>
      <c r="U4799" s="9">
        <f t="shared" si="598"/>
        <v>206</v>
      </c>
      <c r="V4799" s="2" t="s">
        <v>34</v>
      </c>
      <c r="W4799" s="10">
        <f t="shared" si="599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 t="shared" si="592"/>
        <v>Thomas</v>
      </c>
      <c r="H4800" s="6" t="str">
        <f t="shared" si="593"/>
        <v>Boland</v>
      </c>
      <c r="I4800" s="6" t="str">
        <f t="shared" si="594"/>
        <v>Surabaya</v>
      </c>
      <c r="J4800" s="2" t="s">
        <v>417</v>
      </c>
      <c r="K4800" s="7" t="str">
        <f>INDEX('Product Details'!$A$2:$D$169, MATCH('Sales Order '!J4800,'Product Details'!$B$2:$B$169,0),3)</f>
        <v>Technology</v>
      </c>
      <c r="L4800" s="7" t="str">
        <f>INDEX('Product Details'!$A$2:$D$169, MATCH('Sales Order '!J4800,'Product Details'!$B$2:$B$169,0),4)</f>
        <v>Phones</v>
      </c>
      <c r="M4800" s="7" t="str">
        <f>INDEX('Product Details'!$A$2:$D$169, MATCH('Sales Order '!J4800,'Product Details'!$B$2:$B$169,0),1)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595"/>
        <v>15346</v>
      </c>
      <c r="R4800" s="8">
        <f t="shared" si="596"/>
        <v>16562</v>
      </c>
      <c r="S4800" s="2">
        <v>82</v>
      </c>
      <c r="T4800" s="9">
        <f t="shared" si="597"/>
        <v>16644</v>
      </c>
      <c r="U4800" s="9">
        <f t="shared" si="598"/>
        <v>1298</v>
      </c>
      <c r="V4800" s="2" t="s">
        <v>34</v>
      </c>
      <c r="W4800" s="10">
        <f t="shared" si="599"/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 t="shared" si="592"/>
        <v>Claudia</v>
      </c>
      <c r="H4801" s="6" t="str">
        <f t="shared" si="593"/>
        <v>Bergmann</v>
      </c>
      <c r="I4801" s="6" t="str">
        <f t="shared" si="594"/>
        <v>Aschaffenburg</v>
      </c>
      <c r="J4801" s="2" t="s">
        <v>286</v>
      </c>
      <c r="K4801" s="7" t="str">
        <f>INDEX('Product Details'!$A$2:$D$169, MATCH('Sales Order '!J4801,'Product Details'!$B$2:$B$169,0),3)</f>
        <v>Technology</v>
      </c>
      <c r="L4801" s="7" t="str">
        <f>INDEX('Product Details'!$A$2:$D$169, MATCH('Sales Order '!J4801,'Product Details'!$B$2:$B$169,0),4)</f>
        <v>Phones</v>
      </c>
      <c r="M4801" s="7" t="str">
        <f>INDEX('Product Details'!$A$2:$D$169, MATCH('Sales Order '!J4801,'Product Details'!$B$2:$B$169,0),1)</f>
        <v>Phone 5C</v>
      </c>
      <c r="N4801" s="2">
        <v>2042</v>
      </c>
      <c r="O4801" s="2">
        <v>1965</v>
      </c>
      <c r="P4801" s="2">
        <v>6</v>
      </c>
      <c r="Q4801" s="8">
        <f t="shared" si="595"/>
        <v>11790</v>
      </c>
      <c r="R4801" s="8">
        <f t="shared" si="596"/>
        <v>12252</v>
      </c>
      <c r="S4801" s="2">
        <v>73</v>
      </c>
      <c r="T4801" s="9">
        <f t="shared" si="597"/>
        <v>12325</v>
      </c>
      <c r="U4801" s="9">
        <f t="shared" si="598"/>
        <v>535</v>
      </c>
      <c r="V4801" s="2" t="s">
        <v>34</v>
      </c>
      <c r="W4801" s="10">
        <f t="shared" si="599"/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 t="shared" si="592"/>
        <v>Meg</v>
      </c>
      <c r="H4802" s="6" t="str">
        <f t="shared" si="593"/>
        <v>Tillman</v>
      </c>
      <c r="I4802" s="6" t="str">
        <f t="shared" si="594"/>
        <v>Melbourne</v>
      </c>
      <c r="J4802" s="2" t="s">
        <v>215</v>
      </c>
      <c r="K4802" s="7" t="str">
        <f>INDEX('Product Details'!$A$2:$D$169, MATCH('Sales Order '!J4802,'Product Details'!$B$2:$B$169,0),3)</f>
        <v>Technology</v>
      </c>
      <c r="L4802" s="7" t="str">
        <f>INDEX('Product Details'!$A$2:$D$169, MATCH('Sales Order '!J4802,'Product Details'!$B$2:$B$169,0),4)</f>
        <v>Machines</v>
      </c>
      <c r="M4802" s="7" t="str">
        <f>INDEX('Product Details'!$A$2:$D$169, MATCH('Sales Order '!J4802,'Product Details'!$B$2:$B$169,0),1)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595"/>
        <v>7737</v>
      </c>
      <c r="R4802" s="8">
        <f t="shared" si="596"/>
        <v>8199</v>
      </c>
      <c r="S4802" s="2">
        <v>100</v>
      </c>
      <c r="T4802" s="9">
        <f t="shared" si="597"/>
        <v>8299</v>
      </c>
      <c r="U4802" s="9">
        <f t="shared" si="598"/>
        <v>562</v>
      </c>
      <c r="V4802" s="2" t="s">
        <v>34</v>
      </c>
      <c r="W4802" s="10">
        <f t="shared" si="599"/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 t="shared" si="592"/>
        <v>Craig</v>
      </c>
      <c r="H4803" s="6" t="str">
        <f t="shared" si="593"/>
        <v>Carreira</v>
      </c>
      <c r="I4803" s="6" t="str">
        <f t="shared" si="594"/>
        <v>Worms</v>
      </c>
      <c r="J4803" s="2" t="s">
        <v>129</v>
      </c>
      <c r="K4803" s="7" t="str">
        <f>INDEX('Product Details'!$A$2:$D$169, MATCH('Sales Order '!J4803,'Product Details'!$B$2:$B$169,0),3)</f>
        <v>Furniture</v>
      </c>
      <c r="L4803" s="7" t="str">
        <f>INDEX('Product Details'!$A$2:$D$169, MATCH('Sales Order '!J4803,'Product Details'!$B$2:$B$169,0),4)</f>
        <v>Tables</v>
      </c>
      <c r="M4803" s="7" t="str">
        <f>INDEX('Product Details'!$A$2:$D$169, MATCH('Sales Order '!J4803,'Product Details'!$B$2:$B$169,0),1)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595"/>
        <v>25616</v>
      </c>
      <c r="R4803" s="8">
        <f t="shared" si="596"/>
        <v>27691</v>
      </c>
      <c r="S4803" s="2">
        <v>28</v>
      </c>
      <c r="T4803" s="9">
        <f t="shared" si="597"/>
        <v>27719</v>
      </c>
      <c r="U4803" s="9">
        <f t="shared" si="598"/>
        <v>2103</v>
      </c>
      <c r="V4803" s="2" t="s">
        <v>34</v>
      </c>
      <c r="W4803" s="10">
        <f t="shared" si="599"/>
        <v>7.0000000000000007E-2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 t="shared" si="592"/>
        <v>Deirdre</v>
      </c>
      <c r="H4804" s="6" t="str">
        <f t="shared" si="593"/>
        <v>Greer</v>
      </c>
      <c r="I4804" s="6" t="str">
        <f t="shared" si="594"/>
        <v>Perth</v>
      </c>
      <c r="J4804" s="2" t="s">
        <v>698</v>
      </c>
      <c r="K4804" s="7" t="str">
        <f>INDEX('Product Details'!$A$2:$D$169, MATCH('Sales Order '!J4804,'Product Details'!$B$2:$B$169,0),3)</f>
        <v>Furniture</v>
      </c>
      <c r="L4804" s="7" t="str">
        <f>INDEX('Product Details'!$A$2:$D$169, MATCH('Sales Order '!J4804,'Product Details'!$B$2:$B$169,0),4)</f>
        <v>Chairs</v>
      </c>
      <c r="M4804" s="7" t="str">
        <f>INDEX('Product Details'!$A$2:$D$169, MATCH('Sales Order '!J4804,'Product Details'!$B$2:$B$169,0),1)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595"/>
        <v>2014</v>
      </c>
      <c r="R4804" s="8">
        <f t="shared" si="596"/>
        <v>2155</v>
      </c>
      <c r="S4804" s="2">
        <v>52</v>
      </c>
      <c r="T4804" s="9">
        <f t="shared" si="597"/>
        <v>2207</v>
      </c>
      <c r="U4804" s="9">
        <f t="shared" si="598"/>
        <v>193</v>
      </c>
      <c r="V4804" s="2" t="s">
        <v>34</v>
      </c>
      <c r="W4804" s="10">
        <f t="shared" si="599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 t="shared" si="592"/>
        <v>Anthony</v>
      </c>
      <c r="H4805" s="6" t="str">
        <f t="shared" si="593"/>
        <v>O'Donnell</v>
      </c>
      <c r="I4805" s="6" t="str">
        <f t="shared" si="594"/>
        <v>Berlin</v>
      </c>
      <c r="J4805" s="2" t="s">
        <v>796</v>
      </c>
      <c r="K4805" s="7" t="str">
        <f>INDEX('Product Details'!$A$2:$D$169, MATCH('Sales Order '!J4805,'Product Details'!$B$2:$B$169,0),3)</f>
        <v>Office_Supplies</v>
      </c>
      <c r="L4805" s="7" t="str">
        <f>INDEX('Product Details'!$A$2:$D$169, MATCH('Sales Order '!J4805,'Product Details'!$B$2:$B$169,0),4)</f>
        <v>Binders</v>
      </c>
      <c r="M4805" s="7" t="str">
        <f>INDEX('Product Details'!$A$2:$D$169, MATCH('Sales Order '!J4805,'Product Details'!$B$2:$B$169,0),1)</f>
        <v>Heavy-Duty E-Z-D Binders</v>
      </c>
      <c r="N4805" s="2">
        <v>2958</v>
      </c>
      <c r="O4805" s="2">
        <v>2743</v>
      </c>
      <c r="P4805" s="2">
        <v>3</v>
      </c>
      <c r="Q4805" s="8">
        <f t="shared" si="595"/>
        <v>8229</v>
      </c>
      <c r="R4805" s="8">
        <f t="shared" si="596"/>
        <v>8874</v>
      </c>
      <c r="S4805" s="2">
        <v>32</v>
      </c>
      <c r="T4805" s="9">
        <f t="shared" si="597"/>
        <v>8906</v>
      </c>
      <c r="U4805" s="9">
        <f t="shared" si="598"/>
        <v>677</v>
      </c>
      <c r="V4805" s="2" t="s">
        <v>34</v>
      </c>
      <c r="W4805" s="10">
        <f t="shared" si="599"/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 t="shared" si="592"/>
        <v>Laurel</v>
      </c>
      <c r="H4806" s="6" t="str">
        <f t="shared" si="593"/>
        <v>Workman</v>
      </c>
      <c r="I4806" s="6" t="str">
        <f t="shared" si="594"/>
        <v>Leipzig</v>
      </c>
      <c r="J4806" s="2" t="s">
        <v>246</v>
      </c>
      <c r="K4806" s="7" t="str">
        <f>INDEX('Product Details'!$A$2:$D$169, MATCH('Sales Order '!J4806,'Product Details'!$B$2:$B$169,0),3)</f>
        <v>Office_Supplies</v>
      </c>
      <c r="L4806" s="7" t="str">
        <f>INDEX('Product Details'!$A$2:$D$169, MATCH('Sales Order '!J4806,'Product Details'!$B$2:$B$169,0),4)</f>
        <v>Envelopes</v>
      </c>
      <c r="M4806" s="7" t="str">
        <f>INDEX('Product Details'!$A$2:$D$169, MATCH('Sales Order '!J4806,'Product Details'!$B$2:$B$169,0),1)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595"/>
        <v>11520</v>
      </c>
      <c r="R4806" s="8">
        <f t="shared" si="596"/>
        <v>12210</v>
      </c>
      <c r="S4806" s="2">
        <v>94</v>
      </c>
      <c r="T4806" s="9">
        <f t="shared" si="597"/>
        <v>12304</v>
      </c>
      <c r="U4806" s="9">
        <f t="shared" si="598"/>
        <v>784</v>
      </c>
      <c r="V4806" s="2" t="s">
        <v>64</v>
      </c>
      <c r="W4806" s="10">
        <f t="shared" si="599"/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 t="shared" si="592"/>
        <v>Lynn</v>
      </c>
      <c r="H4807" s="6" t="str">
        <f t="shared" si="593"/>
        <v>Smith</v>
      </c>
      <c r="I4807" s="6" t="str">
        <f t="shared" si="594"/>
        <v>Kanpur</v>
      </c>
      <c r="J4807" s="2" t="s">
        <v>122</v>
      </c>
      <c r="K4807" s="7" t="str">
        <f>INDEX('Product Details'!$A$2:$D$169, MATCH('Sales Order '!J4807,'Product Details'!$B$2:$B$169,0),3)</f>
        <v>Furniture</v>
      </c>
      <c r="L4807" s="7" t="str">
        <f>INDEX('Product Details'!$A$2:$D$169, MATCH('Sales Order '!J4807,'Product Details'!$B$2:$B$169,0),4)</f>
        <v>Furnishings</v>
      </c>
      <c r="M4807" s="7" t="str">
        <f>INDEX('Product Details'!$A$2:$D$169, MATCH('Sales Order '!J4807,'Product Details'!$B$2:$B$169,0),1)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595"/>
        <v>6512</v>
      </c>
      <c r="R4807" s="8">
        <f t="shared" si="596"/>
        <v>6768</v>
      </c>
      <c r="S4807" s="2">
        <v>60</v>
      </c>
      <c r="T4807" s="9">
        <f t="shared" si="597"/>
        <v>6828</v>
      </c>
      <c r="U4807" s="9">
        <f t="shared" si="598"/>
        <v>316</v>
      </c>
      <c r="V4807" s="2" t="s">
        <v>64</v>
      </c>
      <c r="W4807" s="10">
        <f t="shared" si="599"/>
        <v>0.05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 t="shared" si="592"/>
        <v>Brendan</v>
      </c>
      <c r="H4808" s="6" t="str">
        <f t="shared" si="593"/>
        <v>Murry</v>
      </c>
      <c r="I4808" s="6" t="str">
        <f t="shared" si="594"/>
        <v>Brahmapur</v>
      </c>
      <c r="J4808" s="2" t="s">
        <v>374</v>
      </c>
      <c r="K4808" s="7" t="str">
        <f>INDEX('Product Details'!$A$2:$D$169, MATCH('Sales Order '!J4808,'Product Details'!$B$2:$B$169,0),3)</f>
        <v>Furniture</v>
      </c>
      <c r="L4808" s="7" t="str">
        <f>INDEX('Product Details'!$A$2:$D$169, MATCH('Sales Order '!J4808,'Product Details'!$B$2:$B$169,0),4)</f>
        <v>Chairs</v>
      </c>
      <c r="M4808" s="7" t="str">
        <f>INDEX('Product Details'!$A$2:$D$169, MATCH('Sales Order '!J4808,'Product Details'!$B$2:$B$169,0),1)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595"/>
        <v>1141</v>
      </c>
      <c r="R4808" s="8">
        <f t="shared" si="596"/>
        <v>1186</v>
      </c>
      <c r="S4808" s="2">
        <v>42</v>
      </c>
      <c r="T4808" s="9">
        <f t="shared" si="597"/>
        <v>1228</v>
      </c>
      <c r="U4808" s="9">
        <f t="shared" si="598"/>
        <v>87</v>
      </c>
      <c r="V4808" s="2" t="s">
        <v>64</v>
      </c>
      <c r="W4808" s="10">
        <f t="shared" si="599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 t="shared" si="592"/>
        <v>Matt</v>
      </c>
      <c r="H4809" s="6" t="str">
        <f t="shared" si="593"/>
        <v>Collins</v>
      </c>
      <c r="I4809" s="6" t="str">
        <f t="shared" si="594"/>
        <v>Mumbai</v>
      </c>
      <c r="J4809" s="2" t="s">
        <v>1391</v>
      </c>
      <c r="K4809" s="7" t="str">
        <f>INDEX('Product Details'!$A$2:$D$169, MATCH('Sales Order '!J4809,'Product Details'!$B$2:$B$169,0),3)</f>
        <v>Furniture</v>
      </c>
      <c r="L4809" s="7" t="str">
        <f>INDEX('Product Details'!$A$2:$D$169, MATCH('Sales Order '!J4809,'Product Details'!$B$2:$B$169,0),4)</f>
        <v>Furnishings</v>
      </c>
      <c r="M4809" s="7" t="str">
        <f>INDEX('Product Details'!$A$2:$D$169, MATCH('Sales Order '!J4809,'Product Details'!$B$2:$B$169,0),1)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595"/>
        <v>5784</v>
      </c>
      <c r="R4809" s="8">
        <f t="shared" si="596"/>
        <v>6360</v>
      </c>
      <c r="S4809" s="2">
        <v>82</v>
      </c>
      <c r="T4809" s="9">
        <f t="shared" si="597"/>
        <v>6442</v>
      </c>
      <c r="U4809" s="9">
        <f t="shared" si="598"/>
        <v>658</v>
      </c>
      <c r="V4809" s="2" t="s">
        <v>31</v>
      </c>
      <c r="W4809" s="10">
        <f t="shared" si="599"/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 t="shared" ref="G4810:G4873" si="600">VLOOKUP(F4810, Customer,2,0)</f>
        <v>Paul</v>
      </c>
      <c r="H4810" s="6" t="str">
        <f t="shared" ref="H4810:H4815" si="601">VLOOKUP(F4810,Customer,3,0)</f>
        <v>Knutson</v>
      </c>
      <c r="I4810" s="6" t="str">
        <f t="shared" ref="I4810:I4815" si="602">VLOOKUP(F4810,Customer,5,0)</f>
        <v>Gold Coast</v>
      </c>
      <c r="J4810" s="2" t="s">
        <v>564</v>
      </c>
      <c r="K4810" s="7" t="str">
        <f>INDEX('Product Details'!$A$2:$D$169, MATCH('Sales Order '!J4810,'Product Details'!$B$2:$B$169,0),3)</f>
        <v>Technology</v>
      </c>
      <c r="L4810" s="7" t="str">
        <f>INDEX('Product Details'!$A$2:$D$169, MATCH('Sales Order '!J4810,'Product Details'!$B$2:$B$169,0),4)</f>
        <v>Machines</v>
      </c>
      <c r="M4810" s="7" t="str">
        <f>INDEX('Product Details'!$A$2:$D$169, MATCH('Sales Order '!J4810,'Product Details'!$B$2:$B$169,0),1)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595"/>
        <v>24099</v>
      </c>
      <c r="R4810" s="8">
        <f t="shared" si="596"/>
        <v>25053</v>
      </c>
      <c r="S4810" s="2">
        <v>68</v>
      </c>
      <c r="T4810" s="9">
        <f t="shared" si="597"/>
        <v>25121</v>
      </c>
      <c r="U4810" s="9">
        <f t="shared" si="598"/>
        <v>1022</v>
      </c>
      <c r="V4810" s="2" t="s">
        <v>34</v>
      </c>
      <c r="W4810" s="10">
        <f t="shared" si="599"/>
        <v>7.0000000000000007E-2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 t="shared" si="600"/>
        <v>Patrick</v>
      </c>
      <c r="H4811" s="6" t="str">
        <f t="shared" si="601"/>
        <v>O'Donnell</v>
      </c>
      <c r="I4811" s="6" t="str">
        <f t="shared" si="602"/>
        <v>Sydney</v>
      </c>
      <c r="J4811" s="2" t="s">
        <v>669</v>
      </c>
      <c r="K4811" s="7" t="str">
        <f>INDEX('Product Details'!$A$2:$D$169, MATCH('Sales Order '!J4811,'Product Details'!$B$2:$B$169,0),3)</f>
        <v>Technology</v>
      </c>
      <c r="L4811" s="7" t="str">
        <f>INDEX('Product Details'!$A$2:$D$169, MATCH('Sales Order '!J4811,'Product Details'!$B$2:$B$169,0),4)</f>
        <v>Phones</v>
      </c>
      <c r="M4811" s="7" t="str">
        <f>INDEX('Product Details'!$A$2:$D$169, MATCH('Sales Order '!J4811,'Product Details'!$B$2:$B$169,0),1)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603">O4811*P4811</f>
        <v>531</v>
      </c>
      <c r="R4811" s="8">
        <f t="shared" ref="R4811:R4815" si="604">N4811*P4811</f>
        <v>567</v>
      </c>
      <c r="S4811" s="2">
        <v>10</v>
      </c>
      <c r="T4811" s="9">
        <f t="shared" ref="T4811:T4815" si="605">R4811+S4811</f>
        <v>577</v>
      </c>
      <c r="U4811" s="9">
        <f t="shared" ref="U4811:U4815" si="606">T4811-Q4811</f>
        <v>46</v>
      </c>
      <c r="V4811" s="2" t="s">
        <v>34</v>
      </c>
      <c r="W4811" s="10">
        <f t="shared" ref="W4811:W4815" si="607">VLOOKUP(T4811,$X$1:$Y$7,2,1)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 t="shared" si="600"/>
        <v>Erica</v>
      </c>
      <c r="H4812" s="6" t="str">
        <f t="shared" si="601"/>
        <v>Smith</v>
      </c>
      <c r="I4812" s="6" t="str">
        <f t="shared" si="602"/>
        <v>Halle</v>
      </c>
      <c r="J4812" s="2" t="s">
        <v>1001</v>
      </c>
      <c r="K4812" s="7" t="str">
        <f>INDEX('Product Details'!$A$2:$D$169, MATCH('Sales Order '!J4812,'Product Details'!$B$2:$B$169,0),3)</f>
        <v>Office_Supplies</v>
      </c>
      <c r="L4812" s="7" t="str">
        <f>INDEX('Product Details'!$A$2:$D$169, MATCH('Sales Order '!J4812,'Product Details'!$B$2:$B$169,0),4)</f>
        <v>Art</v>
      </c>
      <c r="M4812" s="7" t="str">
        <f>INDEX('Product Details'!$A$2:$D$169, MATCH('Sales Order '!J4812,'Product Details'!$B$2:$B$169,0),1)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603"/>
        <v>33290</v>
      </c>
      <c r="R4812" s="8">
        <f t="shared" si="604"/>
        <v>36635</v>
      </c>
      <c r="S4812" s="2">
        <v>25</v>
      </c>
      <c r="T4812" s="9">
        <f t="shared" si="605"/>
        <v>36660</v>
      </c>
      <c r="U4812" s="9">
        <f t="shared" si="606"/>
        <v>3370</v>
      </c>
      <c r="V4812" s="2" t="s">
        <v>64</v>
      </c>
      <c r="W4812" s="10">
        <f t="shared" si="607"/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 t="shared" si="600"/>
        <v>Jessica</v>
      </c>
      <c r="H4813" s="6" t="str">
        <f t="shared" si="601"/>
        <v>Myrick</v>
      </c>
      <c r="I4813" s="6" t="str">
        <f t="shared" si="602"/>
        <v>Jakarta</v>
      </c>
      <c r="J4813" s="2" t="s">
        <v>345</v>
      </c>
      <c r="K4813" s="7" t="str">
        <f>INDEX('Product Details'!$A$2:$D$169, MATCH('Sales Order '!J4813,'Product Details'!$B$2:$B$169,0),3)</f>
        <v>Furniture</v>
      </c>
      <c r="L4813" s="7" t="str">
        <f>INDEX('Product Details'!$A$2:$D$169, MATCH('Sales Order '!J4813,'Product Details'!$B$2:$B$169,0),4)</f>
        <v>Chairs</v>
      </c>
      <c r="M4813" s="7" t="str">
        <f>INDEX('Product Details'!$A$2:$D$169, MATCH('Sales Order '!J4813,'Product Details'!$B$2:$B$169,0),1)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603"/>
        <v>57</v>
      </c>
      <c r="R4813" s="8">
        <f t="shared" si="604"/>
        <v>61</v>
      </c>
      <c r="S4813" s="2">
        <v>10</v>
      </c>
      <c r="T4813" s="9">
        <f t="shared" si="605"/>
        <v>71</v>
      </c>
      <c r="U4813" s="9">
        <f t="shared" si="606"/>
        <v>14</v>
      </c>
      <c r="V4813" s="2" t="s">
        <v>34</v>
      </c>
      <c r="W4813" s="10">
        <f t="shared" si="607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 t="shared" si="600"/>
        <v>Stuart</v>
      </c>
      <c r="H4814" s="6" t="str">
        <f t="shared" si="601"/>
        <v>Calhoun</v>
      </c>
      <c r="I4814" s="6" t="str">
        <f t="shared" si="602"/>
        <v>Nowra</v>
      </c>
      <c r="J4814" s="2" t="s">
        <v>270</v>
      </c>
      <c r="K4814" s="7" t="str">
        <f>INDEX('Product Details'!$A$2:$D$169, MATCH('Sales Order '!J4814,'Product Details'!$B$2:$B$169,0),3)</f>
        <v>Furniture</v>
      </c>
      <c r="L4814" s="7" t="str">
        <f>INDEX('Product Details'!$A$2:$D$169, MATCH('Sales Order '!J4814,'Product Details'!$B$2:$B$169,0),4)</f>
        <v>Furnishings</v>
      </c>
      <c r="M4814" s="7" t="str">
        <f>INDEX('Product Details'!$A$2:$D$169, MATCH('Sales Order '!J4814,'Product Details'!$B$2:$B$169,0),1)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603"/>
        <v>216</v>
      </c>
      <c r="R4814" s="8">
        <f t="shared" si="604"/>
        <v>224</v>
      </c>
      <c r="S4814" s="2">
        <v>10</v>
      </c>
      <c r="T4814" s="9">
        <f t="shared" si="605"/>
        <v>234</v>
      </c>
      <c r="U4814" s="9">
        <f t="shared" si="606"/>
        <v>18</v>
      </c>
      <c r="V4814" s="2" t="s">
        <v>34</v>
      </c>
      <c r="W4814" s="10">
        <f t="shared" si="607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 t="shared" si="600"/>
        <v>Anthony</v>
      </c>
      <c r="H4815" s="6" t="str">
        <f t="shared" si="601"/>
        <v>O'Donnell</v>
      </c>
      <c r="I4815" s="6" t="str">
        <f t="shared" si="602"/>
        <v>Berlin</v>
      </c>
      <c r="J4815" s="2" t="s">
        <v>5504</v>
      </c>
      <c r="K4815" s="7" t="e">
        <f>INDEX('Product Details'!$A$2:$D$169, MATCH('Sales Order '!J4815,'Product Details'!$B$2:$B$169,0),3)</f>
        <v>#N/A</v>
      </c>
      <c r="L4815" s="7" t="e">
        <f>INDEX('Product Details'!$A$2:$D$169, MATCH('Sales Order '!J4815,'Product Details'!$B$2:$B$169,0),4)</f>
        <v>#N/A</v>
      </c>
      <c r="M4815" s="7" t="e">
        <f>INDEX('Product Details'!$A$2:$D$169, MATCH('Sales Order '!J4815,'Product Details'!$B$2:$B$169,0),1)</f>
        <v>#N/A</v>
      </c>
      <c r="N4815" s="2">
        <v>851</v>
      </c>
      <c r="O4815" s="2">
        <v>773</v>
      </c>
      <c r="P4815" s="2">
        <v>2</v>
      </c>
      <c r="Q4815" s="8">
        <f t="shared" si="603"/>
        <v>1546</v>
      </c>
      <c r="R4815" s="8">
        <f t="shared" si="604"/>
        <v>1702</v>
      </c>
      <c r="S4815" s="2">
        <v>98</v>
      </c>
      <c r="T4815" s="9">
        <f t="shared" si="605"/>
        <v>1800</v>
      </c>
      <c r="U4815" s="9">
        <f t="shared" si="606"/>
        <v>254</v>
      </c>
      <c r="V4815" s="2" t="s">
        <v>31</v>
      </c>
      <c r="W4815" s="10">
        <f t="shared" si="607"/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M15" sqref="M15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13" workbookViewId="0"/>
  </sheetViews>
  <sheetFormatPr defaultRowHeight="15.6" x14ac:dyDescent="0.3"/>
  <cols>
    <col min="1" max="1" width="46.109375" style="32" customWidth="1"/>
    <col min="2" max="4" width="21.109375" style="32" customWidth="1"/>
  </cols>
  <sheetData>
    <row r="1" spans="1:4" x14ac:dyDescent="0.3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4.4" x14ac:dyDescent="0.3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4.4" x14ac:dyDescent="0.3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4.4" x14ac:dyDescent="0.3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4.4" x14ac:dyDescent="0.3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4.4" x14ac:dyDescent="0.3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4.4" x14ac:dyDescent="0.3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4.4" x14ac:dyDescent="0.3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4.4" x14ac:dyDescent="0.3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4.4" x14ac:dyDescent="0.3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4.4" x14ac:dyDescent="0.3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4.4" x14ac:dyDescent="0.3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4.4" x14ac:dyDescent="0.3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4.4" x14ac:dyDescent="0.3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4.4" x14ac:dyDescent="0.3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4.4" x14ac:dyDescent="0.3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4.4" x14ac:dyDescent="0.3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4.4" x14ac:dyDescent="0.3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4.4" x14ac:dyDescent="0.3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4.4" x14ac:dyDescent="0.3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4.4" x14ac:dyDescent="0.3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4.4" x14ac:dyDescent="0.3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4.4" x14ac:dyDescent="0.3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4.4" x14ac:dyDescent="0.3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4.4" x14ac:dyDescent="0.3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4.4" x14ac:dyDescent="0.3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4.4" x14ac:dyDescent="0.3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4.4" x14ac:dyDescent="0.3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4.4" x14ac:dyDescent="0.3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4.4" x14ac:dyDescent="0.3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4.4" x14ac:dyDescent="0.3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4.4" x14ac:dyDescent="0.3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4.4" x14ac:dyDescent="0.3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4.4" x14ac:dyDescent="0.3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4.4" x14ac:dyDescent="0.3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4.4" x14ac:dyDescent="0.3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4.4" x14ac:dyDescent="0.3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4.4" x14ac:dyDescent="0.3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4.4" x14ac:dyDescent="0.3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4.4" x14ac:dyDescent="0.3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4.4" x14ac:dyDescent="0.3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4.4" x14ac:dyDescent="0.3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4.4" x14ac:dyDescent="0.3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4.4" x14ac:dyDescent="0.3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4.4" x14ac:dyDescent="0.3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4.4" x14ac:dyDescent="0.3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4.4" x14ac:dyDescent="0.3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4.4" x14ac:dyDescent="0.3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4.4" x14ac:dyDescent="0.3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4.4" x14ac:dyDescent="0.3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4.4" x14ac:dyDescent="0.3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4.4" x14ac:dyDescent="0.3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4.4" x14ac:dyDescent="0.3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4.4" x14ac:dyDescent="0.3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4.4" x14ac:dyDescent="0.3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4.4" x14ac:dyDescent="0.3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4.4" x14ac:dyDescent="0.3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4.4" x14ac:dyDescent="0.3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4.4" x14ac:dyDescent="0.3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4.4" x14ac:dyDescent="0.3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4.4" x14ac:dyDescent="0.3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4.4" x14ac:dyDescent="0.3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4.4" x14ac:dyDescent="0.3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4.4" x14ac:dyDescent="0.3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4.4" x14ac:dyDescent="0.3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4.4" x14ac:dyDescent="0.3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4.4" x14ac:dyDescent="0.3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4.4" x14ac:dyDescent="0.3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4.4" x14ac:dyDescent="0.3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4.4" x14ac:dyDescent="0.3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4.4" x14ac:dyDescent="0.3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4.4" x14ac:dyDescent="0.3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4.4" x14ac:dyDescent="0.3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4.4" x14ac:dyDescent="0.3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4.4" x14ac:dyDescent="0.3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4.4" x14ac:dyDescent="0.3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4.4" x14ac:dyDescent="0.3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4.4" x14ac:dyDescent="0.3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4.4" x14ac:dyDescent="0.3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4.4" x14ac:dyDescent="0.3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4.4" x14ac:dyDescent="0.3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4.4" x14ac:dyDescent="0.3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4.4" x14ac:dyDescent="0.3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4.4" x14ac:dyDescent="0.3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4.4" x14ac:dyDescent="0.3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4.4" x14ac:dyDescent="0.3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4.4" x14ac:dyDescent="0.3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4.4" x14ac:dyDescent="0.3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4.4" x14ac:dyDescent="0.3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4.4" x14ac:dyDescent="0.3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4.4" x14ac:dyDescent="0.3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4.4" x14ac:dyDescent="0.3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4.4" x14ac:dyDescent="0.3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4.4" x14ac:dyDescent="0.3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4.4" x14ac:dyDescent="0.3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4.4" x14ac:dyDescent="0.3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4.4" x14ac:dyDescent="0.3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4.4" x14ac:dyDescent="0.3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4.4" x14ac:dyDescent="0.3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4.4" x14ac:dyDescent="0.3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4.4" x14ac:dyDescent="0.3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4.4" x14ac:dyDescent="0.3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4.4" x14ac:dyDescent="0.3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4.4" x14ac:dyDescent="0.3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4.4" x14ac:dyDescent="0.3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4.4" x14ac:dyDescent="0.3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4.4" x14ac:dyDescent="0.3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4.4" x14ac:dyDescent="0.3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4.4" x14ac:dyDescent="0.3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4.4" x14ac:dyDescent="0.3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4.4" x14ac:dyDescent="0.3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4.4" x14ac:dyDescent="0.3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4.4" x14ac:dyDescent="0.3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4.4" x14ac:dyDescent="0.3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4.4" x14ac:dyDescent="0.3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4.4" x14ac:dyDescent="0.3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4.4" x14ac:dyDescent="0.3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4.4" x14ac:dyDescent="0.3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4.4" x14ac:dyDescent="0.3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4.4" x14ac:dyDescent="0.3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4.4" x14ac:dyDescent="0.3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4.4" x14ac:dyDescent="0.3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4.4" x14ac:dyDescent="0.3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4.4" x14ac:dyDescent="0.3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4.4" x14ac:dyDescent="0.3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4.4" x14ac:dyDescent="0.3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4.4" x14ac:dyDescent="0.3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4.4" x14ac:dyDescent="0.3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4.4" x14ac:dyDescent="0.3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4.4" x14ac:dyDescent="0.3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4.4" x14ac:dyDescent="0.3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4.4" x14ac:dyDescent="0.3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4.4" x14ac:dyDescent="0.3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4.4" x14ac:dyDescent="0.3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4.4" x14ac:dyDescent="0.3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4.4" x14ac:dyDescent="0.3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4.4" x14ac:dyDescent="0.3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4.4" x14ac:dyDescent="0.3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4.4" x14ac:dyDescent="0.3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4.4" x14ac:dyDescent="0.3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4.4" x14ac:dyDescent="0.3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4.4" x14ac:dyDescent="0.3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4.4" x14ac:dyDescent="0.3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4.4" x14ac:dyDescent="0.3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4.4" x14ac:dyDescent="0.3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4.4" x14ac:dyDescent="0.3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4.4" x14ac:dyDescent="0.3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4.4" x14ac:dyDescent="0.3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4.4" x14ac:dyDescent="0.3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4.4" x14ac:dyDescent="0.3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4.4" x14ac:dyDescent="0.3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4.4" x14ac:dyDescent="0.3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4.4" x14ac:dyDescent="0.3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4.4" x14ac:dyDescent="0.3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4.4" x14ac:dyDescent="0.3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4.4" x14ac:dyDescent="0.3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4.4" x14ac:dyDescent="0.3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4.4" x14ac:dyDescent="0.3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4.4" x14ac:dyDescent="0.3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4.4" x14ac:dyDescent="0.3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4.4" x14ac:dyDescent="0.3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4.4" x14ac:dyDescent="0.3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4.4" x14ac:dyDescent="0.3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4.4" x14ac:dyDescent="0.3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4.4" x14ac:dyDescent="0.3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4.4" x14ac:dyDescent="0.3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4.4" x14ac:dyDescent="0.3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4.4" x14ac:dyDescent="0.3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4.4" x14ac:dyDescent="0.3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shahista shaikh</cp:lastModifiedBy>
  <dcterms:created xsi:type="dcterms:W3CDTF">2022-11-26T08:10:01Z</dcterms:created>
  <dcterms:modified xsi:type="dcterms:W3CDTF">2023-11-06T14:35:18Z</dcterms:modified>
</cp:coreProperties>
</file>