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bol-my.sharepoint.com/personal/gareth_atebol_com/Documents/Desktop/Wasp Stock System/Fiverr Spec Sheet/"/>
    </mc:Choice>
  </mc:AlternateContent>
  <xr:revisionPtr revIDLastSave="2" documentId="13_ncr:40009_{A6C4AAEF-3839-4229-8EFA-D2C30CF3F555}" xr6:coauthVersionLast="47" xr6:coauthVersionMax="47" xr10:uidLastSave="{73450F28-B039-4D41-85EB-37D5EDFD8CA0}"/>
  <bookViews>
    <workbookView minimized="1" xWindow="4545" yWindow="4545" windowWidth="21600" windowHeight="11295" activeTab="2" xr2:uid="{00000000-000D-0000-FFFF-FFFF00000000}"/>
  </bookViews>
  <sheets>
    <sheet name="fesul teitl" sheetId="2" r:id="rId1"/>
    <sheet name="fesul cwsmer" sheetId="3" r:id="rId2"/>
    <sheet name="gwybodaeth" sheetId="1" r:id="rId3"/>
  </sheets>
  <definedNames>
    <definedName name="_xlnm._FilterDatabase" localSheetId="2" hidden="1">gwybodaeth!$A$1:$N$1678</definedName>
  </definedName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2" i="1" l="1"/>
  <c r="B896" i="1"/>
  <c r="B893" i="1"/>
  <c r="B894" i="1"/>
  <c r="B895" i="1"/>
  <c r="B897" i="1"/>
  <c r="B900" i="1"/>
  <c r="B898" i="1"/>
  <c r="B899" i="1"/>
  <c r="B608" i="1"/>
  <c r="B609" i="1"/>
  <c r="B658" i="1"/>
  <c r="B659" i="1"/>
  <c r="B719" i="1"/>
  <c r="B871" i="1"/>
  <c r="B870" i="1"/>
  <c r="B872" i="1"/>
  <c r="B1161" i="1"/>
  <c r="B1207" i="1"/>
  <c r="B1177" i="1"/>
  <c r="B1178" i="1"/>
  <c r="B1162" i="1"/>
  <c r="B1204" i="1"/>
  <c r="B1208" i="1"/>
  <c r="B1165" i="1"/>
  <c r="B1195" i="1"/>
  <c r="B1175" i="1"/>
  <c r="B1182" i="1"/>
  <c r="B1174" i="1"/>
  <c r="B1168" i="1"/>
  <c r="B1198" i="1"/>
  <c r="B1202" i="1"/>
  <c r="B1200" i="1"/>
  <c r="B1196" i="1"/>
  <c r="B1205" i="1"/>
  <c r="B1167" i="1"/>
  <c r="B1164" i="1"/>
  <c r="B1191" i="1"/>
  <c r="B1179" i="1"/>
  <c r="B1172" i="1"/>
  <c r="B1186" i="1"/>
  <c r="B1194" i="1"/>
  <c r="B1188" i="1"/>
  <c r="B1176" i="1"/>
  <c r="B1185" i="1"/>
  <c r="B1199" i="1"/>
  <c r="B1206" i="1"/>
  <c r="B1210" i="1"/>
  <c r="B1189" i="1"/>
  <c r="B1170" i="1"/>
  <c r="B1192" i="1"/>
  <c r="B1180" i="1"/>
  <c r="B1183" i="1"/>
  <c r="B1193" i="1"/>
  <c r="B1190" i="1"/>
  <c r="B1197" i="1"/>
  <c r="B1181" i="1"/>
  <c r="B1187" i="1"/>
  <c r="B1166" i="1"/>
  <c r="B1171" i="1"/>
  <c r="B1201" i="1"/>
  <c r="B1169" i="1"/>
  <c r="B1184" i="1"/>
  <c r="B1173" i="1"/>
  <c r="B1209" i="1"/>
  <c r="B1163" i="1"/>
  <c r="B1203" i="1"/>
  <c r="B1006" i="1"/>
  <c r="B1004" i="1"/>
  <c r="B1005" i="1"/>
  <c r="B1029" i="1"/>
  <c r="B1027" i="1"/>
  <c r="B1028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1011" i="1"/>
  <c r="B1013" i="1"/>
  <c r="B1010" i="1"/>
  <c r="B1014" i="1"/>
  <c r="B1012" i="1"/>
  <c r="B1054" i="1"/>
  <c r="B1055" i="1"/>
  <c r="B1056" i="1"/>
  <c r="B1053" i="1"/>
  <c r="B1026" i="1"/>
  <c r="B1220" i="1"/>
  <c r="B1219" i="1"/>
  <c r="B1216" i="1"/>
  <c r="B1217" i="1"/>
  <c r="B1218" i="1"/>
  <c r="B861" i="1"/>
  <c r="B862" i="1"/>
  <c r="B860" i="1"/>
  <c r="B863" i="1"/>
  <c r="B1678" i="1"/>
  <c r="B869" i="1"/>
  <c r="B881" i="1"/>
  <c r="B885" i="1"/>
  <c r="B876" i="1"/>
  <c r="B886" i="1"/>
  <c r="B889" i="1"/>
  <c r="B890" i="1"/>
  <c r="B891" i="1"/>
  <c r="B877" i="1"/>
  <c r="B879" i="1"/>
  <c r="B882" i="1"/>
  <c r="B888" i="1"/>
  <c r="B878" i="1"/>
  <c r="B883" i="1"/>
  <c r="B887" i="1"/>
  <c r="B880" i="1"/>
  <c r="B884" i="1"/>
  <c r="B684" i="1"/>
  <c r="B685" i="1"/>
  <c r="B687" i="1"/>
  <c r="B686" i="1"/>
  <c r="B1042" i="1"/>
  <c r="B1050" i="1"/>
  <c r="B1046" i="1"/>
  <c r="B1049" i="1"/>
  <c r="B1051" i="1"/>
  <c r="B1047" i="1"/>
  <c r="B1043" i="1"/>
  <c r="B1048" i="1"/>
  <c r="B1044" i="1"/>
  <c r="B1041" i="1"/>
  <c r="B1045" i="1"/>
  <c r="B1052" i="1"/>
  <c r="B866" i="1"/>
  <c r="B865" i="1"/>
  <c r="B864" i="1"/>
  <c r="B716" i="1"/>
  <c r="B715" i="1"/>
  <c r="B714" i="1"/>
  <c r="B1017" i="1"/>
  <c r="B1018" i="1"/>
  <c r="B1019" i="1"/>
  <c r="B1020" i="1"/>
  <c r="B1034" i="1"/>
  <c r="B1032" i="1"/>
  <c r="B1037" i="1"/>
  <c r="B1033" i="1"/>
  <c r="B1038" i="1"/>
  <c r="B1036" i="1"/>
  <c r="B1039" i="1"/>
  <c r="B1035" i="1"/>
  <c r="B1040" i="1"/>
  <c r="B1058" i="1"/>
  <c r="B1057" i="1"/>
  <c r="B873" i="1"/>
  <c r="B875" i="1"/>
  <c r="B874" i="1"/>
  <c r="B1068" i="1"/>
  <c r="B1067" i="1"/>
  <c r="B1138" i="1"/>
  <c r="B1145" i="1"/>
  <c r="B1146" i="1"/>
  <c r="B1142" i="1"/>
  <c r="B1139" i="1"/>
  <c r="B1140" i="1"/>
  <c r="B1143" i="1"/>
  <c r="B1147" i="1"/>
  <c r="B1141" i="1"/>
  <c r="B1144" i="1"/>
  <c r="B1137" i="1"/>
  <c r="B1131" i="1"/>
  <c r="B1133" i="1"/>
  <c r="B1134" i="1"/>
  <c r="B1128" i="1"/>
  <c r="B1125" i="1"/>
  <c r="B1136" i="1"/>
  <c r="B1126" i="1"/>
  <c r="B1129" i="1"/>
  <c r="B1130" i="1"/>
  <c r="B1135" i="1"/>
  <c r="B1127" i="1"/>
  <c r="B1132" i="1"/>
  <c r="B1022" i="1"/>
  <c r="B1023" i="1"/>
  <c r="B1030" i="1"/>
  <c r="B1031" i="1"/>
  <c r="B1024" i="1"/>
  <c r="B1025" i="1"/>
  <c r="B1523" i="1"/>
  <c r="B1530" i="1"/>
  <c r="B1524" i="1"/>
  <c r="B1529" i="1"/>
  <c r="B1528" i="1"/>
  <c r="B1531" i="1"/>
  <c r="B1525" i="1"/>
  <c r="B1526" i="1"/>
  <c r="B1527" i="1"/>
  <c r="B1003" i="1"/>
  <c r="B1001" i="1"/>
  <c r="B1002" i="1"/>
  <c r="B1149" i="1"/>
  <c r="B1148" i="1"/>
  <c r="B1237" i="1"/>
  <c r="B1247" i="1"/>
  <c r="B1241" i="1"/>
  <c r="B1252" i="1"/>
  <c r="B1248" i="1"/>
  <c r="B1246" i="1"/>
  <c r="B1253" i="1"/>
  <c r="B1254" i="1"/>
  <c r="B1255" i="1"/>
  <c r="B1240" i="1"/>
  <c r="B1251" i="1"/>
  <c r="B1256" i="1"/>
  <c r="B1242" i="1"/>
  <c r="B1244" i="1"/>
  <c r="B1243" i="1"/>
  <c r="B1239" i="1"/>
  <c r="B1250" i="1"/>
  <c r="B1238" i="1"/>
  <c r="B1249" i="1"/>
  <c r="B1245" i="1"/>
  <c r="B1273" i="1"/>
  <c r="B1266" i="1"/>
  <c r="B1264" i="1"/>
  <c r="B1278" i="1"/>
  <c r="B1272" i="1"/>
  <c r="B1257" i="1"/>
  <c r="B1260" i="1"/>
  <c r="B1271" i="1"/>
  <c r="B1274" i="1"/>
  <c r="B1265" i="1"/>
  <c r="B1268" i="1"/>
  <c r="B1261" i="1"/>
  <c r="B1262" i="1"/>
  <c r="B1259" i="1"/>
  <c r="B1263" i="1"/>
  <c r="B1270" i="1"/>
  <c r="B1276" i="1"/>
  <c r="B1277" i="1"/>
  <c r="B1258" i="1"/>
  <c r="B1275" i="1"/>
  <c r="B1269" i="1"/>
  <c r="B1267" i="1"/>
  <c r="B1227" i="1"/>
  <c r="B1221" i="1"/>
  <c r="B1231" i="1"/>
  <c r="B1223" i="1"/>
  <c r="B1236" i="1"/>
  <c r="B1233" i="1"/>
  <c r="B1229" i="1"/>
  <c r="B1224" i="1"/>
  <c r="B1225" i="1"/>
  <c r="B1226" i="1"/>
  <c r="B1222" i="1"/>
  <c r="B1235" i="1"/>
  <c r="B1232" i="1"/>
  <c r="B1234" i="1"/>
  <c r="B1230" i="1"/>
  <c r="B1228" i="1"/>
  <c r="B1094" i="1"/>
  <c r="B1096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095" i="1"/>
  <c r="B1097" i="1"/>
  <c r="B1124" i="1"/>
  <c r="B1008" i="1"/>
  <c r="B1007" i="1"/>
  <c r="B1015" i="1"/>
  <c r="B1016" i="1"/>
  <c r="B1009" i="1"/>
  <c r="B1021" i="1"/>
  <c r="B1064" i="1"/>
  <c r="B1061" i="1"/>
  <c r="B1060" i="1"/>
  <c r="B1063" i="1"/>
  <c r="B1066" i="1"/>
  <c r="B1059" i="1"/>
  <c r="B1062" i="1"/>
  <c r="B1065" i="1"/>
  <c r="B1211" i="1"/>
  <c r="B1214" i="1"/>
  <c r="B1215" i="1"/>
  <c r="B1212" i="1"/>
  <c r="B1213" i="1"/>
  <c r="B1363" i="1"/>
  <c r="B1360" i="1"/>
  <c r="B1359" i="1"/>
  <c r="B1361" i="1"/>
  <c r="B1366" i="1"/>
  <c r="B1364" i="1"/>
  <c r="B1365" i="1"/>
  <c r="B1362" i="1"/>
  <c r="B1578" i="1"/>
  <c r="B1563" i="1"/>
  <c r="B1576" i="1"/>
  <c r="B1555" i="1"/>
  <c r="B1601" i="1"/>
  <c r="B1580" i="1"/>
  <c r="B1594" i="1"/>
  <c r="B1557" i="1"/>
  <c r="B1558" i="1"/>
  <c r="B1589" i="1"/>
  <c r="B1583" i="1"/>
  <c r="B1566" i="1"/>
  <c r="B1571" i="1"/>
  <c r="B1573" i="1"/>
  <c r="B1586" i="1"/>
  <c r="B1551" i="1"/>
  <c r="B1603" i="1"/>
  <c r="B1579" i="1"/>
  <c r="B1590" i="1"/>
  <c r="B1559" i="1"/>
  <c r="B1581" i="1"/>
  <c r="B1554" i="1"/>
  <c r="B1584" i="1"/>
  <c r="B1582" i="1"/>
  <c r="B1565" i="1"/>
  <c r="B1596" i="1"/>
  <c r="B1587" i="1"/>
  <c r="B1585" i="1"/>
  <c r="B1592" i="1"/>
  <c r="B1567" i="1"/>
  <c r="B1605" i="1"/>
  <c r="B1598" i="1"/>
  <c r="B1564" i="1"/>
  <c r="B1597" i="1"/>
  <c r="B1568" i="1"/>
  <c r="B1552" i="1"/>
  <c r="B1577" i="1"/>
  <c r="B1572" i="1"/>
  <c r="B1574" i="1"/>
  <c r="B1560" i="1"/>
  <c r="B1561" i="1"/>
  <c r="B1569" i="1"/>
  <c r="B1593" i="1"/>
  <c r="B1588" i="1"/>
  <c r="B1595" i="1"/>
  <c r="B1556" i="1"/>
  <c r="B1570" i="1"/>
  <c r="B1602" i="1"/>
  <c r="B1600" i="1"/>
  <c r="B1553" i="1"/>
  <c r="B1575" i="1"/>
  <c r="B1591" i="1"/>
  <c r="B1562" i="1"/>
  <c r="B1604" i="1"/>
  <c r="B1599" i="1"/>
  <c r="B1377" i="1"/>
  <c r="B1379" i="1"/>
  <c r="B1375" i="1"/>
  <c r="B1378" i="1"/>
  <c r="B1376" i="1"/>
  <c r="B1384" i="1"/>
  <c r="B1385" i="1"/>
  <c r="B1387" i="1"/>
  <c r="B1386" i="1"/>
  <c r="B1382" i="1"/>
  <c r="B1381" i="1"/>
  <c r="B1389" i="1"/>
  <c r="B1380" i="1"/>
  <c r="B1390" i="1"/>
  <c r="B1391" i="1"/>
  <c r="B1388" i="1"/>
  <c r="B1383" i="1"/>
  <c r="B1407" i="1"/>
  <c r="B1406" i="1"/>
  <c r="B1405" i="1"/>
  <c r="B1408" i="1"/>
  <c r="B1404" i="1"/>
  <c r="B1409" i="1"/>
  <c r="B1410" i="1"/>
  <c r="B1426" i="1"/>
  <c r="B1427" i="1"/>
  <c r="B1428" i="1"/>
  <c r="B1430" i="1"/>
  <c r="B1423" i="1"/>
  <c r="B1424" i="1"/>
  <c r="B1431" i="1"/>
  <c r="B1432" i="1"/>
  <c r="B1429" i="1"/>
  <c r="B1425" i="1"/>
  <c r="B1372" i="1"/>
  <c r="B1374" i="1"/>
  <c r="B1371" i="1"/>
  <c r="B1373" i="1"/>
  <c r="B1437" i="1"/>
  <c r="B1436" i="1"/>
  <c r="B1438" i="1"/>
  <c r="B1434" i="1"/>
  <c r="B1439" i="1"/>
  <c r="B1433" i="1"/>
  <c r="B1435" i="1"/>
  <c r="B1401" i="1"/>
  <c r="B1399" i="1"/>
  <c r="B1400" i="1"/>
  <c r="B1396" i="1"/>
  <c r="B1397" i="1"/>
  <c r="B1398" i="1"/>
  <c r="B1403" i="1"/>
  <c r="B1402" i="1"/>
  <c r="B1419" i="1"/>
  <c r="B1422" i="1"/>
  <c r="B1420" i="1"/>
  <c r="B1421" i="1"/>
  <c r="B1415" i="1"/>
  <c r="B1416" i="1"/>
  <c r="B1412" i="1"/>
  <c r="B1411" i="1"/>
  <c r="B1414" i="1"/>
  <c r="B1417" i="1"/>
  <c r="B1418" i="1"/>
  <c r="B1413" i="1"/>
  <c r="B1392" i="1"/>
  <c r="B1394" i="1"/>
  <c r="B1395" i="1"/>
  <c r="B1393" i="1"/>
  <c r="B1328" i="1"/>
  <c r="B1325" i="1"/>
  <c r="B1329" i="1"/>
  <c r="B1320" i="1"/>
  <c r="B1326" i="1"/>
  <c r="B1330" i="1"/>
  <c r="B1321" i="1"/>
  <c r="B1332" i="1"/>
  <c r="B1323" i="1"/>
  <c r="B1336" i="1"/>
  <c r="B1333" i="1"/>
  <c r="B1322" i="1"/>
  <c r="B1331" i="1"/>
  <c r="B1337" i="1"/>
  <c r="B1334" i="1"/>
  <c r="B1327" i="1"/>
  <c r="B1335" i="1"/>
  <c r="B1338" i="1"/>
  <c r="B1324" i="1"/>
  <c r="B1474" i="1"/>
  <c r="B1475" i="1"/>
  <c r="B1340" i="1"/>
  <c r="B1343" i="1"/>
  <c r="B1344" i="1"/>
  <c r="B1341" i="1"/>
  <c r="B1342" i="1"/>
  <c r="B1339" i="1"/>
  <c r="B1445" i="1"/>
  <c r="B1446" i="1"/>
  <c r="B1448" i="1"/>
  <c r="B1447" i="1"/>
  <c r="B1440" i="1"/>
  <c r="B1442" i="1"/>
  <c r="B1443" i="1"/>
  <c r="B1444" i="1"/>
  <c r="B1441" i="1"/>
  <c r="B1349" i="1"/>
  <c r="B1345" i="1"/>
  <c r="B1348" i="1"/>
  <c r="B1346" i="1"/>
  <c r="B1347" i="1"/>
  <c r="B1350" i="1"/>
  <c r="B1369" i="1"/>
  <c r="B1370" i="1"/>
  <c r="B1368" i="1"/>
  <c r="B1367" i="1"/>
  <c r="B1463" i="1"/>
  <c r="B1467" i="1"/>
  <c r="B1468" i="1"/>
  <c r="B1469" i="1"/>
  <c r="B1464" i="1"/>
  <c r="B1465" i="1"/>
  <c r="B1466" i="1"/>
  <c r="B1634" i="1"/>
  <c r="B1636" i="1"/>
  <c r="B1637" i="1"/>
  <c r="B1627" i="1"/>
  <c r="B1624" i="1"/>
  <c r="B1645" i="1"/>
  <c r="B1646" i="1"/>
  <c r="B1628" i="1"/>
  <c r="B1629" i="1"/>
  <c r="B1635" i="1"/>
  <c r="B1644" i="1"/>
  <c r="B1625" i="1"/>
  <c r="B1656" i="1"/>
  <c r="B1658" i="1"/>
  <c r="B1638" i="1"/>
  <c r="B1639" i="1"/>
  <c r="B1647" i="1"/>
  <c r="B1630" i="1"/>
  <c r="B1651" i="1"/>
  <c r="B1643" i="1"/>
  <c r="B1659" i="1"/>
  <c r="B1660" i="1"/>
  <c r="B1641" i="1"/>
  <c r="B1649" i="1"/>
  <c r="B1657" i="1"/>
  <c r="B1626" i="1"/>
  <c r="B1631" i="1"/>
  <c r="B1632" i="1"/>
  <c r="B1633" i="1"/>
  <c r="B1654" i="1"/>
  <c r="B1652" i="1"/>
  <c r="B1650" i="1"/>
  <c r="B1661" i="1"/>
  <c r="B1662" i="1"/>
  <c r="B1642" i="1"/>
  <c r="B1655" i="1"/>
  <c r="B1640" i="1"/>
  <c r="B1648" i="1"/>
  <c r="B1653" i="1"/>
  <c r="B1537" i="1"/>
  <c r="B1534" i="1"/>
  <c r="B1540" i="1"/>
  <c r="B1550" i="1"/>
  <c r="B1535" i="1"/>
  <c r="B1546" i="1"/>
  <c r="B1542" i="1"/>
  <c r="B1541" i="1"/>
  <c r="B1548" i="1"/>
  <c r="B1532" i="1"/>
  <c r="B1547" i="1"/>
  <c r="B1539" i="1"/>
  <c r="B1533" i="1"/>
  <c r="B1543" i="1"/>
  <c r="B1545" i="1"/>
  <c r="B1538" i="1"/>
  <c r="B1544" i="1"/>
  <c r="B1536" i="1"/>
  <c r="B1549" i="1"/>
  <c r="B1293" i="1"/>
  <c r="B1675" i="1"/>
  <c r="B1674" i="1"/>
  <c r="B1669" i="1"/>
  <c r="B1673" i="1"/>
  <c r="B1677" i="1"/>
  <c r="B1671" i="1"/>
  <c r="B1667" i="1"/>
  <c r="B1668" i="1"/>
  <c r="B1666" i="1"/>
  <c r="B1664" i="1"/>
  <c r="B1672" i="1"/>
  <c r="B1663" i="1"/>
  <c r="B1670" i="1"/>
  <c r="B1665" i="1"/>
  <c r="B1676" i="1"/>
  <c r="B1305" i="1"/>
  <c r="B1306" i="1"/>
  <c r="B1295" i="1"/>
  <c r="B1294" i="1"/>
  <c r="B1302" i="1"/>
  <c r="B1296" i="1"/>
  <c r="B1299" i="1"/>
  <c r="B1300" i="1"/>
  <c r="B1304" i="1"/>
  <c r="B1301" i="1"/>
  <c r="B1298" i="1"/>
  <c r="B1303" i="1"/>
  <c r="B1297" i="1"/>
  <c r="B1476" i="1"/>
  <c r="B1477" i="1"/>
  <c r="B1471" i="1"/>
  <c r="B1470" i="1"/>
  <c r="B1472" i="1"/>
  <c r="B1473" i="1"/>
  <c r="B1279" i="1"/>
  <c r="B1280" i="1"/>
  <c r="B1281" i="1"/>
  <c r="B1314" i="1"/>
  <c r="B1315" i="1"/>
  <c r="B1316" i="1"/>
  <c r="B1313" i="1"/>
  <c r="B1318" i="1"/>
  <c r="B1317" i="1"/>
  <c r="B1319" i="1"/>
  <c r="B1312" i="1"/>
  <c r="B1309" i="1"/>
  <c r="B1307" i="1"/>
  <c r="B1311" i="1"/>
  <c r="B1308" i="1"/>
  <c r="B1310" i="1"/>
  <c r="B1351" i="1"/>
  <c r="B1352" i="1"/>
  <c r="B1354" i="1"/>
  <c r="B1355" i="1"/>
  <c r="B1353" i="1"/>
  <c r="B1356" i="1"/>
  <c r="B1358" i="1"/>
  <c r="B1357" i="1"/>
  <c r="B1506" i="1"/>
  <c r="B1502" i="1"/>
  <c r="B1505" i="1"/>
  <c r="B1507" i="1"/>
  <c r="B1503" i="1"/>
  <c r="B1504" i="1"/>
  <c r="B1509" i="1"/>
  <c r="B1511" i="1"/>
  <c r="B1512" i="1"/>
  <c r="B1519" i="1"/>
  <c r="B1516" i="1"/>
  <c r="B1508" i="1"/>
  <c r="B1517" i="1"/>
  <c r="B1513" i="1"/>
  <c r="B1518" i="1"/>
  <c r="B1515" i="1"/>
  <c r="B1510" i="1"/>
  <c r="B1514" i="1"/>
  <c r="B1490" i="1"/>
  <c r="B1500" i="1"/>
  <c r="B1485" i="1"/>
  <c r="B1487" i="1"/>
  <c r="B1497" i="1"/>
  <c r="B1484" i="1"/>
  <c r="B1493" i="1"/>
  <c r="B1498" i="1"/>
  <c r="B1486" i="1"/>
  <c r="B1496" i="1"/>
  <c r="B1491" i="1"/>
  <c r="B1501" i="1"/>
  <c r="B1488" i="1"/>
  <c r="B1489" i="1"/>
  <c r="B1495" i="1"/>
  <c r="B1492" i="1"/>
  <c r="B1494" i="1"/>
  <c r="B1499" i="1"/>
  <c r="B1607" i="1"/>
  <c r="B1613" i="1"/>
  <c r="B1620" i="1"/>
  <c r="B1612" i="1"/>
  <c r="B1615" i="1"/>
  <c r="B1623" i="1"/>
  <c r="B1622" i="1"/>
  <c r="B1619" i="1"/>
  <c r="B1621" i="1"/>
  <c r="B1609" i="1"/>
  <c r="B1610" i="1"/>
  <c r="B1606" i="1"/>
  <c r="B1616" i="1"/>
  <c r="B1611" i="1"/>
  <c r="B1617" i="1"/>
  <c r="B1618" i="1"/>
  <c r="B1614" i="1"/>
  <c r="B1608" i="1"/>
  <c r="B4" i="1"/>
  <c r="B2" i="1"/>
  <c r="B3" i="1"/>
  <c r="B5" i="1"/>
  <c r="B7" i="1"/>
  <c r="B6" i="1"/>
  <c r="B8" i="1"/>
  <c r="B9" i="1"/>
  <c r="B37" i="1"/>
  <c r="B41" i="1"/>
  <c r="B42" i="1"/>
  <c r="B36" i="1"/>
  <c r="B34" i="1"/>
  <c r="B38" i="1"/>
  <c r="B40" i="1"/>
  <c r="B35" i="1"/>
  <c r="B39" i="1"/>
  <c r="B28" i="1"/>
  <c r="B10" i="1"/>
  <c r="B11" i="1"/>
  <c r="B12" i="1"/>
  <c r="B13" i="1"/>
  <c r="B14" i="1"/>
  <c r="B15" i="1"/>
  <c r="B16" i="1"/>
  <c r="B17" i="1"/>
  <c r="B18" i="1"/>
  <c r="B19" i="1"/>
  <c r="B20" i="1"/>
  <c r="B149" i="1"/>
  <c r="B21" i="1"/>
  <c r="B33" i="1"/>
  <c r="B30" i="1"/>
  <c r="B31" i="1"/>
  <c r="B32" i="1"/>
  <c r="B23" i="1"/>
  <c r="B25" i="1"/>
  <c r="B24" i="1"/>
  <c r="B26" i="1"/>
  <c r="B22" i="1"/>
  <c r="B27" i="1"/>
  <c r="B29" i="1"/>
  <c r="B43" i="1"/>
  <c r="B44" i="1"/>
  <c r="B48" i="1"/>
  <c r="B51" i="1"/>
  <c r="B52" i="1"/>
  <c r="B49" i="1"/>
  <c r="B50" i="1"/>
  <c r="B45" i="1"/>
  <c r="B47" i="1"/>
  <c r="B46" i="1"/>
  <c r="B461" i="1"/>
  <c r="B65" i="1"/>
  <c r="B69" i="1"/>
  <c r="B68" i="1"/>
  <c r="B58" i="1"/>
  <c r="B61" i="1"/>
  <c r="B62" i="1"/>
  <c r="B63" i="1"/>
  <c r="B54" i="1"/>
  <c r="B55" i="1"/>
  <c r="B53" i="1"/>
  <c r="B56" i="1"/>
  <c r="B57" i="1"/>
  <c r="B59" i="1"/>
  <c r="B60" i="1"/>
  <c r="B64" i="1"/>
  <c r="B418" i="1"/>
  <c r="B417" i="1"/>
  <c r="B480" i="1"/>
  <c r="B479" i="1"/>
  <c r="B481" i="1"/>
  <c r="B66" i="1"/>
  <c r="B132" i="1"/>
  <c r="B129" i="1"/>
  <c r="B136" i="1"/>
  <c r="B127" i="1"/>
  <c r="B130" i="1"/>
  <c r="B126" i="1"/>
  <c r="B131" i="1"/>
  <c r="B137" i="1"/>
  <c r="B133" i="1"/>
  <c r="B134" i="1"/>
  <c r="B128" i="1"/>
  <c r="B135" i="1"/>
  <c r="B70" i="1"/>
  <c r="B71" i="1"/>
  <c r="B293" i="1"/>
  <c r="B294" i="1"/>
  <c r="B295" i="1"/>
  <c r="B296" i="1"/>
  <c r="B297" i="1"/>
  <c r="B67" i="1"/>
  <c r="B89" i="1"/>
  <c r="B73" i="1"/>
  <c r="B72" i="1"/>
  <c r="B77" i="1"/>
  <c r="B78" i="1"/>
  <c r="B79" i="1"/>
  <c r="B80" i="1"/>
  <c r="B81" i="1"/>
  <c r="B76" i="1"/>
  <c r="B75" i="1"/>
  <c r="B74" i="1"/>
  <c r="B86" i="1"/>
  <c r="B87" i="1"/>
  <c r="B88" i="1"/>
  <c r="B82" i="1"/>
  <c r="B84" i="1"/>
  <c r="B83" i="1"/>
  <c r="B299" i="1"/>
  <c r="B301" i="1"/>
  <c r="B300" i="1"/>
  <c r="B302" i="1"/>
  <c r="B546" i="1"/>
  <c r="B547" i="1"/>
  <c r="B561" i="1"/>
  <c r="B564" i="1"/>
  <c r="B562" i="1"/>
  <c r="B563" i="1"/>
  <c r="B93" i="1"/>
  <c r="B94" i="1"/>
  <c r="B96" i="1"/>
  <c r="B95" i="1"/>
  <c r="B92" i="1"/>
  <c r="B97" i="1"/>
  <c r="B100" i="1"/>
  <c r="B101" i="1"/>
  <c r="B99" i="1"/>
  <c r="B102" i="1"/>
  <c r="B98" i="1"/>
  <c r="B85" i="1"/>
  <c r="B113" i="1"/>
  <c r="B116" i="1"/>
  <c r="B114" i="1"/>
  <c r="B117" i="1"/>
  <c r="B111" i="1"/>
  <c r="B112" i="1"/>
  <c r="B115" i="1"/>
  <c r="B105" i="1"/>
  <c r="B103" i="1"/>
  <c r="B106" i="1"/>
  <c r="B109" i="1"/>
  <c r="B108" i="1"/>
  <c r="B104" i="1"/>
  <c r="B107" i="1"/>
  <c r="B90" i="1"/>
  <c r="B91" i="1"/>
  <c r="B496" i="1"/>
  <c r="B494" i="1"/>
  <c r="B500" i="1"/>
  <c r="B499" i="1"/>
  <c r="B501" i="1"/>
  <c r="B498" i="1"/>
  <c r="B504" i="1"/>
  <c r="B502" i="1"/>
  <c r="B495" i="1"/>
  <c r="B503" i="1"/>
  <c r="B505" i="1"/>
  <c r="B497" i="1"/>
  <c r="B121" i="1"/>
  <c r="B119" i="1"/>
  <c r="B118" i="1"/>
  <c r="B120" i="1"/>
  <c r="B123" i="1"/>
  <c r="B122" i="1"/>
  <c r="B124" i="1"/>
  <c r="B125" i="1"/>
  <c r="B572" i="1"/>
  <c r="B110" i="1"/>
  <c r="B138" i="1"/>
  <c r="B139" i="1"/>
  <c r="B648" i="1"/>
  <c r="B649" i="1"/>
  <c r="B144" i="1"/>
  <c r="B146" i="1"/>
  <c r="B145" i="1"/>
  <c r="B147" i="1"/>
  <c r="B143" i="1"/>
  <c r="B148" i="1"/>
  <c r="B157" i="1"/>
  <c r="B160" i="1"/>
  <c r="B162" i="1"/>
  <c r="B161" i="1"/>
  <c r="B158" i="1"/>
  <c r="B159" i="1"/>
  <c r="B154" i="1"/>
  <c r="B156" i="1"/>
  <c r="B155" i="1"/>
  <c r="B150" i="1"/>
  <c r="B152" i="1"/>
  <c r="B151" i="1"/>
  <c r="B153" i="1"/>
  <c r="B230" i="1"/>
  <c r="B231" i="1"/>
  <c r="B233" i="1"/>
  <c r="B232" i="1"/>
  <c r="B142" i="1"/>
  <c r="B164" i="1"/>
  <c r="B165" i="1"/>
  <c r="B141" i="1"/>
  <c r="B140" i="1"/>
  <c r="B163" i="1"/>
  <c r="B169" i="1"/>
  <c r="B168" i="1"/>
  <c r="B170" i="1"/>
  <c r="B172" i="1"/>
  <c r="B167" i="1"/>
  <c r="B171" i="1"/>
  <c r="B218" i="1"/>
  <c r="B221" i="1"/>
  <c r="B217" i="1"/>
  <c r="B219" i="1"/>
  <c r="B220" i="1"/>
  <c r="B215" i="1"/>
  <c r="B216" i="1"/>
  <c r="B212" i="1"/>
  <c r="B214" i="1"/>
  <c r="B213" i="1"/>
  <c r="B211" i="1"/>
  <c r="B209" i="1"/>
  <c r="B210" i="1"/>
  <c r="B226" i="1"/>
  <c r="B222" i="1"/>
  <c r="B224" i="1"/>
  <c r="B225" i="1"/>
  <c r="B223" i="1"/>
  <c r="B179" i="1"/>
  <c r="B182" i="1"/>
  <c r="B184" i="1"/>
  <c r="B180" i="1"/>
  <c r="B181" i="1"/>
  <c r="B183" i="1"/>
  <c r="B185" i="1"/>
  <c r="B189" i="1"/>
  <c r="B186" i="1"/>
  <c r="B187" i="1"/>
  <c r="B188" i="1"/>
  <c r="B166" i="1"/>
  <c r="B228" i="1"/>
  <c r="B229" i="1"/>
  <c r="B227" i="1"/>
  <c r="B202" i="1"/>
  <c r="B194" i="1"/>
  <c r="B203" i="1"/>
  <c r="B195" i="1"/>
  <c r="B206" i="1"/>
  <c r="B201" i="1"/>
  <c r="B200" i="1"/>
  <c r="B196" i="1"/>
  <c r="B208" i="1"/>
  <c r="B204" i="1"/>
  <c r="B197" i="1"/>
  <c r="B198" i="1"/>
  <c r="B207" i="1"/>
  <c r="B199" i="1"/>
  <c r="B205" i="1"/>
  <c r="B192" i="1"/>
  <c r="B190" i="1"/>
  <c r="B191" i="1"/>
  <c r="B176" i="1"/>
  <c r="B177" i="1"/>
  <c r="B178" i="1"/>
  <c r="B173" i="1"/>
  <c r="B174" i="1"/>
  <c r="B175" i="1"/>
  <c r="B193" i="1"/>
  <c r="B239" i="1"/>
  <c r="B238" i="1"/>
  <c r="B1073" i="1"/>
  <c r="B1071" i="1"/>
  <c r="B1069" i="1"/>
  <c r="B1080" i="1"/>
  <c r="B1079" i="1"/>
  <c r="B1084" i="1"/>
  <c r="B1074" i="1"/>
  <c r="B1081" i="1"/>
  <c r="B1078" i="1"/>
  <c r="B1070" i="1"/>
  <c r="B1083" i="1"/>
  <c r="B1072" i="1"/>
  <c r="B1075" i="1"/>
  <c r="B1076" i="1"/>
  <c r="B1082" i="1"/>
  <c r="B1085" i="1"/>
  <c r="B1077" i="1"/>
  <c r="B235" i="1"/>
  <c r="B234" i="1"/>
  <c r="B237" i="1"/>
  <c r="B236" i="1"/>
  <c r="B653" i="1"/>
  <c r="B650" i="1"/>
  <c r="B652" i="1"/>
  <c r="B654" i="1"/>
  <c r="B655" i="1"/>
  <c r="B651" i="1"/>
  <c r="B318" i="1"/>
  <c r="B317" i="1"/>
  <c r="B319" i="1"/>
  <c r="B243" i="1"/>
  <c r="B242" i="1"/>
  <c r="B240" i="1"/>
  <c r="B241" i="1"/>
  <c r="B246" i="1"/>
  <c r="B244" i="1"/>
  <c r="B245" i="1"/>
  <c r="B248" i="1"/>
  <c r="B251" i="1"/>
  <c r="B247" i="1"/>
  <c r="B249" i="1"/>
  <c r="B250" i="1"/>
  <c r="B259" i="1"/>
  <c r="B260" i="1"/>
  <c r="B253" i="1"/>
  <c r="B255" i="1"/>
  <c r="B254" i="1"/>
  <c r="B256" i="1"/>
  <c r="B258" i="1"/>
  <c r="B257" i="1"/>
  <c r="B644" i="1"/>
  <c r="B637" i="1"/>
  <c r="B643" i="1"/>
  <c r="B641" i="1"/>
  <c r="B642" i="1"/>
  <c r="B640" i="1"/>
  <c r="B645" i="1"/>
  <c r="B646" i="1"/>
  <c r="B647" i="1"/>
  <c r="B639" i="1"/>
  <c r="B638" i="1"/>
  <c r="B291" i="1"/>
  <c r="B292" i="1"/>
  <c r="B283" i="1"/>
  <c r="B279" i="1"/>
  <c r="B288" i="1"/>
  <c r="B290" i="1"/>
  <c r="B277" i="1"/>
  <c r="B285" i="1"/>
  <c r="B280" i="1"/>
  <c r="B284" i="1"/>
  <c r="B281" i="1"/>
  <c r="B282" i="1"/>
  <c r="B276" i="1"/>
  <c r="B286" i="1"/>
  <c r="B289" i="1"/>
  <c r="B278" i="1"/>
  <c r="B287" i="1"/>
  <c r="B266" i="1"/>
  <c r="B273" i="1"/>
  <c r="B275" i="1"/>
  <c r="B270" i="1"/>
  <c r="B263" i="1"/>
  <c r="B262" i="1"/>
  <c r="B267" i="1"/>
  <c r="B264" i="1"/>
  <c r="B265" i="1"/>
  <c r="B269" i="1"/>
  <c r="B268" i="1"/>
  <c r="B271" i="1"/>
  <c r="B274" i="1"/>
  <c r="B261" i="1"/>
  <c r="B272" i="1"/>
  <c r="B303" i="1"/>
  <c r="B304" i="1"/>
  <c r="B252" i="1"/>
  <c r="B320" i="1"/>
  <c r="B305" i="1"/>
  <c r="B306" i="1"/>
  <c r="B307" i="1"/>
  <c r="B298" i="1"/>
  <c r="B314" i="1"/>
  <c r="B308" i="1"/>
  <c r="B313" i="1"/>
  <c r="B311" i="1"/>
  <c r="B316" i="1"/>
  <c r="B315" i="1"/>
  <c r="B309" i="1"/>
  <c r="B310" i="1"/>
  <c r="B312" i="1"/>
  <c r="B321" i="1"/>
  <c r="B322" i="1"/>
  <c r="B329" i="1"/>
  <c r="B328" i="1"/>
  <c r="B324" i="1"/>
  <c r="B323" i="1"/>
  <c r="B326" i="1"/>
  <c r="B325" i="1"/>
  <c r="B327" i="1"/>
  <c r="B330" i="1"/>
  <c r="B341" i="1"/>
  <c r="B340" i="1"/>
  <c r="B378" i="1"/>
  <c r="B354" i="1"/>
  <c r="B353" i="1"/>
  <c r="B358" i="1"/>
  <c r="B359" i="1"/>
  <c r="B360" i="1"/>
  <c r="B361" i="1"/>
  <c r="B348" i="1"/>
  <c r="B344" i="1"/>
  <c r="B352" i="1"/>
  <c r="B345" i="1"/>
  <c r="B346" i="1"/>
  <c r="B351" i="1"/>
  <c r="B347" i="1"/>
  <c r="B349" i="1"/>
  <c r="B343" i="1"/>
  <c r="B350" i="1"/>
  <c r="B342" i="1"/>
  <c r="B355" i="1"/>
  <c r="B357" i="1"/>
  <c r="B356" i="1"/>
  <c r="B335" i="1"/>
  <c r="B332" i="1"/>
  <c r="B334" i="1"/>
  <c r="B331" i="1"/>
  <c r="B333" i="1"/>
  <c r="B339" i="1"/>
  <c r="B336" i="1"/>
  <c r="B338" i="1"/>
  <c r="B337" i="1"/>
  <c r="B377" i="1"/>
  <c r="B434" i="1"/>
  <c r="B362" i="1"/>
  <c r="B363" i="1"/>
  <c r="B364" i="1"/>
  <c r="B460" i="1"/>
  <c r="B1478" i="1"/>
  <c r="B1481" i="1"/>
  <c r="B1483" i="1"/>
  <c r="B1479" i="1"/>
  <c r="B1480" i="1"/>
  <c r="B1482" i="1"/>
  <c r="B1449" i="1"/>
  <c r="B1450" i="1"/>
  <c r="B1452" i="1"/>
  <c r="B1451" i="1"/>
  <c r="B382" i="1"/>
  <c r="B385" i="1"/>
  <c r="B384" i="1"/>
  <c r="B383" i="1"/>
  <c r="B380" i="1"/>
  <c r="B379" i="1"/>
  <c r="B381" i="1"/>
  <c r="B368" i="1"/>
  <c r="B369" i="1"/>
  <c r="B376" i="1"/>
  <c r="B365" i="1"/>
  <c r="B370" i="1"/>
  <c r="B371" i="1"/>
  <c r="B367" i="1"/>
  <c r="B374" i="1"/>
  <c r="B366" i="1"/>
  <c r="B373" i="1"/>
  <c r="B375" i="1"/>
  <c r="B372" i="1"/>
  <c r="B405" i="1"/>
  <c r="B409" i="1"/>
  <c r="B408" i="1"/>
  <c r="B407" i="1"/>
  <c r="B406" i="1"/>
  <c r="B404" i="1"/>
  <c r="B403" i="1"/>
  <c r="B656" i="1"/>
  <c r="B657" i="1"/>
  <c r="B1283" i="1"/>
  <c r="B1285" i="1"/>
  <c r="B1288" i="1"/>
  <c r="B1292" i="1"/>
  <c r="B1290" i="1"/>
  <c r="B1287" i="1"/>
  <c r="B1286" i="1"/>
  <c r="B1291" i="1"/>
  <c r="B1282" i="1"/>
  <c r="B1289" i="1"/>
  <c r="B1284" i="1"/>
  <c r="B576" i="1"/>
  <c r="B591" i="1"/>
  <c r="B585" i="1"/>
  <c r="B588" i="1"/>
  <c r="B581" i="1"/>
  <c r="B583" i="1"/>
  <c r="B577" i="1"/>
  <c r="B589" i="1"/>
  <c r="B584" i="1"/>
  <c r="B578" i="1"/>
  <c r="B579" i="1"/>
  <c r="B586" i="1"/>
  <c r="B590" i="1"/>
  <c r="B587" i="1"/>
  <c r="B580" i="1"/>
  <c r="B582" i="1"/>
  <c r="B411" i="1"/>
  <c r="B410" i="1"/>
  <c r="B397" i="1"/>
  <c r="B394" i="1"/>
  <c r="B391" i="1"/>
  <c r="B389" i="1"/>
  <c r="B392" i="1"/>
  <c r="B395" i="1"/>
  <c r="B386" i="1"/>
  <c r="B396" i="1"/>
  <c r="B398" i="1"/>
  <c r="B393" i="1"/>
  <c r="B400" i="1"/>
  <c r="B390" i="1"/>
  <c r="B387" i="1"/>
  <c r="B402" i="1"/>
  <c r="B401" i="1"/>
  <c r="B388" i="1"/>
  <c r="B399" i="1"/>
  <c r="B426" i="1"/>
  <c r="B423" i="1"/>
  <c r="B420" i="1"/>
  <c r="B432" i="1"/>
  <c r="B433" i="1"/>
  <c r="B427" i="1"/>
  <c r="B430" i="1"/>
  <c r="B422" i="1"/>
  <c r="B419" i="1"/>
  <c r="B424" i="1"/>
  <c r="B428" i="1"/>
  <c r="B431" i="1"/>
  <c r="B425" i="1"/>
  <c r="B421" i="1"/>
  <c r="B429" i="1"/>
  <c r="B1458" i="1"/>
  <c r="B1457" i="1"/>
  <c r="B1462" i="1"/>
  <c r="B1461" i="1"/>
  <c r="B1460" i="1"/>
  <c r="B1459" i="1"/>
  <c r="B1453" i="1"/>
  <c r="B1454" i="1"/>
  <c r="B1455" i="1"/>
  <c r="B1456" i="1"/>
  <c r="B413" i="1"/>
  <c r="B416" i="1"/>
  <c r="B412" i="1"/>
  <c r="B415" i="1"/>
  <c r="B414" i="1"/>
  <c r="B1522" i="1"/>
  <c r="B1520" i="1"/>
  <c r="B1521" i="1"/>
  <c r="B592" i="1"/>
  <c r="B593" i="1"/>
  <c r="B596" i="1"/>
  <c r="B599" i="1"/>
  <c r="B595" i="1"/>
  <c r="B597" i="1"/>
  <c r="B598" i="1"/>
  <c r="B601" i="1"/>
  <c r="B600" i="1"/>
  <c r="B594" i="1"/>
  <c r="B631" i="1"/>
  <c r="B621" i="1"/>
  <c r="B622" i="1"/>
  <c r="B624" i="1"/>
  <c r="B632" i="1"/>
  <c r="B623" i="1"/>
  <c r="B626" i="1"/>
  <c r="B629" i="1"/>
  <c r="B630" i="1"/>
  <c r="B628" i="1"/>
  <c r="B627" i="1"/>
  <c r="B625" i="1"/>
  <c r="B439" i="1"/>
  <c r="B436" i="1"/>
  <c r="B447" i="1"/>
  <c r="B440" i="1"/>
  <c r="B441" i="1"/>
  <c r="B445" i="1"/>
  <c r="B438" i="1"/>
  <c r="B444" i="1"/>
  <c r="B442" i="1"/>
  <c r="B443" i="1"/>
  <c r="B448" i="1"/>
  <c r="B437" i="1"/>
  <c r="B449" i="1"/>
  <c r="B446" i="1"/>
  <c r="B454" i="1"/>
  <c r="B455" i="1"/>
  <c r="B451" i="1"/>
  <c r="B458" i="1"/>
  <c r="B452" i="1"/>
  <c r="B459" i="1"/>
  <c r="B453" i="1"/>
  <c r="B457" i="1"/>
  <c r="B456" i="1"/>
  <c r="B478" i="1"/>
  <c r="B435" i="1"/>
  <c r="B469" i="1"/>
  <c r="B467" i="1"/>
  <c r="B473" i="1"/>
  <c r="B471" i="1"/>
  <c r="B472" i="1"/>
  <c r="B470" i="1"/>
  <c r="B468" i="1"/>
  <c r="B1154" i="1"/>
  <c r="B1150" i="1"/>
  <c r="B1152" i="1"/>
  <c r="B1159" i="1"/>
  <c r="B1160" i="1"/>
  <c r="B1158" i="1"/>
  <c r="B1151" i="1"/>
  <c r="B1157" i="1"/>
  <c r="B1153" i="1"/>
  <c r="B1155" i="1"/>
  <c r="B1156" i="1"/>
  <c r="B670" i="1"/>
  <c r="B674" i="1"/>
  <c r="B676" i="1"/>
  <c r="B663" i="1"/>
  <c r="B671" i="1"/>
  <c r="B669" i="1"/>
  <c r="B675" i="1"/>
  <c r="B679" i="1"/>
  <c r="B677" i="1"/>
  <c r="B668" i="1"/>
  <c r="B673" i="1"/>
  <c r="B664" i="1"/>
  <c r="B667" i="1"/>
  <c r="B666" i="1"/>
  <c r="B678" i="1"/>
  <c r="B665" i="1"/>
  <c r="B672" i="1"/>
  <c r="B450" i="1"/>
  <c r="B476" i="1"/>
  <c r="B477" i="1"/>
  <c r="B483" i="1"/>
  <c r="B482" i="1"/>
  <c r="B463" i="1"/>
  <c r="B462" i="1"/>
  <c r="B466" i="1"/>
  <c r="B464" i="1"/>
  <c r="B465" i="1"/>
  <c r="B475" i="1"/>
  <c r="B474" i="1"/>
  <c r="B486" i="1"/>
  <c r="B484" i="1"/>
  <c r="B487" i="1"/>
  <c r="B488" i="1"/>
  <c r="B485" i="1"/>
  <c r="B711" i="1"/>
  <c r="B491" i="1"/>
  <c r="B492" i="1"/>
  <c r="B493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08" i="1"/>
  <c r="B535" i="1"/>
  <c r="B536" i="1"/>
  <c r="B606" i="1"/>
  <c r="B607" i="1"/>
  <c r="B552" i="1"/>
  <c r="B553" i="1"/>
  <c r="B707" i="1"/>
  <c r="B688" i="1"/>
  <c r="B705" i="1"/>
  <c r="B704" i="1"/>
  <c r="B701" i="1"/>
  <c r="B692" i="1"/>
  <c r="B691" i="1"/>
  <c r="B697" i="1"/>
  <c r="B696" i="1"/>
  <c r="B689" i="1"/>
  <c r="B706" i="1"/>
  <c r="B690" i="1"/>
  <c r="B694" i="1"/>
  <c r="B698" i="1"/>
  <c r="B702" i="1"/>
  <c r="B699" i="1"/>
  <c r="B695" i="1"/>
  <c r="B693" i="1"/>
  <c r="B700" i="1"/>
  <c r="B703" i="1"/>
  <c r="B489" i="1"/>
  <c r="B490" i="1"/>
  <c r="B507" i="1"/>
  <c r="B506" i="1"/>
  <c r="B574" i="1"/>
  <c r="B559" i="1"/>
  <c r="B548" i="1"/>
  <c r="B549" i="1"/>
  <c r="B542" i="1"/>
  <c r="B545" i="1"/>
  <c r="B538" i="1"/>
  <c r="B539" i="1"/>
  <c r="B543" i="1"/>
  <c r="B544" i="1"/>
  <c r="B540" i="1"/>
  <c r="B537" i="1"/>
  <c r="B541" i="1"/>
  <c r="B550" i="1"/>
  <c r="B551" i="1"/>
  <c r="B681" i="1"/>
  <c r="B680" i="1"/>
  <c r="B682" i="1"/>
  <c r="B683" i="1"/>
  <c r="B556" i="1"/>
  <c r="B555" i="1"/>
  <c r="B557" i="1"/>
  <c r="B554" i="1"/>
  <c r="B558" i="1"/>
  <c r="B603" i="1"/>
  <c r="B604" i="1"/>
  <c r="B602" i="1"/>
  <c r="B560" i="1"/>
  <c r="B575" i="1"/>
  <c r="B573" i="1"/>
  <c r="B568" i="1"/>
  <c r="B567" i="1"/>
  <c r="B571" i="1"/>
  <c r="B569" i="1"/>
  <c r="B570" i="1"/>
  <c r="B856" i="1"/>
  <c r="B855" i="1"/>
  <c r="B857" i="1"/>
  <c r="B859" i="1"/>
  <c r="B858" i="1"/>
  <c r="B845" i="1"/>
  <c r="B846" i="1"/>
  <c r="B841" i="1"/>
  <c r="B847" i="1"/>
  <c r="B848" i="1"/>
  <c r="B844" i="1"/>
  <c r="B853" i="1"/>
  <c r="B843" i="1"/>
  <c r="B849" i="1"/>
  <c r="B842" i="1"/>
  <c r="B851" i="1"/>
  <c r="B852" i="1"/>
  <c r="B850" i="1"/>
  <c r="B854" i="1"/>
  <c r="B867" i="1"/>
  <c r="B868" i="1"/>
  <c r="B712" i="1"/>
  <c r="B713" i="1"/>
  <c r="B566" i="1"/>
  <c r="B565" i="1"/>
  <c r="B720" i="1"/>
  <c r="B721" i="1"/>
  <c r="B605" i="1"/>
  <c r="B727" i="1"/>
  <c r="B8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832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834" i="1"/>
  <c r="B836" i="1"/>
  <c r="B837" i="1"/>
  <c r="B722" i="1"/>
  <c r="B723" i="1"/>
  <c r="B828" i="1"/>
  <c r="B791" i="1"/>
  <c r="B792" i="1"/>
  <c r="B793" i="1"/>
  <c r="B794" i="1"/>
  <c r="B795" i="1"/>
  <c r="B796" i="1"/>
  <c r="B840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33" i="1"/>
  <c r="B838" i="1"/>
  <c r="B728" i="1"/>
  <c r="B725" i="1"/>
  <c r="B829" i="1"/>
  <c r="B729" i="1"/>
  <c r="B730" i="1"/>
  <c r="B724" i="1"/>
  <c r="B726" i="1"/>
  <c r="B831" i="1"/>
  <c r="B835" i="1"/>
  <c r="B839" i="1"/>
  <c r="B612" i="1"/>
  <c r="B610" i="1"/>
  <c r="B611" i="1"/>
  <c r="B613" i="1"/>
  <c r="B708" i="1"/>
  <c r="B710" i="1"/>
  <c r="B709" i="1"/>
  <c r="B998" i="1"/>
  <c r="B1000" i="1"/>
  <c r="B999" i="1"/>
  <c r="B620" i="1"/>
  <c r="B619" i="1"/>
  <c r="B614" i="1"/>
  <c r="B616" i="1"/>
  <c r="B617" i="1"/>
  <c r="B618" i="1"/>
  <c r="B615" i="1"/>
  <c r="B635" i="1"/>
  <c r="B634" i="1"/>
  <c r="B636" i="1"/>
  <c r="B633" i="1"/>
  <c r="B1089" i="1"/>
  <c r="B1091" i="1"/>
  <c r="B1086" i="1"/>
  <c r="B1093" i="1"/>
  <c r="B1090" i="1"/>
  <c r="B1092" i="1"/>
  <c r="B1088" i="1"/>
  <c r="B1087" i="1"/>
  <c r="B660" i="1"/>
  <c r="B661" i="1"/>
  <c r="B662" i="1"/>
  <c r="B717" i="1"/>
  <c r="B718" i="1"/>
</calcChain>
</file>

<file path=xl/sharedStrings.xml><?xml version="1.0" encoding="utf-8"?>
<sst xmlns="http://schemas.openxmlformats.org/spreadsheetml/2006/main" count="3793" uniqueCount="434">
  <si>
    <t>Row Labels</t>
  </si>
  <si>
    <t>Sum of Del Qty</t>
  </si>
  <si>
    <t>Sum of Pay to Publisher</t>
  </si>
  <si>
    <t>GWAG Y NOS</t>
  </si>
  <si>
    <t>Y GWNINGEN A'R ARTH: TAMAID I AROS</t>
  </si>
  <si>
    <t>DYSGU GYDA SALI MALI: BYD O DDATHLU</t>
  </si>
  <si>
    <t>CYFRES DDARLLEN MAGI ANN: CAM PERO</t>
  </si>
  <si>
    <t>LLEW TU MEWN, Y / LION INSIDE, THE</t>
  </si>
  <si>
    <t>DWI EISIAU BOD YN DDEINOSOR</t>
  </si>
  <si>
    <t>ROR! ROR! DEINOSOR YDW I!</t>
  </si>
  <si>
    <t>DYSGU GYDA SALI MALI: BYD NATUR</t>
  </si>
  <si>
    <t>SNAP SALI MALI (9.90)</t>
  </si>
  <si>
    <t>A/AS LEVEL COMPUTER SCIENCE WJEC</t>
  </si>
  <si>
    <t>AMSER CHWARAE: AR Y FFERM / LET'S P</t>
  </si>
  <si>
    <t>JIG-SO SALI MALI TYMHORAU (8.99)</t>
  </si>
  <si>
    <t>PECYN DYSGU DARLLEN GYDA CADI A JAC</t>
  </si>
  <si>
    <t>SMOT YN MYND I'R YSGOL: CYFRES SMOT</t>
  </si>
  <si>
    <t>1000 GEIRIAU CYNTAF / FIRST 1000 WO</t>
  </si>
  <si>
    <t>MIRA A'R DANT</t>
  </si>
  <si>
    <t>CYFRES AMDANI: BLACMêL</t>
  </si>
  <si>
    <t>100 GEIRIAU CYNTAF</t>
  </si>
  <si>
    <t>MARMALED - PANDA BACH OREN, Y</t>
  </si>
  <si>
    <t>DWEUD YR AMSER GYDA CADI A JAC/ TEL</t>
  </si>
  <si>
    <t>SMOT AR Y FFERM: CYFRES SMOT</t>
  </si>
  <si>
    <t>AMSER CHWARAE  GEIRIAU CYNTAF</t>
  </si>
  <si>
    <t>FY LLYFR GEIRIAU CYMRAEG – MY FIRST</t>
  </si>
  <si>
    <t>AMSER CHWARAE: BOCS TWLS ADEILADWR</t>
  </si>
  <si>
    <t>CYFRINACH NANA CRWCA</t>
  </si>
  <si>
    <t>GWERSYLLA / CAMPING OUT (CAE BERLLA</t>
  </si>
  <si>
    <t>CYFRES AMDANI: YN EI GWSG</t>
  </si>
  <si>
    <t>STRYD Y BONT</t>
  </si>
  <si>
    <t>BACHGEN MEWN FFROG, Y</t>
  </si>
  <si>
    <t>CODI FFLAP PI-PO! TRACTOR/POP-UP PE</t>
  </si>
  <si>
    <t>PARTI PEN BLWYDD SMOT</t>
  </si>
  <si>
    <t>CHWEDLAU'R COPA COCH: LLADRON Y DEY</t>
  </si>
  <si>
    <t>DEG TYWYSOGES FACH / TEN LITTLE PRI</t>
  </si>
  <si>
    <t>CARDIAU FFLACH: RHIFAU (7.99)</t>
  </si>
  <si>
    <t>POENISAWRWS, Y / WORRYSAURUS, THE</t>
  </si>
  <si>
    <t>CARIAD YN OES Y GIN</t>
  </si>
  <si>
    <t>GEM BERYGLUS</t>
  </si>
  <si>
    <t>GEMAU'R PAROT PIWS PECYN 1</t>
  </si>
  <si>
    <t>TRACTOR AR RAS / RUNAWAY TRACTOR</t>
  </si>
  <si>
    <t>HUFEN AFIACH</t>
  </si>
  <si>
    <t>DDAFAD DDRWG / NAUGHTY SHEEP</t>
  </si>
  <si>
    <t>20 RHIF CYNTAF / FIRST 20 NUMBERS</t>
  </si>
  <si>
    <t>50 GAIR CYNTAF / FIRST 50 WORDS</t>
  </si>
  <si>
    <t>BOCS SW - JIG-SO A LLYFR (12.99)</t>
  </si>
  <si>
    <t>MAE'R CYFAN I TI</t>
  </si>
  <si>
    <t>GEMAU'R PAROT PIWS PECYN 3</t>
  </si>
  <si>
    <t>WICHYN AR GOLL / WICHYN GOES MISSIN</t>
  </si>
  <si>
    <t>CODI FFLAP PI PO! I FFWRDD Â NI!</t>
  </si>
  <si>
    <t>HIPO CYNTAF AR Y LLEUAD, YR / THE F</t>
  </si>
  <si>
    <t>1, 2, 3, DAWNSIO DAWNS Y DEINOSOR /</t>
  </si>
  <si>
    <t>CYFRINACH Y BWGAN BRAIN / SCARECROW</t>
  </si>
  <si>
    <t>SIED AR DAN/BARN ON FIRE (CAE BERLL</t>
  </si>
  <si>
    <t>ATLAS MAWR Y BYD</t>
  </si>
  <si>
    <t>HELP GYDA GWAITH CARTREF-LLYTHREN</t>
  </si>
  <si>
    <t>GEMAU'R PAROT PIWS PECYN 2</t>
  </si>
  <si>
    <t>MR FFIAIDD</t>
  </si>
  <si>
    <t>100 GEIRIAU FFERM CYNTAF/ FIRST 100</t>
  </si>
  <si>
    <t>RHIFAU 100 CYNTAF/FIRST 100 NUMBERS</t>
  </si>
  <si>
    <t>PAID A PHOENI</t>
  </si>
  <si>
    <t>AMSER COGINIO / A COCINAR - LLYFR C</t>
  </si>
  <si>
    <t>SEICOLEG UWCH GYFRANNOL (AIL ARGRAF</t>
  </si>
  <si>
    <t>BATTLE CARDS THE MABINOGION (9.90)</t>
  </si>
  <si>
    <t>TRWY'R FFENESTRI (CYFRES AMDANI)</t>
  </si>
  <si>
    <t>YSGRIFENNU GEIRIAU CYNTAF/WRITING M</t>
  </si>
  <si>
    <t>PLANT GWAETHA'R BYD</t>
  </si>
  <si>
    <t>ROCK &amp; POP, MUSICAL THEATRE, JAZZ</t>
  </si>
  <si>
    <t>PECYN Y GWNINGEN A'R ARTH</t>
  </si>
  <si>
    <t>POSAU FFERM I'R PLANT BACH / LITTLE</t>
  </si>
  <si>
    <t>CHWARAE GYDA LLIWIAU</t>
  </si>
  <si>
    <t>HELP LLAW: YN Y GWAED</t>
  </si>
  <si>
    <t>MORFIL OEDD EISIAU MWY, Y / THE WHA</t>
  </si>
  <si>
    <t>RHYW DDRWG YN Y CAWS</t>
  </si>
  <si>
    <t>PECYN GWEITHGAREDDAU TRIO</t>
  </si>
  <si>
    <t>UN, DAU, TRI ... 123 (ALPHAPRINT)</t>
  </si>
  <si>
    <t>CARDIAU BRWYDRO MABINOGI (9.90)</t>
  </si>
  <si>
    <t>MÔR-LADRON - GWEITHGAREDDAU! HWYL!</t>
  </si>
  <si>
    <t>ADIO A THYNNU - (HELP G CARTREF)</t>
  </si>
  <si>
    <t>PWYLL A RHIANNON</t>
  </si>
  <si>
    <t>JIG-SO ABC BYD NATUR (6.99)</t>
  </si>
  <si>
    <t>CARDIAU BRWYDRO BWYSTFILOD H (9.90)</t>
  </si>
  <si>
    <t>PECYN D WALLIAMS I BLANT IAU - 2</t>
  </si>
  <si>
    <t>PECYN DAVID WALLIAMS I BLANT IAU</t>
  </si>
  <si>
    <t>PECYN Y LLEW A'I FFRINDIAU / THE LI</t>
  </si>
  <si>
    <t>PECYN DARLLEN DIFYR 1</t>
  </si>
  <si>
    <t>POPETH AM AMRYWIAETH / ALL ABOUT DI</t>
  </si>
  <si>
    <t>CODI FFLAP PI-PO!: BWYSTFILOD / POP</t>
  </si>
  <si>
    <t>PUMP PRYSUR: ANTUR Y PEN-BLWYDD</t>
  </si>
  <si>
    <t>GWIWEROD GWIRION BOST / SQUIRRELS W</t>
  </si>
  <si>
    <t>LLYFR STICERI RYGBI</t>
  </si>
  <si>
    <t>SGRAM! CERDDI BLASUS</t>
  </si>
  <si>
    <t>FY ANTUR I'R LLEUAD</t>
  </si>
  <si>
    <t>PECYN CYFRES BYD Y GOEDEN FFWRDD â</t>
  </si>
  <si>
    <t>METHU SYMUD / I'M STUCK (CAE BERLLA</t>
  </si>
  <si>
    <t>DWLI DOMINO (7.99)</t>
  </si>
  <si>
    <t>DEWCH I FODELU GYDA CLAI</t>
  </si>
  <si>
    <t>PARTI PEN-BLWYDD BING!</t>
  </si>
  <si>
    <t>LEGO CITY: SAFLE ADEILADU/BUILDING</t>
  </si>
  <si>
    <t>LEGO CITY: ORSAF DAN, YR</t>
  </si>
  <si>
    <t>HELP GYDA GWAITH CARTREF-RHIFEDD</t>
  </si>
  <si>
    <t>OES YR EIRA - CHWEDLAU COPA COCH</t>
  </si>
  <si>
    <t>SIWAN A CHERDDI ERAILL</t>
  </si>
  <si>
    <t>SEREN IAITH 2</t>
  </si>
  <si>
    <t>JIG SO EWROP (6.99)</t>
  </si>
  <si>
    <t>DIHANGFA FAWR TAID</t>
  </si>
  <si>
    <t>CHWARAE'R GEM/PLAY THE GAME (23.95)</t>
  </si>
  <si>
    <t>TYNNU LLUN GYDA SIALC</t>
  </si>
  <si>
    <t>SAWL BWCI BO? / HOW MANY BWCI BOS?</t>
  </si>
  <si>
    <t>CYFRES TRIO: ANTUR Y MILENIWM</t>
  </si>
  <si>
    <t>CWNING-OD - GLAW A HINDDA</t>
  </si>
  <si>
    <t>BATTLE CARDS GODS &amp; GOBLINS (9.90)</t>
  </si>
  <si>
    <t>PECYN CYFRES PUMP PRYSUR</t>
  </si>
  <si>
    <t>DIWRNOD MART / DAY AT THE MART</t>
  </si>
  <si>
    <t>ELIFFANT EITHAF DIGYWILYDD, YR</t>
  </si>
  <si>
    <t>CYFFESION SAESNES YNG NGHYMRU</t>
  </si>
  <si>
    <t>PECYN CYFRES HUFEN AFIACH</t>
  </si>
  <si>
    <t>ELON</t>
  </si>
  <si>
    <t>CYW A'I FFRINDIAU</t>
  </si>
  <si>
    <t>LLYFR Y CORFF</t>
  </si>
  <si>
    <t>SARA A'R STRANC</t>
  </si>
  <si>
    <t>TI... / YOU...</t>
  </si>
  <si>
    <t>PUMP PRYSUR: PUMP YN ACHUB Y DYDD</t>
  </si>
  <si>
    <t>JERONIMO</t>
  </si>
  <si>
    <t>CEFIN Y COALA CARCUS</t>
  </si>
  <si>
    <t>MAE'N IAWN BOD YN WAHANOL</t>
  </si>
  <si>
    <t>BYGS</t>
  </si>
  <si>
    <t>MELLITH YN Y MYNYDD (CHWEDLAU COPA)</t>
  </si>
  <si>
    <t>TELL ME ABOUT ... PATAGONIA</t>
  </si>
  <si>
    <t>PECYN SAITH SELOG</t>
  </si>
  <si>
    <t>PECYN DARLLEN DIFYR 2</t>
  </si>
  <si>
    <t>PUMP PRYSUR: TWM YN HELA CATHOD</t>
  </si>
  <si>
    <t>POS BANERI Y BYD (JIG-SO) (6.99)</t>
  </si>
  <si>
    <t>JIG-SO BYWYD GWYLLT AFFRICA (6.99)</t>
  </si>
  <si>
    <t>ANTUR YR EISTEDDFOD (CYFRES TRIO)</t>
  </si>
  <si>
    <t>DDINAS UCHEL, Y / THE BUILDERS</t>
  </si>
  <si>
    <t>CYFRES AMDANI: CARIAD PUR</t>
  </si>
  <si>
    <t>CHWARAE A DYSGU MAGNETIG: AMSER</t>
  </si>
  <si>
    <t>ELEN BENFELEN</t>
  </si>
  <si>
    <t>CWMWL BYCHAN / LITTLE CLOUD</t>
  </si>
  <si>
    <t>BRANWEN</t>
  </si>
  <si>
    <t>DYMA NI - SUT I FYW AR Y DDAEAR / H</t>
  </si>
  <si>
    <t>LLYFR CLWT: BABI PRYSUR / BUSY BABY</t>
  </si>
  <si>
    <t>COGINIO YMARFEROL</t>
  </si>
  <si>
    <t>BETI'R AFR FLIN / BETI THE GRUMPY G</t>
  </si>
  <si>
    <t>POSAU MATHS (5.99)</t>
  </si>
  <si>
    <t>HELP GYDA GWAITH CARTREF - YSGRIFEN</t>
  </si>
  <si>
    <t>SAITH SELOG: BRYSIWCH, SAITH SELOG,</t>
  </si>
  <si>
    <t>TI'N WERTH Y BYD!</t>
  </si>
  <si>
    <t>TAITH FAWR CENAU BACH</t>
  </si>
  <si>
    <t>ALPHAPRINT: ANIFEILIAID GEIRIAU CRO</t>
  </si>
  <si>
    <t>LLIWIAU (ALPHAPRINT)</t>
  </si>
  <si>
    <t>ROC A PHOP, THEATR GERDD A JAZZ</t>
  </si>
  <si>
    <t>ANTI AFIACH</t>
  </si>
  <si>
    <t>DARLLEN AC YSGRIFENNU</t>
  </si>
  <si>
    <t>MWY O SILLAFU</t>
  </si>
  <si>
    <t>BARTI DDU/PIRATES (6.99)</t>
  </si>
  <si>
    <t>JIG-SO RHIFAU 1-10 - ADIO (6.99)</t>
  </si>
  <si>
    <t>WYDDOR, YR (6.99)</t>
  </si>
  <si>
    <t>TAITH RYFEDDOL A GWYRTHIOL FFREDI Y</t>
  </si>
  <si>
    <t>CYFRES TRIO: ANTUR Y CASTELL</t>
  </si>
  <si>
    <t>PETAI'R BYD I GYD YN...</t>
  </si>
  <si>
    <t>AM BYTH BYTHOEDD/ FOREVER</t>
  </si>
  <si>
    <t>HELP LLAW ASTUDIO I BLE'R AETH HAUL</t>
  </si>
  <si>
    <t>HELP GWAITH CARTREF: TABLAU LLUOSI</t>
  </si>
  <si>
    <t>HELP GYDA GWAITH CART: MATH PETH PW</t>
  </si>
  <si>
    <t>BROG BROGA</t>
  </si>
  <si>
    <t>BANANAS!</t>
  </si>
  <si>
    <t>SAITH SELOG: CYFRINACH YR HEN FELIN</t>
  </si>
  <si>
    <t>M AM AWTISTIAETH</t>
  </si>
  <si>
    <t>HELP GYDA GWAITH CARTREF: MATH ADOL</t>
  </si>
  <si>
    <t>HELP GWAITH CARTREF: LLUOSI A RHANN</t>
  </si>
  <si>
    <t>LLYFR STICERI CADI A JAC STICKER BO</t>
  </si>
  <si>
    <t>PUMP PRYSUR: ANTUR HANNER TYMOR</t>
  </si>
  <si>
    <t>JIG-SO CYMRU/WALES (6.99)</t>
  </si>
  <si>
    <t>JIG-SO TRACTOR MAWR (6.99)</t>
  </si>
  <si>
    <t>BWYTA'N IACH GYDA HEINI (6.99)</t>
  </si>
  <si>
    <t>JIG-SO RHIFAU 1-10 (6.99)</t>
  </si>
  <si>
    <t>JIG-SO BYWYD AR Y FFERM (6.99)</t>
  </si>
  <si>
    <t>CARDIAU BRWYDRO CEWRI A CHOB (9.90)</t>
  </si>
  <si>
    <t>DEINTYDD DIEFLIG</t>
  </si>
  <si>
    <t>CAMAU CORSIOG</t>
  </si>
  <si>
    <t>AR GOF: Y LLOER A'R SER</t>
  </si>
  <si>
    <t>PEFF</t>
  </si>
  <si>
    <t>PECYN DOSB.MISS PRYDDERCH 1</t>
  </si>
  <si>
    <t>LLYFR STICERI AR Y FFERM</t>
  </si>
  <si>
    <t>HOW DO I KNOW YOU LOVE ME?</t>
  </si>
  <si>
    <t>BWYSTFILOD BACH / LITTLE MONSTERS</t>
  </si>
  <si>
    <t>GWNINGEN A'R ARTH, Y: BETH YN Y BYD</t>
  </si>
  <si>
    <t>GWNINGEN A'R ARTH: ARFERION OD CWNI</t>
  </si>
  <si>
    <t>HELP GWAITH CARTREF GWYDD 7+</t>
  </si>
  <si>
    <t>DDINAS UCHEL, Y</t>
  </si>
  <si>
    <t>NEIDR YN YR YSGOL!</t>
  </si>
  <si>
    <t>MATHIADUR - GEIRIADUR MATHEMATEG CY</t>
  </si>
  <si>
    <t>PECYN CYFRES FFWLBART FFRED</t>
  </si>
  <si>
    <t>CANLLAW ADOLYGU UG UWCH ECONOMEG</t>
  </si>
  <si>
    <t>MI WNES I WELD MAMOTH! / I DID SEE</t>
  </si>
  <si>
    <t>SEREN IAITH - GLOYWI IAITH I BAWB</t>
  </si>
  <si>
    <t>GWLAD Y PENBLWYDDI (BYD Y GOEDEN FF</t>
  </si>
  <si>
    <t>SAITH SELOG: PNAWN GYDA'R SAITH SEL</t>
  </si>
  <si>
    <t>SAITH SELOG: BLE MAE'R SAITH SELOG</t>
  </si>
  <si>
    <t>DOUGLAS AR GACEN FÊL</t>
  </si>
  <si>
    <t>ADAR</t>
  </si>
  <si>
    <t>CAFFI MERELLI</t>
  </si>
  <si>
    <t>JIG-SO BRWYDR Y MOR-LADRON (6.99)</t>
  </si>
  <si>
    <t>GWALD Y PETHAU DA (BYD Y GOEDEN FFW</t>
  </si>
  <si>
    <t>JIG-SO TRACTOR COCH (6.99)</t>
  </si>
  <si>
    <t>GWLAD Y MODDION MEDRUS (BYD Y GOEDE</t>
  </si>
  <si>
    <t>JIG SO Y BYD (6.99)</t>
  </si>
  <si>
    <t>CBAC CANLLAW MYFYRWYR: BUSNES - DAD</t>
  </si>
  <si>
    <t>WOMAN OF FLOWERS / ROYAL BED, THE</t>
  </si>
  <si>
    <t>BYWYD AR Y FFERM</t>
  </si>
  <si>
    <t>CBAC CANLLAW MYFYRWYR: BUSNES - CYF</t>
  </si>
  <si>
    <t>BEN BRIL A CHOEDWIG Y NINJA</t>
  </si>
  <si>
    <t>BACHGEN A GODODD WAL, Y</t>
  </si>
  <si>
    <t>PECYN DOSB.MISS PRYDDERCH 2</t>
  </si>
  <si>
    <t>CRIW PLANED PLANT</t>
  </si>
  <si>
    <t>HELP GWAITH CARTREF GWYDD 9+</t>
  </si>
  <si>
    <t>HELP LLAW ASTUDIO BACHGEN YN Y MOR</t>
  </si>
  <si>
    <t>CRIW CANOL NOS, Y</t>
  </si>
  <si>
    <t>YMLUSGIAID</t>
  </si>
  <si>
    <t>PECYN POSAU ATEBOL</t>
  </si>
  <si>
    <t>BWYSTFIL A'R BETSAN, Y</t>
  </si>
  <si>
    <t>GEIRIAU, LLIWIAU, SIAPIAU - WORDS,</t>
  </si>
  <si>
    <t>CRASH (SAESNEG)</t>
  </si>
  <si>
    <t>CHWEDLAU'R COPA COCH: HORWTH</t>
  </si>
  <si>
    <t>CAN TROEDFEDD O’R LLAWR / HUNDRED F</t>
  </si>
  <si>
    <t>COR CREADURIAID / CREATURE CHOIR</t>
  </si>
  <si>
    <t>PECYN FFERMWYR BACH</t>
  </si>
  <si>
    <t>YSGRIFENNU FY SYMS CYNTAF/WRITING M</t>
  </si>
  <si>
    <t>DWYN I GOF</t>
  </si>
  <si>
    <t>Y SODDGARW</t>
  </si>
  <si>
    <t>HELFA DRYSOR - AR Y FFERM</t>
  </si>
  <si>
    <t>HELFA DRYSOR - YN Y SW</t>
  </si>
  <si>
    <t>CNWCYN A'I FFRINDIAU</t>
  </si>
  <si>
    <t>HUFEN AFIACH DAI</t>
  </si>
  <si>
    <t>BILIWNYDD BACH, Y</t>
  </si>
  <si>
    <t>HELP GWYDDONIAETH LLYFR ADOLYGU 9+</t>
  </si>
  <si>
    <t>SAITH SELOG: ANTUR AR Y FFORDD ADRE</t>
  </si>
  <si>
    <t>GWLAD Y DYMUNIADAU (BYD Y GOEDEN FF</t>
  </si>
  <si>
    <t>CLODDIO AM DDINOSORIAID</t>
  </si>
  <si>
    <t>DOUGLAS A'R PARTI CYSGU CWL</t>
  </si>
  <si>
    <t>SAITH SELOG: ANTUR Y DA - DA</t>
  </si>
  <si>
    <t>JIG-SO: MI WELAIS JAC Y DO (6.99)</t>
  </si>
  <si>
    <t>JIG-SO DYMPAR MAWR (6.99)</t>
  </si>
  <si>
    <t>GREAT BRIT AND IRELAND JIGSAW (6.99</t>
  </si>
  <si>
    <t>JIG-SO: NOS DA, CYSGA DY ORA (6.99)</t>
  </si>
  <si>
    <t>JIG-SO HENO HENO HEN BLANT (6.99)</t>
  </si>
  <si>
    <t>GARDEN BIRDS JIGSAW (6.99)</t>
  </si>
  <si>
    <t>JIG-SO: MYND DROT DROT (6.99)</t>
  </si>
  <si>
    <t>JIG-SO DWEUD YR AMSER (6.99)</t>
  </si>
  <si>
    <t>JIG-SO PELDROED (6.99)</t>
  </si>
  <si>
    <t>MAP OF AUSTRALIA JIGSAW (6.99)</t>
  </si>
  <si>
    <t>WORLD, THE (6.99)</t>
  </si>
  <si>
    <t>GEIRIADUR LLUNIAU I BLANT</t>
  </si>
  <si>
    <t>GWYDD AR Y FFERM</t>
  </si>
  <si>
    <t>PUMP PRYSUR: DA IAWN, PUMP PRYSUR</t>
  </si>
  <si>
    <t>MEISTRES Y BWA HIR</t>
  </si>
  <si>
    <t>ANIFEILIAID BACH Y FFERM</t>
  </si>
  <si>
    <t>HARRI HAPUS (4.99)</t>
  </si>
  <si>
    <t>GAIR AM AUR! (4.99)</t>
  </si>
  <si>
    <t>MARTHA JAC SIANCO - CYMRAEG S UWCH</t>
  </si>
  <si>
    <t>FFRANGEG Y PETHAU PWYSIG</t>
  </si>
  <si>
    <t>GOLWG AR ... PATAGONIA</t>
  </si>
  <si>
    <t>BARGEN!</t>
  </si>
  <si>
    <t>PWY SY'N CHWIFIO EI ADENYDD YN Y FF</t>
  </si>
  <si>
    <t>PWY SY'N MWYNHAU YN Y PWLL DWR?</t>
  </si>
  <si>
    <t>EDRYCH AR OL YR AMGYLCHEDD</t>
  </si>
  <si>
    <t>GOLWG AR BOTSWANA</t>
  </si>
  <si>
    <t>FFRANGEG CYNTAF</t>
  </si>
  <si>
    <t>DIWRNOD Y SIOE / SHOW DAY</t>
  </si>
  <si>
    <t>MAMOTH MAWR, Y</t>
  </si>
  <si>
    <t>BWYSTFIL A'R BETSAN: SIOE FAWR</t>
  </si>
  <si>
    <t>NADOLIG CADI A JAC / CADI AND JAC'S</t>
  </si>
  <si>
    <t>(blank)</t>
  </si>
  <si>
    <t>CÂN O FALCHDER</t>
  </si>
  <si>
    <t>PUMP PRYSUR - MAE GWALLT JO YN RHY</t>
  </si>
  <si>
    <t>STORM EIRA / SNOW STORM (CAE BERLLA</t>
  </si>
  <si>
    <t>SION CORN DROS GYMRU (£6.99)</t>
  </si>
  <si>
    <t>PUMP PRYSUR - PNAWN DIOG</t>
  </si>
  <si>
    <t>PUMP PRYSUR: PUMP MEWN PENBLETH</t>
  </si>
  <si>
    <t>SIWRNE YN Y GORFFENNOL</t>
  </si>
  <si>
    <t>LLESTRI'R DYLLUAN</t>
  </si>
  <si>
    <t>PUMP PRYSUR - GO DDA TWM</t>
  </si>
  <si>
    <t>10 THINGS EVERYONE NEEDS TO KNOW</t>
  </si>
  <si>
    <t>WILLIAM 'BILL' ROACHE REFLECTIONS</t>
  </si>
  <si>
    <t>LLYFR LLIWIO HUD - AR Y FFERM</t>
  </si>
  <si>
    <t>FLOWER GIRL</t>
  </si>
  <si>
    <t>BWGAN NANA CRWCA</t>
  </si>
  <si>
    <t>JIG-SO SION CORN (6.99)</t>
  </si>
  <si>
    <t>CEGIN MR HENRY</t>
  </si>
  <si>
    <t>BATTLE CARDS MONSTERS &amp; MAGI (9.90)</t>
  </si>
  <si>
    <t>SUT WYT TI, BWCI BO? / HOW ARE YOU,</t>
  </si>
  <si>
    <t>NADOLIG CAE BERLLAN - CODI FFLAP</t>
  </si>
  <si>
    <t>Grand Total</t>
  </si>
  <si>
    <t>CYNGOR LLYFRAU-CARU DARLLEN</t>
  </si>
  <si>
    <t>SAIN - SIOP NA-NOG</t>
  </si>
  <si>
    <t>AMAZON</t>
  </si>
  <si>
    <t>PALAS PRINT</t>
  </si>
  <si>
    <t>CWTSH GLOYN</t>
  </si>
  <si>
    <t>WATERSTONE'S  LIVERPOOL  442</t>
  </si>
  <si>
    <t>CANT A MIL</t>
  </si>
  <si>
    <t>SIOP Y PENTAN  HOME DELIVERY</t>
  </si>
  <si>
    <t>ADRAN LLYFRAU PLANT</t>
  </si>
  <si>
    <t>GARDNERS BOOKS LTD</t>
  </si>
  <si>
    <t>AWEN MEIRION</t>
  </si>
  <si>
    <t>CABAN</t>
  </si>
  <si>
    <t>SIOP Y SISWRN</t>
  </si>
  <si>
    <t>SI-LWLI CYMRU CYF</t>
  </si>
  <si>
    <t>AWEN MENAI</t>
  </si>
  <si>
    <t>LLÊN LLÞN</t>
  </si>
  <si>
    <t>SAIN SIOP NANOG  HOME DELIVERY</t>
  </si>
  <si>
    <t>PENTAN LLANELLI</t>
  </si>
  <si>
    <t>CYFOES</t>
  </si>
  <si>
    <t>VINCENT DAVIES &amp; SON LTD</t>
  </si>
  <si>
    <t>AWEN TEIFI</t>
  </si>
  <si>
    <t>BYS A BAWD</t>
  </si>
  <si>
    <t>PETHE POWYS - LLYFRGELL</t>
  </si>
  <si>
    <t>Y FELIN CYF</t>
  </si>
  <si>
    <t>SIOP Y PENTAN</t>
  </si>
  <si>
    <t>LLYFRGELL GENEDLAETHOL CYMRU</t>
  </si>
  <si>
    <t>PRIFYSGOL ABERTAWE</t>
  </si>
  <si>
    <t>WATERSTONE'S BOOK HUB-SORTER</t>
  </si>
  <si>
    <t>SIOP INC</t>
  </si>
  <si>
    <t>SIOP EIFIONYDD (LLYFRAU)</t>
  </si>
  <si>
    <t>COLLEGE STREET BOOKS</t>
  </si>
  <si>
    <t>SIOP CWLWM</t>
  </si>
  <si>
    <t>MEITHRINFA SER BACH CYF</t>
  </si>
  <si>
    <t>VICTORIA BOOKSHOP LIMITED</t>
  </si>
  <si>
    <t>COFION CYNNES</t>
  </si>
  <si>
    <t>BOOKS ETC LTD</t>
  </si>
  <si>
    <t>MERTHYR TYDFIL LEISURE TRUST</t>
  </si>
  <si>
    <t>THE MUSEUM SHOP</t>
  </si>
  <si>
    <t>GWALES.COM</t>
  </si>
  <si>
    <t>FFAB</t>
  </si>
  <si>
    <t>GIGGLES</t>
  </si>
  <si>
    <t>LLAWN CARIAD</t>
  </si>
  <si>
    <t>SIOP TY TAWE</t>
  </si>
  <si>
    <t>GRAFFEG LIMITED</t>
  </si>
  <si>
    <t>CYNGOR SIR CAERFYRDDIN</t>
  </si>
  <si>
    <t>PONTARDDULAIS GARDEN CENTRE</t>
  </si>
  <si>
    <t>SIOP CLWYD</t>
  </si>
  <si>
    <t>GWISGO BOOKWORM</t>
  </si>
  <si>
    <t>STAFF</t>
  </si>
  <si>
    <t>PEN'RALLT GALLERY BOOKSHOP</t>
  </si>
  <si>
    <t>BOOK DEPOSITORY LTD</t>
  </si>
  <si>
    <t>INC (LLYFRGELL)</t>
  </si>
  <si>
    <t>FUZE LTD</t>
  </si>
  <si>
    <t>CYNON VALLEY MUSEUM TRUST</t>
  </si>
  <si>
    <t>THE PICTON CASTLE TRUST</t>
  </si>
  <si>
    <t>GOLDSTONE BOOKSHOPS LTD</t>
  </si>
  <si>
    <t>MEIRION MILL WOOLLEN CENT.LTD</t>
  </si>
  <si>
    <t>ELFAIR</t>
  </si>
  <si>
    <t>THE BALLOON BOOKS  USBORNE</t>
  </si>
  <si>
    <t>J S PETERS &amp; SON</t>
  </si>
  <si>
    <t>CYFOES  LLANDEILO</t>
  </si>
  <si>
    <t>SIOP SIAN</t>
  </si>
  <si>
    <t>AERON BOOKSELLERS</t>
  </si>
  <si>
    <t>THE GOLDEN SHEAF GALLERY LTD</t>
  </si>
  <si>
    <t>SEAWAYS BOOKSHOP</t>
  </si>
  <si>
    <t>HAIG MUMBLES LTD T/A LEWISNEWS</t>
  </si>
  <si>
    <t>KAREN'S BOOKSHOP  USBORNE</t>
  </si>
  <si>
    <t>DEBBIE'S JEWELLERS &amp; GIFTWARE</t>
  </si>
  <si>
    <t>PETHE POWYS</t>
  </si>
  <si>
    <t>NO1 HIGH STREET</t>
  </si>
  <si>
    <t>BOOKS PLUS CARDIFF</t>
  </si>
  <si>
    <t>YR YSGWRN</t>
  </si>
  <si>
    <t>CANOLFAN CROESO   BETWS Y COED</t>
  </si>
  <si>
    <t>BROWSERS BOOKSHOP</t>
  </si>
  <si>
    <t>AMRYWIOL YSGOLION</t>
  </si>
  <si>
    <t>THE NATIONAL TRUST</t>
  </si>
  <si>
    <t>CARDIGAN BAY MARINE WILDLIFE</t>
  </si>
  <si>
    <t>LITTLE PEOPLE STORE</t>
  </si>
  <si>
    <t>SWYDDFA BOST, FELIN-FACH</t>
  </si>
  <si>
    <t>TECHNIQUEST SHOP</t>
  </si>
  <si>
    <t>LITTLE LINGUIST LTD</t>
  </si>
  <si>
    <t>SIOP SIWAN</t>
  </si>
  <si>
    <t>GRIFFIN BOOKS</t>
  </si>
  <si>
    <t>CANOLFAN CROESO   ABERDYFI</t>
  </si>
  <si>
    <t>SIOP Y SMOTYN DU</t>
  </si>
  <si>
    <t>SIOP YR HEN BOST</t>
  </si>
  <si>
    <t>CHOICES</t>
  </si>
  <si>
    <t>SIOP-Y-CYMRO</t>
  </si>
  <si>
    <t>W H SMITH HAVERFORDWEST  3768</t>
  </si>
  <si>
    <t>AMGUEDDFA LLECHI</t>
  </si>
  <si>
    <t>CWPWRDD CORNEL-AM</t>
  </si>
  <si>
    <t>LEEKES</t>
  </si>
  <si>
    <t>NARBERTH MUSEUM BOOKSHOP</t>
  </si>
  <si>
    <t>COVER TO COVER</t>
  </si>
  <si>
    <t>S PUGH &amp; SON GARDEN CENTRE LTD</t>
  </si>
  <si>
    <t>CADW CHEPSTOW CASTLE</t>
  </si>
  <si>
    <t>R D MORGAN    NEWSAGENTS</t>
  </si>
  <si>
    <t>COWBRIDGE BOOKSHOP</t>
  </si>
  <si>
    <t>BOOKISH</t>
  </si>
  <si>
    <t>FFLOC</t>
  </si>
  <si>
    <t>STORYVILLE BOOKS</t>
  </si>
  <si>
    <t>INK AND IVORY</t>
  </si>
  <si>
    <t>ST DAVIDS BOOKSHOP</t>
  </si>
  <si>
    <t>W H SMITH LLANELLI  4630</t>
  </si>
  <si>
    <t>WATERLOO</t>
  </si>
  <si>
    <t>BOOKA LTD</t>
  </si>
  <si>
    <t>GIFTS OF WALES LTD</t>
  </si>
  <si>
    <t>EDWARD BOWDITCH LTD (ZONE B)</t>
  </si>
  <si>
    <t>CANOLFAN DDOSBARTHU C LL C</t>
  </si>
  <si>
    <t>ROSSITER BOOKS</t>
  </si>
  <si>
    <t>NERYS ANN BENNETT</t>
  </si>
  <si>
    <t>NICKLEBYS BOOKSTORE</t>
  </si>
  <si>
    <t>SIOP Y PETHE HOME DELIVERY</t>
  </si>
  <si>
    <t>SIOP Y PETHE CYF</t>
  </si>
  <si>
    <t>PROQUEST COUTTS</t>
  </si>
  <si>
    <t>LLYFRAU EAVES &amp; LORD</t>
  </si>
  <si>
    <t>THE BOOKSHOP BY THE SEA</t>
  </si>
  <si>
    <t>CHEPSTOW BOOKSHOP</t>
  </si>
  <si>
    <t>W H SMITH NEATH  5166</t>
  </si>
  <si>
    <t>W H SMITH SWANSEA  6816</t>
  </si>
  <si>
    <t>NEW MEDICAL HALL NEWYDD</t>
  </si>
  <si>
    <t>W H SMITH   CAERPHILLY   2036</t>
  </si>
  <si>
    <t>W H SMITH PONTYPRIDD  5670</t>
  </si>
  <si>
    <t>LLYFRAU'R ENFYS  MERTHYR</t>
  </si>
  <si>
    <t>CADW TINTERN ABBEY</t>
  </si>
  <si>
    <t>Title</t>
  </si>
  <si>
    <t>Product</t>
  </si>
  <si>
    <t>Pub Date</t>
  </si>
  <si>
    <t>Pub Price</t>
  </si>
  <si>
    <t>Stock Available</t>
  </si>
  <si>
    <t>Cust Name</t>
  </si>
  <si>
    <t>Del Qty</t>
  </si>
  <si>
    <t>Gross Value</t>
  </si>
  <si>
    <t>Net Value</t>
  </si>
  <si>
    <t>Sales Discount</t>
  </si>
  <si>
    <t>Purchase Discount</t>
  </si>
  <si>
    <t>Pay to Publisher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</si>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</sst>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erid Boswell" refreshedDate="45017.916252546296" createdVersion="8" refreshedVersion="8" minRefreshableVersion="3" recordCount="1678" xr:uid="{00000000-000A-0000-FFFF-FFFF08000000}">
  <cacheSource type="worksheet">
    <worksheetSource ref="A1:M1048576" sheet="gwybodaeth"/>
  </cacheSource>
  <cacheFields count="13">
    <cacheField name="Title" numFmtId="0">
      <sharedItems containsBlank="1" count="292">
        <s v="ADAR"/>
        <s v="HARRI HAPUS (4.99)"/>
        <s v="DWLI DOMINO (7.99)"/>
        <s v="GAIR AM AUR! (4.99)"/>
        <s v="CHWARAE A DYSGU MAGNETIG: AMSER"/>
        <s v="PWY SY'N CHWIFIO EI ADENYDD YN Y FF"/>
        <s v="PWY SY'N MWYNHAU YN Y PWLL DWR?"/>
        <s v="MÔR-LADRON - GWEITHGAREDDAU! HWYL!"/>
        <s v="TYNNU LLUN GYDA SIALC"/>
        <s v="GEIRIAU, LLIWIAU, SIAPIAU - WORDS,"/>
        <s v="LLYFR Y CORFF"/>
        <s v="GOLWG AR BOTSWANA"/>
        <s v="GOLWG AR ... PATAGONIA"/>
        <s v="TELL ME ABOUT ... PATAGONIA"/>
        <s v="DEWCH I FODELU GYDA CLAI"/>
        <s v="100 GEIRIAU FFERM CYNTAF/ FIRST 100"/>
        <s v="MARTHA JAC SIANCO - CYMRAEG S UWCH"/>
        <s v="CRASH (SAESNEG)"/>
        <s v="JIG-SO RHIFAU 1-10 (6.99)"/>
        <s v="JIG-SO TRACTOR COCH (6.99)"/>
        <s v="JIG-SO TRACTOR MAWR (6.99)"/>
        <s v="ANIFEILIAID BACH Y FFERM"/>
        <s v="LLYFR CLWT: BABI PRYSUR / BUSY BABY"/>
        <s v="EDRYCH AR OL YR AMGYLCHEDD"/>
        <s v="CRIW PLANED PLANT"/>
        <s v="BROG BROGA"/>
        <s v="JIG-SO CYMRU/WALES (6.99)"/>
        <s v="JIG-SO BYWYD AR Y FFERM (6.99)"/>
        <s v="JIG-SO BYWYD GWYLLT AFFRICA (6.99)"/>
        <s v="JIG-SO RHIFAU 1-10 - ADIO (6.99)"/>
        <s v="BARGEN!"/>
        <s v="WORLD, THE (6.99)"/>
        <s v="YSGRIFENNU FY SYMS CYNTAF/WRITING M"/>
        <s v="BWYTA'N IACH GYDA HEINI (6.99)"/>
        <s v="JIG SO EWROP (6.99)"/>
        <s v="HELP LLAW ASTUDIO BACHGEN YN Y MOR"/>
        <s v="JIG-SO SION CORN (6.99)"/>
        <s v="BARTI DDU/PIRATES (6.99)"/>
        <s v="WYDDOR, YR (6.99)"/>
        <s v="SGRAM! CERDDI BLASUS"/>
        <s v="CANLLAW ADOLYGU UG UWCH ECONOMEG"/>
        <s v="CHWARAE'R GEM/PLAY THE GAME (23.95)"/>
        <s v="JIG-SO PELDROED (6.99)"/>
        <s v="RHIFAU 100 CYNTAF/FIRST 100 NUMBERS"/>
        <s v="GEIRIADUR LLUNIAU I BLANT"/>
        <s v="DARLLEN AC YSGRIFENNU"/>
        <s v="HELP GWAITH CARTREF: LLUOSI A RHANN"/>
        <s v="HELP GWAITH CARTREF: TABLAU LLUOSI"/>
        <s v="MWY O SILLAFU"/>
        <s v="PECYN DARLLEN DIFYR 2"/>
        <s v="ATLAS MAWR Y BYD"/>
        <s v="HELP GYDA GWAITH CARTREF-LLYTHREN"/>
        <s v="HELP GYDA GWAITH CARTREF-RHIFEDD"/>
        <s v="YSGRIFENNU GEIRIAU CYNTAF/WRITING M"/>
        <s v="PECYN DARLLEN DIFYR 1"/>
        <s v="JIG-SO DWEUD YR AMSER (6.99)"/>
        <s v="POS BANERI Y BYD (JIG-SO) (6.99)"/>
        <s v="CLODDIO AM DDINOSORIAID"/>
        <s v="FY ANTUR I'R LLEUAD"/>
        <s v="MATHIADUR - GEIRIADUR MATHEMATEG CY"/>
        <s v="HELP GYDA GWAITH CART: MATH PETH PW"/>
        <s v="HELP GYDA GWAITH CARTREF: MATH ADOL"/>
        <s v="BYWYD AR Y FFERM"/>
        <s v="SEREN IAITH 2"/>
        <s v="DOUGLAS A'R PARTI CYSGU CWL"/>
        <s v="CHWARAE GYDA LLIWIAU"/>
        <s v="FFRANGEG CYNTAF"/>
        <s v="FFRANGEG Y PETHAU PWYSIG"/>
        <s v="HELP GWAITH CARTREF GWYDD 7+"/>
        <s v="HELP GWAITH CARTREF GWYDD 9+"/>
        <s v="HELP GWYDDONIAETH LLYFR ADOLYGU 9+"/>
        <s v="GWYDD AR Y FFERM"/>
        <s v="CYFRINACH NANA CRWCA"/>
        <s v="PUMP PRYSUR - GO DDA TWM"/>
        <s v="PUMP PRYSUR - MAE GWALLT JO YN RHY"/>
        <s v="PUMP PRYSUR - PNAWN DIOG"/>
        <s v="PUMP PRYSUR: ANTUR HANNER TYMOR"/>
        <s v="CWNING-OD - GLAW A HINDDA"/>
        <s v="BYGS"/>
        <s v="UN, DAU, TRI ... 123 (ALPHAPRINT)"/>
        <s v="DEINTYDD DIEFLIG"/>
        <s v="PUMP PRYSUR: DA IAWN, PUMP PRYSUR"/>
        <s v="PUMP PRYSUR: PUMP MEWN PENBLETH"/>
        <s v="PUMP PRYSUR: TWM YN HELA CATHOD"/>
        <s v="MEISTRES Y BWA HIR"/>
        <s v="CYW A'I FFRINDIAU"/>
        <s v="LLIWIAU (ALPHAPRINT)"/>
        <s v="DOUGLAS AR GACEN FÊL"/>
        <s v="20 RHIF CYNTAF / FIRST 20 NUMBERS"/>
        <s v="50 GAIR CYNTAF / FIRST 50 WORDS"/>
        <s v="HELFA DRYSOR - AR Y FFERM"/>
        <s v="HELFA DRYSOR - YN Y SW"/>
        <s v="HELP LLAW ASTUDIO I BLE'R AETH HAUL"/>
        <s v="MAP OF AUSTRALIA JIGSAW (6.99)"/>
        <s v="POSAU MATHS (5.99)"/>
        <s v="ELIFFANT EITHAF DIGYWILYDD, YR"/>
        <s v="TI'N WERTH Y BYD!"/>
        <s v="MR FFIAIDD"/>
        <s v="LLYFR STICERI RYGBI"/>
        <s v="PECYN CYFRES PUMP PRYSUR"/>
        <s v="SAITH SELOG: ANTUR AR Y FFORDD ADRE"/>
        <s v="SAITH SELOG: ANTUR Y DA - DA"/>
        <s v="SAITH SELOG: BLE MAE'R SAITH SELOG"/>
        <s v="SAITH SELOG: BRYSIWCH, SAITH SELOG,"/>
        <s v="SAITH SELOG: CYFRINACH YR HEN FELIN"/>
        <s v="SAITH SELOG: PNAWN GYDA'R SAITH SEL"/>
        <s v="PECYN SAITH SELOG"/>
        <s v="JIG-SO HENO HENO HEN BLANT (6.99)"/>
        <s v="JIG-SO: MI WELAIS JAC Y DO (6.99)"/>
        <s v="JIG-SO: NOS DA, CYSGA DY ORA (6.99)"/>
        <s v="JIG-SO: MYND DROT DROT (6.99)"/>
        <s v="SION CORN DROS GYMRU (£6.99)"/>
        <s v="GREAT BRIT AND IRELAND JIGSAW (6.99"/>
        <s v="JIG-SO BRWYDR Y MOR-LADRON (6.99)"/>
        <s v="JIG-SO DYMPAR MAWR (6.99)"/>
        <s v="PECYN DAVID WALLIAMS I BLANT IAU"/>
        <s v="CARDIAU FFLACH: RHIFAU (7.99)"/>
        <s v="CEFIN Y COALA CARCUS"/>
        <s v="ANTI AFIACH"/>
        <s v="BILIWNYDD BACH, Y"/>
        <s v="SEICOLEG UWCH GYFRANNOL (AIL ARGRAF"/>
        <s v="DEG TYWYSOGES FACH / TEN LITTLE PRI"/>
        <s v="AMSER COGINIO / A COCINAR - LLYFR C"/>
        <s v="PECYN POSAU ATEBOL"/>
        <s v="ALPHAPRINT: ANIFEILIAID GEIRIAU CRO"/>
        <s v="GWIWEROD GWIRION BOST / SQUIRRELS W"/>
        <s v="BACHGEN MEWN FFROG, Y"/>
        <s v="GWALD Y PETHAU DA (BYD Y GOEDEN FFW"/>
        <s v="GWLAD Y DYMUNIADAU (BYD Y GOEDEN FF"/>
        <s v="GWLAD Y PENBLWYDDI (BYD Y GOEDEN FF"/>
        <s v="GWLAD Y MODDION MEDRUS (BYD Y GOEDE"/>
        <s v="PECYN CYFRES BYD Y GOEDEN FFWRDD â"/>
        <s v="DIHANGFA FAWR TAID"/>
        <s v="SEREN IAITH - GLOYWI IAITH I BAWB"/>
        <s v="100 GEIRIAU CYNTAF"/>
        <s v="COGINIO YMARFEROL"/>
        <s v="LLESTRI'R DYLLUAN"/>
        <s v="PLANT GWAETHA'R BYD"/>
        <s v="WOMAN OF FLOWERS / ROYAL BED, THE"/>
        <s v="RHYW DDRWG YN Y CAWS"/>
        <s v="YMLUSGIAID"/>
        <s v="JIG SO Y BYD (6.99)"/>
        <s v="CYFRES TRIO: ANTUR Y CASTELL"/>
        <s v="CYFRES TRIO: ANTUR Y MILENIWM"/>
        <s v="DWYN I GOF"/>
        <s v="GARDEN BIRDS JIGSAW (6.99)"/>
        <s v="CAFFI MERELLI"/>
        <s v="CRIW CANOL NOS, Y"/>
        <s v="HELP LLAW: YN Y GWAED"/>
        <s v="HUFEN AFIACH"/>
        <s v="JIG-SO ABC BYD NATUR (6.99)"/>
        <s v="PEFF"/>
        <s v="CHWEDLAU'R COPA COCH: HORWTH"/>
        <s v="CODI FFLAP PI PO! I FFWRDD Â NI!"/>
        <s v="GWNINGEN A'R ARTH: ARFERION OD CWNI"/>
        <s v="JERONIMO"/>
        <s v="BOCS SW - JIG-SO A LLYFR (12.99)"/>
        <s v="LLYFR STICERI AR Y FFERM"/>
        <s v="SIWRNE YN Y GORFFENNOL"/>
        <s v="DDINAS UCHEL, Y"/>
        <s v="AR GOF: Y LLOER A'R SER"/>
        <s v="TI... / YOU..."/>
        <s v="BRANWEN"/>
        <s v="CBAC CANLLAW MYFYRWYR: BUSNES - CYF"/>
        <s v="MAE'N IAWN BOD YN WAHANOL"/>
        <s v="GWNINGEN A'R ARTH, Y: BETH YN Y BYD"/>
        <s v="ANTUR YR EISTEDDFOD (CYFRES TRIO)"/>
        <s v="BEN BRIL A CHOEDWIG Y NINJA"/>
        <s v="A/AS LEVEL COMPUTER SCIENCE WJEC"/>
        <s v="DYMA NI - SUT I FYW AR Y DDAEAR / H"/>
        <s v="CBAC CANLLAW MYFYRWYR: BUSNES - DAD"/>
        <s v="AMSER CHWARAE: BOCS TWLS ADEILADWR"/>
        <s v="GEM BERYGLUS"/>
        <s v="SIWAN A CHERDDI ERAILL"/>
        <s v="COR CREADURIAID / CREATURE CHOIR"/>
        <s v="MAMOTH MAWR, Y"/>
        <s v="DDINAS UCHEL, Y / THE BUILDERS"/>
        <s v="MAE'R CYFAN I TI"/>
        <s v="PUMP PRYSUR: ANTUR Y PEN-BLWYDD"/>
        <s v="CYFRES AMDANI: YN EI GWSG"/>
        <s v="PUMP PRYSUR: PUMP YN ACHUB Y DYDD"/>
        <s v="LLEW TU MEWN, Y / LION INSIDE, THE"/>
        <s v="PAID A PHOENI"/>
        <s v="HIPO CYNTAF AR Y LLEUAD, YR / THE F"/>
        <s v="NEIDR YN YR YSGOL!"/>
        <s v="M AM AWTISTIAETH"/>
        <s v="PETAI'R BYD I GYD YN..."/>
        <s v="STRYD Y BONT"/>
        <s v="CYFRES AMDANI: CARIAD PUR"/>
        <s v="ADIO A THYNNU - (HELP G CARTREF)"/>
        <s v="AMSER CHWARAE: AR Y FFERM / LET'S P"/>
        <s v="MELLITH YN Y MYNYDD (CHWEDLAU COPA)"/>
        <s v="ROC A PHOP, THEATR GERDD A JAZZ"/>
        <s v="ROCK &amp; POP, MUSICAL THEATRE, JAZZ"/>
        <s v="HELP GYDA GWAITH CARTREF - YSGRIFEN"/>
        <s v="ELEN BENFELEN"/>
        <s v="BACHGEN A GODODD WAL, Y"/>
        <s v="CWMWL BYCHAN / LITTLE CLOUD"/>
        <s v="GWAG Y NOS"/>
        <s v="CYFRES AMDANI: BLACMêL"/>
        <s v="TAITH RYFEDDOL A GWYRTHIOL FFREDI Y"/>
        <s v="FLOWER GIRL"/>
        <s v="PECYN GWEITHGAREDDAU TRIO"/>
        <s v="10 THINGS EVERYONE NEEDS TO KNOW"/>
        <s v="Y SODDGARW"/>
        <s v="AM BYTH BYTHOEDD/ FOREVER"/>
        <s v="PECYN D WALLIAMS I BLANT IAU - 2"/>
        <s v="1000 GEIRIAU CYNTAF / FIRST 1000 WO"/>
        <s v="MORFIL OEDD EISIAU MWY, Y / THE WHA"/>
        <s v="TAITH FAWR CENAU BACH"/>
        <s v="Y GWNINGEN A'R ARTH: TAMAID I AROS"/>
        <s v="HUFEN AFIACH DAI"/>
        <s v="PECYN Y GWNINGEN A'R ARTH"/>
        <s v="CAN TROEDFEDD O’R LLAWR / HUNDRED F"/>
        <s v="PECYN CYFRES FFWLBART FFRED"/>
        <s v="PECYN Y LLEW A'I FFRINDIAU / THE LI"/>
        <s v="PWYLL A RHIANNON"/>
        <s v="PECYN CYFRES HUFEN AFIACH"/>
        <s v="NADOLIG CADI A JAC / CADI AND JAC'S"/>
        <s v="PECYN FFERMWYR BACH"/>
        <s v="GEMAU'R PAROT PIWS PECYN 1"/>
        <s v="GEMAU'R PAROT PIWS PECYN 3"/>
        <s v="BWYSTFIL A'R BETSAN, Y"/>
        <s v="BWYSTFILOD BACH / LITTLE MONSTERS"/>
        <s v="GEMAU'R PAROT PIWS PECYN 2"/>
        <s v="FY LLYFR GEIRIAU CYMRAEG – MY FIRST"/>
        <s v="DWEUD YR AMSER GYDA CADI A JAC/ TEL"/>
        <s v="BANANAS!"/>
        <s v="POPETH AM AMRYWIAETH / ALL ABOUT DI"/>
        <s v="JIG-SO SALI MALI TYMHORAU (8.99)"/>
        <s v="CÂN O FALCHDER"/>
        <s v="CODI FFLAP PI-PO! TRACTOR/POP-UP PE"/>
        <s v="1, 2, 3, DAWNSIO DAWNS Y DEINOSOR /"/>
        <s v="LLYFR STICERI CADI A JAC STICKER BO"/>
        <s v="LEGO CITY: ORSAF DAN, YR"/>
        <s v="LEGO CITY: SAFLE ADEILADU/BUILDING"/>
        <s v="SAWL BWCI BO? / HOW MANY BWCI BOS?"/>
        <s v="TRWY'R FFENESTRI (CYFRES AMDANI)"/>
        <s v="DWI EISIAU BOD YN DDEINOSOR"/>
        <s v="HOW DO I KNOW YOU LOVE ME?"/>
        <s v="OES YR EIRA - CHWEDLAU COPA COCH"/>
        <s v="PARTI PEN BLWYDD SMOT"/>
        <s v="SMOT AR Y FFERM: CYFRES SMOT"/>
        <s v="SMOT YN MYND I'R YSGOL: CYFRES SMOT"/>
        <s v="WILLIAM 'BILL' ROACHE REFLECTIONS"/>
        <s v="PECYN DOSB.MISS PRYDDERCH 1"/>
        <s v="PECYN DOSB.MISS PRYDDERCH 2"/>
        <s v="AMSER CHWARAE  GEIRIAU CYNTAF"/>
        <s v="CNWCYN A'I FFRINDIAU"/>
        <s v="CYFRES DDARLLEN MAGI ANN: CAM PERO"/>
        <s v="DIWRNOD Y SIOE / SHOW DAY"/>
        <s v="PARTI PEN-BLWYDD BING!"/>
        <s v="PECYN DYSGU DARLLEN GYDA CADI A JAC"/>
        <s v="DYSGU GYDA SALI MALI: BYD NATUR"/>
        <s v="MIRA A'R DANT"/>
        <s v="MI WNES I WELD MAMOTH! / I DID SEE"/>
        <s v="CODI FFLAP PI-PO!: BWYSTFILOD / POP"/>
        <s v="POSAU FFERM I'R PLANT BACH / LITTLE"/>
        <s v="NADOLIG CAE BERLLAN - CODI FFLAP"/>
        <s v="POENISAWRWS, Y / WORRYSAURUS, THE"/>
        <s v="BETI'R AFR FLIN / BETI THE GRUMPY G"/>
        <s v="CYFRINACH Y BWGAN BRAIN / SCARECROW"/>
        <s v="DDAFAD DDRWG / NAUGHTY SHEEP"/>
        <s v="DIWRNOD MART / DAY AT THE MART"/>
        <s v="GWERSYLLA / CAMPING OUT (CAE BERLLA"/>
        <s v="METHU SYMUD / I'M STUCK (CAE BERLLA"/>
        <s v="SIED AR DAN/BARN ON FIRE (CAE BERLL"/>
        <s v="STORM EIRA / SNOW STORM (CAE BERLLA"/>
        <s v="TRACTOR AR RAS / RUNAWAY TRACTOR"/>
        <s v="WICHYN AR GOLL / WICHYN GOES MISSIN"/>
        <s v="BWGAN NANA CRWCA"/>
        <s v="CAMAU CORSIOG"/>
        <s v="BATTLE CARDS MONSTERS &amp; MAGI (9.90)"/>
        <s v="BATTLE CARDS THE MABINOGION (9.90)"/>
        <s v="CARDIAU BRWYDRO MABINOGI (9.90)"/>
        <s v="SUT WYT TI, BWCI BO? / HOW ARE YOU,"/>
        <s v="BATTLE CARDS GODS &amp; GOBLINS (9.90)"/>
        <s v="BWYSTFIL A'R BETSAN: SIOE FAWR"/>
        <s v="CARDIAU BRWYDRO CEWRI A CHOB (9.90)"/>
        <s v="CARDIAU BRWYDRO BWYSTFILOD H (9.90)"/>
        <s v="SNAP SALI MALI (9.90)"/>
        <s v="CEGIN MR HENRY"/>
        <s v="ELON"/>
        <s v="CYFFESION SAESNES YNG NGHYMRU"/>
        <s v="SARA A'R STRANC"/>
        <s v="CHWEDLAU'R COPA COCH: LLADRON Y DEY"/>
        <s v="ROR! ROR! DEINOSOR YDW I!"/>
        <s v="CARIAD YN OES Y GIN"/>
        <s v="DYSGU GYDA SALI MALI: BYD O DDATHLU"/>
        <s v="MARMALED - PANDA BACH OREN, Y"/>
        <s v="LLYFR LLIWIO HUD - AR Y FFERM"/>
        <m/>
      </sharedItems>
    </cacheField>
    <cacheField name="Product" numFmtId="0">
      <sharedItems containsBlank="1"/>
    </cacheField>
    <cacheField name="Pub Date" numFmtId="0">
      <sharedItems containsNonDate="0" containsDate="1" containsString="0" containsBlank="1" minDate="2005-08-24T00:00:00" maxDate="2023-06-01T00:00:00"/>
    </cacheField>
    <cacheField name="Pub Price" numFmtId="0">
      <sharedItems containsString="0" containsBlank="1" containsNumber="1" minValue="2" maxValue="44.99"/>
    </cacheField>
    <cacheField name="Stock Available" numFmtId="0">
      <sharedItems containsString="0" containsBlank="1" containsNumber="1" containsInteger="1" minValue="0" maxValue="965"/>
    </cacheField>
    <cacheField name="Cust Name" numFmtId="0">
      <sharedItems containsBlank="1" count="126">
        <s v="FUZE LTD"/>
        <s v="SI-LWLI CYMRU CYF"/>
        <s v="AWEN MEIRION"/>
        <s v="BOOKS ETC LTD"/>
        <s v="LLÊN LLÞN"/>
        <s v="CYFOES"/>
        <s v="SAIN - SIOP NA-NOG"/>
        <s v="SIOP Y PENTAN  HOME DELIVERY"/>
        <s v="SIOP CWLWM"/>
        <s v="PALAS PRINT"/>
        <s v="VICTORIA BOOKSHOP LIMITED"/>
        <s v="COLLEGE STREET BOOKS"/>
        <s v="PENTAN LLANELLI"/>
        <s v="SIOP INC"/>
        <s v="SIOP Y PENTAN"/>
        <s v="STAFF"/>
        <s v="SIOP EIFIONYDD (LLYFRAU)"/>
        <s v="SIOP YR HEN BOST"/>
        <s v="CANT A MIL"/>
        <s v="PETHE POWYS - LLYFRGELL"/>
        <s v="CABAN"/>
        <s v="PRIFYSGOL ABERTAWE"/>
        <s v="SIOP TY TAWE"/>
        <s v="ELFAIR"/>
        <s v="LEEKES"/>
        <s v="BOOK DEPOSITORY LTD"/>
        <s v="CANOLFAN DDOSBARTHU C LL C"/>
        <s v="GWALES.COM"/>
        <s v="AMAZON"/>
        <s v="GARDNERS BOOKS LTD"/>
        <s v="GIGGLES"/>
        <s v="WATERSTONE'S BOOK HUB-SORTER"/>
        <s v="LLYFRGELL GENEDLAETHOL CYMRU"/>
        <s v="AWEN TEIFI"/>
        <s v="SAIN SIOP NANOG  HOME DELIVERY"/>
        <s v="KAREN'S BOOKSHOP  USBORNE"/>
        <s v="COFION CYNNES"/>
        <s v="SIOP Y SISWRN"/>
        <s v="THE BALLOON BOOKS  USBORNE"/>
        <s v="AWEN MENAI"/>
        <s v="BYS A BAWD"/>
        <s v="J S PETERS &amp; SON"/>
        <s v="Y FELIN CYF"/>
        <s v="DEBBIE'S JEWELLERS &amp; GIFTWARE"/>
        <s v="GIFTS OF WALES LTD"/>
        <s v="SIOP Y PETHE HOME DELIVERY"/>
        <s v="LLAWN CARIAD"/>
        <s v="TECHNIQUEST SHOP"/>
        <s v="CYFOES  LLANDEILO"/>
        <s v="CADW CHEPSTOW CASTLE"/>
        <s v="ST DAVIDS BOOKSHOP"/>
        <s v="W H SMITH PONTYPRIDD  5670"/>
        <s v="W H SMITH SWANSEA  6816"/>
        <s v="NERYS ANN BENNETT"/>
        <s v="MEIRION MILL WOOLLEN CENT.LTD"/>
        <s v="CHEPSTOW BOOKSHOP"/>
        <s v="PETHE POWYS"/>
        <s v="THE BOOKSHOP BY THE SEA"/>
        <s v="LLYFRAU'R ENFYS  MERTHYR"/>
        <s v="GRIFFIN BOOKS"/>
        <s v="ADRAN LLYFRAU PLANT"/>
        <s v="FFAB"/>
        <s v="MEITHRINFA SER BACH CYF"/>
        <s v="VINCENT DAVIES &amp; SON LTD"/>
        <s v="GOLDSTONE BOOKSHOPS LTD"/>
        <s v="LITTLE PEOPLE STORE"/>
        <s v="PONTARDDULAIS GARDEN CENTRE"/>
        <s v="CYNON VALLEY MUSEUM TRUST"/>
        <s v="MERTHYR TYDFIL LEISURE TRUST"/>
        <s v="NARBERTH MUSEUM BOOKSHOP"/>
        <s v="PEN'RALLT GALLERY BOOKSHOP"/>
        <s v="ROSSITER BOOKS"/>
        <s v="COWBRIDGE BOOKSHOP"/>
        <s v="GRAFFEG LIMITED"/>
        <s v="WATERSTONE'S  LIVERPOOL  442"/>
        <s v="BROWSERS BOOKSHOP"/>
        <s v="CWPWRDD CORNEL-AM"/>
        <s v="NO1 HIGH STREET"/>
        <s v="CYNGOR LLYFRAU-CARU DARLLEN"/>
        <s v="EDWARD BOWDITCH LTD (ZONE B)"/>
        <s v="SEAWAYS BOOKSHOP"/>
        <s v="GWISGO BOOKWORM"/>
        <s v="CARDIGAN BAY MARINE WILDLIFE"/>
        <s v="AERON BOOKSELLERS"/>
        <s v="CWTSH GLOYN"/>
        <s v="CHOICES"/>
        <s v="SIOP CLWYD"/>
        <s v="THE MUSEUM SHOP"/>
        <s v="THE GOLDEN SHEAF GALLERY LTD"/>
        <s v="W H SMITH   CAERPHILLY   2036"/>
        <s v="W H SMITH NEATH  5166"/>
        <s v="BOOKISH"/>
        <s v="COVER TO COVER"/>
        <s v="FFLOC"/>
        <s v="SIOP SIAN"/>
        <s v="SIOP SIWAN"/>
        <s v="SIOP Y SMOTYN DU"/>
        <s v="STORYVILLE BOOKS"/>
        <s v="INK AND IVORY"/>
        <s v="LITTLE LINGUIST LTD"/>
        <s v="S PUGH &amp; SON GARDEN CENTRE LTD"/>
        <s v="AMGUEDDFA LLECHI"/>
        <s v="SIOP-Y-CYMRO"/>
        <s v="HAIG MUMBLES LTD T/A LEWISNEWS"/>
        <s v="W H SMITH HAVERFORDWEST  3768"/>
        <s v="AMRYWIOL YSGOLION"/>
        <s v="NEW MEDICAL HALL NEWYDD"/>
        <s v="THE NATIONAL TRUST"/>
        <s v="CADW TINTERN ABBEY"/>
        <s v="THE PICTON CASTLE TRUST"/>
        <s v="CANOLFAN CROESO   ABERDYFI"/>
        <s v="CANOLFAN CROESO   BETWS Y COED"/>
        <s v="YR YSGWRN"/>
        <s v="BOOKA LTD"/>
        <s v="CYNGOR SIR CAERFYRDDIN"/>
        <s v="BOOKS PLUS CARDIFF"/>
        <s v="NICKLEBYS BOOKSTORE"/>
        <s v="INC (LLYFRGELL)"/>
        <s v="LLYFRAU EAVES &amp; LORD"/>
        <s v="PROQUEST COUTTS"/>
        <s v="SIOP Y PETHE CYF"/>
        <s v="R D MORGAN    NEWSAGENTS"/>
        <s v="SWYDDFA BOST, FELIN-FACH"/>
        <s v="W H SMITH LLANELLI  4630"/>
        <s v="WATERLOO"/>
        <m/>
      </sharedItems>
    </cacheField>
    <cacheField name="Del Qty" numFmtId="0">
      <sharedItems containsString="0" containsBlank="1" containsNumber="1" containsInteger="1" minValue="-130" maxValue="130"/>
    </cacheField>
    <cacheField name="Gross Value" numFmtId="0">
      <sharedItems containsString="0" containsBlank="1" containsNumber="1" minValue="-908.7" maxValue="1038.7"/>
    </cacheField>
    <cacheField name="Net Value" numFmtId="0">
      <sharedItems containsString="0" containsBlank="1" containsNumber="1" minValue="-605.83000000000004" maxValue="692.5"/>
    </cacheField>
    <cacheField name="Sales Discount" numFmtId="0">
      <sharedItems containsString="0" containsBlank="1" containsNumber="1" minValue="10" maxValue="40"/>
    </cacheField>
    <cacheField name="Purchase Discount" numFmtId="0">
      <sharedItems containsString="0" containsBlank="1" containsNumber="1" minValue="37.99" maxValue="50.58"/>
    </cacheField>
    <cacheField name="Pay to Publisher" numFmtId="0">
      <sharedItems containsString="0" containsBlank="1" containsNumber="1" minValue="-499.79" maxValue="571.29"/>
    </cacheField>
    <cacheField name="VAT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8">
  <r>
    <x v="0"/>
    <s v="9781905255085"/>
    <d v="2005-08-24T00:00:00"/>
    <n v="3.99"/>
    <n v="7"/>
    <x v="0"/>
    <n v="1"/>
    <n v="3.99"/>
    <n v="2.66"/>
    <n v="33.33"/>
    <n v="45.12"/>
    <n v="2.19"/>
    <n v="1"/>
  </r>
  <r>
    <x v="0"/>
    <s v="9781905255085"/>
    <d v="2005-08-24T00:00:00"/>
    <n v="3.99"/>
    <n v="7"/>
    <x v="0"/>
    <n v="1"/>
    <n v="3.99"/>
    <n v="2.66"/>
    <n v="33.33"/>
    <n v="45.12"/>
    <n v="2.19"/>
    <n v="1"/>
  </r>
  <r>
    <x v="0"/>
    <s v="9781905255085"/>
    <d v="2005-08-24T00:00:00"/>
    <n v="3.99"/>
    <n v="7"/>
    <x v="1"/>
    <n v="1"/>
    <n v="3.99"/>
    <n v="2.66"/>
    <n v="33.33"/>
    <n v="45.12"/>
    <n v="2.19"/>
    <n v="1"/>
  </r>
  <r>
    <x v="1"/>
    <s v="9781905255122"/>
    <d v="2005-12-14T00:00:00"/>
    <n v="4.16"/>
    <n v="7"/>
    <x v="2"/>
    <n v="1"/>
    <n v="4.16"/>
    <n v="3.12"/>
    <n v="25"/>
    <n v="37.99"/>
    <n v="2.58"/>
    <n v="2"/>
  </r>
  <r>
    <x v="2"/>
    <s v="9781905255191"/>
    <d v="2006-01-18T00:00:00"/>
    <n v="6.66"/>
    <n v="8"/>
    <x v="3"/>
    <n v="2"/>
    <n v="13.32"/>
    <n v="7.99"/>
    <n v="40"/>
    <n v="50.46"/>
    <n v="6.6"/>
    <n v="2"/>
  </r>
  <r>
    <x v="2"/>
    <s v="9781905255191"/>
    <d v="2006-01-18T00:00:00"/>
    <n v="6.66"/>
    <n v="8"/>
    <x v="1"/>
    <n v="1"/>
    <n v="6.66"/>
    <n v="5"/>
    <n v="25"/>
    <n v="37.99"/>
    <n v="4.13"/>
    <n v="2"/>
  </r>
  <r>
    <x v="2"/>
    <s v="9781905255191"/>
    <d v="2006-01-18T00:00:00"/>
    <n v="6.66"/>
    <n v="8"/>
    <x v="1"/>
    <n v="4"/>
    <n v="26.64"/>
    <n v="19.98"/>
    <n v="25"/>
    <n v="38.07"/>
    <n v="16.5"/>
    <n v="2"/>
  </r>
  <r>
    <x v="3"/>
    <s v="9781905255269"/>
    <d v="2006-09-19T00:00:00"/>
    <n v="4.16"/>
    <n v="17"/>
    <x v="4"/>
    <n v="1"/>
    <n v="4.16"/>
    <n v="3.12"/>
    <n v="25"/>
    <n v="37.99"/>
    <n v="2.58"/>
    <n v="2"/>
  </r>
  <r>
    <x v="4"/>
    <s v="9781905255450"/>
    <d v="2007-02-20T00:00:00"/>
    <n v="7.99"/>
    <n v="8"/>
    <x v="5"/>
    <n v="1"/>
    <n v="7.99"/>
    <n v="5.99"/>
    <n v="25"/>
    <n v="38.049999999999997"/>
    <n v="4.95"/>
    <n v="1"/>
  </r>
  <r>
    <x v="4"/>
    <s v="9781905255450"/>
    <d v="2007-02-20T00:00:00"/>
    <n v="7.99"/>
    <n v="8"/>
    <x v="6"/>
    <n v="1"/>
    <n v="7.99"/>
    <n v="5.99"/>
    <n v="25"/>
    <n v="38.049999999999997"/>
    <n v="4.95"/>
    <n v="1"/>
  </r>
  <r>
    <x v="4"/>
    <s v="9781905255450"/>
    <d v="2007-02-20T00:00:00"/>
    <n v="7.99"/>
    <n v="8"/>
    <x v="7"/>
    <n v="1"/>
    <n v="7.99"/>
    <n v="5.99"/>
    <n v="25"/>
    <n v="38.049999999999997"/>
    <n v="4.95"/>
    <n v="1"/>
  </r>
  <r>
    <x v="5"/>
    <s v="9781905255528"/>
    <d v="2007-08-08T00:00:00"/>
    <n v="2"/>
    <n v="52"/>
    <x v="8"/>
    <n v="1"/>
    <n v="2"/>
    <n v="1.5"/>
    <n v="25"/>
    <n v="38"/>
    <n v="1.24"/>
    <n v="1"/>
  </r>
  <r>
    <x v="6"/>
    <s v="9781905255542"/>
    <d v="2007-08-08T00:00:00"/>
    <n v="2"/>
    <n v="9"/>
    <x v="8"/>
    <n v="1"/>
    <n v="2"/>
    <n v="1.5"/>
    <n v="25"/>
    <n v="38"/>
    <n v="1.24"/>
    <n v="1"/>
  </r>
  <r>
    <x v="7"/>
    <s v="9781905255573"/>
    <d v="2007-10-18T00:00:00"/>
    <n v="3.99"/>
    <n v="48"/>
    <x v="9"/>
    <n v="1"/>
    <n v="3.99"/>
    <n v="2.66"/>
    <n v="33.33"/>
    <n v="45.12"/>
    <n v="2.19"/>
    <n v="1"/>
  </r>
  <r>
    <x v="7"/>
    <s v="9781905255573"/>
    <d v="2007-10-18T00:00:00"/>
    <n v="3.99"/>
    <n v="48"/>
    <x v="9"/>
    <n v="11"/>
    <n v="43.89"/>
    <n v="29.26"/>
    <n v="33.33"/>
    <n v="45"/>
    <n v="24.14"/>
    <n v="1"/>
  </r>
  <r>
    <x v="7"/>
    <s v="9781905255573"/>
    <d v="2007-10-18T00:00:00"/>
    <n v="3.99"/>
    <n v="48"/>
    <x v="9"/>
    <n v="6"/>
    <n v="23.94"/>
    <n v="15.96"/>
    <n v="33.33"/>
    <n v="44.99"/>
    <n v="13.17"/>
    <n v="1"/>
  </r>
  <r>
    <x v="8"/>
    <s v="9781905255696"/>
    <d v="2008-05-23T00:00:00"/>
    <n v="3.5"/>
    <n v="28"/>
    <x v="1"/>
    <n v="6"/>
    <n v="21"/>
    <n v="15.75"/>
    <n v="25"/>
    <n v="38.049999999999997"/>
    <n v="13.01"/>
    <n v="1"/>
  </r>
  <r>
    <x v="8"/>
    <s v="9781905255696"/>
    <d v="2008-05-23T00:00:00"/>
    <n v="3.5"/>
    <n v="28"/>
    <x v="10"/>
    <n v="2"/>
    <n v="7"/>
    <n v="5.25"/>
    <n v="25"/>
    <n v="38"/>
    <n v="4.34"/>
    <n v="1"/>
  </r>
  <r>
    <x v="8"/>
    <s v="9781905255696"/>
    <d v="2008-05-23T00:00:00"/>
    <n v="3.5"/>
    <n v="28"/>
    <x v="10"/>
    <n v="3"/>
    <n v="10.5"/>
    <n v="7.88"/>
    <n v="25"/>
    <n v="38"/>
    <n v="6.51"/>
    <n v="1"/>
  </r>
  <r>
    <x v="9"/>
    <s v="9781905255726"/>
    <d v="2008-07-03T00:00:00"/>
    <n v="7.99"/>
    <n v="0"/>
    <x v="11"/>
    <n v="1"/>
    <n v="7.99"/>
    <n v="5.33"/>
    <n v="33.33"/>
    <n v="45.06"/>
    <n v="4.3899999999999997"/>
    <n v="1"/>
  </r>
  <r>
    <x v="10"/>
    <s v="9781905255795"/>
    <d v="2008-08-18T00:00:00"/>
    <n v="3.5"/>
    <n v="22"/>
    <x v="12"/>
    <n v="1"/>
    <n v="3.5"/>
    <n v="2.63"/>
    <n v="25"/>
    <n v="38"/>
    <n v="2.17"/>
    <n v="1"/>
  </r>
  <r>
    <x v="10"/>
    <s v="9781905255795"/>
    <d v="2008-08-18T00:00:00"/>
    <n v="3.5"/>
    <n v="22"/>
    <x v="1"/>
    <n v="5"/>
    <n v="17.5"/>
    <n v="13.13"/>
    <n v="25"/>
    <n v="38"/>
    <n v="10.85"/>
    <n v="1"/>
  </r>
  <r>
    <x v="10"/>
    <s v="9781905255795"/>
    <d v="2008-08-18T00:00:00"/>
    <n v="3.5"/>
    <n v="22"/>
    <x v="8"/>
    <n v="1"/>
    <n v="3.5"/>
    <n v="2.63"/>
    <n v="25"/>
    <n v="38"/>
    <n v="2.17"/>
    <n v="1"/>
  </r>
  <r>
    <x v="10"/>
    <s v="9781905255795"/>
    <d v="2008-08-18T00:00:00"/>
    <n v="3.5"/>
    <n v="22"/>
    <x v="13"/>
    <n v="1"/>
    <n v="3.5"/>
    <n v="2.63"/>
    <n v="25"/>
    <n v="38"/>
    <n v="2.17"/>
    <n v="1"/>
  </r>
  <r>
    <x v="10"/>
    <s v="9781905255795"/>
    <d v="2008-08-18T00:00:00"/>
    <n v="3.5"/>
    <n v="22"/>
    <x v="14"/>
    <n v="1"/>
    <n v="3.5"/>
    <n v="2.63"/>
    <n v="25"/>
    <n v="38"/>
    <n v="2.17"/>
    <n v="1"/>
  </r>
  <r>
    <x v="11"/>
    <s v="9781905255986"/>
    <d v="2008-10-29T00:00:00"/>
    <n v="2"/>
    <n v="0"/>
    <x v="9"/>
    <n v="1"/>
    <n v="2"/>
    <n v="1.33"/>
    <n v="33.33"/>
    <n v="45"/>
    <n v="1.1000000000000001"/>
    <n v="1"/>
  </r>
  <r>
    <x v="12"/>
    <s v="9781905255429"/>
    <d v="2008-12-18T00:00:00"/>
    <n v="2"/>
    <n v="18"/>
    <x v="0"/>
    <n v="2"/>
    <n v="4"/>
    <n v="2.67"/>
    <n v="33.33"/>
    <n v="45"/>
    <n v="2.2000000000000002"/>
    <n v="1"/>
  </r>
  <r>
    <x v="13"/>
    <s v="9781905255993"/>
    <d v="2008-12-18T00:00:00"/>
    <n v="2"/>
    <n v="10"/>
    <x v="15"/>
    <n v="14"/>
    <n v="28"/>
    <n v="21"/>
    <n v="25"/>
    <n v="38.04"/>
    <n v="17.350000000000001"/>
    <n v="1"/>
  </r>
  <r>
    <x v="14"/>
    <s v="9781905255764"/>
    <d v="2009-01-15T00:00:00"/>
    <n v="3.5"/>
    <n v="41"/>
    <x v="6"/>
    <n v="5"/>
    <n v="17.5"/>
    <n v="11.67"/>
    <n v="33.33"/>
    <n v="44.98"/>
    <n v="9.6300000000000008"/>
    <n v="1"/>
  </r>
  <r>
    <x v="14"/>
    <s v="9781905255764"/>
    <d v="2009-01-15T00:00:00"/>
    <n v="3.5"/>
    <n v="41"/>
    <x v="6"/>
    <n v="5"/>
    <n v="17.5"/>
    <n v="11.67"/>
    <n v="33.33"/>
    <n v="44.98"/>
    <n v="9.6300000000000008"/>
    <n v="1"/>
  </r>
  <r>
    <x v="14"/>
    <s v="9781905255764"/>
    <d v="2009-01-15T00:00:00"/>
    <n v="3.5"/>
    <n v="41"/>
    <x v="6"/>
    <n v="3"/>
    <n v="10.5"/>
    <n v="7"/>
    <n v="33.33"/>
    <n v="44.96"/>
    <n v="5.78"/>
    <n v="1"/>
  </r>
  <r>
    <x v="14"/>
    <s v="9781905255764"/>
    <d v="2009-01-15T00:00:00"/>
    <n v="3.5"/>
    <n v="41"/>
    <x v="16"/>
    <n v="1"/>
    <n v="3.5"/>
    <n v="2.33"/>
    <n v="33.33"/>
    <n v="45.15"/>
    <n v="1.92"/>
    <n v="1"/>
  </r>
  <r>
    <x v="15"/>
    <s v="9781905255412"/>
    <d v="2009-02-03T00:00:00"/>
    <n v="5.59"/>
    <n v="32"/>
    <x v="11"/>
    <n v="3"/>
    <n v="16.77"/>
    <n v="11.18"/>
    <n v="33.33"/>
    <n v="45.03"/>
    <n v="9.2200000000000006"/>
    <n v="1"/>
  </r>
  <r>
    <x v="15"/>
    <s v="9781905255412"/>
    <d v="2009-02-03T00:00:00"/>
    <n v="5.59"/>
    <n v="32"/>
    <x v="12"/>
    <n v="2"/>
    <n v="11.18"/>
    <n v="7.45"/>
    <n v="33.33"/>
    <n v="45"/>
    <n v="6.15"/>
    <n v="1"/>
  </r>
  <r>
    <x v="15"/>
    <s v="9781905255412"/>
    <d v="2009-02-03T00:00:00"/>
    <n v="5.59"/>
    <n v="32"/>
    <x v="6"/>
    <n v="3"/>
    <n v="16.77"/>
    <n v="11.18"/>
    <n v="33.33"/>
    <n v="45.03"/>
    <n v="9.2200000000000006"/>
    <n v="1"/>
  </r>
  <r>
    <x v="15"/>
    <s v="9781905255412"/>
    <d v="2009-02-03T00:00:00"/>
    <n v="5.59"/>
    <n v="32"/>
    <x v="1"/>
    <n v="2"/>
    <n v="11.18"/>
    <n v="7.45"/>
    <n v="33.33"/>
    <n v="45"/>
    <n v="6.15"/>
    <n v="1"/>
  </r>
  <r>
    <x v="15"/>
    <s v="9781905255412"/>
    <d v="2009-02-03T00:00:00"/>
    <n v="5.59"/>
    <n v="32"/>
    <x v="8"/>
    <n v="1"/>
    <n v="5.59"/>
    <n v="3.73"/>
    <n v="33.33"/>
    <n v="45.09"/>
    <n v="3.07"/>
    <n v="1"/>
  </r>
  <r>
    <x v="15"/>
    <s v="9781905255412"/>
    <d v="2009-02-03T00:00:00"/>
    <n v="5.59"/>
    <n v="32"/>
    <x v="16"/>
    <n v="1"/>
    <n v="5.59"/>
    <n v="3.73"/>
    <n v="33.33"/>
    <n v="45.09"/>
    <n v="3.07"/>
    <n v="1"/>
  </r>
  <r>
    <x v="15"/>
    <s v="9781905255412"/>
    <d v="2009-02-03T00:00:00"/>
    <n v="5.59"/>
    <n v="32"/>
    <x v="14"/>
    <n v="4"/>
    <n v="22.36"/>
    <n v="14.91"/>
    <n v="33.33"/>
    <n v="45"/>
    <n v="12.3"/>
    <n v="1"/>
  </r>
  <r>
    <x v="15"/>
    <s v="9781905255412"/>
    <d v="2009-02-03T00:00:00"/>
    <n v="5.59"/>
    <n v="32"/>
    <x v="17"/>
    <n v="1"/>
    <n v="5.59"/>
    <n v="3.73"/>
    <n v="33.33"/>
    <n v="45.09"/>
    <n v="3.07"/>
    <n v="1"/>
  </r>
  <r>
    <x v="15"/>
    <s v="9781905255412"/>
    <d v="2009-02-03T00:00:00"/>
    <n v="5.59"/>
    <n v="32"/>
    <x v="10"/>
    <n v="3"/>
    <n v="16.77"/>
    <n v="11.18"/>
    <n v="33.33"/>
    <n v="45.03"/>
    <n v="9.2200000000000006"/>
    <n v="1"/>
  </r>
  <r>
    <x v="16"/>
    <s v="9781907004124"/>
    <d v="2009-06-03T00:00:00"/>
    <n v="4.1900000000000004"/>
    <n v="12"/>
    <x v="18"/>
    <n v="1"/>
    <n v="4.1900000000000004"/>
    <n v="2.79"/>
    <n v="33.33"/>
    <n v="45.11"/>
    <n v="2.2999999999999998"/>
    <n v="1"/>
  </r>
  <r>
    <x v="17"/>
    <s v="9781907004179"/>
    <d v="2009-07-27T00:00:00"/>
    <n v="6.99"/>
    <n v="3"/>
    <x v="0"/>
    <n v="1"/>
    <n v="6.99"/>
    <n v="5.24"/>
    <n v="25"/>
    <n v="38.06"/>
    <n v="4.33"/>
    <n v="1"/>
  </r>
  <r>
    <x v="18"/>
    <s v="9781907004292"/>
    <d v="2009-11-11T00:00:00"/>
    <n v="5.82"/>
    <n v="0"/>
    <x v="19"/>
    <n v="3"/>
    <n v="17.46"/>
    <n v="11.64"/>
    <n v="33.33"/>
    <n v="45.02"/>
    <n v="9.6"/>
    <n v="2"/>
  </r>
  <r>
    <x v="19"/>
    <s v="9781907004322"/>
    <d v="2009-11-11T00:00:00"/>
    <n v="5.82"/>
    <n v="0"/>
    <x v="11"/>
    <n v="2"/>
    <n v="11.64"/>
    <n v="7.76"/>
    <n v="33.33"/>
    <n v="45.02"/>
    <n v="6.4"/>
    <n v="2"/>
  </r>
  <r>
    <x v="20"/>
    <s v="9781907004315"/>
    <d v="2009-11-11T00:00:00"/>
    <n v="5.82"/>
    <n v="17"/>
    <x v="11"/>
    <n v="3"/>
    <n v="17.46"/>
    <n v="11.64"/>
    <n v="33.33"/>
    <n v="45.02"/>
    <n v="9.6"/>
    <n v="2"/>
  </r>
  <r>
    <x v="21"/>
    <s v="9781907004209"/>
    <d v="2009-11-25T00:00:00"/>
    <n v="5"/>
    <n v="6"/>
    <x v="16"/>
    <n v="1"/>
    <n v="5"/>
    <n v="3.33"/>
    <n v="33.33"/>
    <n v="45"/>
    <n v="2.75"/>
    <n v="1"/>
  </r>
  <r>
    <x v="22"/>
    <s v="9781907004216"/>
    <d v="2009-11-25T00:00:00"/>
    <n v="5"/>
    <n v="7"/>
    <x v="0"/>
    <n v="2"/>
    <n v="10"/>
    <n v="6.67"/>
    <n v="33.33"/>
    <n v="45"/>
    <n v="5.5"/>
    <n v="1"/>
  </r>
  <r>
    <x v="22"/>
    <s v="9781907004216"/>
    <d v="2009-11-25T00:00:00"/>
    <n v="5"/>
    <n v="7"/>
    <x v="6"/>
    <n v="1"/>
    <n v="5"/>
    <n v="3.33"/>
    <n v="33.33"/>
    <n v="45"/>
    <n v="2.75"/>
    <n v="1"/>
  </r>
  <r>
    <x v="22"/>
    <s v="9781907004216"/>
    <d v="2009-11-25T00:00:00"/>
    <n v="5"/>
    <n v="7"/>
    <x v="16"/>
    <n v="1"/>
    <n v="5"/>
    <n v="3.33"/>
    <n v="33.33"/>
    <n v="45"/>
    <n v="2.75"/>
    <n v="1"/>
  </r>
  <r>
    <x v="22"/>
    <s v="9781907004216"/>
    <d v="2009-11-25T00:00:00"/>
    <n v="5"/>
    <n v="7"/>
    <x v="16"/>
    <n v="1"/>
    <n v="5"/>
    <n v="3.33"/>
    <n v="33.33"/>
    <n v="45"/>
    <n v="2.75"/>
    <n v="1"/>
  </r>
  <r>
    <x v="23"/>
    <s v="9781907004452"/>
    <d v="2010-04-13T00:00:00"/>
    <n v="2"/>
    <n v="10"/>
    <x v="20"/>
    <n v="1"/>
    <n v="2"/>
    <n v="1.5"/>
    <n v="25"/>
    <n v="38"/>
    <n v="1.24"/>
    <n v="1"/>
  </r>
  <r>
    <x v="24"/>
    <s v="9781907004445"/>
    <d v="2010-05-19T00:00:00"/>
    <n v="4.99"/>
    <n v="5"/>
    <x v="8"/>
    <n v="1"/>
    <n v="4.99"/>
    <n v="3.33"/>
    <n v="33.33"/>
    <n v="45.1"/>
    <n v="2.74"/>
    <n v="1"/>
  </r>
  <r>
    <x v="24"/>
    <s v="9781907004445"/>
    <d v="2010-05-19T00:00:00"/>
    <n v="4.99"/>
    <n v="5"/>
    <x v="8"/>
    <n v="1"/>
    <n v="4.99"/>
    <n v="3.33"/>
    <n v="33.33"/>
    <n v="45.1"/>
    <n v="2.74"/>
    <n v="1"/>
  </r>
  <r>
    <x v="25"/>
    <s v="9781907004551"/>
    <d v="2010-10-25T00:00:00"/>
    <n v="9.99"/>
    <n v="6"/>
    <x v="11"/>
    <n v="1"/>
    <n v="9.99"/>
    <n v="6.66"/>
    <n v="33.33"/>
    <n v="45.05"/>
    <n v="5.49"/>
    <n v="1"/>
  </r>
  <r>
    <x v="25"/>
    <s v="9781907004551"/>
    <d v="2010-10-25T00:00:00"/>
    <n v="9.99"/>
    <n v="6"/>
    <x v="21"/>
    <n v="1"/>
    <n v="9.99"/>
    <n v="6.66"/>
    <n v="33.33"/>
    <n v="45.05"/>
    <n v="5.49"/>
    <n v="1"/>
  </r>
  <r>
    <x v="26"/>
    <s v="9781907004414"/>
    <d v="2010-12-07T00:00:00"/>
    <n v="5.82"/>
    <n v="0"/>
    <x v="11"/>
    <n v="3"/>
    <n v="17.46"/>
    <n v="11.64"/>
    <n v="33.33"/>
    <n v="45.02"/>
    <n v="9.6"/>
    <n v="2"/>
  </r>
  <r>
    <x v="27"/>
    <s v="9781907004667"/>
    <d v="2010-12-22T00:00:00"/>
    <n v="5.82"/>
    <n v="0"/>
    <x v="11"/>
    <n v="3"/>
    <n v="17.46"/>
    <n v="11.64"/>
    <n v="33.33"/>
    <n v="45.02"/>
    <n v="9.6"/>
    <n v="2"/>
  </r>
  <r>
    <x v="28"/>
    <s v="9781907004674"/>
    <d v="2010-12-22T00:00:00"/>
    <n v="5.82"/>
    <n v="0"/>
    <x v="11"/>
    <n v="5"/>
    <n v="29.1"/>
    <n v="19.399999999999999"/>
    <n v="33.33"/>
    <n v="44.99"/>
    <n v="16.010000000000002"/>
    <n v="2"/>
  </r>
  <r>
    <x v="29"/>
    <s v="9781907004421"/>
    <d v="2010-12-22T00:00:00"/>
    <n v="5.82"/>
    <n v="4"/>
    <x v="1"/>
    <n v="1"/>
    <n v="5.82"/>
    <n v="3.88"/>
    <n v="33.33"/>
    <n v="45.02"/>
    <n v="3.2"/>
    <n v="2"/>
  </r>
  <r>
    <x v="29"/>
    <s v="9781907004421"/>
    <d v="2010-12-22T00:00:00"/>
    <n v="5.82"/>
    <n v="4"/>
    <x v="22"/>
    <n v="2"/>
    <n v="11.64"/>
    <n v="7.76"/>
    <n v="33.33"/>
    <n v="45.02"/>
    <n v="6.4"/>
    <n v="2"/>
  </r>
  <r>
    <x v="29"/>
    <s v="9781907004421"/>
    <d v="2010-12-22T00:00:00"/>
    <n v="5.82"/>
    <n v="4"/>
    <x v="22"/>
    <n v="1"/>
    <n v="5.82"/>
    <n v="3.88"/>
    <n v="33.33"/>
    <n v="45.02"/>
    <n v="3.2"/>
    <n v="2"/>
  </r>
  <r>
    <x v="30"/>
    <s v="9781907004773"/>
    <d v="2011-04-04T00:00:00"/>
    <n v="2.99"/>
    <n v="6"/>
    <x v="23"/>
    <n v="1"/>
    <n v="2.99"/>
    <n v="1.99"/>
    <n v="33.33"/>
    <n v="45.16"/>
    <n v="1.64"/>
    <n v="1"/>
  </r>
  <r>
    <x v="31"/>
    <s v="9781907004384"/>
    <d v="2011-05-26T00:00:00"/>
    <n v="5.82"/>
    <n v="20"/>
    <x v="24"/>
    <n v="1"/>
    <n v="5.82"/>
    <n v="3.88"/>
    <n v="33.33"/>
    <n v="45.02"/>
    <n v="3.2"/>
    <n v="2"/>
  </r>
  <r>
    <x v="32"/>
    <s v="9781907004872"/>
    <d v="2011-06-17T00:00:00"/>
    <n v="6.99"/>
    <n v="3"/>
    <x v="7"/>
    <n v="1"/>
    <n v="6.99"/>
    <n v="4.66"/>
    <n v="33.33"/>
    <n v="45.07"/>
    <n v="3.84"/>
    <n v="1"/>
  </r>
  <r>
    <x v="33"/>
    <s v="9781907004971"/>
    <d v="2011-07-15T00:00:00"/>
    <n v="5.82"/>
    <n v="11"/>
    <x v="1"/>
    <n v="3"/>
    <n v="17.46"/>
    <n v="11.64"/>
    <n v="33.33"/>
    <n v="45.02"/>
    <n v="9.6"/>
    <n v="2"/>
  </r>
  <r>
    <x v="34"/>
    <s v="9781907004391"/>
    <d v="2011-07-15T00:00:00"/>
    <n v="5.82"/>
    <n v="14"/>
    <x v="18"/>
    <n v="3"/>
    <n v="17.46"/>
    <n v="11.64"/>
    <n v="33.33"/>
    <n v="45.02"/>
    <n v="9.6"/>
    <n v="2"/>
  </r>
  <r>
    <x v="34"/>
    <s v="9781907004391"/>
    <d v="2011-07-15T00:00:00"/>
    <n v="5.82"/>
    <n v="14"/>
    <x v="1"/>
    <n v="5"/>
    <n v="29.1"/>
    <n v="19.399999999999999"/>
    <n v="33.33"/>
    <n v="44.99"/>
    <n v="16.010000000000002"/>
    <n v="2"/>
  </r>
  <r>
    <x v="35"/>
    <s v="9781907004926"/>
    <d v="2011-08-16T00:00:00"/>
    <n v="4.99"/>
    <n v="14"/>
    <x v="25"/>
    <n v="1"/>
    <n v="4.99"/>
    <n v="3.33"/>
    <n v="33.33"/>
    <n v="45.1"/>
    <n v="2.74"/>
    <n v="1"/>
  </r>
  <r>
    <x v="35"/>
    <s v="9781907004926"/>
    <d v="2011-08-16T00:00:00"/>
    <n v="4.99"/>
    <n v="14"/>
    <x v="3"/>
    <n v="1"/>
    <n v="4.99"/>
    <n v="2.99"/>
    <n v="40"/>
    <n v="50.51"/>
    <n v="2.4700000000000002"/>
    <n v="1"/>
  </r>
  <r>
    <x v="36"/>
    <s v="9781908574015"/>
    <d v="2011-08-26T00:00:00"/>
    <n v="5.82"/>
    <n v="9"/>
    <x v="22"/>
    <n v="-2"/>
    <n v="-11.64"/>
    <n v="-7.76"/>
    <n v="33.33"/>
    <n v="45.02"/>
    <n v="-6.4"/>
    <n v="2"/>
  </r>
  <r>
    <x v="36"/>
    <s v="9781908574015"/>
    <d v="2011-08-26T00:00:00"/>
    <n v="5.82"/>
    <n v="9"/>
    <x v="14"/>
    <n v="-2"/>
    <n v="-11.64"/>
    <n v="-7.76"/>
    <n v="33.33"/>
    <n v="45.02"/>
    <n v="-6.4"/>
    <n v="2"/>
  </r>
  <r>
    <x v="37"/>
    <s v="9781908574176"/>
    <d v="2011-11-17T00:00:00"/>
    <n v="5.82"/>
    <n v="9"/>
    <x v="2"/>
    <n v="1"/>
    <n v="5.82"/>
    <n v="3.88"/>
    <n v="33.33"/>
    <n v="45.02"/>
    <n v="3.2"/>
    <n v="2"/>
  </r>
  <r>
    <x v="37"/>
    <s v="9781908574176"/>
    <d v="2011-11-17T00:00:00"/>
    <n v="5.82"/>
    <n v="9"/>
    <x v="11"/>
    <n v="3"/>
    <n v="17.46"/>
    <n v="11.64"/>
    <n v="33.33"/>
    <n v="45.02"/>
    <n v="9.6"/>
    <n v="2"/>
  </r>
  <r>
    <x v="38"/>
    <s v="9781908574114"/>
    <d v="2011-11-17T00:00:00"/>
    <n v="5.82"/>
    <n v="0"/>
    <x v="11"/>
    <n v="4"/>
    <n v="23.28"/>
    <n v="15.52"/>
    <n v="33.33"/>
    <n v="45.02"/>
    <n v="12.8"/>
    <n v="2"/>
  </r>
  <r>
    <x v="39"/>
    <s v="9781908574091"/>
    <d v="2012-02-03T00:00:00"/>
    <n v="6.99"/>
    <n v="5"/>
    <x v="3"/>
    <n v="1"/>
    <n v="6.99"/>
    <n v="4.1900000000000004"/>
    <n v="40"/>
    <n v="50.51"/>
    <n v="3.46"/>
    <n v="1"/>
  </r>
  <r>
    <x v="39"/>
    <s v="9781908574091"/>
    <d v="2012-02-03T00:00:00"/>
    <n v="6.99"/>
    <n v="5"/>
    <x v="3"/>
    <n v="4"/>
    <n v="27.96"/>
    <n v="16.78"/>
    <n v="40"/>
    <n v="50.43"/>
    <n v="13.86"/>
    <n v="1"/>
  </r>
  <r>
    <x v="39"/>
    <s v="9781908574091"/>
    <d v="2012-02-03T00:00:00"/>
    <n v="6.99"/>
    <n v="5"/>
    <x v="26"/>
    <n v="1"/>
    <n v="6.99"/>
    <n v="4.66"/>
    <n v="33.33"/>
    <n v="45.07"/>
    <n v="3.84"/>
    <n v="1"/>
  </r>
  <r>
    <x v="39"/>
    <s v="9781908574091"/>
    <d v="2012-02-03T00:00:00"/>
    <n v="6.99"/>
    <n v="5"/>
    <x v="27"/>
    <n v="1"/>
    <n v="6.99"/>
    <n v="4.66"/>
    <n v="33.33"/>
    <n v="45.07"/>
    <n v="3.84"/>
    <n v="1"/>
  </r>
  <r>
    <x v="39"/>
    <s v="9781908574091"/>
    <d v="2012-02-03T00:00:00"/>
    <n v="6.99"/>
    <n v="5"/>
    <x v="8"/>
    <n v="1"/>
    <n v="6.99"/>
    <n v="4.66"/>
    <n v="33.33"/>
    <n v="45.07"/>
    <n v="3.84"/>
    <n v="1"/>
  </r>
  <r>
    <x v="40"/>
    <s v="9781908574282"/>
    <d v="2012-03-08T00:00:00"/>
    <n v="10.99"/>
    <n v="19"/>
    <x v="27"/>
    <n v="1"/>
    <n v="10.99"/>
    <n v="8.24"/>
    <n v="25"/>
    <n v="38.04"/>
    <n v="6.81"/>
    <n v="1"/>
  </r>
  <r>
    <x v="41"/>
    <s v="9781908574305"/>
    <d v="2012-03-13T00:00:00"/>
    <n v="19.95"/>
    <n v="4"/>
    <x v="20"/>
    <n v="1"/>
    <n v="19.95"/>
    <n v="14.96"/>
    <n v="25"/>
    <n v="38.049999999999997"/>
    <n v="12.36"/>
    <n v="2"/>
  </r>
  <r>
    <x v="41"/>
    <s v="9781908574305"/>
    <d v="2012-03-13T00:00:00"/>
    <n v="19.95"/>
    <n v="4"/>
    <x v="27"/>
    <n v="1"/>
    <n v="19.95"/>
    <n v="14.96"/>
    <n v="25"/>
    <n v="38.049999999999997"/>
    <n v="12.36"/>
    <n v="2"/>
  </r>
  <r>
    <x v="42"/>
    <s v="9781908574565"/>
    <d v="2012-06-15T00:00:00"/>
    <n v="5.82"/>
    <n v="29"/>
    <x v="2"/>
    <n v="1"/>
    <n v="5.82"/>
    <n v="3.88"/>
    <n v="33.33"/>
    <n v="45.02"/>
    <n v="3.2"/>
    <n v="2"/>
  </r>
  <r>
    <x v="43"/>
    <s v="9781908574220"/>
    <d v="2012-06-15T00:00:00"/>
    <n v="7.99"/>
    <n v="19"/>
    <x v="28"/>
    <n v="7"/>
    <n v="55.93"/>
    <n v="35.24"/>
    <n v="37"/>
    <n v="47.96"/>
    <n v="29.11"/>
    <n v="1"/>
  </r>
  <r>
    <x v="43"/>
    <s v="9781908574220"/>
    <d v="2012-06-15T00:00:00"/>
    <n v="7.99"/>
    <n v="19"/>
    <x v="19"/>
    <n v="6"/>
    <n v="47.94"/>
    <n v="31.96"/>
    <n v="33.33"/>
    <n v="45"/>
    <n v="26.37"/>
    <n v="1"/>
  </r>
  <r>
    <x v="43"/>
    <s v="9781908574220"/>
    <d v="2012-06-15T00:00:00"/>
    <n v="7.99"/>
    <n v="19"/>
    <x v="16"/>
    <n v="1"/>
    <n v="7.99"/>
    <n v="5.33"/>
    <n v="33.33"/>
    <n v="45.06"/>
    <n v="4.3899999999999997"/>
    <n v="1"/>
  </r>
  <r>
    <x v="44"/>
    <s v="9781907004988"/>
    <d v="2012-08-10T00:00:00"/>
    <n v="5.99"/>
    <n v="16"/>
    <x v="28"/>
    <n v="1"/>
    <n v="5.99"/>
    <n v="3.77"/>
    <n v="37"/>
    <n v="48.09"/>
    <n v="3.11"/>
    <n v="1"/>
  </r>
  <r>
    <x v="45"/>
    <s v="9781908574749"/>
    <d v="2012-10-22T00:00:00"/>
    <n v="3.99"/>
    <n v="44"/>
    <x v="29"/>
    <n v="5"/>
    <n v="19.95"/>
    <n v="12.97"/>
    <n v="35"/>
    <n v="46.32"/>
    <n v="10.71"/>
    <n v="1"/>
  </r>
  <r>
    <x v="45"/>
    <s v="9781908574749"/>
    <d v="2012-10-22T00:00:00"/>
    <n v="3.99"/>
    <n v="44"/>
    <x v="30"/>
    <n v="1"/>
    <n v="3.99"/>
    <n v="2.66"/>
    <n v="33.33"/>
    <n v="45.12"/>
    <n v="2.19"/>
    <n v="1"/>
  </r>
  <r>
    <x v="46"/>
    <s v="9781908574510"/>
    <d v="2012-10-22T00:00:00"/>
    <n v="2.99"/>
    <n v="83"/>
    <x v="25"/>
    <n v="1"/>
    <n v="2.99"/>
    <n v="1.99"/>
    <n v="33.33"/>
    <n v="45.16"/>
    <n v="1.64"/>
    <n v="1"/>
  </r>
  <r>
    <x v="46"/>
    <s v="9781908574510"/>
    <d v="2012-10-22T00:00:00"/>
    <n v="2.99"/>
    <n v="83"/>
    <x v="6"/>
    <n v="1"/>
    <n v="2.99"/>
    <n v="1.99"/>
    <n v="33.33"/>
    <n v="45.16"/>
    <n v="1.64"/>
    <n v="1"/>
  </r>
  <r>
    <x v="46"/>
    <s v="9781908574510"/>
    <d v="2012-10-22T00:00:00"/>
    <n v="2.99"/>
    <n v="83"/>
    <x v="6"/>
    <n v="1"/>
    <n v="2.99"/>
    <n v="1.99"/>
    <n v="33.33"/>
    <n v="45.16"/>
    <n v="1.64"/>
    <n v="1"/>
  </r>
  <r>
    <x v="46"/>
    <s v="9781908574510"/>
    <d v="2012-10-22T00:00:00"/>
    <n v="2.99"/>
    <n v="83"/>
    <x v="14"/>
    <n v="2"/>
    <n v="5.98"/>
    <n v="3.99"/>
    <n v="33.33"/>
    <n v="44.99"/>
    <n v="3.29"/>
    <n v="1"/>
  </r>
  <r>
    <x v="46"/>
    <s v="9781908574510"/>
    <d v="2012-10-22T00:00:00"/>
    <n v="2.99"/>
    <n v="83"/>
    <x v="31"/>
    <n v="1"/>
    <n v="2.99"/>
    <n v="1.94"/>
    <n v="35"/>
    <n v="46.49"/>
    <n v="1.6"/>
    <n v="1"/>
  </r>
  <r>
    <x v="47"/>
    <s v="9781908574527"/>
    <d v="2012-10-22T00:00:00"/>
    <n v="2.99"/>
    <n v="45"/>
    <x v="28"/>
    <n v="3"/>
    <n v="8.9700000000000006"/>
    <n v="5.65"/>
    <n v="37"/>
    <n v="47.94"/>
    <n v="4.67"/>
    <n v="1"/>
  </r>
  <r>
    <x v="47"/>
    <s v="9781908574527"/>
    <d v="2012-10-22T00:00:00"/>
    <n v="2.99"/>
    <n v="45"/>
    <x v="32"/>
    <n v="-1"/>
    <n v="-2.99"/>
    <n v="-1.99"/>
    <n v="33.33"/>
    <n v="45.16"/>
    <n v="-1.64"/>
    <n v="1"/>
  </r>
  <r>
    <x v="47"/>
    <s v="9781908574527"/>
    <d v="2012-10-22T00:00:00"/>
    <n v="2.99"/>
    <n v="45"/>
    <x v="6"/>
    <n v="1"/>
    <n v="2.99"/>
    <n v="1.99"/>
    <n v="33.33"/>
    <n v="45.16"/>
    <n v="1.64"/>
    <n v="1"/>
  </r>
  <r>
    <x v="47"/>
    <s v="9781908574527"/>
    <d v="2012-10-22T00:00:00"/>
    <n v="2.99"/>
    <n v="45"/>
    <x v="16"/>
    <n v="1"/>
    <n v="2.99"/>
    <n v="1.99"/>
    <n v="33.33"/>
    <n v="45.16"/>
    <n v="1.64"/>
    <n v="1"/>
  </r>
  <r>
    <x v="47"/>
    <s v="9781908574527"/>
    <d v="2012-10-22T00:00:00"/>
    <n v="2.99"/>
    <n v="45"/>
    <x v="16"/>
    <n v="1"/>
    <n v="2.99"/>
    <n v="1.99"/>
    <n v="33.33"/>
    <n v="45.16"/>
    <n v="1.64"/>
    <n v="1"/>
  </r>
  <r>
    <x v="47"/>
    <s v="9781908574527"/>
    <d v="2012-10-22T00:00:00"/>
    <n v="2.99"/>
    <n v="45"/>
    <x v="14"/>
    <n v="2"/>
    <n v="5.98"/>
    <n v="3.99"/>
    <n v="33.33"/>
    <n v="44.99"/>
    <n v="3.29"/>
    <n v="1"/>
  </r>
  <r>
    <x v="48"/>
    <s v="9781908574732"/>
    <d v="2012-10-22T00:00:00"/>
    <n v="2.99"/>
    <n v="0"/>
    <x v="28"/>
    <n v="3"/>
    <n v="8.9700000000000006"/>
    <n v="5.65"/>
    <n v="37"/>
    <n v="47.94"/>
    <n v="4.67"/>
    <n v="1"/>
  </r>
  <r>
    <x v="48"/>
    <s v="9781908574732"/>
    <d v="2012-10-22T00:00:00"/>
    <n v="2.99"/>
    <n v="0"/>
    <x v="32"/>
    <n v="-2"/>
    <n v="-5.98"/>
    <n v="-3.99"/>
    <n v="33.33"/>
    <n v="44.99"/>
    <n v="-3.29"/>
    <n v="1"/>
  </r>
  <r>
    <x v="48"/>
    <s v="9781908574732"/>
    <d v="2012-10-22T00:00:00"/>
    <n v="2.99"/>
    <n v="0"/>
    <x v="9"/>
    <n v="1"/>
    <n v="2.99"/>
    <n v="1.99"/>
    <n v="33.33"/>
    <n v="45.16"/>
    <n v="1.64"/>
    <n v="1"/>
  </r>
  <r>
    <x v="48"/>
    <s v="9781908574732"/>
    <d v="2012-10-22T00:00:00"/>
    <n v="2.99"/>
    <n v="0"/>
    <x v="6"/>
    <n v="1"/>
    <n v="2.99"/>
    <n v="1.99"/>
    <n v="33.33"/>
    <n v="45.16"/>
    <n v="1.64"/>
    <n v="1"/>
  </r>
  <r>
    <x v="48"/>
    <s v="9781908574732"/>
    <d v="2012-10-22T00:00:00"/>
    <n v="2.99"/>
    <n v="0"/>
    <x v="6"/>
    <n v="2"/>
    <n v="5.98"/>
    <n v="3.99"/>
    <n v="33.33"/>
    <n v="44.99"/>
    <n v="3.29"/>
    <n v="1"/>
  </r>
  <r>
    <x v="48"/>
    <s v="9781908574732"/>
    <d v="2012-10-22T00:00:00"/>
    <n v="2.99"/>
    <n v="0"/>
    <x v="14"/>
    <n v="2"/>
    <n v="5.98"/>
    <n v="3.99"/>
    <n v="33.33"/>
    <n v="44.99"/>
    <n v="3.29"/>
    <n v="1"/>
  </r>
  <r>
    <x v="48"/>
    <s v="9781908574732"/>
    <d v="2012-10-22T00:00:00"/>
    <n v="2.99"/>
    <n v="0"/>
    <x v="31"/>
    <n v="1"/>
    <n v="2.99"/>
    <n v="1.94"/>
    <n v="35"/>
    <n v="46.49"/>
    <n v="1.6"/>
    <n v="1"/>
  </r>
  <r>
    <x v="49"/>
    <s v="9781908574916"/>
    <d v="2012-12-18T00:00:00"/>
    <n v="29.99"/>
    <n v="4"/>
    <x v="20"/>
    <n v="1"/>
    <n v="29.99"/>
    <n v="19.989999999999998"/>
    <n v="33.33"/>
    <n v="45.02"/>
    <n v="16.489999999999998"/>
    <n v="1"/>
  </r>
  <r>
    <x v="50"/>
    <s v="9781908574718"/>
    <d v="2013-01-04T00:00:00"/>
    <n v="12.99"/>
    <n v="22"/>
    <x v="33"/>
    <n v="1"/>
    <n v="12.99"/>
    <n v="8.66"/>
    <n v="33.33"/>
    <n v="45.04"/>
    <n v="7.14"/>
    <n v="1"/>
  </r>
  <r>
    <x v="50"/>
    <s v="9781908574718"/>
    <d v="2013-01-04T00:00:00"/>
    <n v="12.99"/>
    <n v="22"/>
    <x v="33"/>
    <n v="1"/>
    <n v="12.99"/>
    <n v="8.66"/>
    <n v="33.33"/>
    <n v="45.04"/>
    <n v="7.14"/>
    <n v="1"/>
  </r>
  <r>
    <x v="50"/>
    <s v="9781908574718"/>
    <d v="2013-01-04T00:00:00"/>
    <n v="12.99"/>
    <n v="22"/>
    <x v="18"/>
    <n v="2"/>
    <n v="25.98"/>
    <n v="17.32"/>
    <n v="33.33"/>
    <n v="45"/>
    <n v="14.29"/>
    <n v="1"/>
  </r>
  <r>
    <x v="50"/>
    <s v="9781908574718"/>
    <d v="2013-01-04T00:00:00"/>
    <n v="12.99"/>
    <n v="22"/>
    <x v="11"/>
    <n v="2"/>
    <n v="25.98"/>
    <n v="17.32"/>
    <n v="33.33"/>
    <n v="45"/>
    <n v="14.29"/>
    <n v="1"/>
  </r>
  <r>
    <x v="50"/>
    <s v="9781908574718"/>
    <d v="2013-01-04T00:00:00"/>
    <n v="12.99"/>
    <n v="22"/>
    <x v="27"/>
    <n v="1"/>
    <n v="12.99"/>
    <n v="8.66"/>
    <n v="33.33"/>
    <n v="45.04"/>
    <n v="7.14"/>
    <n v="1"/>
  </r>
  <r>
    <x v="50"/>
    <s v="9781908574718"/>
    <d v="2013-01-04T00:00:00"/>
    <n v="12.99"/>
    <n v="22"/>
    <x v="8"/>
    <n v="1"/>
    <n v="12.99"/>
    <n v="8.66"/>
    <n v="33.33"/>
    <n v="45.04"/>
    <n v="7.14"/>
    <n v="1"/>
  </r>
  <r>
    <x v="50"/>
    <s v="9781908574718"/>
    <d v="2013-01-04T00:00:00"/>
    <n v="12.99"/>
    <n v="22"/>
    <x v="8"/>
    <n v="1"/>
    <n v="12.99"/>
    <n v="8.66"/>
    <n v="33.33"/>
    <n v="45.04"/>
    <n v="7.14"/>
    <n v="1"/>
  </r>
  <r>
    <x v="51"/>
    <s v="9781908574824"/>
    <d v="2013-01-04T00:00:00"/>
    <n v="12.99"/>
    <n v="78"/>
    <x v="25"/>
    <n v="1"/>
    <n v="12.99"/>
    <n v="8.66"/>
    <n v="33.33"/>
    <n v="45.04"/>
    <n v="7.14"/>
    <n v="1"/>
  </r>
  <r>
    <x v="51"/>
    <s v="9781908574824"/>
    <d v="2013-01-04T00:00:00"/>
    <n v="12.99"/>
    <n v="78"/>
    <x v="3"/>
    <n v="1"/>
    <n v="12.99"/>
    <n v="7.79"/>
    <n v="40"/>
    <n v="50.51"/>
    <n v="6.43"/>
    <n v="1"/>
  </r>
  <r>
    <x v="51"/>
    <s v="9781908574824"/>
    <d v="2013-01-04T00:00:00"/>
    <n v="12.99"/>
    <n v="78"/>
    <x v="3"/>
    <n v="1"/>
    <n v="12.99"/>
    <n v="7.79"/>
    <n v="40"/>
    <n v="50.51"/>
    <n v="6.43"/>
    <n v="1"/>
  </r>
  <r>
    <x v="51"/>
    <s v="9781908574824"/>
    <d v="2013-01-04T00:00:00"/>
    <n v="12.99"/>
    <n v="78"/>
    <x v="18"/>
    <n v="6"/>
    <n v="77.94"/>
    <n v="51.96"/>
    <n v="33.33"/>
    <n v="45"/>
    <n v="42.87"/>
    <n v="1"/>
  </r>
  <r>
    <x v="52"/>
    <s v="9781908574831"/>
    <d v="2013-01-04T00:00:00"/>
    <n v="12.99"/>
    <n v="70"/>
    <x v="25"/>
    <n v="1"/>
    <n v="12.99"/>
    <n v="8.66"/>
    <n v="33.33"/>
    <n v="45.04"/>
    <n v="7.14"/>
    <n v="1"/>
  </r>
  <r>
    <x v="52"/>
    <s v="9781908574831"/>
    <d v="2013-01-04T00:00:00"/>
    <n v="12.99"/>
    <n v="70"/>
    <x v="3"/>
    <n v="1"/>
    <n v="12.99"/>
    <n v="7.79"/>
    <n v="40"/>
    <n v="50.51"/>
    <n v="6.43"/>
    <n v="1"/>
  </r>
  <r>
    <x v="52"/>
    <s v="9781908574831"/>
    <d v="2013-01-04T00:00:00"/>
    <n v="12.99"/>
    <n v="70"/>
    <x v="3"/>
    <n v="1"/>
    <n v="12.99"/>
    <n v="7.79"/>
    <n v="40"/>
    <n v="50.51"/>
    <n v="6.43"/>
    <n v="1"/>
  </r>
  <r>
    <x v="52"/>
    <s v="9781908574831"/>
    <d v="2013-01-04T00:00:00"/>
    <n v="12.99"/>
    <n v="70"/>
    <x v="3"/>
    <n v="1"/>
    <n v="12.99"/>
    <n v="7.79"/>
    <n v="40"/>
    <n v="50.51"/>
    <n v="6.43"/>
    <n v="1"/>
  </r>
  <r>
    <x v="53"/>
    <s v="9781907004889"/>
    <d v="2013-01-04T00:00:00"/>
    <n v="3.5"/>
    <n v="46"/>
    <x v="3"/>
    <n v="1"/>
    <n v="3.5"/>
    <n v="2.1"/>
    <n v="40"/>
    <n v="50.58"/>
    <n v="1.73"/>
    <n v="1"/>
  </r>
  <r>
    <x v="53"/>
    <s v="9781907004889"/>
    <d v="2013-01-04T00:00:00"/>
    <n v="3.5"/>
    <n v="46"/>
    <x v="20"/>
    <n v="1"/>
    <n v="3.5"/>
    <n v="2.33"/>
    <n v="33.33"/>
    <n v="45.15"/>
    <n v="1.92"/>
    <n v="1"/>
  </r>
  <r>
    <x v="53"/>
    <s v="9781907004889"/>
    <d v="2013-01-04T00:00:00"/>
    <n v="3.5"/>
    <n v="46"/>
    <x v="12"/>
    <n v="1"/>
    <n v="3.5"/>
    <n v="2.33"/>
    <n v="33.33"/>
    <n v="45.15"/>
    <n v="1.92"/>
    <n v="1"/>
  </r>
  <r>
    <x v="53"/>
    <s v="9781907004889"/>
    <d v="2013-01-04T00:00:00"/>
    <n v="3.5"/>
    <n v="46"/>
    <x v="6"/>
    <n v="3"/>
    <n v="10.5"/>
    <n v="7"/>
    <n v="33.33"/>
    <n v="44.96"/>
    <n v="5.78"/>
    <n v="1"/>
  </r>
  <r>
    <x v="53"/>
    <s v="9781907004889"/>
    <d v="2013-01-04T00:00:00"/>
    <n v="3.5"/>
    <n v="46"/>
    <x v="6"/>
    <n v="5"/>
    <n v="17.5"/>
    <n v="11.67"/>
    <n v="33.33"/>
    <n v="44.98"/>
    <n v="9.6300000000000008"/>
    <n v="1"/>
  </r>
  <r>
    <x v="53"/>
    <s v="9781907004889"/>
    <d v="2013-01-04T00:00:00"/>
    <n v="3.5"/>
    <n v="46"/>
    <x v="6"/>
    <n v="3"/>
    <n v="10.5"/>
    <n v="7"/>
    <n v="33.33"/>
    <n v="44.96"/>
    <n v="5.78"/>
    <n v="1"/>
  </r>
  <r>
    <x v="53"/>
    <s v="9781907004889"/>
    <d v="2013-01-04T00:00:00"/>
    <n v="3.5"/>
    <n v="46"/>
    <x v="1"/>
    <n v="6"/>
    <n v="21"/>
    <n v="14"/>
    <n v="33.33"/>
    <n v="45"/>
    <n v="11.55"/>
    <n v="1"/>
  </r>
  <r>
    <x v="53"/>
    <s v="9781907004889"/>
    <d v="2013-01-04T00:00:00"/>
    <n v="3.5"/>
    <n v="46"/>
    <x v="8"/>
    <n v="1"/>
    <n v="3.5"/>
    <n v="2.33"/>
    <n v="33.33"/>
    <n v="45.15"/>
    <n v="1.92"/>
    <n v="1"/>
  </r>
  <r>
    <x v="53"/>
    <s v="9781907004889"/>
    <d v="2013-01-04T00:00:00"/>
    <n v="3.5"/>
    <n v="46"/>
    <x v="14"/>
    <n v="2"/>
    <n v="7"/>
    <n v="4.67"/>
    <n v="33.33"/>
    <n v="45"/>
    <n v="3.85"/>
    <n v="1"/>
  </r>
  <r>
    <x v="53"/>
    <s v="9781907004889"/>
    <d v="2013-01-04T00:00:00"/>
    <n v="3.5"/>
    <n v="46"/>
    <x v="7"/>
    <n v="1"/>
    <n v="3.5"/>
    <n v="2.33"/>
    <n v="33.33"/>
    <n v="45.15"/>
    <n v="1.92"/>
    <n v="1"/>
  </r>
  <r>
    <x v="53"/>
    <s v="9781907004889"/>
    <d v="2013-01-04T00:00:00"/>
    <n v="3.5"/>
    <n v="46"/>
    <x v="10"/>
    <n v="2"/>
    <n v="7"/>
    <n v="4.67"/>
    <n v="33.33"/>
    <n v="45"/>
    <n v="3.85"/>
    <n v="1"/>
  </r>
  <r>
    <x v="53"/>
    <s v="9781907004889"/>
    <d v="2013-01-04T00:00:00"/>
    <n v="3.5"/>
    <n v="46"/>
    <x v="10"/>
    <n v="3"/>
    <n v="10.5"/>
    <n v="7"/>
    <n v="33.33"/>
    <n v="44.96"/>
    <n v="5.78"/>
    <n v="1"/>
  </r>
  <r>
    <x v="54"/>
    <s v="9781908574985"/>
    <d v="2013-03-04T00:00:00"/>
    <n v="29.99"/>
    <n v="12"/>
    <x v="25"/>
    <n v="1"/>
    <n v="29.99"/>
    <n v="19.989999999999998"/>
    <n v="33.33"/>
    <n v="45.02"/>
    <n v="16.489999999999998"/>
    <n v="1"/>
  </r>
  <r>
    <x v="54"/>
    <s v="9781908574985"/>
    <d v="2013-03-04T00:00:00"/>
    <n v="29.99"/>
    <n v="12"/>
    <x v="20"/>
    <n v="1"/>
    <n v="29.99"/>
    <n v="19.989999999999998"/>
    <n v="33.33"/>
    <n v="45.02"/>
    <n v="16.489999999999998"/>
    <n v="1"/>
  </r>
  <r>
    <x v="55"/>
    <s v="9781909666436"/>
    <d v="2013-11-06T00:00:00"/>
    <n v="5.82"/>
    <n v="25"/>
    <x v="1"/>
    <n v="1"/>
    <n v="5.82"/>
    <n v="3.88"/>
    <n v="33.33"/>
    <n v="45.02"/>
    <n v="3.2"/>
    <n v="2"/>
  </r>
  <r>
    <x v="56"/>
    <s v="9781909666429"/>
    <d v="2013-11-06T00:00:00"/>
    <n v="5.82"/>
    <n v="0"/>
    <x v="1"/>
    <n v="5"/>
    <n v="29.1"/>
    <n v="19.399999999999999"/>
    <n v="33.33"/>
    <n v="44.99"/>
    <n v="16.010000000000002"/>
    <n v="2"/>
  </r>
  <r>
    <x v="57"/>
    <s v="9781909666184"/>
    <d v="2014-01-22T00:00:00"/>
    <n v="5.99"/>
    <n v="18"/>
    <x v="30"/>
    <n v="1"/>
    <n v="5.99"/>
    <n v="3.99"/>
    <n v="33.33"/>
    <n v="45.08"/>
    <n v="3.29"/>
    <n v="1"/>
  </r>
  <r>
    <x v="58"/>
    <s v="9781909666030"/>
    <d v="2014-02-24T00:00:00"/>
    <n v="3.49"/>
    <n v="51"/>
    <x v="12"/>
    <n v="1"/>
    <n v="3.49"/>
    <n v="2.33"/>
    <n v="33.33"/>
    <n v="44.99"/>
    <n v="1.92"/>
    <n v="1"/>
  </r>
  <r>
    <x v="58"/>
    <s v="9781909666030"/>
    <d v="2014-02-24T00:00:00"/>
    <n v="3.49"/>
    <n v="51"/>
    <x v="6"/>
    <n v="5"/>
    <n v="17.45"/>
    <n v="11.63"/>
    <n v="33.33"/>
    <n v="44.99"/>
    <n v="9.6"/>
    <n v="1"/>
  </r>
  <r>
    <x v="58"/>
    <s v="9781909666030"/>
    <d v="2014-02-24T00:00:00"/>
    <n v="3.49"/>
    <n v="51"/>
    <x v="34"/>
    <n v="5"/>
    <n v="17.45"/>
    <n v="11.63"/>
    <n v="33.33"/>
    <n v="44.99"/>
    <n v="9.6"/>
    <n v="1"/>
  </r>
  <r>
    <x v="58"/>
    <s v="9781909666030"/>
    <d v="2014-02-24T00:00:00"/>
    <n v="3.49"/>
    <n v="51"/>
    <x v="8"/>
    <n v="1"/>
    <n v="3.49"/>
    <n v="2.33"/>
    <n v="33.33"/>
    <n v="44.99"/>
    <n v="1.92"/>
    <n v="1"/>
  </r>
  <r>
    <x v="58"/>
    <s v="9781909666030"/>
    <d v="2014-02-24T00:00:00"/>
    <n v="3.49"/>
    <n v="51"/>
    <x v="14"/>
    <n v="2"/>
    <n v="6.98"/>
    <n v="4.6500000000000004"/>
    <n v="33.33"/>
    <n v="44.99"/>
    <n v="3.84"/>
    <n v="1"/>
  </r>
  <r>
    <x v="58"/>
    <s v="9781909666030"/>
    <d v="2014-02-24T00:00:00"/>
    <n v="3.49"/>
    <n v="51"/>
    <x v="10"/>
    <n v="1"/>
    <n v="3.49"/>
    <n v="2.33"/>
    <n v="33.33"/>
    <n v="44.99"/>
    <n v="1.92"/>
    <n v="1"/>
  </r>
  <r>
    <x v="59"/>
    <s v="9781905255719"/>
    <d v="2014-04-11T00:00:00"/>
    <n v="6.99"/>
    <n v="35"/>
    <x v="28"/>
    <n v="2"/>
    <n v="13.98"/>
    <n v="8.81"/>
    <n v="37"/>
    <n v="47.93"/>
    <n v="7.28"/>
    <n v="1"/>
  </r>
  <r>
    <x v="60"/>
    <s v="9781909666085"/>
    <d v="2014-05-06T00:00:00"/>
    <n v="2"/>
    <n v="203"/>
    <x v="12"/>
    <n v="2"/>
    <n v="4"/>
    <n v="2.67"/>
    <n v="33.33"/>
    <n v="45"/>
    <n v="2.2000000000000002"/>
    <n v="1"/>
  </r>
  <r>
    <x v="60"/>
    <s v="9781909666085"/>
    <d v="2014-05-06T00:00:00"/>
    <n v="2"/>
    <n v="203"/>
    <x v="6"/>
    <n v="1"/>
    <n v="2"/>
    <n v="1.33"/>
    <n v="33.33"/>
    <n v="45"/>
    <n v="1.1000000000000001"/>
    <n v="1"/>
  </r>
  <r>
    <x v="60"/>
    <s v="9781909666085"/>
    <d v="2014-05-06T00:00:00"/>
    <n v="2"/>
    <n v="203"/>
    <x v="16"/>
    <n v="1"/>
    <n v="2"/>
    <n v="1.33"/>
    <n v="33.33"/>
    <n v="45"/>
    <n v="1.1000000000000001"/>
    <n v="1"/>
  </r>
  <r>
    <x v="60"/>
    <s v="9781909666085"/>
    <d v="2014-05-06T00:00:00"/>
    <n v="2"/>
    <n v="203"/>
    <x v="16"/>
    <n v="1"/>
    <n v="2"/>
    <n v="1.33"/>
    <n v="33.33"/>
    <n v="45"/>
    <n v="1.1000000000000001"/>
    <n v="1"/>
  </r>
  <r>
    <x v="60"/>
    <s v="9781909666085"/>
    <d v="2014-05-06T00:00:00"/>
    <n v="2"/>
    <n v="203"/>
    <x v="14"/>
    <n v="2"/>
    <n v="4"/>
    <n v="2.67"/>
    <n v="33.33"/>
    <n v="45"/>
    <n v="2.2000000000000002"/>
    <n v="1"/>
  </r>
  <r>
    <x v="60"/>
    <s v="9781909666085"/>
    <d v="2014-05-06T00:00:00"/>
    <n v="2"/>
    <n v="203"/>
    <x v="14"/>
    <n v="2"/>
    <n v="4"/>
    <n v="2.67"/>
    <n v="33.33"/>
    <n v="45"/>
    <n v="2.2000000000000002"/>
    <n v="1"/>
  </r>
  <r>
    <x v="60"/>
    <s v="9781909666085"/>
    <d v="2014-05-06T00:00:00"/>
    <n v="2"/>
    <n v="203"/>
    <x v="7"/>
    <n v="1"/>
    <n v="2"/>
    <n v="1.33"/>
    <n v="33.33"/>
    <n v="45"/>
    <n v="1.1000000000000001"/>
    <n v="1"/>
  </r>
  <r>
    <x v="61"/>
    <s v="9781909666078"/>
    <d v="2014-05-06T00:00:00"/>
    <n v="2"/>
    <n v="26"/>
    <x v="28"/>
    <n v="1"/>
    <n v="2"/>
    <n v="1.26"/>
    <n v="37"/>
    <n v="48"/>
    <n v="1.04"/>
    <n v="1"/>
  </r>
  <r>
    <x v="61"/>
    <s v="9781909666078"/>
    <d v="2014-05-06T00:00:00"/>
    <n v="2"/>
    <n v="26"/>
    <x v="12"/>
    <n v="2"/>
    <n v="4"/>
    <n v="2.67"/>
    <n v="33.33"/>
    <n v="45"/>
    <n v="2.2000000000000002"/>
    <n v="1"/>
  </r>
  <r>
    <x v="61"/>
    <s v="9781909666078"/>
    <d v="2014-05-06T00:00:00"/>
    <n v="2"/>
    <n v="26"/>
    <x v="16"/>
    <n v="1"/>
    <n v="2"/>
    <n v="1.33"/>
    <n v="33.33"/>
    <n v="45"/>
    <n v="1.1000000000000001"/>
    <n v="1"/>
  </r>
  <r>
    <x v="61"/>
    <s v="9781909666078"/>
    <d v="2014-05-06T00:00:00"/>
    <n v="2"/>
    <n v="26"/>
    <x v="14"/>
    <n v="2"/>
    <n v="4"/>
    <n v="2.67"/>
    <n v="33.33"/>
    <n v="45"/>
    <n v="2.2000000000000002"/>
    <n v="1"/>
  </r>
  <r>
    <x v="61"/>
    <s v="9781909666078"/>
    <d v="2014-05-06T00:00:00"/>
    <n v="2"/>
    <n v="26"/>
    <x v="14"/>
    <n v="2"/>
    <n v="4"/>
    <n v="2.67"/>
    <n v="33.33"/>
    <n v="45"/>
    <n v="2.2000000000000002"/>
    <n v="1"/>
  </r>
  <r>
    <x v="61"/>
    <s v="9781909666078"/>
    <d v="2014-05-06T00:00:00"/>
    <n v="2"/>
    <n v="26"/>
    <x v="7"/>
    <n v="1"/>
    <n v="2"/>
    <n v="1.33"/>
    <n v="33.33"/>
    <n v="45"/>
    <n v="1.1000000000000001"/>
    <n v="1"/>
  </r>
  <r>
    <x v="62"/>
    <s v="9781909666450"/>
    <d v="2014-05-12T00:00:00"/>
    <n v="9.99"/>
    <n v="22"/>
    <x v="35"/>
    <n v="1"/>
    <n v="9.99"/>
    <n v="6.66"/>
    <n v="33.33"/>
    <n v="45.05"/>
    <n v="5.49"/>
    <n v="1"/>
  </r>
  <r>
    <x v="63"/>
    <s v="9781909666221"/>
    <d v="2014-05-12T00:00:00"/>
    <n v="6.99"/>
    <n v="50"/>
    <x v="28"/>
    <n v="6"/>
    <n v="41.94"/>
    <n v="26.42"/>
    <n v="37"/>
    <n v="47.98"/>
    <n v="21.82"/>
    <n v="1"/>
  </r>
  <r>
    <x v="63"/>
    <s v="9781909666221"/>
    <d v="2014-05-12T00:00:00"/>
    <n v="6.99"/>
    <n v="50"/>
    <x v="8"/>
    <n v="1"/>
    <n v="6.99"/>
    <n v="4.66"/>
    <n v="33.33"/>
    <n v="45.07"/>
    <n v="3.84"/>
    <n v="1"/>
  </r>
  <r>
    <x v="64"/>
    <s v="9781909666900"/>
    <d v="2014-07-16T00:00:00"/>
    <n v="5.99"/>
    <n v="19"/>
    <x v="4"/>
    <n v="1"/>
    <n v="5.99"/>
    <n v="3.99"/>
    <n v="33.33"/>
    <n v="45.08"/>
    <n v="3.29"/>
    <n v="1"/>
  </r>
  <r>
    <x v="65"/>
    <s v="9781909666818"/>
    <d v="2014-09-16T00:00:00"/>
    <n v="7.99"/>
    <n v="29"/>
    <x v="36"/>
    <n v="2"/>
    <n v="15.98"/>
    <n v="10.65"/>
    <n v="33.33"/>
    <n v="45"/>
    <n v="8.7899999999999991"/>
    <n v="1"/>
  </r>
  <r>
    <x v="65"/>
    <s v="9781909666818"/>
    <d v="2014-09-16T00:00:00"/>
    <n v="7.99"/>
    <n v="29"/>
    <x v="5"/>
    <n v="1"/>
    <n v="7.99"/>
    <n v="5.33"/>
    <n v="33.33"/>
    <n v="45.06"/>
    <n v="4.3899999999999997"/>
    <n v="1"/>
  </r>
  <r>
    <x v="65"/>
    <s v="9781909666818"/>
    <d v="2014-09-16T00:00:00"/>
    <n v="7.99"/>
    <n v="29"/>
    <x v="35"/>
    <n v="2"/>
    <n v="15.98"/>
    <n v="10.65"/>
    <n v="33.33"/>
    <n v="45"/>
    <n v="8.7899999999999991"/>
    <n v="1"/>
  </r>
  <r>
    <x v="65"/>
    <s v="9781909666818"/>
    <d v="2014-09-16T00:00:00"/>
    <n v="7.99"/>
    <n v="29"/>
    <x v="22"/>
    <n v="3"/>
    <n v="23.97"/>
    <n v="15.98"/>
    <n v="33.33"/>
    <n v="45.02"/>
    <n v="13.18"/>
    <n v="1"/>
  </r>
  <r>
    <x v="65"/>
    <s v="9781909666818"/>
    <d v="2014-09-16T00:00:00"/>
    <n v="7.99"/>
    <n v="29"/>
    <x v="37"/>
    <n v="1"/>
    <n v="7.99"/>
    <n v="5.33"/>
    <n v="33.33"/>
    <n v="45.06"/>
    <n v="4.3899999999999997"/>
    <n v="1"/>
  </r>
  <r>
    <x v="65"/>
    <s v="9781909666818"/>
    <d v="2014-09-16T00:00:00"/>
    <n v="7.99"/>
    <n v="29"/>
    <x v="38"/>
    <n v="2"/>
    <n v="15.98"/>
    <n v="10.65"/>
    <n v="33.33"/>
    <n v="45"/>
    <n v="8.7899999999999991"/>
    <n v="1"/>
  </r>
  <r>
    <x v="66"/>
    <s v="9781909666979"/>
    <d v="2014-11-12T00:00:00"/>
    <n v="2"/>
    <n v="9"/>
    <x v="32"/>
    <n v="-2"/>
    <n v="-4"/>
    <n v="-2.67"/>
    <n v="33.33"/>
    <n v="45"/>
    <n v="-2.2000000000000002"/>
    <n v="1"/>
  </r>
  <r>
    <x v="66"/>
    <s v="9781909666979"/>
    <d v="2014-11-12T00:00:00"/>
    <n v="2"/>
    <n v="9"/>
    <x v="12"/>
    <n v="2"/>
    <n v="4"/>
    <n v="2.67"/>
    <n v="33.33"/>
    <n v="45"/>
    <n v="2.2000000000000002"/>
    <n v="1"/>
  </r>
  <r>
    <x v="66"/>
    <s v="9781909666979"/>
    <d v="2014-11-12T00:00:00"/>
    <n v="2"/>
    <n v="9"/>
    <x v="8"/>
    <n v="1"/>
    <n v="2"/>
    <n v="1.33"/>
    <n v="33.33"/>
    <n v="45"/>
    <n v="1.1000000000000001"/>
    <n v="1"/>
  </r>
  <r>
    <x v="67"/>
    <s v="9781909666962"/>
    <d v="2014-11-12T00:00:00"/>
    <n v="2"/>
    <n v="5"/>
    <x v="32"/>
    <n v="-1"/>
    <n v="-2"/>
    <n v="-1.33"/>
    <n v="33.33"/>
    <n v="45"/>
    <n v="-1.1000000000000001"/>
    <n v="1"/>
  </r>
  <r>
    <x v="67"/>
    <s v="9781909666962"/>
    <d v="2014-11-12T00:00:00"/>
    <n v="2"/>
    <n v="5"/>
    <x v="12"/>
    <n v="2"/>
    <n v="4"/>
    <n v="2.67"/>
    <n v="33.33"/>
    <n v="45"/>
    <n v="2.2000000000000002"/>
    <n v="1"/>
  </r>
  <r>
    <x v="67"/>
    <s v="9781909666962"/>
    <d v="2014-11-12T00:00:00"/>
    <n v="2"/>
    <n v="5"/>
    <x v="16"/>
    <n v="1"/>
    <n v="2"/>
    <n v="1.33"/>
    <n v="33.33"/>
    <n v="45"/>
    <n v="1.1000000000000001"/>
    <n v="1"/>
  </r>
  <r>
    <x v="68"/>
    <s v="9781909666887"/>
    <d v="2014-11-12T00:00:00"/>
    <n v="2"/>
    <n v="77"/>
    <x v="28"/>
    <n v="3"/>
    <n v="6"/>
    <n v="3.78"/>
    <n v="37"/>
    <n v="48"/>
    <n v="3.12"/>
    <n v="1"/>
  </r>
  <r>
    <x v="68"/>
    <s v="9781909666887"/>
    <d v="2014-11-12T00:00:00"/>
    <n v="2"/>
    <n v="77"/>
    <x v="32"/>
    <n v="-2"/>
    <n v="-4"/>
    <n v="-2.67"/>
    <n v="33.33"/>
    <n v="45"/>
    <n v="-2.2000000000000002"/>
    <n v="1"/>
  </r>
  <r>
    <x v="68"/>
    <s v="9781909666887"/>
    <d v="2014-11-12T00:00:00"/>
    <n v="2"/>
    <n v="77"/>
    <x v="12"/>
    <n v="2"/>
    <n v="4"/>
    <n v="2.67"/>
    <n v="33.33"/>
    <n v="45"/>
    <n v="2.2000000000000002"/>
    <n v="1"/>
  </r>
  <r>
    <x v="68"/>
    <s v="9781909666887"/>
    <d v="2014-11-12T00:00:00"/>
    <n v="2"/>
    <n v="77"/>
    <x v="6"/>
    <n v="1"/>
    <n v="2"/>
    <n v="1.33"/>
    <n v="33.33"/>
    <n v="45"/>
    <n v="1.1000000000000001"/>
    <n v="1"/>
  </r>
  <r>
    <x v="68"/>
    <s v="9781909666887"/>
    <d v="2014-11-12T00:00:00"/>
    <n v="2"/>
    <n v="77"/>
    <x v="8"/>
    <n v="1"/>
    <n v="2"/>
    <n v="1.33"/>
    <n v="33.33"/>
    <n v="45"/>
    <n v="1.1000000000000001"/>
    <n v="1"/>
  </r>
  <r>
    <x v="68"/>
    <s v="9781909666887"/>
    <d v="2014-11-12T00:00:00"/>
    <n v="2"/>
    <n v="77"/>
    <x v="14"/>
    <n v="2"/>
    <n v="4"/>
    <n v="2.67"/>
    <n v="33.33"/>
    <n v="45"/>
    <n v="2.2000000000000002"/>
    <n v="1"/>
  </r>
  <r>
    <x v="69"/>
    <s v="9781909666894"/>
    <d v="2014-11-12T00:00:00"/>
    <n v="2"/>
    <n v="41"/>
    <x v="28"/>
    <n v="1"/>
    <n v="2"/>
    <n v="1.26"/>
    <n v="37"/>
    <n v="48"/>
    <n v="1.04"/>
    <n v="1"/>
  </r>
  <r>
    <x v="69"/>
    <s v="9781909666894"/>
    <d v="2014-11-12T00:00:00"/>
    <n v="2"/>
    <n v="41"/>
    <x v="32"/>
    <n v="-1"/>
    <n v="-2"/>
    <n v="-1.33"/>
    <n v="33.33"/>
    <n v="45"/>
    <n v="-1.1000000000000001"/>
    <n v="1"/>
  </r>
  <r>
    <x v="69"/>
    <s v="9781909666894"/>
    <d v="2014-11-12T00:00:00"/>
    <n v="2"/>
    <n v="41"/>
    <x v="12"/>
    <n v="2"/>
    <n v="4"/>
    <n v="2.67"/>
    <n v="33.33"/>
    <n v="45"/>
    <n v="2.2000000000000002"/>
    <n v="1"/>
  </r>
  <r>
    <x v="69"/>
    <s v="9781909666894"/>
    <d v="2014-11-12T00:00:00"/>
    <n v="2"/>
    <n v="41"/>
    <x v="16"/>
    <n v="1"/>
    <n v="2"/>
    <n v="1.33"/>
    <n v="33.33"/>
    <n v="45"/>
    <n v="1.1000000000000001"/>
    <n v="1"/>
  </r>
  <r>
    <x v="69"/>
    <s v="9781909666894"/>
    <d v="2014-11-12T00:00:00"/>
    <n v="2"/>
    <n v="41"/>
    <x v="14"/>
    <n v="2"/>
    <n v="4"/>
    <n v="2.67"/>
    <n v="33.33"/>
    <n v="45"/>
    <n v="2.2000000000000002"/>
    <n v="1"/>
  </r>
  <r>
    <x v="70"/>
    <s v="9781909666955"/>
    <d v="2014-11-12T00:00:00"/>
    <n v="2"/>
    <n v="82"/>
    <x v="32"/>
    <n v="-1"/>
    <n v="-2"/>
    <n v="-1.33"/>
    <n v="33.33"/>
    <n v="45"/>
    <n v="-1.1000000000000001"/>
    <n v="1"/>
  </r>
  <r>
    <x v="70"/>
    <s v="9781909666955"/>
    <d v="2014-11-12T00:00:00"/>
    <n v="2"/>
    <n v="82"/>
    <x v="12"/>
    <n v="2"/>
    <n v="4"/>
    <n v="2.67"/>
    <n v="33.33"/>
    <n v="45"/>
    <n v="2.2000000000000002"/>
    <n v="1"/>
  </r>
  <r>
    <x v="70"/>
    <s v="9781909666955"/>
    <d v="2014-11-12T00:00:00"/>
    <n v="2"/>
    <n v="82"/>
    <x v="14"/>
    <n v="2"/>
    <n v="4"/>
    <n v="2.67"/>
    <n v="33.33"/>
    <n v="45"/>
    <n v="2.2000000000000002"/>
    <n v="1"/>
  </r>
  <r>
    <x v="71"/>
    <s v="9781909666986"/>
    <d v="2014-12-02T00:00:00"/>
    <n v="5.99"/>
    <n v="10"/>
    <x v="28"/>
    <n v="1"/>
    <n v="5.99"/>
    <n v="3.77"/>
    <n v="37"/>
    <n v="48.09"/>
    <n v="3.11"/>
    <n v="1"/>
  </r>
  <r>
    <x v="72"/>
    <s v="9781909666948"/>
    <d v="2014-12-10T00:00:00"/>
    <n v="6.99"/>
    <n v="77"/>
    <x v="28"/>
    <n v="5"/>
    <n v="34.950000000000003"/>
    <n v="22.02"/>
    <n v="37"/>
    <n v="47.96"/>
    <n v="18.190000000000001"/>
    <n v="1"/>
  </r>
  <r>
    <x v="72"/>
    <s v="9781909666948"/>
    <d v="2014-12-10T00:00:00"/>
    <n v="6.99"/>
    <n v="77"/>
    <x v="2"/>
    <n v="10"/>
    <n v="69.900000000000006"/>
    <n v="46.6"/>
    <n v="33.33"/>
    <n v="45"/>
    <n v="38.450000000000003"/>
    <n v="1"/>
  </r>
  <r>
    <x v="72"/>
    <s v="9781909666948"/>
    <d v="2014-12-10T00:00:00"/>
    <n v="6.99"/>
    <n v="77"/>
    <x v="39"/>
    <n v="9"/>
    <n v="62.91"/>
    <n v="41.94"/>
    <n v="33.33"/>
    <n v="45.01"/>
    <n v="34.6"/>
    <n v="1"/>
  </r>
  <r>
    <x v="72"/>
    <s v="9781909666948"/>
    <d v="2014-12-10T00:00:00"/>
    <n v="6.99"/>
    <n v="77"/>
    <x v="39"/>
    <n v="6"/>
    <n v="41.94"/>
    <n v="27.96"/>
    <n v="33.33"/>
    <n v="45"/>
    <n v="23.07"/>
    <n v="1"/>
  </r>
  <r>
    <x v="72"/>
    <s v="9781909666948"/>
    <d v="2014-12-10T00:00:00"/>
    <n v="6.99"/>
    <n v="77"/>
    <x v="39"/>
    <n v="3"/>
    <n v="20.97"/>
    <n v="13.98"/>
    <n v="33.33"/>
    <n v="45.02"/>
    <n v="11.53"/>
    <n v="1"/>
  </r>
  <r>
    <x v="72"/>
    <s v="9781909666948"/>
    <d v="2014-12-10T00:00:00"/>
    <n v="6.99"/>
    <n v="77"/>
    <x v="39"/>
    <n v="5"/>
    <n v="34.950000000000003"/>
    <n v="23.3"/>
    <n v="33.33"/>
    <n v="45.01"/>
    <n v="19.22"/>
    <n v="1"/>
  </r>
  <r>
    <x v="72"/>
    <s v="9781909666948"/>
    <d v="2014-12-10T00:00:00"/>
    <n v="6.99"/>
    <n v="77"/>
    <x v="40"/>
    <n v="3"/>
    <n v="20.97"/>
    <n v="13.98"/>
    <n v="33.33"/>
    <n v="45.02"/>
    <n v="11.53"/>
    <n v="1"/>
  </r>
  <r>
    <x v="72"/>
    <s v="9781909666948"/>
    <d v="2014-12-10T00:00:00"/>
    <n v="6.99"/>
    <n v="77"/>
    <x v="12"/>
    <n v="-1"/>
    <n v="-6.99"/>
    <n v="-4.66"/>
    <n v="33.33"/>
    <n v="45.07"/>
    <n v="-3.84"/>
    <n v="1"/>
  </r>
  <r>
    <x v="72"/>
    <s v="9781909666948"/>
    <d v="2014-12-10T00:00:00"/>
    <n v="6.99"/>
    <n v="77"/>
    <x v="6"/>
    <n v="1"/>
    <n v="6.99"/>
    <n v="4.66"/>
    <n v="33.33"/>
    <n v="45.07"/>
    <n v="3.84"/>
    <n v="1"/>
  </r>
  <r>
    <x v="72"/>
    <s v="9781909666948"/>
    <d v="2014-12-10T00:00:00"/>
    <n v="6.99"/>
    <n v="77"/>
    <x v="14"/>
    <n v="-1"/>
    <n v="-6.99"/>
    <n v="-4.66"/>
    <n v="33.33"/>
    <n v="45.07"/>
    <n v="-3.84"/>
    <n v="1"/>
  </r>
  <r>
    <x v="72"/>
    <s v="9781909666948"/>
    <d v="2014-12-10T00:00:00"/>
    <n v="6.99"/>
    <n v="77"/>
    <x v="14"/>
    <n v="-1"/>
    <n v="-6.99"/>
    <n v="-4.66"/>
    <n v="33.33"/>
    <n v="45.07"/>
    <n v="-3.84"/>
    <n v="1"/>
  </r>
  <r>
    <x v="72"/>
    <s v="9781909666948"/>
    <d v="2014-12-10T00:00:00"/>
    <n v="6.99"/>
    <n v="77"/>
    <x v="14"/>
    <n v="-1"/>
    <n v="-6.99"/>
    <n v="-4.66"/>
    <n v="33.33"/>
    <n v="45.07"/>
    <n v="-3.84"/>
    <n v="1"/>
  </r>
  <r>
    <x v="72"/>
    <s v="9781909666948"/>
    <d v="2014-12-10T00:00:00"/>
    <n v="6.99"/>
    <n v="77"/>
    <x v="7"/>
    <n v="1"/>
    <n v="6.99"/>
    <n v="4.66"/>
    <n v="33.33"/>
    <n v="45.07"/>
    <n v="3.84"/>
    <n v="1"/>
  </r>
  <r>
    <x v="72"/>
    <s v="9781909666948"/>
    <d v="2014-12-10T00:00:00"/>
    <n v="6.99"/>
    <n v="77"/>
    <x v="7"/>
    <n v="1"/>
    <n v="6.99"/>
    <n v="4.66"/>
    <n v="33.33"/>
    <n v="45.07"/>
    <n v="3.84"/>
    <n v="1"/>
  </r>
  <r>
    <x v="72"/>
    <s v="9781909666948"/>
    <d v="2014-12-10T00:00:00"/>
    <n v="6.99"/>
    <n v="77"/>
    <x v="31"/>
    <n v="1"/>
    <n v="6.99"/>
    <n v="4.54"/>
    <n v="35"/>
    <n v="46.36"/>
    <n v="3.75"/>
    <n v="1"/>
  </r>
  <r>
    <x v="73"/>
    <s v="9781909666856"/>
    <d v="2014-12-23T00:00:00"/>
    <n v="5.99"/>
    <n v="17"/>
    <x v="28"/>
    <n v="2"/>
    <n v="11.98"/>
    <n v="7.55"/>
    <n v="37"/>
    <n v="47.92"/>
    <n v="6.24"/>
    <n v="1"/>
  </r>
  <r>
    <x v="73"/>
    <s v="9781909666856"/>
    <d v="2014-12-23T00:00:00"/>
    <n v="5.99"/>
    <n v="17"/>
    <x v="9"/>
    <n v="-1"/>
    <n v="-5.99"/>
    <n v="-3.99"/>
    <n v="33.33"/>
    <n v="45.08"/>
    <n v="-3.29"/>
    <n v="1"/>
  </r>
  <r>
    <x v="73"/>
    <s v="9781909666856"/>
    <d v="2014-12-23T00:00:00"/>
    <n v="5.99"/>
    <n v="17"/>
    <x v="14"/>
    <n v="-3"/>
    <n v="-17.97"/>
    <n v="-11.98"/>
    <n v="33.33"/>
    <n v="45.02"/>
    <n v="-9.8800000000000008"/>
    <n v="1"/>
  </r>
  <r>
    <x v="74"/>
    <s v="9781909666849"/>
    <d v="2014-12-23T00:00:00"/>
    <n v="5.99"/>
    <n v="21"/>
    <x v="28"/>
    <n v="1"/>
    <n v="5.99"/>
    <n v="3.77"/>
    <n v="37"/>
    <n v="48.09"/>
    <n v="3.11"/>
    <n v="1"/>
  </r>
  <r>
    <x v="74"/>
    <s v="9781909666849"/>
    <d v="2014-12-23T00:00:00"/>
    <n v="5.99"/>
    <n v="21"/>
    <x v="4"/>
    <n v="1"/>
    <n v="5.99"/>
    <n v="3.99"/>
    <n v="33.33"/>
    <n v="45.08"/>
    <n v="3.29"/>
    <n v="1"/>
  </r>
  <r>
    <x v="74"/>
    <s v="9781909666849"/>
    <d v="2014-12-23T00:00:00"/>
    <n v="5.99"/>
    <n v="21"/>
    <x v="9"/>
    <n v="1"/>
    <n v="5.99"/>
    <n v="3.99"/>
    <n v="33.33"/>
    <n v="45.08"/>
    <n v="3.29"/>
    <n v="1"/>
  </r>
  <r>
    <x v="74"/>
    <s v="9781909666849"/>
    <d v="2014-12-23T00:00:00"/>
    <n v="5.99"/>
    <n v="21"/>
    <x v="14"/>
    <n v="-2"/>
    <n v="-11.98"/>
    <n v="-7.99"/>
    <n v="33.33"/>
    <n v="45"/>
    <n v="-6.59"/>
    <n v="1"/>
  </r>
  <r>
    <x v="74"/>
    <s v="9781909666849"/>
    <d v="2014-12-23T00:00:00"/>
    <n v="5.99"/>
    <n v="21"/>
    <x v="14"/>
    <n v="-1"/>
    <n v="-5.99"/>
    <n v="-3.99"/>
    <n v="33.33"/>
    <n v="45.08"/>
    <n v="-3.29"/>
    <n v="1"/>
  </r>
  <r>
    <x v="75"/>
    <s v="9781909666832"/>
    <d v="2014-12-23T00:00:00"/>
    <n v="5.99"/>
    <n v="25"/>
    <x v="28"/>
    <n v="1"/>
    <n v="5.99"/>
    <n v="3.77"/>
    <n v="37"/>
    <n v="48.09"/>
    <n v="3.11"/>
    <n v="1"/>
  </r>
  <r>
    <x v="75"/>
    <s v="9781909666832"/>
    <d v="2014-12-23T00:00:00"/>
    <n v="5.99"/>
    <n v="25"/>
    <x v="4"/>
    <n v="1"/>
    <n v="5.99"/>
    <n v="3.99"/>
    <n v="33.33"/>
    <n v="45.08"/>
    <n v="3.29"/>
    <n v="1"/>
  </r>
  <r>
    <x v="75"/>
    <s v="9781909666832"/>
    <d v="2014-12-23T00:00:00"/>
    <n v="5.99"/>
    <n v="25"/>
    <x v="9"/>
    <n v="-1"/>
    <n v="-5.99"/>
    <n v="-3.99"/>
    <n v="33.33"/>
    <n v="45.08"/>
    <n v="-3.29"/>
    <n v="1"/>
  </r>
  <r>
    <x v="75"/>
    <s v="9781909666832"/>
    <d v="2014-12-23T00:00:00"/>
    <n v="5.99"/>
    <n v="25"/>
    <x v="9"/>
    <n v="1"/>
    <n v="5.99"/>
    <n v="3.99"/>
    <n v="33.33"/>
    <n v="45.08"/>
    <n v="3.29"/>
    <n v="1"/>
  </r>
  <r>
    <x v="75"/>
    <s v="9781909666832"/>
    <d v="2014-12-23T00:00:00"/>
    <n v="5.99"/>
    <n v="25"/>
    <x v="14"/>
    <n v="-3"/>
    <n v="-17.97"/>
    <n v="-11.98"/>
    <n v="33.33"/>
    <n v="45.02"/>
    <n v="-9.8800000000000008"/>
    <n v="1"/>
  </r>
  <r>
    <x v="76"/>
    <s v="9781909666870"/>
    <d v="2014-12-23T00:00:00"/>
    <n v="5.99"/>
    <n v="35"/>
    <x v="28"/>
    <n v="1"/>
    <n v="5.99"/>
    <n v="3.77"/>
    <n v="37"/>
    <n v="48.09"/>
    <n v="3.11"/>
    <n v="1"/>
  </r>
  <r>
    <x v="76"/>
    <s v="9781909666870"/>
    <d v="2014-12-23T00:00:00"/>
    <n v="5.99"/>
    <n v="35"/>
    <x v="18"/>
    <n v="5"/>
    <n v="29.95"/>
    <n v="19.97"/>
    <n v="33.33"/>
    <n v="45.01"/>
    <n v="16.47"/>
    <n v="1"/>
  </r>
  <r>
    <x v="76"/>
    <s v="9781909666870"/>
    <d v="2014-12-23T00:00:00"/>
    <n v="5.99"/>
    <n v="35"/>
    <x v="9"/>
    <n v="-1"/>
    <n v="-5.99"/>
    <n v="-3.99"/>
    <n v="33.33"/>
    <n v="45.08"/>
    <n v="-3.29"/>
    <n v="1"/>
  </r>
  <r>
    <x v="76"/>
    <s v="9781909666870"/>
    <d v="2014-12-23T00:00:00"/>
    <n v="5.99"/>
    <n v="35"/>
    <x v="16"/>
    <n v="1"/>
    <n v="5.99"/>
    <n v="3.99"/>
    <n v="33.33"/>
    <n v="45.08"/>
    <n v="3.29"/>
    <n v="1"/>
  </r>
  <r>
    <x v="76"/>
    <s v="9781909666870"/>
    <d v="2014-12-23T00:00:00"/>
    <n v="5.99"/>
    <n v="35"/>
    <x v="14"/>
    <n v="-3"/>
    <n v="-17.97"/>
    <n v="-11.98"/>
    <n v="33.33"/>
    <n v="45.02"/>
    <n v="-9.8800000000000008"/>
    <n v="1"/>
  </r>
  <r>
    <x v="77"/>
    <s v="9781909666917"/>
    <d v="2015-02-03T00:00:00"/>
    <n v="2.99"/>
    <n v="39"/>
    <x v="8"/>
    <n v="1"/>
    <n v="2.99"/>
    <n v="1.99"/>
    <n v="33.33"/>
    <n v="45.16"/>
    <n v="1.64"/>
    <n v="1"/>
  </r>
  <r>
    <x v="77"/>
    <s v="9781909666917"/>
    <d v="2015-02-03T00:00:00"/>
    <n v="2.99"/>
    <n v="39"/>
    <x v="10"/>
    <n v="11"/>
    <n v="32.89"/>
    <n v="21.93"/>
    <n v="33.33"/>
    <n v="45"/>
    <n v="18.09"/>
    <n v="1"/>
  </r>
  <r>
    <x v="77"/>
    <s v="9781909666917"/>
    <d v="2015-02-03T00:00:00"/>
    <n v="2.99"/>
    <n v="39"/>
    <x v="10"/>
    <n v="2"/>
    <n v="5.98"/>
    <n v="3.99"/>
    <n v="33.33"/>
    <n v="44.99"/>
    <n v="3.29"/>
    <n v="1"/>
  </r>
  <r>
    <x v="78"/>
    <s v="9781909666092"/>
    <d v="2015-02-13T00:00:00"/>
    <n v="4"/>
    <n v="41"/>
    <x v="0"/>
    <n v="1"/>
    <n v="4"/>
    <n v="2.67"/>
    <n v="33.33"/>
    <n v="45"/>
    <n v="2.2000000000000002"/>
    <n v="1"/>
  </r>
  <r>
    <x v="78"/>
    <s v="9781909666092"/>
    <d v="2015-02-13T00:00:00"/>
    <n v="4"/>
    <n v="41"/>
    <x v="41"/>
    <n v="4"/>
    <n v="16"/>
    <n v="10.67"/>
    <n v="33.33"/>
    <n v="45"/>
    <n v="8.8000000000000007"/>
    <n v="1"/>
  </r>
  <r>
    <x v="78"/>
    <s v="9781909666092"/>
    <d v="2015-02-13T00:00:00"/>
    <n v="4"/>
    <n v="41"/>
    <x v="8"/>
    <n v="1"/>
    <n v="4"/>
    <n v="2.67"/>
    <n v="33.33"/>
    <n v="45"/>
    <n v="2.2000000000000002"/>
    <n v="1"/>
  </r>
  <r>
    <x v="78"/>
    <s v="9781909666092"/>
    <d v="2015-02-13T00:00:00"/>
    <n v="4"/>
    <n v="41"/>
    <x v="42"/>
    <n v="2"/>
    <n v="8"/>
    <n v="5.33"/>
    <n v="33.33"/>
    <n v="45"/>
    <n v="4.4000000000000004"/>
    <n v="1"/>
  </r>
  <r>
    <x v="79"/>
    <s v="9781910574096"/>
    <d v="2015-09-09T00:00:00"/>
    <n v="7.99"/>
    <n v="18"/>
    <x v="5"/>
    <n v="1"/>
    <n v="7.99"/>
    <n v="5.33"/>
    <n v="33.33"/>
    <n v="45.06"/>
    <n v="4.3899999999999997"/>
    <n v="1"/>
  </r>
  <r>
    <x v="79"/>
    <s v="9781910574096"/>
    <d v="2015-09-09T00:00:00"/>
    <n v="7.99"/>
    <n v="18"/>
    <x v="19"/>
    <n v="6"/>
    <n v="47.94"/>
    <n v="31.96"/>
    <n v="33.33"/>
    <n v="45"/>
    <n v="26.37"/>
    <n v="1"/>
  </r>
  <r>
    <x v="79"/>
    <s v="9781910574096"/>
    <d v="2015-09-09T00:00:00"/>
    <n v="7.99"/>
    <n v="18"/>
    <x v="16"/>
    <n v="1"/>
    <n v="7.99"/>
    <n v="5.33"/>
    <n v="33.33"/>
    <n v="45.06"/>
    <n v="4.3899999999999997"/>
    <n v="1"/>
  </r>
  <r>
    <x v="79"/>
    <s v="9781910574096"/>
    <d v="2015-09-09T00:00:00"/>
    <n v="7.99"/>
    <n v="18"/>
    <x v="37"/>
    <n v="1"/>
    <n v="7.99"/>
    <n v="5.33"/>
    <n v="33.33"/>
    <n v="45.06"/>
    <n v="4.3899999999999997"/>
    <n v="1"/>
  </r>
  <r>
    <x v="80"/>
    <s v="9781910574034"/>
    <d v="2015-09-18T00:00:00"/>
    <n v="7.99"/>
    <n v="67"/>
    <x v="4"/>
    <n v="1"/>
    <n v="7.99"/>
    <n v="5.33"/>
    <n v="33.33"/>
    <n v="45.06"/>
    <n v="4.3899999999999997"/>
    <n v="1"/>
  </r>
  <r>
    <x v="80"/>
    <s v="9781910574034"/>
    <d v="2015-09-18T00:00:00"/>
    <n v="7.99"/>
    <n v="67"/>
    <x v="7"/>
    <n v="1"/>
    <n v="7.99"/>
    <n v="5.33"/>
    <n v="33.33"/>
    <n v="45.06"/>
    <n v="4.3899999999999997"/>
    <n v="1"/>
  </r>
  <r>
    <x v="81"/>
    <s v="9781910574157"/>
    <d v="2015-11-23T00:00:00"/>
    <n v="5.99"/>
    <n v="31"/>
    <x v="28"/>
    <n v="2"/>
    <n v="11.98"/>
    <n v="7.55"/>
    <n v="37"/>
    <n v="47.92"/>
    <n v="6.24"/>
    <n v="1"/>
  </r>
  <r>
    <x v="81"/>
    <s v="9781910574157"/>
    <d v="2015-11-23T00:00:00"/>
    <n v="5.99"/>
    <n v="31"/>
    <x v="9"/>
    <n v="1"/>
    <n v="5.99"/>
    <n v="3.99"/>
    <n v="33.33"/>
    <n v="45.08"/>
    <n v="3.29"/>
    <n v="1"/>
  </r>
  <r>
    <x v="81"/>
    <s v="9781910574157"/>
    <d v="2015-11-23T00:00:00"/>
    <n v="5.99"/>
    <n v="31"/>
    <x v="14"/>
    <n v="-3"/>
    <n v="-17.97"/>
    <n v="-11.98"/>
    <n v="33.33"/>
    <n v="45.02"/>
    <n v="-9.8800000000000008"/>
    <n v="1"/>
  </r>
  <r>
    <x v="81"/>
    <s v="9781910574157"/>
    <d v="2015-11-23T00:00:00"/>
    <n v="5.99"/>
    <n v="31"/>
    <x v="7"/>
    <n v="1"/>
    <n v="5.99"/>
    <n v="3.99"/>
    <n v="33.33"/>
    <n v="45.08"/>
    <n v="3.29"/>
    <n v="1"/>
  </r>
  <r>
    <x v="82"/>
    <s v="9781910574164"/>
    <d v="2015-11-23T00:00:00"/>
    <n v="5.99"/>
    <n v="23"/>
    <x v="28"/>
    <n v="1"/>
    <n v="5.99"/>
    <n v="3.77"/>
    <n v="37"/>
    <n v="48.09"/>
    <n v="3.11"/>
    <n v="1"/>
  </r>
  <r>
    <x v="82"/>
    <s v="9781910574164"/>
    <d v="2015-11-23T00:00:00"/>
    <n v="5.99"/>
    <n v="23"/>
    <x v="9"/>
    <n v="1"/>
    <n v="5.99"/>
    <n v="3.99"/>
    <n v="33.33"/>
    <n v="45.08"/>
    <n v="3.29"/>
    <n v="1"/>
  </r>
  <r>
    <x v="82"/>
    <s v="9781910574164"/>
    <d v="2015-11-23T00:00:00"/>
    <n v="5.99"/>
    <n v="23"/>
    <x v="14"/>
    <n v="-3"/>
    <n v="-17.97"/>
    <n v="-11.98"/>
    <n v="33.33"/>
    <n v="45.02"/>
    <n v="-9.8800000000000008"/>
    <n v="1"/>
  </r>
  <r>
    <x v="83"/>
    <s v="9781910574171"/>
    <d v="2015-11-23T00:00:00"/>
    <n v="5.99"/>
    <n v="31"/>
    <x v="18"/>
    <n v="5"/>
    <n v="29.95"/>
    <n v="19.97"/>
    <n v="33.33"/>
    <n v="45.01"/>
    <n v="16.47"/>
    <n v="1"/>
  </r>
  <r>
    <x v="83"/>
    <s v="9781910574171"/>
    <d v="2015-11-23T00:00:00"/>
    <n v="5.99"/>
    <n v="31"/>
    <x v="4"/>
    <n v="1"/>
    <n v="5.99"/>
    <n v="3.99"/>
    <n v="33.33"/>
    <n v="45.08"/>
    <n v="3.29"/>
    <n v="1"/>
  </r>
  <r>
    <x v="83"/>
    <s v="9781910574171"/>
    <d v="2015-11-23T00:00:00"/>
    <n v="5.99"/>
    <n v="31"/>
    <x v="9"/>
    <n v="1"/>
    <n v="5.99"/>
    <n v="3.99"/>
    <n v="33.33"/>
    <n v="45.08"/>
    <n v="3.29"/>
    <n v="1"/>
  </r>
  <r>
    <x v="83"/>
    <s v="9781910574171"/>
    <d v="2015-11-23T00:00:00"/>
    <n v="5.99"/>
    <n v="31"/>
    <x v="9"/>
    <n v="1"/>
    <n v="5.99"/>
    <n v="3.99"/>
    <n v="33.33"/>
    <n v="45.08"/>
    <n v="3.29"/>
    <n v="1"/>
  </r>
  <r>
    <x v="83"/>
    <s v="9781910574171"/>
    <d v="2015-11-23T00:00:00"/>
    <n v="5.99"/>
    <n v="31"/>
    <x v="14"/>
    <n v="-3"/>
    <n v="-17.97"/>
    <n v="-11.98"/>
    <n v="33.33"/>
    <n v="45.02"/>
    <n v="-9.8800000000000008"/>
    <n v="1"/>
  </r>
  <r>
    <x v="84"/>
    <s v="9781910574409"/>
    <d v="2015-11-26T00:00:00"/>
    <n v="2.5"/>
    <n v="25"/>
    <x v="34"/>
    <n v="2"/>
    <n v="5"/>
    <n v="3.33"/>
    <n v="33.33"/>
    <n v="45"/>
    <n v="2.75"/>
    <n v="1"/>
  </r>
  <r>
    <x v="85"/>
    <s v="9781910574270"/>
    <d v="2015-11-30T00:00:00"/>
    <n v="5.99"/>
    <n v="16"/>
    <x v="18"/>
    <n v="3"/>
    <n v="17.97"/>
    <n v="11.98"/>
    <n v="33.33"/>
    <n v="45.02"/>
    <n v="9.8800000000000008"/>
    <n v="1"/>
  </r>
  <r>
    <x v="85"/>
    <s v="9781910574270"/>
    <d v="2015-11-30T00:00:00"/>
    <n v="5.99"/>
    <n v="16"/>
    <x v="43"/>
    <n v="2"/>
    <n v="11.98"/>
    <n v="7.99"/>
    <n v="33.33"/>
    <n v="45"/>
    <n v="6.59"/>
    <n v="1"/>
  </r>
  <r>
    <x v="85"/>
    <s v="9781910574270"/>
    <d v="2015-11-30T00:00:00"/>
    <n v="5.99"/>
    <n v="16"/>
    <x v="37"/>
    <n v="1"/>
    <n v="5.99"/>
    <n v="3.99"/>
    <n v="33.33"/>
    <n v="45.08"/>
    <n v="3.29"/>
    <n v="1"/>
  </r>
  <r>
    <x v="86"/>
    <s v="9781910574287"/>
    <d v="2015-11-30T00:00:00"/>
    <n v="7.99"/>
    <n v="11"/>
    <x v="5"/>
    <n v="1"/>
    <n v="7.99"/>
    <n v="5.33"/>
    <n v="33.33"/>
    <n v="45.06"/>
    <n v="4.3899999999999997"/>
    <n v="1"/>
  </r>
  <r>
    <x v="86"/>
    <s v="9781910574287"/>
    <d v="2015-11-30T00:00:00"/>
    <n v="7.99"/>
    <n v="11"/>
    <x v="16"/>
    <n v="1"/>
    <n v="7.99"/>
    <n v="5.33"/>
    <n v="33.33"/>
    <n v="45.06"/>
    <n v="4.3899999999999997"/>
    <n v="1"/>
  </r>
  <r>
    <x v="86"/>
    <s v="9781910574287"/>
    <d v="2015-11-30T00:00:00"/>
    <n v="7.99"/>
    <n v="11"/>
    <x v="37"/>
    <n v="1"/>
    <n v="7.99"/>
    <n v="5.33"/>
    <n v="33.33"/>
    <n v="45.06"/>
    <n v="4.3899999999999997"/>
    <n v="1"/>
  </r>
  <r>
    <x v="87"/>
    <s v="9781910574263"/>
    <d v="2015-12-22T00:00:00"/>
    <n v="5.99"/>
    <n v="19"/>
    <x v="4"/>
    <n v="1"/>
    <n v="5.99"/>
    <n v="3.99"/>
    <n v="33.33"/>
    <n v="45.08"/>
    <n v="3.29"/>
    <n v="1"/>
  </r>
  <r>
    <x v="87"/>
    <s v="9781910574263"/>
    <d v="2015-12-22T00:00:00"/>
    <n v="5.99"/>
    <n v="19"/>
    <x v="9"/>
    <n v="1"/>
    <n v="5.99"/>
    <n v="3.99"/>
    <n v="33.33"/>
    <n v="45.08"/>
    <n v="3.29"/>
    <n v="1"/>
  </r>
  <r>
    <x v="88"/>
    <s v="9781910574348"/>
    <d v="2016-01-18T00:00:00"/>
    <n v="3.5"/>
    <n v="31"/>
    <x v="12"/>
    <n v="1"/>
    <n v="3.5"/>
    <n v="2.33"/>
    <n v="33.33"/>
    <n v="45.15"/>
    <n v="1.92"/>
    <n v="1"/>
  </r>
  <r>
    <x v="88"/>
    <s v="9781910574348"/>
    <d v="2016-01-18T00:00:00"/>
    <n v="3.5"/>
    <n v="31"/>
    <x v="19"/>
    <n v="6"/>
    <n v="21"/>
    <n v="14"/>
    <n v="33.33"/>
    <n v="45"/>
    <n v="11.55"/>
    <n v="1"/>
  </r>
  <r>
    <x v="88"/>
    <s v="9781910574348"/>
    <d v="2016-01-18T00:00:00"/>
    <n v="3.5"/>
    <n v="31"/>
    <x v="6"/>
    <n v="5"/>
    <n v="17.5"/>
    <n v="11.67"/>
    <n v="33.33"/>
    <n v="44.98"/>
    <n v="9.6300000000000008"/>
    <n v="1"/>
  </r>
  <r>
    <x v="88"/>
    <s v="9781910574348"/>
    <d v="2016-01-18T00:00:00"/>
    <n v="3.5"/>
    <n v="31"/>
    <x v="6"/>
    <n v="10"/>
    <n v="35"/>
    <n v="23.33"/>
    <n v="33.33"/>
    <n v="45"/>
    <n v="19.25"/>
    <n v="1"/>
  </r>
  <r>
    <x v="88"/>
    <s v="9781910574348"/>
    <d v="2016-01-18T00:00:00"/>
    <n v="3.5"/>
    <n v="31"/>
    <x v="34"/>
    <n v="3"/>
    <n v="10.5"/>
    <n v="7"/>
    <n v="33.33"/>
    <n v="44.96"/>
    <n v="5.78"/>
    <n v="1"/>
  </r>
  <r>
    <x v="88"/>
    <s v="9781910574348"/>
    <d v="2016-01-18T00:00:00"/>
    <n v="3.5"/>
    <n v="31"/>
    <x v="1"/>
    <n v="5"/>
    <n v="17.5"/>
    <n v="11.67"/>
    <n v="33.33"/>
    <n v="44.98"/>
    <n v="9.6300000000000008"/>
    <n v="1"/>
  </r>
  <r>
    <x v="88"/>
    <s v="9781910574348"/>
    <d v="2016-01-18T00:00:00"/>
    <n v="3.5"/>
    <n v="31"/>
    <x v="8"/>
    <n v="1"/>
    <n v="3.5"/>
    <n v="2.33"/>
    <n v="33.33"/>
    <n v="45.15"/>
    <n v="1.92"/>
    <n v="1"/>
  </r>
  <r>
    <x v="88"/>
    <s v="9781910574348"/>
    <d v="2016-01-18T00:00:00"/>
    <n v="3.5"/>
    <n v="31"/>
    <x v="8"/>
    <n v="1"/>
    <n v="3.5"/>
    <n v="2.33"/>
    <n v="33.33"/>
    <n v="45.15"/>
    <n v="1.92"/>
    <n v="1"/>
  </r>
  <r>
    <x v="88"/>
    <s v="9781910574348"/>
    <d v="2016-01-18T00:00:00"/>
    <n v="3.5"/>
    <n v="31"/>
    <x v="22"/>
    <n v="3"/>
    <n v="10.5"/>
    <n v="7"/>
    <n v="33.33"/>
    <n v="44.96"/>
    <n v="5.78"/>
    <n v="1"/>
  </r>
  <r>
    <x v="88"/>
    <s v="9781910574348"/>
    <d v="2016-01-18T00:00:00"/>
    <n v="3.5"/>
    <n v="31"/>
    <x v="14"/>
    <n v="2"/>
    <n v="7"/>
    <n v="4.67"/>
    <n v="33.33"/>
    <n v="45"/>
    <n v="3.85"/>
    <n v="1"/>
  </r>
  <r>
    <x v="88"/>
    <s v="9781910574348"/>
    <d v="2016-01-18T00:00:00"/>
    <n v="3.5"/>
    <n v="31"/>
    <x v="14"/>
    <n v="2"/>
    <n v="7"/>
    <n v="4.67"/>
    <n v="33.33"/>
    <n v="45"/>
    <n v="3.85"/>
    <n v="1"/>
  </r>
  <r>
    <x v="88"/>
    <s v="9781910574348"/>
    <d v="2016-01-18T00:00:00"/>
    <n v="3.5"/>
    <n v="31"/>
    <x v="37"/>
    <n v="2"/>
    <n v="7"/>
    <n v="4.67"/>
    <n v="33.33"/>
    <n v="45"/>
    <n v="3.85"/>
    <n v="1"/>
  </r>
  <r>
    <x v="88"/>
    <s v="9781910574348"/>
    <d v="2016-01-18T00:00:00"/>
    <n v="3.5"/>
    <n v="31"/>
    <x v="17"/>
    <n v="1"/>
    <n v="3.5"/>
    <n v="2.33"/>
    <n v="33.33"/>
    <n v="45.15"/>
    <n v="1.92"/>
    <n v="1"/>
  </r>
  <r>
    <x v="88"/>
    <s v="9781910574348"/>
    <d v="2016-01-18T00:00:00"/>
    <n v="3.5"/>
    <n v="31"/>
    <x v="17"/>
    <n v="1"/>
    <n v="3.5"/>
    <n v="2.33"/>
    <n v="33.33"/>
    <n v="45.15"/>
    <n v="1.92"/>
    <n v="1"/>
  </r>
  <r>
    <x v="88"/>
    <s v="9781910574348"/>
    <d v="2016-01-18T00:00:00"/>
    <n v="3.5"/>
    <n v="31"/>
    <x v="10"/>
    <n v="3"/>
    <n v="10.5"/>
    <n v="7"/>
    <n v="33.33"/>
    <n v="44.96"/>
    <n v="5.78"/>
    <n v="1"/>
  </r>
  <r>
    <x v="89"/>
    <s v="9781910574331"/>
    <d v="2016-01-18T00:00:00"/>
    <n v="3.5"/>
    <n v="55"/>
    <x v="5"/>
    <n v="1"/>
    <n v="3.5"/>
    <n v="2.33"/>
    <n v="33.33"/>
    <n v="45.15"/>
    <n v="1.92"/>
    <n v="1"/>
  </r>
  <r>
    <x v="89"/>
    <s v="9781910574331"/>
    <d v="2016-01-18T00:00:00"/>
    <n v="3.5"/>
    <n v="55"/>
    <x v="44"/>
    <n v="2"/>
    <n v="7"/>
    <n v="4.67"/>
    <n v="33.33"/>
    <n v="45"/>
    <n v="3.85"/>
    <n v="1"/>
  </r>
  <r>
    <x v="89"/>
    <s v="9781910574331"/>
    <d v="2016-01-18T00:00:00"/>
    <n v="3.5"/>
    <n v="55"/>
    <x v="12"/>
    <n v="1"/>
    <n v="3.5"/>
    <n v="2.33"/>
    <n v="33.33"/>
    <n v="45.15"/>
    <n v="1.92"/>
    <n v="1"/>
  </r>
  <r>
    <x v="89"/>
    <s v="9781910574331"/>
    <d v="2016-01-18T00:00:00"/>
    <n v="3.5"/>
    <n v="55"/>
    <x v="6"/>
    <n v="3"/>
    <n v="10.5"/>
    <n v="7"/>
    <n v="33.33"/>
    <n v="44.96"/>
    <n v="5.78"/>
    <n v="1"/>
  </r>
  <r>
    <x v="89"/>
    <s v="9781910574331"/>
    <d v="2016-01-18T00:00:00"/>
    <n v="3.5"/>
    <n v="55"/>
    <x v="6"/>
    <n v="6"/>
    <n v="21"/>
    <n v="14"/>
    <n v="33.33"/>
    <n v="45"/>
    <n v="11.55"/>
    <n v="1"/>
  </r>
  <r>
    <x v="89"/>
    <s v="9781910574331"/>
    <d v="2016-01-18T00:00:00"/>
    <n v="3.5"/>
    <n v="55"/>
    <x v="6"/>
    <n v="4"/>
    <n v="14"/>
    <n v="9.33"/>
    <n v="33.33"/>
    <n v="45"/>
    <n v="7.7"/>
    <n v="1"/>
  </r>
  <r>
    <x v="89"/>
    <s v="9781910574331"/>
    <d v="2016-01-18T00:00:00"/>
    <n v="3.5"/>
    <n v="55"/>
    <x v="34"/>
    <n v="3"/>
    <n v="10.5"/>
    <n v="7"/>
    <n v="33.33"/>
    <n v="44.96"/>
    <n v="5.78"/>
    <n v="1"/>
  </r>
  <r>
    <x v="89"/>
    <s v="9781910574331"/>
    <d v="2016-01-18T00:00:00"/>
    <n v="3.5"/>
    <n v="55"/>
    <x v="1"/>
    <n v="6"/>
    <n v="21"/>
    <n v="14"/>
    <n v="33.33"/>
    <n v="45"/>
    <n v="11.55"/>
    <n v="1"/>
  </r>
  <r>
    <x v="89"/>
    <s v="9781910574331"/>
    <d v="2016-01-18T00:00:00"/>
    <n v="3.5"/>
    <n v="55"/>
    <x v="8"/>
    <n v="1"/>
    <n v="3.5"/>
    <n v="2.33"/>
    <n v="33.33"/>
    <n v="45.15"/>
    <n v="1.92"/>
    <n v="1"/>
  </r>
  <r>
    <x v="89"/>
    <s v="9781910574331"/>
    <d v="2016-01-18T00:00:00"/>
    <n v="3.5"/>
    <n v="55"/>
    <x v="14"/>
    <n v="6"/>
    <n v="21"/>
    <n v="14"/>
    <n v="33.33"/>
    <n v="45"/>
    <n v="11.55"/>
    <n v="1"/>
  </r>
  <r>
    <x v="89"/>
    <s v="9781910574331"/>
    <d v="2016-01-18T00:00:00"/>
    <n v="3.5"/>
    <n v="55"/>
    <x v="14"/>
    <n v="2"/>
    <n v="7"/>
    <n v="4.67"/>
    <n v="33.33"/>
    <n v="45"/>
    <n v="3.85"/>
    <n v="1"/>
  </r>
  <r>
    <x v="89"/>
    <s v="9781910574331"/>
    <d v="2016-01-18T00:00:00"/>
    <n v="3.5"/>
    <n v="55"/>
    <x v="37"/>
    <n v="2"/>
    <n v="7"/>
    <n v="4.67"/>
    <n v="33.33"/>
    <n v="45"/>
    <n v="3.85"/>
    <n v="1"/>
  </r>
  <r>
    <x v="89"/>
    <s v="9781910574331"/>
    <d v="2016-01-18T00:00:00"/>
    <n v="3.5"/>
    <n v="55"/>
    <x v="17"/>
    <n v="1"/>
    <n v="3.5"/>
    <n v="2.33"/>
    <n v="33.33"/>
    <n v="45.15"/>
    <n v="1.92"/>
    <n v="1"/>
  </r>
  <r>
    <x v="89"/>
    <s v="9781910574331"/>
    <d v="2016-01-18T00:00:00"/>
    <n v="3.5"/>
    <n v="55"/>
    <x v="17"/>
    <n v="1"/>
    <n v="3.5"/>
    <n v="2.33"/>
    <n v="33.33"/>
    <n v="45.15"/>
    <n v="1.92"/>
    <n v="1"/>
  </r>
  <r>
    <x v="89"/>
    <s v="9781910574331"/>
    <d v="2016-01-18T00:00:00"/>
    <n v="3.5"/>
    <n v="55"/>
    <x v="10"/>
    <n v="3"/>
    <n v="10.5"/>
    <n v="7"/>
    <n v="33.33"/>
    <n v="44.96"/>
    <n v="5.78"/>
    <n v="1"/>
  </r>
  <r>
    <x v="90"/>
    <s v="9781910574317"/>
    <d v="2016-01-18T00:00:00"/>
    <n v="6.99"/>
    <n v="27"/>
    <x v="16"/>
    <n v="1"/>
    <n v="6.99"/>
    <n v="4.66"/>
    <n v="33.33"/>
    <n v="45.07"/>
    <n v="3.84"/>
    <n v="1"/>
  </r>
  <r>
    <x v="91"/>
    <s v="9781910574324"/>
    <d v="2016-01-18T00:00:00"/>
    <n v="6.99"/>
    <n v="8"/>
    <x v="16"/>
    <n v="1"/>
    <n v="6.99"/>
    <n v="4.66"/>
    <n v="33.33"/>
    <n v="45.07"/>
    <n v="3.84"/>
    <n v="1"/>
  </r>
  <r>
    <x v="92"/>
    <s v="9781907004933"/>
    <d v="2016-02-23T00:00:00"/>
    <n v="3.5"/>
    <n v="5"/>
    <x v="3"/>
    <n v="1"/>
    <n v="3.5"/>
    <n v="2.1"/>
    <n v="40"/>
    <n v="50.58"/>
    <n v="1.73"/>
    <n v="1"/>
  </r>
  <r>
    <x v="92"/>
    <s v="9781907004933"/>
    <d v="2016-02-23T00:00:00"/>
    <n v="3.5"/>
    <n v="5"/>
    <x v="0"/>
    <n v="1"/>
    <n v="3.5"/>
    <n v="2.33"/>
    <n v="33.33"/>
    <n v="45.15"/>
    <n v="1.92"/>
    <n v="1"/>
  </r>
  <r>
    <x v="92"/>
    <s v="9781907004933"/>
    <d v="2016-02-23T00:00:00"/>
    <n v="3.5"/>
    <n v="5"/>
    <x v="6"/>
    <n v="1"/>
    <n v="3.5"/>
    <n v="2.33"/>
    <n v="33.33"/>
    <n v="45.15"/>
    <n v="1.92"/>
    <n v="1"/>
  </r>
  <r>
    <x v="92"/>
    <s v="9781907004933"/>
    <d v="2016-02-23T00:00:00"/>
    <n v="3.5"/>
    <n v="5"/>
    <x v="6"/>
    <n v="1"/>
    <n v="3.5"/>
    <n v="2.33"/>
    <n v="33.33"/>
    <n v="45.15"/>
    <n v="1.92"/>
    <n v="1"/>
  </r>
  <r>
    <x v="92"/>
    <s v="9781907004933"/>
    <d v="2016-02-23T00:00:00"/>
    <n v="3.5"/>
    <n v="5"/>
    <x v="6"/>
    <n v="2"/>
    <n v="7"/>
    <n v="4.67"/>
    <n v="33.33"/>
    <n v="45"/>
    <n v="3.85"/>
    <n v="1"/>
  </r>
  <r>
    <x v="93"/>
    <s v="9781910574485"/>
    <d v="2016-03-04T00:00:00"/>
    <n v="5.82"/>
    <n v="1"/>
    <x v="45"/>
    <n v="1"/>
    <n v="5.82"/>
    <n v="3.88"/>
    <n v="33.33"/>
    <n v="45.02"/>
    <n v="3.2"/>
    <n v="2"/>
  </r>
  <r>
    <x v="94"/>
    <s v="9781908574404"/>
    <d v="2016-03-08T00:00:00"/>
    <n v="4.99"/>
    <n v="23"/>
    <x v="2"/>
    <n v="1"/>
    <n v="4.99"/>
    <n v="3.33"/>
    <n v="33.33"/>
    <n v="45.1"/>
    <n v="2.74"/>
    <n v="2"/>
  </r>
  <r>
    <x v="94"/>
    <s v="9781908574404"/>
    <d v="2016-03-08T00:00:00"/>
    <n v="4.99"/>
    <n v="23"/>
    <x v="46"/>
    <n v="1"/>
    <n v="4.99"/>
    <n v="3.33"/>
    <n v="33.33"/>
    <n v="45.1"/>
    <n v="2.74"/>
    <n v="2"/>
  </r>
  <r>
    <x v="94"/>
    <s v="9781908574404"/>
    <d v="2016-03-08T00:00:00"/>
    <n v="4.99"/>
    <n v="23"/>
    <x v="9"/>
    <n v="1"/>
    <n v="4.99"/>
    <n v="3.33"/>
    <n v="33.33"/>
    <n v="45.1"/>
    <n v="2.74"/>
    <n v="2"/>
  </r>
  <r>
    <x v="94"/>
    <s v="9781908574404"/>
    <d v="2016-03-08T00:00:00"/>
    <n v="4.99"/>
    <n v="23"/>
    <x v="47"/>
    <n v="2"/>
    <n v="9.98"/>
    <n v="6.65"/>
    <n v="33.33"/>
    <n v="44.99"/>
    <n v="5.49"/>
    <n v="2"/>
  </r>
  <r>
    <x v="95"/>
    <s v="9781910574386"/>
    <d v="2016-03-21T00:00:00"/>
    <n v="6.99"/>
    <n v="57"/>
    <x v="28"/>
    <n v="5"/>
    <n v="34.950000000000003"/>
    <n v="22.02"/>
    <n v="37"/>
    <n v="47.96"/>
    <n v="18.190000000000001"/>
    <n v="1"/>
  </r>
  <r>
    <x v="95"/>
    <s v="9781910574386"/>
    <d v="2016-03-21T00:00:00"/>
    <n v="6.99"/>
    <n v="57"/>
    <x v="31"/>
    <n v="1"/>
    <n v="6.99"/>
    <n v="4.54"/>
    <n v="35"/>
    <n v="46.36"/>
    <n v="3.75"/>
    <n v="1"/>
  </r>
  <r>
    <x v="96"/>
    <s v="9781910574423"/>
    <d v="2016-04-06T00:00:00"/>
    <n v="5.99"/>
    <n v="14"/>
    <x v="5"/>
    <n v="2"/>
    <n v="11.98"/>
    <n v="7.99"/>
    <n v="33.33"/>
    <n v="45"/>
    <n v="6.59"/>
    <n v="1"/>
  </r>
  <r>
    <x v="96"/>
    <s v="9781910574423"/>
    <d v="2016-04-06T00:00:00"/>
    <n v="5.99"/>
    <n v="14"/>
    <x v="48"/>
    <n v="1"/>
    <n v="5.99"/>
    <n v="3.99"/>
    <n v="33.33"/>
    <n v="45.08"/>
    <n v="3.29"/>
    <n v="1"/>
  </r>
  <r>
    <x v="96"/>
    <s v="9781910574423"/>
    <d v="2016-04-06T00:00:00"/>
    <n v="5.99"/>
    <n v="14"/>
    <x v="37"/>
    <n v="1"/>
    <n v="5.99"/>
    <n v="3.99"/>
    <n v="33.33"/>
    <n v="45.08"/>
    <n v="3.29"/>
    <n v="1"/>
  </r>
  <r>
    <x v="97"/>
    <s v="9781910574492"/>
    <d v="2016-04-22T00:00:00"/>
    <n v="6.99"/>
    <n v="31"/>
    <x v="2"/>
    <n v="10"/>
    <n v="69.900000000000006"/>
    <n v="46.6"/>
    <n v="33.33"/>
    <n v="45"/>
    <n v="38.450000000000003"/>
    <n v="1"/>
  </r>
  <r>
    <x v="97"/>
    <s v="9781910574492"/>
    <d v="2016-04-22T00:00:00"/>
    <n v="6.99"/>
    <n v="31"/>
    <x v="2"/>
    <n v="-1"/>
    <n v="-6.99"/>
    <n v="-4.66"/>
    <n v="33.33"/>
    <n v="45.07"/>
    <n v="-3.84"/>
    <n v="1"/>
  </r>
  <r>
    <x v="97"/>
    <s v="9781910574492"/>
    <d v="2016-04-22T00:00:00"/>
    <n v="6.99"/>
    <n v="31"/>
    <x v="2"/>
    <n v="-5"/>
    <n v="-34.950000000000003"/>
    <n v="-23.3"/>
    <n v="33.33"/>
    <n v="45.01"/>
    <n v="-19.22"/>
    <n v="1"/>
  </r>
  <r>
    <x v="97"/>
    <s v="9781910574492"/>
    <d v="2016-04-22T00:00:00"/>
    <n v="6.99"/>
    <n v="31"/>
    <x v="39"/>
    <n v="3"/>
    <n v="20.97"/>
    <n v="13.98"/>
    <n v="33.33"/>
    <n v="45.02"/>
    <n v="11.53"/>
    <n v="1"/>
  </r>
  <r>
    <x v="97"/>
    <s v="9781910574492"/>
    <d v="2016-04-22T00:00:00"/>
    <n v="6.99"/>
    <n v="31"/>
    <x v="39"/>
    <n v="8"/>
    <n v="55.92"/>
    <n v="37.28"/>
    <n v="33.33"/>
    <n v="45"/>
    <n v="30.76"/>
    <n v="1"/>
  </r>
  <r>
    <x v="97"/>
    <s v="9781910574492"/>
    <d v="2016-04-22T00:00:00"/>
    <n v="6.99"/>
    <n v="31"/>
    <x v="6"/>
    <n v="1"/>
    <n v="6.99"/>
    <n v="4.66"/>
    <n v="33.33"/>
    <n v="45.07"/>
    <n v="3.84"/>
    <n v="1"/>
  </r>
  <r>
    <x v="97"/>
    <s v="9781910574492"/>
    <d v="2016-04-22T00:00:00"/>
    <n v="6.99"/>
    <n v="31"/>
    <x v="14"/>
    <n v="-3"/>
    <n v="-20.97"/>
    <n v="-13.98"/>
    <n v="33.33"/>
    <n v="45.02"/>
    <n v="-11.53"/>
    <n v="1"/>
  </r>
  <r>
    <x v="97"/>
    <s v="9781910574492"/>
    <d v="2016-04-22T00:00:00"/>
    <n v="6.99"/>
    <n v="31"/>
    <x v="14"/>
    <n v="2"/>
    <n v="13.98"/>
    <n v="9.32"/>
    <n v="33.33"/>
    <n v="45"/>
    <n v="7.69"/>
    <n v="1"/>
  </r>
  <r>
    <x v="97"/>
    <s v="9781910574492"/>
    <d v="2016-04-22T00:00:00"/>
    <n v="6.99"/>
    <n v="31"/>
    <x v="7"/>
    <n v="1"/>
    <n v="6.99"/>
    <n v="4.66"/>
    <n v="33.33"/>
    <n v="45.07"/>
    <n v="3.84"/>
    <n v="1"/>
  </r>
  <r>
    <x v="98"/>
    <s v="9781910574126"/>
    <d v="2016-05-27T00:00:00"/>
    <n v="5.99"/>
    <n v="29"/>
    <x v="35"/>
    <n v="1"/>
    <n v="5.99"/>
    <n v="3.99"/>
    <n v="33.33"/>
    <n v="45.08"/>
    <n v="3.29"/>
    <n v="1"/>
  </r>
  <r>
    <x v="98"/>
    <s v="9781910574126"/>
    <d v="2016-05-27T00:00:00"/>
    <n v="5.99"/>
    <n v="29"/>
    <x v="1"/>
    <n v="3"/>
    <n v="17.97"/>
    <n v="11.98"/>
    <n v="33.33"/>
    <n v="45.02"/>
    <n v="9.8800000000000008"/>
    <n v="1"/>
  </r>
  <r>
    <x v="98"/>
    <s v="9781910574126"/>
    <d v="2016-05-27T00:00:00"/>
    <n v="5.99"/>
    <n v="29"/>
    <x v="38"/>
    <n v="5"/>
    <n v="29.95"/>
    <n v="19.97"/>
    <n v="33.33"/>
    <n v="45.01"/>
    <n v="16.47"/>
    <n v="1"/>
  </r>
  <r>
    <x v="99"/>
    <s v="9781910574416"/>
    <d v="2016-07-11T00:00:00"/>
    <n v="39.99"/>
    <n v="6"/>
    <x v="34"/>
    <n v="1"/>
    <n v="39.99"/>
    <n v="26.66"/>
    <n v="33.33"/>
    <n v="45.02"/>
    <n v="21.99"/>
    <n v="1"/>
  </r>
  <r>
    <x v="100"/>
    <s v="9781910574515"/>
    <d v="2016-07-21T00:00:00"/>
    <n v="5.99"/>
    <n v="22"/>
    <x v="7"/>
    <n v="1"/>
    <n v="5.99"/>
    <n v="3.99"/>
    <n v="33.33"/>
    <n v="45.08"/>
    <n v="3.29"/>
    <n v="1"/>
  </r>
  <r>
    <x v="101"/>
    <s v="9781910574522"/>
    <d v="2016-07-21T00:00:00"/>
    <n v="5.99"/>
    <n v="32"/>
    <x v="7"/>
    <n v="1"/>
    <n v="5.99"/>
    <n v="3.99"/>
    <n v="33.33"/>
    <n v="45.08"/>
    <n v="3.29"/>
    <n v="1"/>
  </r>
  <r>
    <x v="102"/>
    <s v="9781910574546"/>
    <d v="2016-07-21T00:00:00"/>
    <n v="5.99"/>
    <n v="11"/>
    <x v="5"/>
    <n v="1"/>
    <n v="5.99"/>
    <n v="3.99"/>
    <n v="33.33"/>
    <n v="45.08"/>
    <n v="3.29"/>
    <n v="1"/>
  </r>
  <r>
    <x v="102"/>
    <s v="9781910574546"/>
    <d v="2016-07-21T00:00:00"/>
    <n v="5.99"/>
    <n v="11"/>
    <x v="7"/>
    <n v="1"/>
    <n v="5.99"/>
    <n v="3.99"/>
    <n v="33.33"/>
    <n v="45.08"/>
    <n v="3.29"/>
    <n v="1"/>
  </r>
  <r>
    <x v="103"/>
    <s v="9781910574553"/>
    <d v="2016-07-21T00:00:00"/>
    <n v="5.99"/>
    <n v="43"/>
    <x v="16"/>
    <n v="1"/>
    <n v="5.99"/>
    <n v="3.99"/>
    <n v="33.33"/>
    <n v="45.08"/>
    <n v="3.29"/>
    <n v="1"/>
  </r>
  <r>
    <x v="103"/>
    <s v="9781910574553"/>
    <d v="2016-07-21T00:00:00"/>
    <n v="5.99"/>
    <n v="43"/>
    <x v="42"/>
    <n v="3"/>
    <n v="17.97"/>
    <n v="11.98"/>
    <n v="33.33"/>
    <n v="45.02"/>
    <n v="9.8800000000000008"/>
    <n v="1"/>
  </r>
  <r>
    <x v="104"/>
    <s v="9781910574560"/>
    <d v="2016-07-21T00:00:00"/>
    <n v="5.99"/>
    <n v="16"/>
    <x v="42"/>
    <n v="3"/>
    <n v="17.97"/>
    <n v="11.98"/>
    <n v="33.33"/>
    <n v="45.02"/>
    <n v="9.8800000000000008"/>
    <n v="1"/>
  </r>
  <r>
    <x v="105"/>
    <s v="9781910574539"/>
    <d v="2016-07-21T00:00:00"/>
    <n v="5.99"/>
    <n v="8"/>
    <x v="5"/>
    <n v="1"/>
    <n v="5.99"/>
    <n v="3.99"/>
    <n v="33.33"/>
    <n v="45.08"/>
    <n v="3.29"/>
    <n v="1"/>
  </r>
  <r>
    <x v="105"/>
    <s v="9781910574539"/>
    <d v="2016-07-21T00:00:00"/>
    <n v="5.99"/>
    <n v="8"/>
    <x v="7"/>
    <n v="1"/>
    <n v="5.99"/>
    <n v="3.99"/>
    <n v="33.33"/>
    <n v="45.08"/>
    <n v="3.29"/>
    <n v="1"/>
  </r>
  <r>
    <x v="106"/>
    <s v="9781910574577"/>
    <d v="2016-09-14T00:00:00"/>
    <n v="29.99"/>
    <n v="21"/>
    <x v="25"/>
    <n v="1"/>
    <n v="29.99"/>
    <n v="19.989999999999998"/>
    <n v="33.33"/>
    <n v="45.02"/>
    <n v="16.489999999999998"/>
    <n v="1"/>
  </r>
  <r>
    <x v="107"/>
    <s v="9781910574751"/>
    <d v="2016-11-11T00:00:00"/>
    <n v="5.83"/>
    <n v="14"/>
    <x v="1"/>
    <n v="1"/>
    <n v="5.83"/>
    <n v="3.89"/>
    <n v="33.33"/>
    <n v="44.94"/>
    <n v="3.21"/>
    <n v="2"/>
  </r>
  <r>
    <x v="108"/>
    <s v="9781910574737"/>
    <d v="2016-11-11T00:00:00"/>
    <n v="5.83"/>
    <n v="36"/>
    <x v="1"/>
    <n v="1"/>
    <n v="5.83"/>
    <n v="3.89"/>
    <n v="33.33"/>
    <n v="44.94"/>
    <n v="3.21"/>
    <n v="2"/>
  </r>
  <r>
    <x v="109"/>
    <s v="9781910574768"/>
    <d v="2016-11-11T00:00:00"/>
    <n v="5.83"/>
    <n v="15"/>
    <x v="1"/>
    <n v="1"/>
    <n v="5.83"/>
    <n v="3.89"/>
    <n v="33.33"/>
    <n v="44.94"/>
    <n v="3.21"/>
    <n v="2"/>
  </r>
  <r>
    <x v="110"/>
    <s v="9781910574744"/>
    <d v="2016-11-16T00:00:00"/>
    <n v="5.83"/>
    <n v="22"/>
    <x v="1"/>
    <n v="1"/>
    <n v="5.83"/>
    <n v="3.89"/>
    <n v="33.33"/>
    <n v="44.94"/>
    <n v="3.21"/>
    <n v="2"/>
  </r>
  <r>
    <x v="111"/>
    <s v="9781910574706"/>
    <d v="2016-11-16T00:00:00"/>
    <n v="5.83"/>
    <n v="18"/>
    <x v="14"/>
    <n v="-1"/>
    <n v="-5.83"/>
    <n v="-3.89"/>
    <n v="33.33"/>
    <n v="44.94"/>
    <n v="-3.21"/>
    <n v="2"/>
  </r>
  <r>
    <x v="112"/>
    <s v="9781910574799"/>
    <d v="2016-11-30T00:00:00"/>
    <n v="5.83"/>
    <n v="9"/>
    <x v="10"/>
    <n v="1"/>
    <n v="5.83"/>
    <n v="3.89"/>
    <n v="33.33"/>
    <n v="44.94"/>
    <n v="3.21"/>
    <n v="2"/>
  </r>
  <r>
    <x v="113"/>
    <s v="9781910574805"/>
    <d v="2016-11-30T00:00:00"/>
    <n v="5.83"/>
    <n v="8"/>
    <x v="12"/>
    <n v="1"/>
    <n v="5.83"/>
    <n v="3.89"/>
    <n v="33.33"/>
    <n v="44.94"/>
    <n v="3.21"/>
    <n v="2"/>
  </r>
  <r>
    <x v="113"/>
    <s v="9781910574805"/>
    <d v="2016-11-30T00:00:00"/>
    <n v="5.83"/>
    <n v="8"/>
    <x v="10"/>
    <n v="1"/>
    <n v="5.83"/>
    <n v="3.89"/>
    <n v="33.33"/>
    <n v="44.94"/>
    <n v="3.21"/>
    <n v="2"/>
  </r>
  <r>
    <x v="114"/>
    <s v="9781910574782"/>
    <d v="2016-11-30T00:00:00"/>
    <n v="5.83"/>
    <n v="12"/>
    <x v="12"/>
    <n v="1"/>
    <n v="5.83"/>
    <n v="3.89"/>
    <n v="33.33"/>
    <n v="44.94"/>
    <n v="3.21"/>
    <n v="2"/>
  </r>
  <r>
    <x v="115"/>
    <s v="9781910574584"/>
    <d v="2016-11-30T00:00:00"/>
    <n v="12"/>
    <n v="8"/>
    <x v="30"/>
    <n v="2"/>
    <n v="24"/>
    <n v="16"/>
    <n v="33.33"/>
    <n v="45"/>
    <n v="13.2"/>
    <n v="1"/>
  </r>
  <r>
    <x v="115"/>
    <s v="9781910574584"/>
    <d v="2016-11-30T00:00:00"/>
    <n v="12"/>
    <n v="8"/>
    <x v="21"/>
    <n v="3"/>
    <n v="36"/>
    <n v="24"/>
    <n v="33.33"/>
    <n v="45"/>
    <n v="19.8"/>
    <n v="1"/>
  </r>
  <r>
    <x v="116"/>
    <s v="9781910574645"/>
    <d v="2016-12-08T00:00:00"/>
    <n v="6.66"/>
    <n v="33"/>
    <x v="40"/>
    <n v="2"/>
    <n v="13.32"/>
    <n v="8.8800000000000008"/>
    <n v="33.33"/>
    <n v="44.97"/>
    <n v="7.33"/>
    <n v="2"/>
  </r>
  <r>
    <x v="116"/>
    <s v="9781910574645"/>
    <d v="2016-12-08T00:00:00"/>
    <n v="6.66"/>
    <n v="33"/>
    <x v="18"/>
    <n v="6"/>
    <n v="39.96"/>
    <n v="26.64"/>
    <n v="33.33"/>
    <n v="45"/>
    <n v="21.98"/>
    <n v="2"/>
  </r>
  <r>
    <x v="116"/>
    <s v="9781910574645"/>
    <d v="2016-12-08T00:00:00"/>
    <n v="6.66"/>
    <n v="33"/>
    <x v="46"/>
    <n v="1"/>
    <n v="6.66"/>
    <n v="4.4400000000000004"/>
    <n v="33.33"/>
    <n v="45.05"/>
    <n v="3.66"/>
    <n v="2"/>
  </r>
  <r>
    <x v="116"/>
    <s v="9781910574645"/>
    <d v="2016-12-08T00:00:00"/>
    <n v="6.66"/>
    <n v="33"/>
    <x v="4"/>
    <n v="1"/>
    <n v="6.66"/>
    <n v="4.4400000000000004"/>
    <n v="33.33"/>
    <n v="45.05"/>
    <n v="3.66"/>
    <n v="2"/>
  </r>
  <r>
    <x v="116"/>
    <s v="9781910574645"/>
    <d v="2016-12-08T00:00:00"/>
    <n v="6.66"/>
    <n v="33"/>
    <x v="19"/>
    <n v="6"/>
    <n v="39.96"/>
    <n v="26.64"/>
    <n v="33.33"/>
    <n v="45"/>
    <n v="21.98"/>
    <n v="2"/>
  </r>
  <r>
    <x v="116"/>
    <s v="9781910574645"/>
    <d v="2016-12-08T00:00:00"/>
    <n v="6.66"/>
    <n v="33"/>
    <x v="6"/>
    <n v="6"/>
    <n v="39.96"/>
    <n v="26.64"/>
    <n v="33.33"/>
    <n v="45"/>
    <n v="21.98"/>
    <n v="2"/>
  </r>
  <r>
    <x v="116"/>
    <s v="9781910574645"/>
    <d v="2016-12-08T00:00:00"/>
    <n v="6.66"/>
    <n v="33"/>
    <x v="1"/>
    <n v="5"/>
    <n v="33.299999999999997"/>
    <n v="22.2"/>
    <n v="33.33"/>
    <n v="44.99"/>
    <n v="18.32"/>
    <n v="2"/>
  </r>
  <r>
    <x v="116"/>
    <s v="9781910574645"/>
    <d v="2016-12-08T00:00:00"/>
    <n v="6.66"/>
    <n v="33"/>
    <x v="16"/>
    <n v="1"/>
    <n v="6.66"/>
    <n v="4.4400000000000004"/>
    <n v="33.33"/>
    <n v="45.05"/>
    <n v="3.66"/>
    <n v="2"/>
  </r>
  <r>
    <x v="116"/>
    <s v="9781910574645"/>
    <d v="2016-12-08T00:00:00"/>
    <n v="6.66"/>
    <n v="33"/>
    <x v="16"/>
    <n v="1"/>
    <n v="6.66"/>
    <n v="4.4400000000000004"/>
    <n v="33.33"/>
    <n v="45.05"/>
    <n v="3.66"/>
    <n v="2"/>
  </r>
  <r>
    <x v="116"/>
    <s v="9781910574645"/>
    <d v="2016-12-08T00:00:00"/>
    <n v="6.66"/>
    <n v="33"/>
    <x v="13"/>
    <n v="1"/>
    <n v="6.66"/>
    <n v="4.4400000000000004"/>
    <n v="33.33"/>
    <n v="45.05"/>
    <n v="3.66"/>
    <n v="2"/>
  </r>
  <r>
    <x v="116"/>
    <s v="9781910574645"/>
    <d v="2016-12-08T00:00:00"/>
    <n v="6.66"/>
    <n v="33"/>
    <x v="17"/>
    <n v="1"/>
    <n v="6.66"/>
    <n v="4.4400000000000004"/>
    <n v="33.33"/>
    <n v="45.05"/>
    <n v="3.66"/>
    <n v="2"/>
  </r>
  <r>
    <x v="117"/>
    <s v="9781910574621"/>
    <d v="2016-12-13T00:00:00"/>
    <n v="6.99"/>
    <n v="72"/>
    <x v="28"/>
    <n v="4"/>
    <n v="27.96"/>
    <n v="17.61"/>
    <n v="37"/>
    <n v="47.97"/>
    <n v="14.55"/>
    <n v="1"/>
  </r>
  <r>
    <x v="117"/>
    <s v="9781910574621"/>
    <d v="2016-12-13T00:00:00"/>
    <n v="6.99"/>
    <n v="72"/>
    <x v="9"/>
    <n v="1"/>
    <n v="6.99"/>
    <n v="4.66"/>
    <n v="33.33"/>
    <n v="45.07"/>
    <n v="3.84"/>
    <n v="1"/>
  </r>
  <r>
    <x v="118"/>
    <s v="9781910574683"/>
    <d v="2017-02-24T00:00:00"/>
    <n v="7.99"/>
    <n v="77"/>
    <x v="28"/>
    <n v="1"/>
    <n v="7.99"/>
    <n v="5.03"/>
    <n v="37"/>
    <n v="48.07"/>
    <n v="4.1500000000000004"/>
    <n v="1"/>
  </r>
  <r>
    <x v="118"/>
    <s v="9781910574683"/>
    <d v="2017-02-24T00:00:00"/>
    <n v="7.99"/>
    <n v="77"/>
    <x v="20"/>
    <n v="1"/>
    <n v="7.99"/>
    <n v="5.33"/>
    <n v="33.33"/>
    <n v="45.06"/>
    <n v="4.3899999999999997"/>
    <n v="1"/>
  </r>
  <r>
    <x v="118"/>
    <s v="9781910574683"/>
    <d v="2017-02-24T00:00:00"/>
    <n v="7.99"/>
    <n v="77"/>
    <x v="7"/>
    <n v="1"/>
    <n v="7.99"/>
    <n v="5.33"/>
    <n v="33.33"/>
    <n v="45.06"/>
    <n v="4.3899999999999997"/>
    <n v="1"/>
  </r>
  <r>
    <x v="119"/>
    <s v="9781910574638"/>
    <d v="2017-03-20T00:00:00"/>
    <n v="6.99"/>
    <n v="0"/>
    <x v="28"/>
    <n v="1"/>
    <n v="6.99"/>
    <n v="4.4000000000000004"/>
    <n v="37"/>
    <n v="48.07"/>
    <n v="3.63"/>
    <n v="1"/>
  </r>
  <r>
    <x v="119"/>
    <s v="9781910574638"/>
    <d v="2017-03-20T00:00:00"/>
    <n v="6.99"/>
    <n v="0"/>
    <x v="18"/>
    <n v="2"/>
    <n v="13.98"/>
    <n v="9.32"/>
    <n v="33.33"/>
    <n v="45"/>
    <n v="7.69"/>
    <n v="1"/>
  </r>
  <r>
    <x v="119"/>
    <s v="9781910574638"/>
    <d v="2017-03-20T00:00:00"/>
    <n v="6.99"/>
    <n v="0"/>
    <x v="14"/>
    <n v="-1"/>
    <n v="-6.99"/>
    <n v="-4.66"/>
    <n v="33.33"/>
    <n v="45.07"/>
    <n v="-3.84"/>
    <n v="1"/>
  </r>
  <r>
    <x v="119"/>
    <s v="9781910574638"/>
    <d v="2017-03-20T00:00:00"/>
    <n v="6.99"/>
    <n v="0"/>
    <x v="14"/>
    <n v="-1"/>
    <n v="-6.99"/>
    <n v="-4.66"/>
    <n v="33.33"/>
    <n v="45.07"/>
    <n v="-3.84"/>
    <n v="1"/>
  </r>
  <r>
    <x v="120"/>
    <s v="9781910574867"/>
    <d v="2017-06-30T00:00:00"/>
    <n v="21.99"/>
    <n v="4"/>
    <x v="28"/>
    <n v="3"/>
    <n v="65.97"/>
    <n v="41.56"/>
    <n v="37"/>
    <n v="47.97"/>
    <n v="34.33"/>
    <n v="1"/>
  </r>
  <r>
    <x v="120"/>
    <s v="9781910574867"/>
    <d v="2017-06-30T00:00:00"/>
    <n v="21.99"/>
    <n v="4"/>
    <x v="18"/>
    <n v="1"/>
    <n v="21.99"/>
    <n v="14.66"/>
    <n v="33.33"/>
    <n v="45.03"/>
    <n v="12.09"/>
    <n v="1"/>
  </r>
  <r>
    <x v="120"/>
    <s v="9781910574867"/>
    <d v="2017-06-30T00:00:00"/>
    <n v="21.99"/>
    <n v="4"/>
    <x v="18"/>
    <n v="1"/>
    <n v="21.99"/>
    <n v="14.66"/>
    <n v="33.33"/>
    <n v="45.03"/>
    <n v="12.09"/>
    <n v="1"/>
  </r>
  <r>
    <x v="121"/>
    <s v="9781910574935"/>
    <d v="2017-07-07T00:00:00"/>
    <n v="6.99"/>
    <n v="111"/>
    <x v="28"/>
    <n v="2"/>
    <n v="13.98"/>
    <n v="8.81"/>
    <n v="37"/>
    <n v="47.93"/>
    <n v="7.28"/>
    <n v="1"/>
  </r>
  <r>
    <x v="121"/>
    <s v="9781910574935"/>
    <d v="2017-07-07T00:00:00"/>
    <n v="6.99"/>
    <n v="111"/>
    <x v="49"/>
    <n v="3"/>
    <n v="20.97"/>
    <n v="12.58"/>
    <n v="40"/>
    <n v="50.46"/>
    <n v="10.39"/>
    <n v="1"/>
  </r>
  <r>
    <x v="121"/>
    <s v="9781910574935"/>
    <d v="2017-07-07T00:00:00"/>
    <n v="6.99"/>
    <n v="111"/>
    <x v="5"/>
    <n v="2"/>
    <n v="13.98"/>
    <n v="9.32"/>
    <n v="33.33"/>
    <n v="45"/>
    <n v="7.69"/>
    <n v="1"/>
  </r>
  <r>
    <x v="121"/>
    <s v="9781910574935"/>
    <d v="2017-07-07T00:00:00"/>
    <n v="6.99"/>
    <n v="111"/>
    <x v="9"/>
    <n v="1"/>
    <n v="6.99"/>
    <n v="4.66"/>
    <n v="33.33"/>
    <n v="45.07"/>
    <n v="3.84"/>
    <n v="1"/>
  </r>
  <r>
    <x v="121"/>
    <s v="9781910574935"/>
    <d v="2017-07-07T00:00:00"/>
    <n v="6.99"/>
    <n v="111"/>
    <x v="9"/>
    <n v="1"/>
    <n v="6.99"/>
    <n v="4.66"/>
    <n v="33.33"/>
    <n v="45.07"/>
    <n v="3.84"/>
    <n v="1"/>
  </r>
  <r>
    <x v="121"/>
    <s v="9781910574935"/>
    <d v="2017-07-07T00:00:00"/>
    <n v="6.99"/>
    <n v="111"/>
    <x v="9"/>
    <n v="17"/>
    <n v="118.83"/>
    <n v="79.22"/>
    <n v="33.33"/>
    <n v="45"/>
    <n v="65.36"/>
    <n v="1"/>
  </r>
  <r>
    <x v="121"/>
    <s v="9781910574935"/>
    <d v="2017-07-07T00:00:00"/>
    <n v="6.99"/>
    <n v="111"/>
    <x v="9"/>
    <n v="1"/>
    <n v="6.99"/>
    <n v="4.66"/>
    <n v="33.33"/>
    <n v="45.07"/>
    <n v="3.84"/>
    <n v="1"/>
  </r>
  <r>
    <x v="121"/>
    <s v="9781910574935"/>
    <d v="2017-07-07T00:00:00"/>
    <n v="6.99"/>
    <n v="111"/>
    <x v="9"/>
    <n v="1"/>
    <n v="6.99"/>
    <n v="4.66"/>
    <n v="33.33"/>
    <n v="45.07"/>
    <n v="3.84"/>
    <n v="1"/>
  </r>
  <r>
    <x v="121"/>
    <s v="9781910574935"/>
    <d v="2017-07-07T00:00:00"/>
    <n v="6.99"/>
    <n v="111"/>
    <x v="21"/>
    <n v="2"/>
    <n v="13.98"/>
    <n v="9.32"/>
    <n v="33.33"/>
    <n v="45"/>
    <n v="7.69"/>
    <n v="1"/>
  </r>
  <r>
    <x v="121"/>
    <s v="9781910574935"/>
    <d v="2017-07-07T00:00:00"/>
    <n v="6.99"/>
    <n v="111"/>
    <x v="50"/>
    <n v="1"/>
    <n v="6.99"/>
    <n v="4.66"/>
    <n v="33.33"/>
    <n v="45.07"/>
    <n v="3.84"/>
    <n v="1"/>
  </r>
  <r>
    <x v="121"/>
    <s v="9781910574935"/>
    <d v="2017-07-07T00:00:00"/>
    <n v="6.99"/>
    <n v="111"/>
    <x v="51"/>
    <n v="-1"/>
    <n v="-6.99"/>
    <n v="-4.54"/>
    <n v="35"/>
    <n v="46.36"/>
    <n v="-3.75"/>
    <n v="1"/>
  </r>
  <r>
    <x v="121"/>
    <s v="9781910574935"/>
    <d v="2017-07-07T00:00:00"/>
    <n v="6.99"/>
    <n v="111"/>
    <x v="52"/>
    <n v="1"/>
    <n v="6.99"/>
    <n v="4.54"/>
    <n v="35"/>
    <n v="46.36"/>
    <n v="3.75"/>
    <n v="1"/>
  </r>
  <r>
    <x v="122"/>
    <s v="9781910574829"/>
    <d v="2017-07-17T00:00:00"/>
    <n v="3.99"/>
    <n v="3"/>
    <x v="15"/>
    <n v="27"/>
    <n v="107.73"/>
    <n v="71.819999999999993"/>
    <n v="33.33"/>
    <n v="45.01"/>
    <n v="59.25"/>
    <n v="1"/>
  </r>
  <r>
    <x v="123"/>
    <s v="9781910574614"/>
    <d v="2017-07-17T00:00:00"/>
    <n v="7.99"/>
    <n v="14"/>
    <x v="9"/>
    <n v="1"/>
    <n v="7.99"/>
    <n v="5.33"/>
    <n v="33.33"/>
    <n v="45.06"/>
    <n v="4.3899999999999997"/>
    <n v="1"/>
  </r>
  <r>
    <x v="124"/>
    <s v="9781910574928"/>
    <d v="2017-08-08T00:00:00"/>
    <n v="7.99"/>
    <n v="25"/>
    <x v="6"/>
    <n v="1"/>
    <n v="7.99"/>
    <n v="5.33"/>
    <n v="33.33"/>
    <n v="45.06"/>
    <n v="4.3899999999999997"/>
    <n v="1"/>
  </r>
  <r>
    <x v="124"/>
    <s v="9781910574928"/>
    <d v="2017-08-08T00:00:00"/>
    <n v="7.99"/>
    <n v="25"/>
    <x v="16"/>
    <n v="1"/>
    <n v="7.99"/>
    <n v="5.33"/>
    <n v="33.33"/>
    <n v="45.06"/>
    <n v="4.3899999999999997"/>
    <n v="1"/>
  </r>
  <r>
    <x v="124"/>
    <s v="9781910574928"/>
    <d v="2017-08-08T00:00:00"/>
    <n v="7.99"/>
    <n v="25"/>
    <x v="16"/>
    <n v="1"/>
    <n v="7.99"/>
    <n v="5.33"/>
    <n v="33.33"/>
    <n v="45.06"/>
    <n v="4.3899999999999997"/>
    <n v="1"/>
  </r>
  <r>
    <x v="125"/>
    <s v="9781910574911"/>
    <d v="2017-08-25T00:00:00"/>
    <n v="6.99"/>
    <n v="69"/>
    <x v="28"/>
    <n v="4"/>
    <n v="27.96"/>
    <n v="17.61"/>
    <n v="37"/>
    <n v="47.97"/>
    <n v="14.55"/>
    <n v="1"/>
  </r>
  <r>
    <x v="125"/>
    <s v="9781910574911"/>
    <d v="2017-08-25T00:00:00"/>
    <n v="6.99"/>
    <n v="69"/>
    <x v="33"/>
    <n v="1"/>
    <n v="6.99"/>
    <n v="4.66"/>
    <n v="33.33"/>
    <n v="45.07"/>
    <n v="3.84"/>
    <n v="1"/>
  </r>
  <r>
    <x v="125"/>
    <s v="9781910574911"/>
    <d v="2017-08-25T00:00:00"/>
    <n v="6.99"/>
    <n v="69"/>
    <x v="4"/>
    <n v="2"/>
    <n v="13.98"/>
    <n v="9.32"/>
    <n v="33.33"/>
    <n v="45"/>
    <n v="7.69"/>
    <n v="1"/>
  </r>
  <r>
    <x v="125"/>
    <s v="9781910574911"/>
    <d v="2017-08-25T00:00:00"/>
    <n v="6.99"/>
    <n v="69"/>
    <x v="9"/>
    <n v="1"/>
    <n v="6.99"/>
    <n v="4.66"/>
    <n v="33.33"/>
    <n v="45.07"/>
    <n v="3.84"/>
    <n v="1"/>
  </r>
  <r>
    <x v="126"/>
    <s v="9781912261093"/>
    <d v="2017-09-04T00:00:00"/>
    <n v="6.99"/>
    <n v="43"/>
    <x v="2"/>
    <n v="10"/>
    <n v="69.900000000000006"/>
    <n v="46.6"/>
    <n v="33.33"/>
    <n v="45"/>
    <n v="38.450000000000003"/>
    <n v="1"/>
  </r>
  <r>
    <x v="126"/>
    <s v="9781912261093"/>
    <d v="2017-09-04T00:00:00"/>
    <n v="6.99"/>
    <n v="43"/>
    <x v="39"/>
    <n v="4"/>
    <n v="27.96"/>
    <n v="18.64"/>
    <n v="33.33"/>
    <n v="45"/>
    <n v="15.38"/>
    <n v="1"/>
  </r>
  <r>
    <x v="126"/>
    <s v="9781912261093"/>
    <d v="2017-09-04T00:00:00"/>
    <n v="6.99"/>
    <n v="43"/>
    <x v="39"/>
    <n v="5"/>
    <n v="34.950000000000003"/>
    <n v="23.3"/>
    <n v="33.33"/>
    <n v="45.01"/>
    <n v="19.22"/>
    <n v="1"/>
  </r>
  <r>
    <x v="126"/>
    <s v="9781912261093"/>
    <d v="2017-09-04T00:00:00"/>
    <n v="6.99"/>
    <n v="43"/>
    <x v="33"/>
    <n v="4"/>
    <n v="27.96"/>
    <n v="18.64"/>
    <n v="33.33"/>
    <n v="45"/>
    <n v="15.38"/>
    <n v="1"/>
  </r>
  <r>
    <x v="126"/>
    <s v="9781912261093"/>
    <d v="2017-09-04T00:00:00"/>
    <n v="6.99"/>
    <n v="43"/>
    <x v="5"/>
    <n v="1"/>
    <n v="6.99"/>
    <n v="4.66"/>
    <n v="33.33"/>
    <n v="45.07"/>
    <n v="3.84"/>
    <n v="1"/>
  </r>
  <r>
    <x v="126"/>
    <s v="9781912261093"/>
    <d v="2017-09-04T00:00:00"/>
    <n v="6.99"/>
    <n v="43"/>
    <x v="0"/>
    <n v="1"/>
    <n v="6.99"/>
    <n v="4.66"/>
    <n v="33.33"/>
    <n v="45.07"/>
    <n v="3.84"/>
    <n v="1"/>
  </r>
  <r>
    <x v="126"/>
    <s v="9781912261093"/>
    <d v="2017-09-04T00:00:00"/>
    <n v="6.99"/>
    <n v="43"/>
    <x v="0"/>
    <n v="1"/>
    <n v="6.99"/>
    <n v="4.66"/>
    <n v="33.33"/>
    <n v="45.07"/>
    <n v="3.84"/>
    <n v="1"/>
  </r>
  <r>
    <x v="126"/>
    <s v="9781912261093"/>
    <d v="2017-09-04T00:00:00"/>
    <n v="6.99"/>
    <n v="43"/>
    <x v="0"/>
    <n v="3"/>
    <n v="20.97"/>
    <n v="13.98"/>
    <n v="33.33"/>
    <n v="45.02"/>
    <n v="11.53"/>
    <n v="1"/>
  </r>
  <r>
    <x v="126"/>
    <s v="9781912261093"/>
    <d v="2017-09-04T00:00:00"/>
    <n v="6.99"/>
    <n v="43"/>
    <x v="46"/>
    <n v="1"/>
    <n v="6.99"/>
    <n v="4.66"/>
    <n v="33.33"/>
    <n v="45.07"/>
    <n v="3.84"/>
    <n v="1"/>
  </r>
  <r>
    <x v="126"/>
    <s v="9781912261093"/>
    <d v="2017-09-04T00:00:00"/>
    <n v="6.99"/>
    <n v="43"/>
    <x v="53"/>
    <n v="1"/>
    <n v="6.99"/>
    <n v="4.66"/>
    <n v="33.33"/>
    <n v="45.07"/>
    <n v="3.84"/>
    <n v="1"/>
  </r>
  <r>
    <x v="126"/>
    <s v="9781912261093"/>
    <d v="2017-09-04T00:00:00"/>
    <n v="6.99"/>
    <n v="43"/>
    <x v="6"/>
    <n v="1"/>
    <n v="6.99"/>
    <n v="4.66"/>
    <n v="33.33"/>
    <n v="45.07"/>
    <n v="3.84"/>
    <n v="1"/>
  </r>
  <r>
    <x v="126"/>
    <s v="9781912261093"/>
    <d v="2017-09-04T00:00:00"/>
    <n v="6.99"/>
    <n v="43"/>
    <x v="14"/>
    <n v="-1"/>
    <n v="-6.99"/>
    <n v="-4.66"/>
    <n v="33.33"/>
    <n v="45.07"/>
    <n v="-3.84"/>
    <n v="1"/>
  </r>
  <r>
    <x v="126"/>
    <s v="9781912261093"/>
    <d v="2017-09-04T00:00:00"/>
    <n v="6.99"/>
    <n v="43"/>
    <x v="14"/>
    <n v="-1"/>
    <n v="-6.99"/>
    <n v="-4.66"/>
    <n v="33.33"/>
    <n v="45.07"/>
    <n v="-3.84"/>
    <n v="1"/>
  </r>
  <r>
    <x v="126"/>
    <s v="9781912261093"/>
    <d v="2017-09-04T00:00:00"/>
    <n v="6.99"/>
    <n v="43"/>
    <x v="14"/>
    <n v="-1"/>
    <n v="-6.99"/>
    <n v="-4.66"/>
    <n v="33.33"/>
    <n v="45.07"/>
    <n v="-3.84"/>
    <n v="1"/>
  </r>
  <r>
    <x v="126"/>
    <s v="9781912261093"/>
    <d v="2017-09-04T00:00:00"/>
    <n v="6.99"/>
    <n v="43"/>
    <x v="7"/>
    <n v="1"/>
    <n v="6.99"/>
    <n v="4.66"/>
    <n v="33.33"/>
    <n v="45.07"/>
    <n v="3.84"/>
    <n v="1"/>
  </r>
  <r>
    <x v="126"/>
    <s v="9781912261093"/>
    <d v="2017-09-04T00:00:00"/>
    <n v="6.99"/>
    <n v="43"/>
    <x v="7"/>
    <n v="1"/>
    <n v="6.99"/>
    <n v="4.66"/>
    <n v="33.33"/>
    <n v="45.07"/>
    <n v="3.84"/>
    <n v="1"/>
  </r>
  <r>
    <x v="126"/>
    <s v="9781912261093"/>
    <d v="2017-09-04T00:00:00"/>
    <n v="6.99"/>
    <n v="43"/>
    <x v="31"/>
    <n v="1"/>
    <n v="6.99"/>
    <n v="4.54"/>
    <n v="35"/>
    <n v="46.36"/>
    <n v="3.75"/>
    <n v="1"/>
  </r>
  <r>
    <x v="127"/>
    <s v="9781910574973"/>
    <d v="2017-10-24T00:00:00"/>
    <n v="5.99"/>
    <n v="5"/>
    <x v="28"/>
    <n v="1"/>
    <n v="5.99"/>
    <n v="3.77"/>
    <n v="37"/>
    <n v="48.09"/>
    <n v="3.11"/>
    <n v="1"/>
  </r>
  <r>
    <x v="127"/>
    <s v="9781910574973"/>
    <d v="2017-10-24T00:00:00"/>
    <n v="5.99"/>
    <n v="5"/>
    <x v="6"/>
    <n v="1"/>
    <n v="5.99"/>
    <n v="3.99"/>
    <n v="33.33"/>
    <n v="45.08"/>
    <n v="3.29"/>
    <n v="1"/>
  </r>
  <r>
    <x v="128"/>
    <s v="9781910574942"/>
    <d v="2017-10-24T00:00:00"/>
    <n v="5.99"/>
    <n v="8"/>
    <x v="16"/>
    <n v="1"/>
    <n v="5.99"/>
    <n v="3.99"/>
    <n v="33.33"/>
    <n v="45.08"/>
    <n v="3.29"/>
    <n v="1"/>
  </r>
  <r>
    <x v="129"/>
    <s v="9781910574966"/>
    <d v="2017-10-24T00:00:00"/>
    <n v="5.99"/>
    <n v="53"/>
    <x v="4"/>
    <n v="1"/>
    <n v="5.99"/>
    <n v="3.99"/>
    <n v="33.33"/>
    <n v="45.08"/>
    <n v="3.29"/>
    <n v="1"/>
  </r>
  <r>
    <x v="129"/>
    <s v="9781910574966"/>
    <d v="2017-10-24T00:00:00"/>
    <n v="5.99"/>
    <n v="53"/>
    <x v="7"/>
    <n v="1"/>
    <n v="5.99"/>
    <n v="3.99"/>
    <n v="33.33"/>
    <n v="45.08"/>
    <n v="3.29"/>
    <n v="1"/>
  </r>
  <r>
    <x v="130"/>
    <s v="9781910574959"/>
    <d v="2017-10-25T00:00:00"/>
    <n v="5.99"/>
    <n v="10"/>
    <x v="28"/>
    <n v="1"/>
    <n v="5.99"/>
    <n v="3.77"/>
    <n v="37"/>
    <n v="48.09"/>
    <n v="3.11"/>
    <n v="1"/>
  </r>
  <r>
    <x v="130"/>
    <s v="9781910574959"/>
    <d v="2017-10-25T00:00:00"/>
    <n v="5.99"/>
    <n v="10"/>
    <x v="7"/>
    <n v="1"/>
    <n v="5.99"/>
    <n v="3.99"/>
    <n v="33.33"/>
    <n v="45.08"/>
    <n v="3.29"/>
    <n v="1"/>
  </r>
  <r>
    <x v="131"/>
    <s v="9781912261079"/>
    <d v="2017-11-15T00:00:00"/>
    <n v="24.99"/>
    <n v="14"/>
    <x v="9"/>
    <n v="-1"/>
    <n v="-24.99"/>
    <n v="-16.66"/>
    <n v="33.33"/>
    <n v="45.02"/>
    <n v="-13.74"/>
    <n v="1"/>
  </r>
  <r>
    <x v="131"/>
    <s v="9781912261079"/>
    <d v="2017-11-15T00:00:00"/>
    <n v="24.99"/>
    <n v="14"/>
    <x v="42"/>
    <n v="3"/>
    <n v="74.97"/>
    <n v="49.98"/>
    <n v="33.33"/>
    <n v="45.01"/>
    <n v="41.23"/>
    <n v="1"/>
  </r>
  <r>
    <x v="132"/>
    <s v="9781912261246"/>
    <d v="2017-12-05T00:00:00"/>
    <n v="4.5"/>
    <n v="23"/>
    <x v="34"/>
    <n v="5"/>
    <n v="22.5"/>
    <n v="15"/>
    <n v="33.33"/>
    <n v="44.98"/>
    <n v="12.38"/>
    <n v="1"/>
  </r>
  <r>
    <x v="132"/>
    <s v="9781912261246"/>
    <d v="2017-12-05T00:00:00"/>
    <n v="4.5"/>
    <n v="23"/>
    <x v="16"/>
    <n v="1"/>
    <n v="4.5"/>
    <n v="3"/>
    <n v="33.33"/>
    <n v="44.89"/>
    <n v="2.48"/>
    <n v="1"/>
  </r>
  <r>
    <x v="132"/>
    <s v="9781912261246"/>
    <d v="2017-12-05T00:00:00"/>
    <n v="4.5"/>
    <n v="23"/>
    <x v="14"/>
    <n v="1"/>
    <n v="4.5"/>
    <n v="3"/>
    <n v="33.33"/>
    <n v="44.89"/>
    <n v="2.48"/>
    <n v="1"/>
  </r>
  <r>
    <x v="132"/>
    <s v="9781912261246"/>
    <d v="2017-12-05T00:00:00"/>
    <n v="4.5"/>
    <n v="23"/>
    <x v="7"/>
    <n v="1"/>
    <n v="4.5"/>
    <n v="3"/>
    <n v="33.33"/>
    <n v="44.89"/>
    <n v="2.48"/>
    <n v="1"/>
  </r>
  <r>
    <x v="132"/>
    <s v="9781912261246"/>
    <d v="2017-12-05T00:00:00"/>
    <n v="4.5"/>
    <n v="23"/>
    <x v="42"/>
    <n v="2"/>
    <n v="9"/>
    <n v="6"/>
    <n v="33.33"/>
    <n v="45"/>
    <n v="4.95"/>
    <n v="1"/>
  </r>
  <r>
    <x v="133"/>
    <s v="9781907004858"/>
    <d v="2017-12-14T00:00:00"/>
    <n v="5.99"/>
    <n v="21"/>
    <x v="3"/>
    <n v="1"/>
    <n v="5.99"/>
    <n v="3.59"/>
    <n v="40"/>
    <n v="50.42"/>
    <n v="2.97"/>
    <n v="1"/>
  </r>
  <r>
    <x v="133"/>
    <s v="9781907004858"/>
    <d v="2017-12-14T00:00:00"/>
    <n v="5.99"/>
    <n v="21"/>
    <x v="20"/>
    <n v="1"/>
    <n v="5.99"/>
    <n v="4.49"/>
    <n v="25"/>
    <n v="38.07"/>
    <n v="3.71"/>
    <n v="1"/>
  </r>
  <r>
    <x v="134"/>
    <s v="9781912261109"/>
    <d v="2018-01-09T00:00:00"/>
    <n v="7.99"/>
    <n v="24"/>
    <x v="40"/>
    <n v="2"/>
    <n v="15.98"/>
    <n v="10.65"/>
    <n v="33.33"/>
    <n v="45"/>
    <n v="8.7899999999999991"/>
    <n v="1"/>
  </r>
  <r>
    <x v="134"/>
    <s v="9781912261109"/>
    <d v="2018-01-09T00:00:00"/>
    <n v="7.99"/>
    <n v="24"/>
    <x v="11"/>
    <n v="2"/>
    <n v="15.98"/>
    <n v="10.65"/>
    <n v="33.33"/>
    <n v="45"/>
    <n v="8.7899999999999991"/>
    <n v="1"/>
  </r>
  <r>
    <x v="134"/>
    <s v="9781912261109"/>
    <d v="2018-01-09T00:00:00"/>
    <n v="7.99"/>
    <n v="24"/>
    <x v="27"/>
    <n v="1"/>
    <n v="7.99"/>
    <n v="5.33"/>
    <n v="33.33"/>
    <n v="45.06"/>
    <n v="4.3899999999999997"/>
    <n v="1"/>
  </r>
  <r>
    <x v="134"/>
    <s v="9781912261109"/>
    <d v="2018-01-09T00:00:00"/>
    <n v="7.99"/>
    <n v="24"/>
    <x v="24"/>
    <n v="1"/>
    <n v="7.99"/>
    <n v="5.33"/>
    <n v="33.33"/>
    <n v="45.06"/>
    <n v="4.3899999999999997"/>
    <n v="1"/>
  </r>
  <r>
    <x v="134"/>
    <s v="9781912261109"/>
    <d v="2018-01-09T00:00:00"/>
    <n v="7.99"/>
    <n v="24"/>
    <x v="54"/>
    <n v="2"/>
    <n v="15.98"/>
    <n v="10.65"/>
    <n v="33.33"/>
    <n v="45"/>
    <n v="8.7899999999999991"/>
    <n v="1"/>
  </r>
  <r>
    <x v="134"/>
    <s v="9781912261109"/>
    <d v="2018-01-09T00:00:00"/>
    <n v="7.99"/>
    <n v="24"/>
    <x v="9"/>
    <n v="1"/>
    <n v="7.99"/>
    <n v="5.33"/>
    <n v="33.33"/>
    <n v="45.06"/>
    <n v="4.3899999999999997"/>
    <n v="1"/>
  </r>
  <r>
    <x v="134"/>
    <s v="9781912261109"/>
    <d v="2018-01-09T00:00:00"/>
    <n v="7.99"/>
    <n v="24"/>
    <x v="6"/>
    <n v="30"/>
    <n v="239.7"/>
    <n v="159.81"/>
    <n v="33.33"/>
    <n v="45"/>
    <n v="131.84"/>
    <n v="1"/>
  </r>
  <r>
    <x v="134"/>
    <s v="9781912261109"/>
    <d v="2018-01-09T00:00:00"/>
    <n v="7.99"/>
    <n v="24"/>
    <x v="8"/>
    <n v="1"/>
    <n v="7.99"/>
    <n v="5.33"/>
    <n v="33.33"/>
    <n v="45.06"/>
    <n v="4.3899999999999997"/>
    <n v="1"/>
  </r>
  <r>
    <x v="134"/>
    <s v="9781912261109"/>
    <d v="2018-01-09T00:00:00"/>
    <n v="7.99"/>
    <n v="24"/>
    <x v="8"/>
    <n v="3"/>
    <n v="23.97"/>
    <n v="15.98"/>
    <n v="33.33"/>
    <n v="45.02"/>
    <n v="13.18"/>
    <n v="1"/>
  </r>
  <r>
    <x v="134"/>
    <s v="9781912261109"/>
    <d v="2018-01-09T00:00:00"/>
    <n v="7.99"/>
    <n v="24"/>
    <x v="8"/>
    <n v="1"/>
    <n v="7.99"/>
    <n v="5.33"/>
    <n v="33.33"/>
    <n v="45.06"/>
    <n v="4.3899999999999997"/>
    <n v="1"/>
  </r>
  <r>
    <x v="134"/>
    <s v="9781912261109"/>
    <d v="2018-01-09T00:00:00"/>
    <n v="7.99"/>
    <n v="24"/>
    <x v="16"/>
    <n v="1"/>
    <n v="7.99"/>
    <n v="5.33"/>
    <n v="33.33"/>
    <n v="45.06"/>
    <n v="4.3899999999999997"/>
    <n v="1"/>
  </r>
  <r>
    <x v="134"/>
    <s v="9781912261109"/>
    <d v="2018-01-09T00:00:00"/>
    <n v="7.99"/>
    <n v="24"/>
    <x v="13"/>
    <n v="1"/>
    <n v="7.99"/>
    <n v="5.33"/>
    <n v="33.33"/>
    <n v="45.06"/>
    <n v="4.3899999999999997"/>
    <n v="1"/>
  </r>
  <r>
    <x v="134"/>
    <s v="9781912261109"/>
    <d v="2018-01-09T00:00:00"/>
    <n v="7.99"/>
    <n v="24"/>
    <x v="7"/>
    <n v="1"/>
    <n v="7.99"/>
    <n v="5.33"/>
    <n v="33.33"/>
    <n v="45.06"/>
    <n v="4.3899999999999997"/>
    <n v="1"/>
  </r>
  <r>
    <x v="134"/>
    <s v="9781912261109"/>
    <d v="2018-01-09T00:00:00"/>
    <n v="7.99"/>
    <n v="24"/>
    <x v="31"/>
    <n v="1"/>
    <n v="7.99"/>
    <n v="5.19"/>
    <n v="35"/>
    <n v="46.31"/>
    <n v="4.29"/>
    <n v="1"/>
  </r>
  <r>
    <x v="134"/>
    <s v="9781912261109"/>
    <d v="2018-01-09T00:00:00"/>
    <n v="7.99"/>
    <n v="24"/>
    <x v="31"/>
    <n v="2"/>
    <n v="15.98"/>
    <n v="10.39"/>
    <n v="35"/>
    <n v="46.31"/>
    <n v="8.58"/>
    <n v="1"/>
  </r>
  <r>
    <x v="135"/>
    <s v="9781910574843"/>
    <d v="2018-01-09T00:00:00"/>
    <n v="24.99"/>
    <n v="27"/>
    <x v="48"/>
    <n v="1"/>
    <n v="24.99"/>
    <n v="16.66"/>
    <n v="33.33"/>
    <n v="45.02"/>
    <n v="13.74"/>
    <n v="1"/>
  </r>
  <r>
    <x v="136"/>
    <s v="9781912261406"/>
    <d v="2018-02-23T00:00:00"/>
    <n v="7.99"/>
    <n v="23"/>
    <x v="55"/>
    <n v="-1"/>
    <n v="-7.99"/>
    <n v="-5.33"/>
    <n v="33.33"/>
    <n v="45.06"/>
    <n v="-4.3899999999999997"/>
    <n v="1"/>
  </r>
  <r>
    <x v="137"/>
    <s v="9781912261338"/>
    <d v="2018-03-12T00:00:00"/>
    <n v="4.99"/>
    <n v="31"/>
    <x v="28"/>
    <n v="1"/>
    <n v="4.99"/>
    <n v="3.14"/>
    <n v="37"/>
    <n v="48.1"/>
    <n v="2.59"/>
    <n v="1"/>
  </r>
  <r>
    <x v="137"/>
    <s v="9781912261338"/>
    <d v="2018-03-12T00:00:00"/>
    <n v="4.99"/>
    <n v="31"/>
    <x v="33"/>
    <n v="2"/>
    <n v="9.98"/>
    <n v="6.65"/>
    <n v="33.33"/>
    <n v="44.99"/>
    <n v="5.49"/>
    <n v="1"/>
  </r>
  <r>
    <x v="137"/>
    <s v="9781912261338"/>
    <d v="2018-03-12T00:00:00"/>
    <n v="4.99"/>
    <n v="31"/>
    <x v="5"/>
    <n v="1"/>
    <n v="4.99"/>
    <n v="3.33"/>
    <n v="33.33"/>
    <n v="45.1"/>
    <n v="2.74"/>
    <n v="1"/>
  </r>
  <r>
    <x v="137"/>
    <s v="9781912261338"/>
    <d v="2018-03-12T00:00:00"/>
    <n v="4.99"/>
    <n v="31"/>
    <x v="9"/>
    <n v="1"/>
    <n v="4.99"/>
    <n v="3.33"/>
    <n v="33.33"/>
    <n v="45.1"/>
    <n v="2.74"/>
    <n v="1"/>
  </r>
  <r>
    <x v="137"/>
    <s v="9781912261338"/>
    <d v="2018-03-12T00:00:00"/>
    <n v="4.99"/>
    <n v="31"/>
    <x v="56"/>
    <n v="1"/>
    <n v="4.99"/>
    <n v="3.33"/>
    <n v="33.33"/>
    <n v="45.1"/>
    <n v="2.74"/>
    <n v="1"/>
  </r>
  <r>
    <x v="137"/>
    <s v="9781912261338"/>
    <d v="2018-03-12T00:00:00"/>
    <n v="4.99"/>
    <n v="31"/>
    <x v="6"/>
    <n v="1"/>
    <n v="4.99"/>
    <n v="3.33"/>
    <n v="33.33"/>
    <n v="45.1"/>
    <n v="2.74"/>
    <n v="1"/>
  </r>
  <r>
    <x v="137"/>
    <s v="9781912261338"/>
    <d v="2018-03-12T00:00:00"/>
    <n v="4.99"/>
    <n v="31"/>
    <x v="6"/>
    <n v="1"/>
    <n v="4.99"/>
    <n v="3.33"/>
    <n v="33.33"/>
    <n v="45.1"/>
    <n v="2.74"/>
    <n v="1"/>
  </r>
  <r>
    <x v="137"/>
    <s v="9781912261338"/>
    <d v="2018-03-12T00:00:00"/>
    <n v="4.99"/>
    <n v="31"/>
    <x v="34"/>
    <n v="5"/>
    <n v="24.95"/>
    <n v="16.63"/>
    <n v="33.33"/>
    <n v="45.02"/>
    <n v="13.72"/>
    <n v="1"/>
  </r>
  <r>
    <x v="137"/>
    <s v="9781912261338"/>
    <d v="2018-03-12T00:00:00"/>
    <n v="4.99"/>
    <n v="31"/>
    <x v="8"/>
    <n v="1"/>
    <n v="4.99"/>
    <n v="3.33"/>
    <n v="33.33"/>
    <n v="45.1"/>
    <n v="2.74"/>
    <n v="1"/>
  </r>
  <r>
    <x v="137"/>
    <s v="9781912261338"/>
    <d v="2018-03-12T00:00:00"/>
    <n v="4.99"/>
    <n v="31"/>
    <x v="14"/>
    <n v="4"/>
    <n v="19.96"/>
    <n v="13.31"/>
    <n v="33.33"/>
    <n v="44.99"/>
    <n v="10.98"/>
    <n v="1"/>
  </r>
  <r>
    <x v="137"/>
    <s v="9781912261338"/>
    <d v="2018-03-12T00:00:00"/>
    <n v="4.99"/>
    <n v="31"/>
    <x v="14"/>
    <n v="-1"/>
    <n v="-4.99"/>
    <n v="-3.33"/>
    <n v="33.33"/>
    <n v="45.1"/>
    <n v="-2.74"/>
    <n v="1"/>
  </r>
  <r>
    <x v="137"/>
    <s v="9781912261338"/>
    <d v="2018-03-12T00:00:00"/>
    <n v="4.99"/>
    <n v="31"/>
    <x v="7"/>
    <n v="1"/>
    <n v="4.99"/>
    <n v="3.33"/>
    <n v="33.33"/>
    <n v="45.1"/>
    <n v="2.74"/>
    <n v="1"/>
  </r>
  <r>
    <x v="137"/>
    <s v="9781912261338"/>
    <d v="2018-03-12T00:00:00"/>
    <n v="4.99"/>
    <n v="31"/>
    <x v="7"/>
    <n v="1"/>
    <n v="4.99"/>
    <n v="3.33"/>
    <n v="33.33"/>
    <n v="45.1"/>
    <n v="2.74"/>
    <n v="1"/>
  </r>
  <r>
    <x v="137"/>
    <s v="9781912261338"/>
    <d v="2018-03-12T00:00:00"/>
    <n v="4.99"/>
    <n v="31"/>
    <x v="37"/>
    <n v="1"/>
    <n v="4.99"/>
    <n v="3.33"/>
    <n v="33.33"/>
    <n v="45.1"/>
    <n v="2.74"/>
    <n v="1"/>
  </r>
  <r>
    <x v="138"/>
    <s v="9781912261451"/>
    <d v="2018-04-06T00:00:00"/>
    <n v="9.99"/>
    <n v="2"/>
    <x v="37"/>
    <n v="1"/>
    <n v="9.99"/>
    <n v="6.66"/>
    <n v="33.33"/>
    <n v="45.05"/>
    <n v="5.49"/>
    <n v="1"/>
  </r>
  <r>
    <x v="139"/>
    <s v="9781912261345"/>
    <d v="2018-04-17T00:00:00"/>
    <n v="4.5"/>
    <n v="22"/>
    <x v="28"/>
    <n v="1"/>
    <n v="4.5"/>
    <n v="2.84"/>
    <n v="37"/>
    <n v="47.78"/>
    <n v="2.35"/>
    <n v="1"/>
  </r>
  <r>
    <x v="139"/>
    <s v="9781912261345"/>
    <d v="2018-04-17T00:00:00"/>
    <n v="4.5"/>
    <n v="22"/>
    <x v="6"/>
    <n v="2"/>
    <n v="9"/>
    <n v="6"/>
    <n v="33.33"/>
    <n v="45"/>
    <n v="4.95"/>
    <n v="1"/>
  </r>
  <r>
    <x v="139"/>
    <s v="9781912261345"/>
    <d v="2018-04-17T00:00:00"/>
    <n v="4.5"/>
    <n v="22"/>
    <x v="34"/>
    <n v="5"/>
    <n v="22.5"/>
    <n v="15"/>
    <n v="33.33"/>
    <n v="44.98"/>
    <n v="12.38"/>
    <n v="1"/>
  </r>
  <r>
    <x v="139"/>
    <s v="9781912261345"/>
    <d v="2018-04-17T00:00:00"/>
    <n v="4.5"/>
    <n v="22"/>
    <x v="1"/>
    <n v="3"/>
    <n v="13.5"/>
    <n v="9"/>
    <n v="33.33"/>
    <n v="44.97"/>
    <n v="7.43"/>
    <n v="1"/>
  </r>
  <r>
    <x v="139"/>
    <s v="9781912261345"/>
    <d v="2018-04-17T00:00:00"/>
    <n v="4.5"/>
    <n v="22"/>
    <x v="16"/>
    <n v="1"/>
    <n v="4.5"/>
    <n v="3"/>
    <n v="33.33"/>
    <n v="44.89"/>
    <n v="2.48"/>
    <n v="1"/>
  </r>
  <r>
    <x v="139"/>
    <s v="9781912261345"/>
    <d v="2018-04-17T00:00:00"/>
    <n v="4.5"/>
    <n v="22"/>
    <x v="14"/>
    <n v="1"/>
    <n v="4.5"/>
    <n v="3"/>
    <n v="33.33"/>
    <n v="44.89"/>
    <n v="2.48"/>
    <n v="1"/>
  </r>
  <r>
    <x v="139"/>
    <s v="9781912261345"/>
    <d v="2018-04-17T00:00:00"/>
    <n v="4.5"/>
    <n v="22"/>
    <x v="7"/>
    <n v="1"/>
    <n v="4.5"/>
    <n v="3"/>
    <n v="33.33"/>
    <n v="44.89"/>
    <n v="2.48"/>
    <n v="1"/>
  </r>
  <r>
    <x v="139"/>
    <s v="9781912261345"/>
    <d v="2018-04-17T00:00:00"/>
    <n v="4.5"/>
    <n v="22"/>
    <x v="57"/>
    <n v="1"/>
    <n v="4.5"/>
    <n v="3"/>
    <n v="33.33"/>
    <n v="44.89"/>
    <n v="2.48"/>
    <n v="1"/>
  </r>
  <r>
    <x v="139"/>
    <s v="9781912261345"/>
    <d v="2018-04-17T00:00:00"/>
    <n v="4.5"/>
    <n v="22"/>
    <x v="42"/>
    <n v="2"/>
    <n v="9"/>
    <n v="6"/>
    <n v="33.33"/>
    <n v="45"/>
    <n v="4.95"/>
    <n v="1"/>
  </r>
  <r>
    <x v="140"/>
    <s v="9781910574874"/>
    <d v="2018-05-16T00:00:00"/>
    <n v="4"/>
    <n v="4"/>
    <x v="42"/>
    <n v="2"/>
    <n v="8"/>
    <n v="5.33"/>
    <n v="33.33"/>
    <n v="45"/>
    <n v="4.4000000000000004"/>
    <n v="1"/>
  </r>
  <r>
    <x v="141"/>
    <s v="9781907004377"/>
    <d v="2018-06-14T00:00:00"/>
    <n v="5.82"/>
    <n v="0"/>
    <x v="11"/>
    <n v="2"/>
    <n v="11.64"/>
    <n v="7.76"/>
    <n v="33.33"/>
    <n v="45.02"/>
    <n v="6.4"/>
    <n v="2"/>
  </r>
  <r>
    <x v="142"/>
    <s v="9781912261598"/>
    <d v="2018-10-03T00:00:00"/>
    <n v="6.99"/>
    <n v="42"/>
    <x v="18"/>
    <n v="2"/>
    <n v="13.98"/>
    <n v="9.32"/>
    <n v="33.33"/>
    <n v="45"/>
    <n v="7.69"/>
    <n v="1"/>
  </r>
  <r>
    <x v="142"/>
    <s v="9781912261598"/>
    <d v="2018-10-03T00:00:00"/>
    <n v="6.99"/>
    <n v="42"/>
    <x v="58"/>
    <n v="-2"/>
    <n v="-13.98"/>
    <n v="-9.32"/>
    <n v="33.33"/>
    <n v="45"/>
    <n v="-7.69"/>
    <n v="1"/>
  </r>
  <r>
    <x v="142"/>
    <s v="9781912261598"/>
    <d v="2018-10-03T00:00:00"/>
    <n v="6.99"/>
    <n v="42"/>
    <x v="7"/>
    <n v="1"/>
    <n v="6.99"/>
    <n v="4.66"/>
    <n v="33.33"/>
    <n v="45.07"/>
    <n v="3.84"/>
    <n v="1"/>
  </r>
  <r>
    <x v="142"/>
    <s v="9781912261598"/>
    <d v="2018-10-03T00:00:00"/>
    <n v="6.99"/>
    <n v="42"/>
    <x v="7"/>
    <n v="1"/>
    <n v="6.99"/>
    <n v="4.66"/>
    <n v="33.33"/>
    <n v="45.07"/>
    <n v="3.84"/>
    <n v="1"/>
  </r>
  <r>
    <x v="142"/>
    <s v="9781912261598"/>
    <d v="2018-10-03T00:00:00"/>
    <n v="6.99"/>
    <n v="42"/>
    <x v="37"/>
    <n v="1"/>
    <n v="6.99"/>
    <n v="4.66"/>
    <n v="33.33"/>
    <n v="45.07"/>
    <n v="3.84"/>
    <n v="1"/>
  </r>
  <r>
    <x v="143"/>
    <s v="9781912261413"/>
    <d v="2018-10-03T00:00:00"/>
    <n v="6.99"/>
    <n v="12"/>
    <x v="18"/>
    <n v="2"/>
    <n v="13.98"/>
    <n v="9.32"/>
    <n v="33.33"/>
    <n v="45"/>
    <n v="7.69"/>
    <n v="1"/>
  </r>
  <r>
    <x v="143"/>
    <s v="9781912261413"/>
    <d v="2018-10-03T00:00:00"/>
    <n v="6.99"/>
    <n v="12"/>
    <x v="59"/>
    <n v="1"/>
    <n v="6.99"/>
    <n v="4.66"/>
    <n v="33.33"/>
    <n v="45.07"/>
    <n v="3.84"/>
    <n v="1"/>
  </r>
  <r>
    <x v="143"/>
    <s v="9781912261413"/>
    <d v="2018-10-03T00:00:00"/>
    <n v="6.99"/>
    <n v="12"/>
    <x v="58"/>
    <n v="-1"/>
    <n v="-6.99"/>
    <n v="-4.66"/>
    <n v="33.33"/>
    <n v="45.07"/>
    <n v="-3.84"/>
    <n v="1"/>
  </r>
  <r>
    <x v="143"/>
    <s v="9781912261413"/>
    <d v="2018-10-03T00:00:00"/>
    <n v="6.99"/>
    <n v="12"/>
    <x v="9"/>
    <n v="1"/>
    <n v="6.99"/>
    <n v="4.66"/>
    <n v="33.33"/>
    <n v="45.07"/>
    <n v="3.84"/>
    <n v="1"/>
  </r>
  <r>
    <x v="143"/>
    <s v="9781912261413"/>
    <d v="2018-10-03T00:00:00"/>
    <n v="6.99"/>
    <n v="12"/>
    <x v="7"/>
    <n v="1"/>
    <n v="6.99"/>
    <n v="4.66"/>
    <n v="33.33"/>
    <n v="45.07"/>
    <n v="3.84"/>
    <n v="1"/>
  </r>
  <r>
    <x v="143"/>
    <s v="9781912261413"/>
    <d v="2018-10-03T00:00:00"/>
    <n v="6.99"/>
    <n v="12"/>
    <x v="7"/>
    <n v="1"/>
    <n v="6.99"/>
    <n v="4.66"/>
    <n v="33.33"/>
    <n v="45.07"/>
    <n v="3.84"/>
    <n v="1"/>
  </r>
  <r>
    <x v="143"/>
    <s v="9781912261413"/>
    <d v="2018-10-03T00:00:00"/>
    <n v="6.99"/>
    <n v="12"/>
    <x v="37"/>
    <n v="1"/>
    <n v="6.99"/>
    <n v="4.66"/>
    <n v="33.33"/>
    <n v="45.07"/>
    <n v="3.84"/>
    <n v="1"/>
  </r>
  <r>
    <x v="144"/>
    <s v="9781912261666"/>
    <d v="2018-10-10T00:00:00"/>
    <n v="6.99"/>
    <n v="0"/>
    <x v="27"/>
    <n v="1"/>
    <n v="6.99"/>
    <n v="4.66"/>
    <n v="33.33"/>
    <n v="45.07"/>
    <n v="3.84"/>
    <n v="1"/>
  </r>
  <r>
    <x v="145"/>
    <s v="9781912261628"/>
    <d v="2018-10-18T00:00:00"/>
    <n v="5.83"/>
    <n v="58"/>
    <x v="12"/>
    <n v="1"/>
    <n v="5.83"/>
    <n v="3.89"/>
    <n v="33.33"/>
    <n v="44.94"/>
    <n v="3.21"/>
    <n v="2"/>
  </r>
  <r>
    <x v="146"/>
    <s v="9781912261550"/>
    <d v="2018-11-27T00:00:00"/>
    <n v="3.99"/>
    <n v="42"/>
    <x v="34"/>
    <n v="2"/>
    <n v="7.98"/>
    <n v="5.32"/>
    <n v="33.33"/>
    <n v="44.99"/>
    <n v="4.3899999999999997"/>
    <n v="1"/>
  </r>
  <r>
    <x v="146"/>
    <s v="9781912261550"/>
    <d v="2018-11-27T00:00:00"/>
    <n v="3.99"/>
    <n v="42"/>
    <x v="31"/>
    <n v="1"/>
    <n v="3.99"/>
    <n v="2.59"/>
    <n v="35"/>
    <n v="46.37"/>
    <n v="2.14"/>
    <n v="1"/>
  </r>
  <r>
    <x v="147"/>
    <s v="9781912261352"/>
    <d v="2018-11-27T00:00:00"/>
    <n v="8.99"/>
    <n v="17"/>
    <x v="7"/>
    <n v="1"/>
    <n v="8.99"/>
    <n v="5.99"/>
    <n v="33.33"/>
    <n v="45.06"/>
    <n v="4.9400000000000004"/>
    <n v="1"/>
  </r>
  <r>
    <x v="148"/>
    <s v="9781907004865"/>
    <d v="2019-02-19T00:00:00"/>
    <n v="6.99"/>
    <n v="55"/>
    <x v="28"/>
    <n v="10"/>
    <n v="69.900000000000006"/>
    <n v="44.04"/>
    <n v="37"/>
    <n v="47.96"/>
    <n v="36.380000000000003"/>
    <n v="1"/>
  </r>
  <r>
    <x v="148"/>
    <s v="9781907004865"/>
    <d v="2019-02-19T00:00:00"/>
    <n v="6.99"/>
    <n v="55"/>
    <x v="25"/>
    <n v="1"/>
    <n v="6.99"/>
    <n v="4.66"/>
    <n v="33.33"/>
    <n v="45.07"/>
    <n v="3.84"/>
    <n v="1"/>
  </r>
  <r>
    <x v="148"/>
    <s v="9781907004865"/>
    <d v="2019-02-19T00:00:00"/>
    <n v="6.99"/>
    <n v="55"/>
    <x v="25"/>
    <n v="1"/>
    <n v="6.99"/>
    <n v="4.66"/>
    <n v="33.33"/>
    <n v="45.07"/>
    <n v="3.84"/>
    <n v="1"/>
  </r>
  <r>
    <x v="149"/>
    <s v="9781912261574"/>
    <d v="2019-03-06T00:00:00"/>
    <n v="6.99"/>
    <n v="0"/>
    <x v="60"/>
    <n v="25"/>
    <n v="174.75"/>
    <n v="116.51"/>
    <n v="33.33"/>
    <n v="45.01"/>
    <n v="96.11"/>
    <n v="1"/>
  </r>
  <r>
    <x v="149"/>
    <s v="9781912261574"/>
    <d v="2019-03-06T00:00:00"/>
    <n v="6.99"/>
    <n v="0"/>
    <x v="52"/>
    <n v="-1"/>
    <n v="-6.99"/>
    <n v="-4.54"/>
    <n v="35"/>
    <n v="46.36"/>
    <n v="-3.75"/>
    <n v="1"/>
  </r>
  <r>
    <x v="150"/>
    <s v="9781912261703"/>
    <d v="2019-03-15T00:00:00"/>
    <n v="5.83"/>
    <n v="5"/>
    <x v="9"/>
    <n v="1"/>
    <n v="5.83"/>
    <n v="3.89"/>
    <n v="33.33"/>
    <n v="44.94"/>
    <n v="3.21"/>
    <n v="2"/>
  </r>
  <r>
    <x v="150"/>
    <s v="9781912261703"/>
    <d v="2019-03-15T00:00:00"/>
    <n v="5.83"/>
    <n v="5"/>
    <x v="12"/>
    <n v="2"/>
    <n v="11.66"/>
    <n v="7.77"/>
    <n v="33.33"/>
    <n v="45.03"/>
    <n v="6.41"/>
    <n v="2"/>
  </r>
  <r>
    <x v="150"/>
    <s v="9781912261703"/>
    <d v="2019-03-15T00:00:00"/>
    <n v="5.83"/>
    <n v="5"/>
    <x v="1"/>
    <n v="1"/>
    <n v="5.83"/>
    <n v="3.89"/>
    <n v="33.33"/>
    <n v="44.94"/>
    <n v="3.21"/>
    <n v="2"/>
  </r>
  <r>
    <x v="150"/>
    <s v="9781912261703"/>
    <d v="2019-03-15T00:00:00"/>
    <n v="5.83"/>
    <n v="5"/>
    <x v="22"/>
    <n v="4"/>
    <n v="23.32"/>
    <n v="15.55"/>
    <n v="33.33"/>
    <n v="44.99"/>
    <n v="12.83"/>
    <n v="2"/>
  </r>
  <r>
    <x v="150"/>
    <s v="9781912261703"/>
    <d v="2019-03-15T00:00:00"/>
    <n v="5.83"/>
    <n v="5"/>
    <x v="42"/>
    <n v="3"/>
    <n v="17.489999999999998"/>
    <n v="11.66"/>
    <n v="33.33"/>
    <n v="45"/>
    <n v="9.6199999999999992"/>
    <n v="2"/>
  </r>
  <r>
    <x v="151"/>
    <s v="9781912261963"/>
    <d v="2019-07-19T00:00:00"/>
    <n v="7.99"/>
    <n v="57"/>
    <x v="28"/>
    <n v="1"/>
    <n v="7.99"/>
    <n v="5.03"/>
    <n v="37"/>
    <n v="48.07"/>
    <n v="4.1500000000000004"/>
    <n v="1"/>
  </r>
  <r>
    <x v="151"/>
    <s v="9781912261963"/>
    <d v="2019-07-19T00:00:00"/>
    <n v="7.99"/>
    <n v="57"/>
    <x v="7"/>
    <n v="1"/>
    <n v="7.99"/>
    <n v="5.33"/>
    <n v="33.33"/>
    <n v="45.06"/>
    <n v="4.3899999999999997"/>
    <n v="1"/>
  </r>
  <r>
    <x v="152"/>
    <s v="9781912261758"/>
    <d v="2019-08-06T00:00:00"/>
    <n v="7.99"/>
    <n v="23"/>
    <x v="28"/>
    <n v="1"/>
    <n v="7.99"/>
    <n v="5.03"/>
    <n v="37"/>
    <n v="48.07"/>
    <n v="4.1500000000000004"/>
    <n v="1"/>
  </r>
  <r>
    <x v="152"/>
    <s v="9781912261758"/>
    <d v="2019-08-06T00:00:00"/>
    <n v="7.99"/>
    <n v="23"/>
    <x v="20"/>
    <n v="1"/>
    <n v="7.99"/>
    <n v="5.33"/>
    <n v="33.33"/>
    <n v="45.06"/>
    <n v="4.3899999999999997"/>
    <n v="1"/>
  </r>
  <r>
    <x v="152"/>
    <s v="9781912261758"/>
    <d v="2019-08-06T00:00:00"/>
    <n v="7.99"/>
    <n v="23"/>
    <x v="22"/>
    <n v="-1"/>
    <n v="-7.99"/>
    <n v="-5.33"/>
    <n v="33.33"/>
    <n v="45.06"/>
    <n v="-4.3899999999999997"/>
    <n v="1"/>
  </r>
  <r>
    <x v="153"/>
    <s v="9781908574787"/>
    <d v="2019-08-31T00:00:00"/>
    <n v="6.99"/>
    <n v="98"/>
    <x v="28"/>
    <n v="1"/>
    <n v="6.99"/>
    <n v="4.4000000000000004"/>
    <n v="37"/>
    <n v="48.07"/>
    <n v="3.63"/>
    <n v="1"/>
  </r>
  <r>
    <x v="153"/>
    <s v="9781908574787"/>
    <d v="2019-08-31T00:00:00"/>
    <n v="6.99"/>
    <n v="98"/>
    <x v="5"/>
    <n v="2"/>
    <n v="13.98"/>
    <n v="9.32"/>
    <n v="33.33"/>
    <n v="45"/>
    <n v="7.69"/>
    <n v="1"/>
  </r>
  <r>
    <x v="153"/>
    <s v="9781908574787"/>
    <d v="2019-08-31T00:00:00"/>
    <n v="6.99"/>
    <n v="98"/>
    <x v="61"/>
    <n v="2"/>
    <n v="13.98"/>
    <n v="9.32"/>
    <n v="33.33"/>
    <n v="45"/>
    <n v="7.69"/>
    <n v="1"/>
  </r>
  <r>
    <x v="153"/>
    <s v="9781908574787"/>
    <d v="2019-08-31T00:00:00"/>
    <n v="6.99"/>
    <n v="98"/>
    <x v="46"/>
    <n v="1"/>
    <n v="6.99"/>
    <n v="4.66"/>
    <n v="33.33"/>
    <n v="45.07"/>
    <n v="3.84"/>
    <n v="1"/>
  </r>
  <r>
    <x v="153"/>
    <s v="9781908574787"/>
    <d v="2019-08-31T00:00:00"/>
    <n v="6.99"/>
    <n v="98"/>
    <x v="54"/>
    <n v="1"/>
    <n v="6.99"/>
    <n v="4.66"/>
    <n v="33.33"/>
    <n v="45.07"/>
    <n v="3.84"/>
    <n v="1"/>
  </r>
  <r>
    <x v="153"/>
    <s v="9781908574787"/>
    <d v="2019-08-31T00:00:00"/>
    <n v="6.99"/>
    <n v="98"/>
    <x v="62"/>
    <n v="4"/>
    <n v="27.96"/>
    <n v="18.64"/>
    <n v="33.33"/>
    <n v="45"/>
    <n v="15.38"/>
    <n v="1"/>
  </r>
  <r>
    <x v="153"/>
    <s v="9781908574787"/>
    <d v="2019-08-31T00:00:00"/>
    <n v="6.99"/>
    <n v="98"/>
    <x v="9"/>
    <n v="1"/>
    <n v="6.99"/>
    <n v="4.66"/>
    <n v="33.33"/>
    <n v="45.07"/>
    <n v="3.84"/>
    <n v="1"/>
  </r>
  <r>
    <x v="153"/>
    <s v="9781908574787"/>
    <d v="2019-08-31T00:00:00"/>
    <n v="6.99"/>
    <n v="98"/>
    <x v="9"/>
    <n v="1"/>
    <n v="6.99"/>
    <n v="4.66"/>
    <n v="33.33"/>
    <n v="45.07"/>
    <n v="3.84"/>
    <n v="1"/>
  </r>
  <r>
    <x v="153"/>
    <s v="9781908574787"/>
    <d v="2019-08-31T00:00:00"/>
    <n v="6.99"/>
    <n v="98"/>
    <x v="9"/>
    <n v="1"/>
    <n v="6.99"/>
    <n v="4.66"/>
    <n v="33.33"/>
    <n v="45.07"/>
    <n v="3.84"/>
    <n v="1"/>
  </r>
  <r>
    <x v="153"/>
    <s v="9781908574787"/>
    <d v="2019-08-31T00:00:00"/>
    <n v="6.99"/>
    <n v="98"/>
    <x v="9"/>
    <n v="1"/>
    <n v="6.99"/>
    <n v="4.66"/>
    <n v="33.33"/>
    <n v="45.07"/>
    <n v="3.84"/>
    <n v="1"/>
  </r>
  <r>
    <x v="153"/>
    <s v="9781908574787"/>
    <d v="2019-08-31T00:00:00"/>
    <n v="6.99"/>
    <n v="98"/>
    <x v="13"/>
    <n v="1"/>
    <n v="6.99"/>
    <n v="4.66"/>
    <n v="33.33"/>
    <n v="45.07"/>
    <n v="3.84"/>
    <n v="1"/>
  </r>
  <r>
    <x v="153"/>
    <s v="9781908574787"/>
    <d v="2019-08-31T00:00:00"/>
    <n v="6.99"/>
    <n v="98"/>
    <x v="63"/>
    <n v="3"/>
    <n v="20.97"/>
    <n v="13.98"/>
    <n v="33.33"/>
    <n v="45.02"/>
    <n v="11.53"/>
    <n v="1"/>
  </r>
  <r>
    <x v="154"/>
    <s v="9781912261970"/>
    <d v="2019-09-13T00:00:00"/>
    <n v="6.99"/>
    <n v="97"/>
    <x v="20"/>
    <n v="1"/>
    <n v="6.99"/>
    <n v="4.66"/>
    <n v="33.33"/>
    <n v="45.07"/>
    <n v="3.84"/>
    <n v="1"/>
  </r>
  <r>
    <x v="154"/>
    <s v="9781912261970"/>
    <d v="2019-09-13T00:00:00"/>
    <n v="6.99"/>
    <n v="97"/>
    <x v="31"/>
    <n v="1"/>
    <n v="6.99"/>
    <n v="4.54"/>
    <n v="35"/>
    <n v="46.36"/>
    <n v="3.75"/>
    <n v="1"/>
  </r>
  <r>
    <x v="155"/>
    <s v="9781912261765"/>
    <d v="2019-09-13T00:00:00"/>
    <n v="6.99"/>
    <n v="39"/>
    <x v="64"/>
    <n v="1"/>
    <n v="6.99"/>
    <n v="4.66"/>
    <n v="33.33"/>
    <n v="45.07"/>
    <n v="3.84"/>
    <n v="1"/>
  </r>
  <r>
    <x v="155"/>
    <s v="9781912261765"/>
    <d v="2019-09-13T00:00:00"/>
    <n v="6.99"/>
    <n v="39"/>
    <x v="12"/>
    <n v="1"/>
    <n v="6.99"/>
    <n v="4.66"/>
    <n v="33.33"/>
    <n v="45.07"/>
    <n v="3.84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-1"/>
    <n v="-6.99"/>
    <n v="-4.54"/>
    <n v="35"/>
    <n v="46.36"/>
    <n v="-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5"/>
    <s v="9781912261765"/>
    <d v="2019-09-13T00:00:00"/>
    <n v="6.99"/>
    <n v="39"/>
    <x v="31"/>
    <n v="1"/>
    <n v="6.99"/>
    <n v="4.54"/>
    <n v="35"/>
    <n v="46.36"/>
    <n v="3.75"/>
    <n v="1"/>
  </r>
  <r>
    <x v="156"/>
    <s v="9781913245030"/>
    <d v="2019-09-19T00:00:00"/>
    <n v="10.82"/>
    <n v="5"/>
    <x v="40"/>
    <n v="3"/>
    <n v="32.46"/>
    <n v="21.64"/>
    <n v="33.33"/>
    <n v="45.01"/>
    <n v="17.850000000000001"/>
    <n v="2"/>
  </r>
  <r>
    <x v="156"/>
    <s v="9781913245030"/>
    <d v="2019-09-19T00:00:00"/>
    <n v="10.82"/>
    <n v="5"/>
    <x v="4"/>
    <n v="1"/>
    <n v="10.82"/>
    <n v="7.21"/>
    <n v="33.33"/>
    <n v="45.01"/>
    <n v="5.95"/>
    <n v="2"/>
  </r>
  <r>
    <x v="156"/>
    <s v="9781913245030"/>
    <d v="2019-09-19T00:00:00"/>
    <n v="10.82"/>
    <n v="5"/>
    <x v="32"/>
    <n v="2"/>
    <n v="21.64"/>
    <n v="14.43"/>
    <n v="33.33"/>
    <n v="45.01"/>
    <n v="11.9"/>
    <n v="2"/>
  </r>
  <r>
    <x v="156"/>
    <s v="9781913245030"/>
    <d v="2019-09-19T00:00:00"/>
    <n v="10.82"/>
    <n v="5"/>
    <x v="9"/>
    <n v="1"/>
    <n v="10.82"/>
    <n v="7.21"/>
    <n v="33.33"/>
    <n v="45.01"/>
    <n v="5.95"/>
    <n v="2"/>
  </r>
  <r>
    <x v="156"/>
    <s v="9781913245030"/>
    <d v="2019-09-19T00:00:00"/>
    <n v="10.82"/>
    <n v="5"/>
    <x v="12"/>
    <n v="1"/>
    <n v="10.82"/>
    <n v="7.21"/>
    <n v="33.33"/>
    <n v="45.01"/>
    <n v="5.95"/>
    <n v="2"/>
  </r>
  <r>
    <x v="156"/>
    <s v="9781913245030"/>
    <d v="2019-09-19T00:00:00"/>
    <n v="10.82"/>
    <n v="5"/>
    <x v="1"/>
    <n v="1"/>
    <n v="10.82"/>
    <n v="7.21"/>
    <n v="33.33"/>
    <n v="45.01"/>
    <n v="5.95"/>
    <n v="2"/>
  </r>
  <r>
    <x v="156"/>
    <s v="9781913245030"/>
    <d v="2019-09-19T00:00:00"/>
    <n v="10.82"/>
    <n v="5"/>
    <x v="1"/>
    <n v="2"/>
    <n v="21.64"/>
    <n v="14.43"/>
    <n v="33.33"/>
    <n v="45.01"/>
    <n v="11.9"/>
    <n v="2"/>
  </r>
  <r>
    <x v="156"/>
    <s v="9781913245030"/>
    <d v="2019-09-19T00:00:00"/>
    <n v="10.82"/>
    <n v="5"/>
    <x v="14"/>
    <n v="1"/>
    <n v="10.82"/>
    <n v="7.21"/>
    <n v="33.33"/>
    <n v="45.01"/>
    <n v="5.95"/>
    <n v="2"/>
  </r>
  <r>
    <x v="156"/>
    <s v="9781913245030"/>
    <d v="2019-09-19T00:00:00"/>
    <n v="10.82"/>
    <n v="5"/>
    <x v="17"/>
    <n v="1"/>
    <n v="10.82"/>
    <n v="7.21"/>
    <n v="33.33"/>
    <n v="45.01"/>
    <n v="5.95"/>
    <n v="2"/>
  </r>
  <r>
    <x v="157"/>
    <s v="9781908574459"/>
    <d v="2019-10-31T00:00:00"/>
    <n v="4.99"/>
    <n v="81"/>
    <x v="35"/>
    <n v="2"/>
    <n v="9.98"/>
    <n v="6.65"/>
    <n v="33.33"/>
    <n v="44.99"/>
    <n v="5.49"/>
    <n v="1"/>
  </r>
  <r>
    <x v="157"/>
    <s v="9781908574459"/>
    <d v="2019-10-31T00:00:00"/>
    <n v="4.99"/>
    <n v="81"/>
    <x v="16"/>
    <n v="1"/>
    <n v="4.99"/>
    <n v="3.33"/>
    <n v="33.33"/>
    <n v="45.1"/>
    <n v="2.74"/>
    <n v="1"/>
  </r>
  <r>
    <x v="158"/>
    <s v="9781913245009"/>
    <d v="2019-11-19T00:00:00"/>
    <n v="3.5"/>
    <n v="47"/>
    <x v="9"/>
    <n v="-1"/>
    <n v="-3.5"/>
    <n v="-2.33"/>
    <n v="33.33"/>
    <n v="45.15"/>
    <n v="-1.92"/>
    <n v="1"/>
  </r>
  <r>
    <x v="158"/>
    <s v="9781913245009"/>
    <d v="2019-11-19T00:00:00"/>
    <n v="3.5"/>
    <n v="47"/>
    <x v="9"/>
    <n v="-1"/>
    <n v="-3.5"/>
    <n v="-2.33"/>
    <n v="33.33"/>
    <n v="45.15"/>
    <n v="-1.92"/>
    <n v="1"/>
  </r>
  <r>
    <x v="159"/>
    <s v="9781913245047"/>
    <d v="2019-11-29T00:00:00"/>
    <n v="6.99"/>
    <n v="59"/>
    <x v="28"/>
    <n v="1"/>
    <n v="6.99"/>
    <n v="4.4000000000000004"/>
    <n v="37"/>
    <n v="48.07"/>
    <n v="3.63"/>
    <n v="1"/>
  </r>
  <r>
    <x v="159"/>
    <s v="9781913245047"/>
    <d v="2019-11-29T00:00:00"/>
    <n v="6.99"/>
    <n v="59"/>
    <x v="9"/>
    <n v="1"/>
    <n v="6.99"/>
    <n v="4.66"/>
    <n v="33.33"/>
    <n v="45.07"/>
    <n v="3.84"/>
    <n v="1"/>
  </r>
  <r>
    <x v="160"/>
    <s v="9781912261871"/>
    <d v="2020-02-27T00:00:00"/>
    <n v="7.99"/>
    <n v="55"/>
    <x v="18"/>
    <n v="1"/>
    <n v="7.99"/>
    <n v="5.33"/>
    <n v="33.33"/>
    <n v="45.06"/>
    <n v="4.3899999999999997"/>
    <n v="1"/>
  </r>
  <r>
    <x v="160"/>
    <s v="9781912261871"/>
    <d v="2020-02-27T00:00:00"/>
    <n v="7.99"/>
    <n v="55"/>
    <x v="18"/>
    <n v="1"/>
    <n v="7.99"/>
    <n v="5.33"/>
    <n v="33.33"/>
    <n v="45.06"/>
    <n v="4.3899999999999997"/>
    <n v="1"/>
  </r>
  <r>
    <x v="161"/>
    <s v="9781913245092"/>
    <d v="2020-03-04T00:00:00"/>
    <n v="6.99"/>
    <n v="863"/>
    <x v="20"/>
    <n v="1"/>
    <n v="6.99"/>
    <n v="4.66"/>
    <n v="33.33"/>
    <n v="45.07"/>
    <n v="3.84"/>
    <n v="1"/>
  </r>
  <r>
    <x v="161"/>
    <s v="9781913245092"/>
    <d v="2020-03-04T00:00:00"/>
    <n v="6.99"/>
    <n v="863"/>
    <x v="64"/>
    <n v="1"/>
    <n v="6.99"/>
    <n v="4.66"/>
    <n v="33.33"/>
    <n v="45.07"/>
    <n v="3.84"/>
    <n v="1"/>
  </r>
  <r>
    <x v="161"/>
    <s v="9781913245092"/>
    <d v="2020-03-04T00:00:00"/>
    <n v="6.99"/>
    <n v="863"/>
    <x v="9"/>
    <n v="1"/>
    <n v="6.99"/>
    <n v="4.66"/>
    <n v="33.33"/>
    <n v="45.07"/>
    <n v="3.84"/>
    <n v="1"/>
  </r>
  <r>
    <x v="161"/>
    <s v="9781913245092"/>
    <d v="2020-03-04T00:00:00"/>
    <n v="6.99"/>
    <n v="863"/>
    <x v="9"/>
    <n v="1"/>
    <n v="6.99"/>
    <n v="4.66"/>
    <n v="33.33"/>
    <n v="45.07"/>
    <n v="3.84"/>
    <n v="1"/>
  </r>
  <r>
    <x v="161"/>
    <s v="9781913245092"/>
    <d v="2020-03-04T00:00:00"/>
    <n v="6.99"/>
    <n v="863"/>
    <x v="9"/>
    <n v="1"/>
    <n v="6.99"/>
    <n v="4.66"/>
    <n v="33.33"/>
    <n v="45.07"/>
    <n v="3.84"/>
    <n v="1"/>
  </r>
  <r>
    <x v="162"/>
    <s v="9781912261994"/>
    <d v="2020-04-22T00:00:00"/>
    <n v="6.99"/>
    <n v="0"/>
    <x v="28"/>
    <n v="4"/>
    <n v="27.96"/>
    <n v="17.61"/>
    <n v="37"/>
    <n v="47.97"/>
    <n v="14.55"/>
    <n v="1"/>
  </r>
  <r>
    <x v="163"/>
    <s v="9781913245146"/>
    <d v="2020-05-13T00:00:00"/>
    <n v="9.99"/>
    <n v="2"/>
    <x v="0"/>
    <n v="1"/>
    <n v="9.99"/>
    <n v="6.66"/>
    <n v="33.33"/>
    <n v="45.05"/>
    <n v="5.49"/>
    <n v="1"/>
  </r>
  <r>
    <x v="164"/>
    <s v="9781908574480"/>
    <d v="2020-07-14T00:00:00"/>
    <n v="4.99"/>
    <n v="43"/>
    <x v="28"/>
    <n v="6"/>
    <n v="29.94"/>
    <n v="18.86"/>
    <n v="37"/>
    <n v="47.97"/>
    <n v="15.58"/>
    <n v="1"/>
  </r>
  <r>
    <x v="164"/>
    <s v="9781908574480"/>
    <d v="2020-07-14T00:00:00"/>
    <n v="4.99"/>
    <n v="43"/>
    <x v="27"/>
    <n v="1"/>
    <n v="4.99"/>
    <n v="3.33"/>
    <n v="33.33"/>
    <n v="45.1"/>
    <n v="2.74"/>
    <n v="1"/>
  </r>
  <r>
    <x v="164"/>
    <s v="9781908574480"/>
    <d v="2020-07-14T00:00:00"/>
    <n v="4.99"/>
    <n v="43"/>
    <x v="9"/>
    <n v="1"/>
    <n v="4.99"/>
    <n v="3.33"/>
    <n v="33.33"/>
    <n v="45.1"/>
    <n v="2.74"/>
    <n v="1"/>
  </r>
  <r>
    <x v="164"/>
    <s v="9781908574480"/>
    <d v="2020-07-14T00:00:00"/>
    <n v="4.99"/>
    <n v="43"/>
    <x v="42"/>
    <n v="-1"/>
    <n v="-4.99"/>
    <n v="-3.33"/>
    <n v="33.33"/>
    <n v="45.1"/>
    <n v="-2.74"/>
    <n v="1"/>
  </r>
  <r>
    <x v="165"/>
    <s v="9781913245290"/>
    <d v="2020-07-20T00:00:00"/>
    <n v="6.99"/>
    <n v="74"/>
    <x v="20"/>
    <n v="1"/>
    <n v="6.99"/>
    <n v="4.66"/>
    <n v="33.33"/>
    <n v="45.07"/>
    <n v="3.84"/>
    <n v="1"/>
  </r>
  <r>
    <x v="165"/>
    <s v="9781913245290"/>
    <d v="2020-07-20T00:00:00"/>
    <n v="6.99"/>
    <n v="74"/>
    <x v="64"/>
    <n v="1"/>
    <n v="6.99"/>
    <n v="4.66"/>
    <n v="33.33"/>
    <n v="45.07"/>
    <n v="3.84"/>
    <n v="1"/>
  </r>
  <r>
    <x v="166"/>
    <s v="9781913245238"/>
    <d v="2020-07-31T00:00:00"/>
    <n v="6.99"/>
    <n v="52"/>
    <x v="18"/>
    <n v="3"/>
    <n v="20.97"/>
    <n v="13.98"/>
    <n v="33.33"/>
    <n v="45.02"/>
    <n v="11.53"/>
    <n v="1"/>
  </r>
  <r>
    <x v="166"/>
    <s v="9781913245238"/>
    <d v="2020-07-31T00:00:00"/>
    <n v="6.99"/>
    <n v="52"/>
    <x v="58"/>
    <n v="-2"/>
    <n v="-13.98"/>
    <n v="-9.32"/>
    <n v="33.33"/>
    <n v="45"/>
    <n v="-7.69"/>
    <n v="1"/>
  </r>
  <r>
    <x v="166"/>
    <s v="9781913245238"/>
    <d v="2020-07-31T00:00:00"/>
    <n v="6.99"/>
    <n v="52"/>
    <x v="7"/>
    <n v="1"/>
    <n v="6.99"/>
    <n v="4.66"/>
    <n v="33.33"/>
    <n v="45.07"/>
    <n v="3.84"/>
    <n v="1"/>
  </r>
  <r>
    <x v="166"/>
    <s v="9781913245238"/>
    <d v="2020-07-31T00:00:00"/>
    <n v="6.99"/>
    <n v="52"/>
    <x v="7"/>
    <n v="1"/>
    <n v="6.99"/>
    <n v="4.66"/>
    <n v="33.33"/>
    <n v="45.07"/>
    <n v="3.84"/>
    <n v="1"/>
  </r>
  <r>
    <x v="166"/>
    <s v="9781913245238"/>
    <d v="2020-07-31T00:00:00"/>
    <n v="6.99"/>
    <n v="52"/>
    <x v="37"/>
    <n v="1"/>
    <n v="6.99"/>
    <n v="4.66"/>
    <n v="33.33"/>
    <n v="45.07"/>
    <n v="3.84"/>
    <n v="1"/>
  </r>
  <r>
    <x v="167"/>
    <s v="9781908574893"/>
    <d v="2020-08-07T00:00:00"/>
    <n v="4.99"/>
    <n v="8"/>
    <x v="22"/>
    <n v="2"/>
    <n v="9.98"/>
    <n v="6.65"/>
    <n v="33.33"/>
    <n v="44.99"/>
    <n v="5.49"/>
    <n v="1"/>
  </r>
  <r>
    <x v="168"/>
    <s v="9781913245184"/>
    <d v="2020-08-24T00:00:00"/>
    <n v="24.95"/>
    <n v="60"/>
    <x v="28"/>
    <n v="22"/>
    <n v="548.9"/>
    <n v="345.81"/>
    <n v="37"/>
    <n v="47.97"/>
    <n v="285.64"/>
    <n v="1"/>
  </r>
  <r>
    <x v="169"/>
    <s v="9781912261987"/>
    <d v="2020-09-10T00:00:00"/>
    <n v="12.99"/>
    <n v="20"/>
    <x v="18"/>
    <n v="2"/>
    <n v="25.98"/>
    <n v="17.32"/>
    <n v="33.33"/>
    <n v="45"/>
    <n v="14.29"/>
    <n v="1"/>
  </r>
  <r>
    <x v="170"/>
    <s v="9781913245177"/>
    <d v="2020-09-18T00:00:00"/>
    <n v="9.99"/>
    <n v="24"/>
    <x v="0"/>
    <n v="1"/>
    <n v="9.99"/>
    <n v="7.49"/>
    <n v="25"/>
    <n v="38.04"/>
    <n v="6.19"/>
    <n v="1"/>
  </r>
  <r>
    <x v="171"/>
    <s v="9781912261048"/>
    <d v="2020-10-01T00:00:00"/>
    <n v="11.99"/>
    <n v="39"/>
    <x v="2"/>
    <n v="1"/>
    <n v="11.99"/>
    <n v="7.99"/>
    <n v="33.33"/>
    <n v="45.04"/>
    <n v="6.59"/>
    <n v="1"/>
  </r>
  <r>
    <x v="171"/>
    <s v="9781912261048"/>
    <d v="2020-10-01T00:00:00"/>
    <n v="11.99"/>
    <n v="39"/>
    <x v="2"/>
    <n v="1"/>
    <n v="11.99"/>
    <n v="7.99"/>
    <n v="33.33"/>
    <n v="45.04"/>
    <n v="6.59"/>
    <n v="1"/>
  </r>
  <r>
    <x v="171"/>
    <s v="9781912261048"/>
    <d v="2020-10-01T00:00:00"/>
    <n v="11.99"/>
    <n v="39"/>
    <x v="36"/>
    <n v="2"/>
    <n v="23.98"/>
    <n v="15.99"/>
    <n v="33.33"/>
    <n v="45"/>
    <n v="13.19"/>
    <n v="1"/>
  </r>
  <r>
    <x v="171"/>
    <s v="9781912261048"/>
    <d v="2020-10-01T00:00:00"/>
    <n v="11.99"/>
    <n v="39"/>
    <x v="5"/>
    <n v="1"/>
    <n v="11.99"/>
    <n v="7.99"/>
    <n v="33.33"/>
    <n v="45.04"/>
    <n v="6.59"/>
    <n v="1"/>
  </r>
  <r>
    <x v="171"/>
    <s v="9781912261048"/>
    <d v="2020-10-01T00:00:00"/>
    <n v="11.99"/>
    <n v="39"/>
    <x v="0"/>
    <n v="1"/>
    <n v="11.99"/>
    <n v="7.99"/>
    <n v="33.33"/>
    <n v="45.04"/>
    <n v="6.59"/>
    <n v="1"/>
  </r>
  <r>
    <x v="171"/>
    <s v="9781912261048"/>
    <d v="2020-10-01T00:00:00"/>
    <n v="11.99"/>
    <n v="39"/>
    <x v="65"/>
    <n v="2"/>
    <n v="23.98"/>
    <n v="15.99"/>
    <n v="33.33"/>
    <n v="45"/>
    <n v="13.19"/>
    <n v="1"/>
  </r>
  <r>
    <x v="171"/>
    <s v="9781912261048"/>
    <d v="2020-10-01T00:00:00"/>
    <n v="11.99"/>
    <n v="39"/>
    <x v="46"/>
    <n v="1"/>
    <n v="11.99"/>
    <n v="7.99"/>
    <n v="33.33"/>
    <n v="45.04"/>
    <n v="6.59"/>
    <n v="1"/>
  </r>
  <r>
    <x v="171"/>
    <s v="9781912261048"/>
    <d v="2020-10-01T00:00:00"/>
    <n v="11.99"/>
    <n v="39"/>
    <x v="32"/>
    <n v="2"/>
    <n v="23.98"/>
    <n v="15.99"/>
    <n v="33.33"/>
    <n v="45"/>
    <n v="13.19"/>
    <n v="1"/>
  </r>
  <r>
    <x v="171"/>
    <s v="9781912261048"/>
    <d v="2020-10-01T00:00:00"/>
    <n v="11.99"/>
    <n v="39"/>
    <x v="12"/>
    <n v="2"/>
    <n v="23.98"/>
    <n v="15.99"/>
    <n v="33.33"/>
    <n v="45"/>
    <n v="13.19"/>
    <n v="1"/>
  </r>
  <r>
    <x v="171"/>
    <s v="9781912261048"/>
    <d v="2020-10-01T00:00:00"/>
    <n v="11.99"/>
    <n v="39"/>
    <x v="66"/>
    <n v="1"/>
    <n v="11.99"/>
    <n v="7.99"/>
    <n v="33.33"/>
    <n v="45.04"/>
    <n v="6.59"/>
    <n v="1"/>
  </r>
  <r>
    <x v="171"/>
    <s v="9781912261048"/>
    <d v="2020-10-01T00:00:00"/>
    <n v="11.99"/>
    <n v="39"/>
    <x v="6"/>
    <n v="5"/>
    <n v="59.95"/>
    <n v="39.97"/>
    <n v="33.33"/>
    <n v="45.01"/>
    <n v="32.97"/>
    <n v="1"/>
  </r>
  <r>
    <x v="171"/>
    <s v="9781912261048"/>
    <d v="2020-10-01T00:00:00"/>
    <n v="11.99"/>
    <n v="39"/>
    <x v="6"/>
    <n v="1"/>
    <n v="11.99"/>
    <n v="7.99"/>
    <n v="33.33"/>
    <n v="45.04"/>
    <n v="6.59"/>
    <n v="1"/>
  </r>
  <r>
    <x v="171"/>
    <s v="9781912261048"/>
    <d v="2020-10-01T00:00:00"/>
    <n v="11.99"/>
    <n v="39"/>
    <x v="8"/>
    <n v="1"/>
    <n v="11.99"/>
    <n v="7.99"/>
    <n v="33.33"/>
    <n v="45.04"/>
    <n v="6.59"/>
    <n v="1"/>
  </r>
  <r>
    <x v="171"/>
    <s v="9781912261048"/>
    <d v="2020-10-01T00:00:00"/>
    <n v="11.99"/>
    <n v="39"/>
    <x v="16"/>
    <n v="1"/>
    <n v="11.99"/>
    <n v="7.99"/>
    <n v="33.33"/>
    <n v="45.04"/>
    <n v="6.59"/>
    <n v="1"/>
  </r>
  <r>
    <x v="171"/>
    <s v="9781912261048"/>
    <d v="2020-10-01T00:00:00"/>
    <n v="11.99"/>
    <n v="39"/>
    <x v="37"/>
    <n v="2"/>
    <n v="23.98"/>
    <n v="15.99"/>
    <n v="33.33"/>
    <n v="45"/>
    <n v="13.19"/>
    <n v="1"/>
  </r>
  <r>
    <x v="171"/>
    <s v="9781912261048"/>
    <d v="2020-10-01T00:00:00"/>
    <n v="11.99"/>
    <n v="39"/>
    <x v="17"/>
    <n v="1"/>
    <n v="11.99"/>
    <n v="7.99"/>
    <n v="33.33"/>
    <n v="45.04"/>
    <n v="6.59"/>
    <n v="1"/>
  </r>
  <r>
    <x v="172"/>
    <s v="9781912261291"/>
    <d v="2020-10-15T00:00:00"/>
    <n v="6.99"/>
    <n v="85"/>
    <x v="28"/>
    <n v="12"/>
    <n v="83.88"/>
    <n v="52.84"/>
    <n v="37"/>
    <n v="47.97"/>
    <n v="43.65"/>
    <n v="1"/>
  </r>
  <r>
    <x v="172"/>
    <s v="9781912261291"/>
    <d v="2020-10-15T00:00:00"/>
    <n v="6.99"/>
    <n v="85"/>
    <x v="33"/>
    <n v="1"/>
    <n v="6.99"/>
    <n v="4.66"/>
    <n v="33.33"/>
    <n v="45.07"/>
    <n v="3.84"/>
    <n v="1"/>
  </r>
  <r>
    <x v="172"/>
    <s v="9781912261291"/>
    <d v="2020-10-15T00:00:00"/>
    <n v="6.99"/>
    <n v="85"/>
    <x v="33"/>
    <n v="1"/>
    <n v="6.99"/>
    <n v="4.66"/>
    <n v="33.33"/>
    <n v="45.07"/>
    <n v="3.84"/>
    <n v="1"/>
  </r>
  <r>
    <x v="172"/>
    <s v="9781912261291"/>
    <d v="2020-10-15T00:00:00"/>
    <n v="6.99"/>
    <n v="85"/>
    <x v="67"/>
    <n v="5"/>
    <n v="34.950000000000003"/>
    <n v="23.3"/>
    <n v="33.33"/>
    <n v="45.01"/>
    <n v="19.22"/>
    <n v="1"/>
  </r>
  <r>
    <x v="172"/>
    <s v="9781912261291"/>
    <d v="2020-10-15T00:00:00"/>
    <n v="6.99"/>
    <n v="85"/>
    <x v="29"/>
    <n v="3"/>
    <n v="20.97"/>
    <n v="13.63"/>
    <n v="35"/>
    <n v="46.31"/>
    <n v="11.26"/>
    <n v="1"/>
  </r>
  <r>
    <x v="172"/>
    <s v="9781912261291"/>
    <d v="2020-10-15T00:00:00"/>
    <n v="6.99"/>
    <n v="85"/>
    <x v="27"/>
    <n v="1"/>
    <n v="6.99"/>
    <n v="4.66"/>
    <n v="33.33"/>
    <n v="45.07"/>
    <n v="3.84"/>
    <n v="1"/>
  </r>
  <r>
    <x v="172"/>
    <s v="9781912261291"/>
    <d v="2020-10-15T00:00:00"/>
    <n v="6.99"/>
    <n v="85"/>
    <x v="4"/>
    <n v="1"/>
    <n v="6.99"/>
    <n v="4.66"/>
    <n v="33.33"/>
    <n v="45.07"/>
    <n v="3.84"/>
    <n v="1"/>
  </r>
  <r>
    <x v="172"/>
    <s v="9781912261291"/>
    <d v="2020-10-15T00:00:00"/>
    <n v="6.99"/>
    <n v="85"/>
    <x v="32"/>
    <n v="1"/>
    <n v="6.99"/>
    <n v="4.66"/>
    <n v="33.33"/>
    <n v="45.07"/>
    <n v="3.84"/>
    <n v="1"/>
  </r>
  <r>
    <x v="172"/>
    <s v="9781912261291"/>
    <d v="2020-10-15T00:00:00"/>
    <n v="6.99"/>
    <n v="85"/>
    <x v="9"/>
    <n v="1"/>
    <n v="6.99"/>
    <n v="4.66"/>
    <n v="33.33"/>
    <n v="45.07"/>
    <n v="3.84"/>
    <n v="1"/>
  </r>
  <r>
    <x v="172"/>
    <s v="9781912261291"/>
    <d v="2020-10-15T00:00:00"/>
    <n v="6.99"/>
    <n v="85"/>
    <x v="13"/>
    <n v="1"/>
    <n v="6.99"/>
    <n v="4.66"/>
    <n v="33.33"/>
    <n v="45.07"/>
    <n v="3.84"/>
    <n v="1"/>
  </r>
  <r>
    <x v="173"/>
    <s v="9781913245139"/>
    <d v="2020-10-20T00:00:00"/>
    <n v="6.99"/>
    <n v="39"/>
    <x v="28"/>
    <n v="4"/>
    <n v="27.96"/>
    <n v="17.61"/>
    <n v="37"/>
    <n v="47.97"/>
    <n v="14.55"/>
    <n v="1"/>
  </r>
  <r>
    <x v="173"/>
    <s v="9781913245139"/>
    <d v="2020-10-20T00:00:00"/>
    <n v="6.99"/>
    <n v="39"/>
    <x v="20"/>
    <n v="4"/>
    <n v="27.96"/>
    <n v="18.64"/>
    <n v="33.33"/>
    <n v="45"/>
    <n v="15.38"/>
    <n v="1"/>
  </r>
  <r>
    <x v="173"/>
    <s v="9781913245139"/>
    <d v="2020-10-20T00:00:00"/>
    <n v="6.99"/>
    <n v="39"/>
    <x v="9"/>
    <n v="-1"/>
    <n v="-6.99"/>
    <n v="-4.66"/>
    <n v="33.33"/>
    <n v="45.07"/>
    <n v="-3.84"/>
    <n v="1"/>
  </r>
  <r>
    <x v="174"/>
    <s v="9781913245320"/>
    <d v="2020-10-23T00:00:00"/>
    <n v="6.99"/>
    <n v="29"/>
    <x v="5"/>
    <n v="1"/>
    <n v="6.99"/>
    <n v="4.66"/>
    <n v="33.33"/>
    <n v="45.07"/>
    <n v="3.84"/>
    <n v="1"/>
  </r>
  <r>
    <x v="175"/>
    <s v="9781912261772"/>
    <d v="2020-10-23T00:00:00"/>
    <n v="9.99"/>
    <n v="24"/>
    <x v="9"/>
    <n v="-1"/>
    <n v="-9.99"/>
    <n v="-6.66"/>
    <n v="33.33"/>
    <n v="45.05"/>
    <n v="-5.49"/>
    <n v="1"/>
  </r>
  <r>
    <x v="175"/>
    <s v="9781912261772"/>
    <d v="2020-10-23T00:00:00"/>
    <n v="9.99"/>
    <n v="24"/>
    <x v="7"/>
    <n v="1"/>
    <n v="9.99"/>
    <n v="6.66"/>
    <n v="33.33"/>
    <n v="45.05"/>
    <n v="5.49"/>
    <n v="1"/>
  </r>
  <r>
    <x v="176"/>
    <s v="9781801060189"/>
    <d v="2020-10-26T00:00:00"/>
    <n v="6.99"/>
    <n v="61"/>
    <x v="28"/>
    <n v="1"/>
    <n v="6.99"/>
    <n v="4.4000000000000004"/>
    <n v="37"/>
    <n v="48.07"/>
    <n v="3.63"/>
    <n v="1"/>
  </r>
  <r>
    <x v="176"/>
    <s v="9781801060189"/>
    <d v="2020-10-26T00:00:00"/>
    <n v="6.99"/>
    <n v="61"/>
    <x v="40"/>
    <n v="3"/>
    <n v="20.97"/>
    <n v="13.98"/>
    <n v="33.33"/>
    <n v="45.02"/>
    <n v="11.53"/>
    <n v="1"/>
  </r>
  <r>
    <x v="177"/>
    <s v="9781913245382"/>
    <d v="2020-10-30T00:00:00"/>
    <n v="6.99"/>
    <n v="56"/>
    <x v="9"/>
    <n v="17"/>
    <n v="118.83"/>
    <n v="79.22"/>
    <n v="33.33"/>
    <n v="45"/>
    <n v="65.36"/>
    <n v="1"/>
  </r>
  <r>
    <x v="177"/>
    <s v="9781913245382"/>
    <d v="2020-10-30T00:00:00"/>
    <n v="6.99"/>
    <n v="56"/>
    <x v="9"/>
    <n v="1"/>
    <n v="6.99"/>
    <n v="4.66"/>
    <n v="33.33"/>
    <n v="45.07"/>
    <n v="3.84"/>
    <n v="1"/>
  </r>
  <r>
    <x v="177"/>
    <s v="9781913245382"/>
    <d v="2020-10-30T00:00:00"/>
    <n v="6.99"/>
    <n v="56"/>
    <x v="7"/>
    <n v="1"/>
    <n v="6.99"/>
    <n v="4.66"/>
    <n v="33.33"/>
    <n v="45.07"/>
    <n v="3.84"/>
    <n v="1"/>
  </r>
  <r>
    <x v="177"/>
    <s v="9781913245382"/>
    <d v="2020-10-30T00:00:00"/>
    <n v="6.99"/>
    <n v="56"/>
    <x v="7"/>
    <n v="1"/>
    <n v="6.99"/>
    <n v="4.66"/>
    <n v="33.33"/>
    <n v="45.07"/>
    <n v="3.84"/>
    <n v="1"/>
  </r>
  <r>
    <x v="178"/>
    <s v="9781913245467"/>
    <d v="2020-11-05T00:00:00"/>
    <n v="6.99"/>
    <n v="50"/>
    <x v="28"/>
    <n v="3"/>
    <n v="20.97"/>
    <n v="13.21"/>
    <n v="37"/>
    <n v="47.98"/>
    <n v="10.91"/>
    <n v="1"/>
  </r>
  <r>
    <x v="178"/>
    <s v="9781913245467"/>
    <d v="2020-11-05T00:00:00"/>
    <n v="6.99"/>
    <n v="50"/>
    <x v="18"/>
    <n v="5"/>
    <n v="34.950000000000003"/>
    <n v="23.3"/>
    <n v="33.33"/>
    <n v="45.01"/>
    <n v="19.22"/>
    <n v="1"/>
  </r>
  <r>
    <x v="178"/>
    <s v="9781913245467"/>
    <d v="2020-11-05T00:00:00"/>
    <n v="6.99"/>
    <n v="50"/>
    <x v="5"/>
    <n v="1"/>
    <n v="6.99"/>
    <n v="4.66"/>
    <n v="33.33"/>
    <n v="45.07"/>
    <n v="3.84"/>
    <n v="1"/>
  </r>
  <r>
    <x v="178"/>
    <s v="9781913245467"/>
    <d v="2020-11-05T00:00:00"/>
    <n v="6.99"/>
    <n v="50"/>
    <x v="64"/>
    <n v="1"/>
    <n v="6.99"/>
    <n v="4.66"/>
    <n v="33.33"/>
    <n v="45.07"/>
    <n v="3.84"/>
    <n v="1"/>
  </r>
  <r>
    <x v="178"/>
    <s v="9781913245467"/>
    <d v="2020-11-05T00:00:00"/>
    <n v="6.99"/>
    <n v="50"/>
    <x v="56"/>
    <n v="-1"/>
    <n v="-6.99"/>
    <n v="-4.66"/>
    <n v="33.33"/>
    <n v="45.07"/>
    <n v="-3.84"/>
    <n v="1"/>
  </r>
  <r>
    <x v="178"/>
    <s v="9781913245467"/>
    <d v="2020-11-05T00:00:00"/>
    <n v="6.99"/>
    <n v="50"/>
    <x v="14"/>
    <n v="-2"/>
    <n v="-13.98"/>
    <n v="-9.32"/>
    <n v="33.33"/>
    <n v="45"/>
    <n v="-7.69"/>
    <n v="1"/>
  </r>
  <r>
    <x v="178"/>
    <s v="9781913245467"/>
    <d v="2020-11-05T00:00:00"/>
    <n v="6.99"/>
    <n v="50"/>
    <x v="7"/>
    <n v="1"/>
    <n v="6.99"/>
    <n v="4.66"/>
    <n v="33.33"/>
    <n v="45.07"/>
    <n v="3.84"/>
    <n v="1"/>
  </r>
  <r>
    <x v="179"/>
    <s v="9781912261307"/>
    <d v="2020-11-06T00:00:00"/>
    <n v="6.99"/>
    <n v="121"/>
    <x v="28"/>
    <n v="9"/>
    <n v="62.91"/>
    <n v="39.630000000000003"/>
    <n v="37"/>
    <n v="47.98"/>
    <n v="32.729999999999997"/>
    <n v="1"/>
  </r>
  <r>
    <x v="179"/>
    <s v="9781912261307"/>
    <d v="2020-11-06T00:00:00"/>
    <n v="6.99"/>
    <n v="121"/>
    <x v="29"/>
    <n v="2"/>
    <n v="13.98"/>
    <n v="9.09"/>
    <n v="35"/>
    <n v="46.29"/>
    <n v="7.51"/>
    <n v="1"/>
  </r>
  <r>
    <x v="179"/>
    <s v="9781912261307"/>
    <d v="2020-11-06T00:00:00"/>
    <n v="6.99"/>
    <n v="121"/>
    <x v="29"/>
    <n v="1"/>
    <n v="6.99"/>
    <n v="4.54"/>
    <n v="35"/>
    <n v="46.36"/>
    <n v="3.75"/>
    <n v="1"/>
  </r>
  <r>
    <x v="179"/>
    <s v="9781912261307"/>
    <d v="2020-11-06T00:00:00"/>
    <n v="6.99"/>
    <n v="121"/>
    <x v="27"/>
    <n v="1"/>
    <n v="6.99"/>
    <n v="4.66"/>
    <n v="33.33"/>
    <n v="45.07"/>
    <n v="3.84"/>
    <n v="1"/>
  </r>
  <r>
    <x v="179"/>
    <s v="9781912261307"/>
    <d v="2020-11-06T00:00:00"/>
    <n v="6.99"/>
    <n v="121"/>
    <x v="27"/>
    <n v="1"/>
    <n v="6.99"/>
    <n v="4.66"/>
    <n v="33.33"/>
    <n v="45.07"/>
    <n v="3.84"/>
    <n v="1"/>
  </r>
  <r>
    <x v="179"/>
    <s v="9781912261307"/>
    <d v="2020-11-06T00:00:00"/>
    <n v="6.99"/>
    <n v="121"/>
    <x v="4"/>
    <n v="1"/>
    <n v="6.99"/>
    <n v="4.66"/>
    <n v="33.33"/>
    <n v="45.07"/>
    <n v="3.84"/>
    <n v="1"/>
  </r>
  <r>
    <x v="179"/>
    <s v="9781912261307"/>
    <d v="2020-11-06T00:00:00"/>
    <n v="6.99"/>
    <n v="121"/>
    <x v="4"/>
    <n v="2"/>
    <n v="13.98"/>
    <n v="9.32"/>
    <n v="33.33"/>
    <n v="45"/>
    <n v="7.69"/>
    <n v="1"/>
  </r>
  <r>
    <x v="179"/>
    <s v="9781912261307"/>
    <d v="2020-11-06T00:00:00"/>
    <n v="6.99"/>
    <n v="121"/>
    <x v="68"/>
    <n v="15"/>
    <n v="104.85"/>
    <n v="94.37"/>
    <n v="10"/>
    <n v="45"/>
    <n v="57.67"/>
    <n v="1"/>
  </r>
  <r>
    <x v="179"/>
    <s v="9781912261307"/>
    <d v="2020-11-06T00:00:00"/>
    <n v="6.99"/>
    <n v="121"/>
    <x v="69"/>
    <n v="1"/>
    <n v="6.99"/>
    <n v="4.66"/>
    <n v="33.33"/>
    <n v="45.07"/>
    <n v="3.84"/>
    <n v="1"/>
  </r>
  <r>
    <x v="179"/>
    <s v="9781912261307"/>
    <d v="2020-11-06T00:00:00"/>
    <n v="6.99"/>
    <n v="121"/>
    <x v="70"/>
    <n v="2"/>
    <n v="13.98"/>
    <n v="9.32"/>
    <n v="33.33"/>
    <n v="45"/>
    <n v="7.69"/>
    <n v="1"/>
  </r>
  <r>
    <x v="179"/>
    <s v="9781912261307"/>
    <d v="2020-11-06T00:00:00"/>
    <n v="6.99"/>
    <n v="121"/>
    <x v="71"/>
    <n v="1"/>
    <n v="6.99"/>
    <n v="4.66"/>
    <n v="33.33"/>
    <n v="45.07"/>
    <n v="3.84"/>
    <n v="1"/>
  </r>
  <r>
    <x v="179"/>
    <s v="9781912261307"/>
    <d v="2020-11-06T00:00:00"/>
    <n v="6.99"/>
    <n v="121"/>
    <x v="42"/>
    <n v="-1"/>
    <n v="-6.99"/>
    <n v="-4.66"/>
    <n v="33.33"/>
    <n v="45.07"/>
    <n v="-3.84"/>
    <n v="1"/>
  </r>
  <r>
    <x v="180"/>
    <s v="9781913245474"/>
    <d v="2020-11-06T00:00:00"/>
    <n v="6.99"/>
    <n v="56"/>
    <x v="18"/>
    <n v="5"/>
    <n v="34.950000000000003"/>
    <n v="23.3"/>
    <n v="33.33"/>
    <n v="45.01"/>
    <n v="19.22"/>
    <n v="1"/>
  </r>
  <r>
    <x v="180"/>
    <s v="9781913245474"/>
    <d v="2020-11-06T00:00:00"/>
    <n v="6.99"/>
    <n v="56"/>
    <x v="14"/>
    <n v="-2"/>
    <n v="-13.98"/>
    <n v="-9.32"/>
    <n v="33.33"/>
    <n v="45"/>
    <n v="-7.69"/>
    <n v="1"/>
  </r>
  <r>
    <x v="180"/>
    <s v="9781913245474"/>
    <d v="2020-11-06T00:00:00"/>
    <n v="6.99"/>
    <n v="56"/>
    <x v="7"/>
    <n v="1"/>
    <n v="6.99"/>
    <n v="4.66"/>
    <n v="33.33"/>
    <n v="45.07"/>
    <n v="3.84"/>
    <n v="1"/>
  </r>
  <r>
    <x v="180"/>
    <s v="9781913245474"/>
    <d v="2020-11-06T00:00:00"/>
    <n v="6.99"/>
    <n v="56"/>
    <x v="31"/>
    <n v="1"/>
    <n v="6.99"/>
    <n v="4.54"/>
    <n v="35"/>
    <n v="46.36"/>
    <n v="3.75"/>
    <n v="1"/>
  </r>
  <r>
    <x v="181"/>
    <s v="9781910574294"/>
    <d v="2020-11-12T00:00:00"/>
    <n v="6.99"/>
    <n v="113"/>
    <x v="28"/>
    <n v="7"/>
    <n v="48.93"/>
    <n v="30.83"/>
    <n v="37"/>
    <n v="47.95"/>
    <n v="25.47"/>
    <n v="1"/>
  </r>
  <r>
    <x v="181"/>
    <s v="9781910574294"/>
    <d v="2020-11-12T00:00:00"/>
    <n v="7.99"/>
    <n v="113"/>
    <x v="20"/>
    <n v="1"/>
    <n v="7.99"/>
    <n v="5.33"/>
    <n v="33.33"/>
    <n v="45.06"/>
    <n v="4.3899999999999997"/>
    <n v="1"/>
  </r>
  <r>
    <x v="181"/>
    <s v="9781910574294"/>
    <d v="2020-11-12T00:00:00"/>
    <n v="7.99"/>
    <n v="113"/>
    <x v="72"/>
    <n v="1"/>
    <n v="7.99"/>
    <n v="5.33"/>
    <n v="33.33"/>
    <n v="45.06"/>
    <n v="4.3899999999999997"/>
    <n v="1"/>
  </r>
  <r>
    <x v="181"/>
    <s v="9781910574294"/>
    <d v="2020-11-12T00:00:00"/>
    <n v="6.99"/>
    <n v="113"/>
    <x v="29"/>
    <n v="1"/>
    <n v="6.99"/>
    <n v="4.54"/>
    <n v="35"/>
    <n v="46.36"/>
    <n v="3.75"/>
    <n v="1"/>
  </r>
  <r>
    <x v="181"/>
    <s v="9781910574294"/>
    <d v="2020-11-12T00:00:00"/>
    <n v="6.99"/>
    <n v="113"/>
    <x v="73"/>
    <n v="22"/>
    <n v="153.78"/>
    <n v="102.53"/>
    <n v="33.33"/>
    <n v="45"/>
    <n v="84.58"/>
    <n v="1"/>
  </r>
  <r>
    <x v="181"/>
    <s v="9781910574294"/>
    <d v="2020-11-12T00:00:00"/>
    <n v="6.99"/>
    <n v="113"/>
    <x v="65"/>
    <n v="2"/>
    <n v="13.98"/>
    <n v="9.32"/>
    <n v="33.33"/>
    <n v="45"/>
    <n v="7.69"/>
    <n v="1"/>
  </r>
  <r>
    <x v="181"/>
    <s v="9781910574294"/>
    <d v="2020-11-12T00:00:00"/>
    <n v="6.99"/>
    <n v="113"/>
    <x v="12"/>
    <n v="1"/>
    <n v="6.99"/>
    <n v="4.66"/>
    <n v="33.33"/>
    <n v="45.07"/>
    <n v="3.84"/>
    <n v="1"/>
  </r>
  <r>
    <x v="181"/>
    <s v="9781910574294"/>
    <d v="2020-11-12T00:00:00"/>
    <n v="6.99"/>
    <n v="113"/>
    <x v="7"/>
    <n v="1"/>
    <n v="6.99"/>
    <n v="4.66"/>
    <n v="33.33"/>
    <n v="45.07"/>
    <n v="3.84"/>
    <n v="1"/>
  </r>
  <r>
    <x v="181"/>
    <s v="9781910574294"/>
    <d v="2020-11-12T00:00:00"/>
    <n v="6.99"/>
    <n v="113"/>
    <x v="74"/>
    <n v="130"/>
    <n v="908.7"/>
    <n v="605.83000000000004"/>
    <n v="33.33"/>
    <n v="45"/>
    <n v="499.79"/>
    <n v="1"/>
  </r>
  <r>
    <x v="181"/>
    <s v="9781910574294"/>
    <d v="2020-11-12T00:00:00"/>
    <n v="7.99"/>
    <n v="113"/>
    <x v="74"/>
    <n v="130"/>
    <n v="1038.7"/>
    <n v="692.5"/>
    <n v="33.33"/>
    <n v="45"/>
    <n v="571.29"/>
    <n v="1"/>
  </r>
  <r>
    <x v="181"/>
    <s v="9781910574294"/>
    <d v="2020-11-12T00:00:00"/>
    <n v="6.99"/>
    <n v="113"/>
    <x v="74"/>
    <n v="-130"/>
    <n v="-908.7"/>
    <n v="-605.83000000000004"/>
    <n v="33.33"/>
    <n v="45"/>
    <n v="-499.79"/>
    <n v="1"/>
  </r>
  <r>
    <x v="182"/>
    <s v="9781908574992"/>
    <d v="2020-11-12T00:00:00"/>
    <n v="5.99"/>
    <n v="43"/>
    <x v="9"/>
    <n v="1"/>
    <n v="5.99"/>
    <n v="3.99"/>
    <n v="33.33"/>
    <n v="45.08"/>
    <n v="3.29"/>
    <n v="1"/>
  </r>
  <r>
    <x v="182"/>
    <s v="9781908574992"/>
    <d v="2020-11-12T00:00:00"/>
    <n v="5.99"/>
    <n v="43"/>
    <x v="9"/>
    <n v="17"/>
    <n v="101.83"/>
    <n v="67.89"/>
    <n v="33.33"/>
    <n v="45"/>
    <n v="56.01"/>
    <n v="1"/>
  </r>
  <r>
    <x v="183"/>
    <s v="9781910574119"/>
    <d v="2020-11-18T00:00:00"/>
    <n v="6.99"/>
    <n v="49"/>
    <x v="28"/>
    <n v="11"/>
    <n v="76.89"/>
    <n v="48.44"/>
    <n v="37"/>
    <n v="47.97"/>
    <n v="40.01"/>
    <n v="1"/>
  </r>
  <r>
    <x v="183"/>
    <s v="9781910574119"/>
    <d v="2020-11-18T00:00:00"/>
    <n v="6.99"/>
    <n v="49"/>
    <x v="40"/>
    <n v="4"/>
    <n v="27.96"/>
    <n v="18.64"/>
    <n v="33.33"/>
    <n v="45"/>
    <n v="15.38"/>
    <n v="1"/>
  </r>
  <r>
    <x v="183"/>
    <s v="9781910574119"/>
    <d v="2020-11-18T00:00:00"/>
    <n v="6.99"/>
    <n v="49"/>
    <x v="9"/>
    <n v="1"/>
    <n v="6.99"/>
    <n v="4.66"/>
    <n v="33.33"/>
    <n v="45.07"/>
    <n v="3.84"/>
    <n v="1"/>
  </r>
  <r>
    <x v="183"/>
    <s v="9781910574119"/>
    <d v="2020-11-18T00:00:00"/>
    <n v="6.99"/>
    <n v="49"/>
    <x v="12"/>
    <n v="1"/>
    <n v="6.99"/>
    <n v="4.66"/>
    <n v="33.33"/>
    <n v="45.07"/>
    <n v="3.84"/>
    <n v="1"/>
  </r>
  <r>
    <x v="183"/>
    <s v="9781910574119"/>
    <d v="2020-11-18T00:00:00"/>
    <n v="6.99"/>
    <n v="49"/>
    <x v="6"/>
    <n v="1"/>
    <n v="6.99"/>
    <n v="4.66"/>
    <n v="33.33"/>
    <n v="45.07"/>
    <n v="3.84"/>
    <n v="1"/>
  </r>
  <r>
    <x v="183"/>
    <s v="9781910574119"/>
    <d v="2020-11-18T00:00:00"/>
    <n v="6.99"/>
    <n v="49"/>
    <x v="31"/>
    <n v="1"/>
    <n v="6.99"/>
    <n v="4.54"/>
    <n v="35"/>
    <n v="46.36"/>
    <n v="3.75"/>
    <n v="1"/>
  </r>
  <r>
    <x v="184"/>
    <s v="9781912261000"/>
    <d v="2020-11-25T00:00:00"/>
    <n v="6.99"/>
    <n v="34"/>
    <x v="28"/>
    <n v="1"/>
    <n v="6.99"/>
    <n v="4.4000000000000004"/>
    <n v="37"/>
    <n v="48.07"/>
    <n v="3.63"/>
    <n v="1"/>
  </r>
  <r>
    <x v="184"/>
    <s v="9781912261000"/>
    <d v="2020-11-25T00:00:00"/>
    <n v="6.99"/>
    <n v="34"/>
    <x v="31"/>
    <n v="1"/>
    <n v="6.99"/>
    <n v="4.54"/>
    <n v="35"/>
    <n v="46.36"/>
    <n v="3.75"/>
    <n v="1"/>
  </r>
  <r>
    <x v="185"/>
    <s v="9781801060233"/>
    <d v="2020-12-18T00:00:00"/>
    <n v="8.99"/>
    <n v="85"/>
    <x v="9"/>
    <n v="1"/>
    <n v="8.99"/>
    <n v="5.99"/>
    <n v="33.33"/>
    <n v="45.06"/>
    <n v="4.9400000000000004"/>
    <n v="1"/>
  </r>
  <r>
    <x v="185"/>
    <s v="9781801060233"/>
    <d v="2020-12-18T00:00:00"/>
    <n v="8.99"/>
    <n v="85"/>
    <x v="9"/>
    <n v="1"/>
    <n v="8.99"/>
    <n v="5.99"/>
    <n v="33.33"/>
    <n v="45.06"/>
    <n v="4.9400000000000004"/>
    <n v="1"/>
  </r>
  <r>
    <x v="186"/>
    <s v="9781913245559"/>
    <d v="2021-01-08T00:00:00"/>
    <n v="6.99"/>
    <n v="88"/>
    <x v="9"/>
    <n v="1"/>
    <n v="6.99"/>
    <n v="4.66"/>
    <n v="33.33"/>
    <n v="45.07"/>
    <n v="3.84"/>
    <n v="1"/>
  </r>
  <r>
    <x v="186"/>
    <s v="9781913245559"/>
    <d v="2021-01-08T00:00:00"/>
    <n v="6.99"/>
    <n v="88"/>
    <x v="9"/>
    <n v="1"/>
    <n v="6.99"/>
    <n v="4.66"/>
    <n v="33.33"/>
    <n v="45.07"/>
    <n v="3.84"/>
    <n v="1"/>
  </r>
  <r>
    <x v="186"/>
    <s v="9781913245559"/>
    <d v="2021-01-08T00:00:00"/>
    <n v="6.99"/>
    <n v="88"/>
    <x v="8"/>
    <n v="1"/>
    <n v="6.99"/>
    <n v="4.66"/>
    <n v="33.33"/>
    <n v="45.07"/>
    <n v="3.84"/>
    <n v="1"/>
  </r>
  <r>
    <x v="187"/>
    <s v="9781912261444"/>
    <d v="2021-01-14T00:00:00"/>
    <n v="4.99"/>
    <n v="120"/>
    <x v="28"/>
    <n v="15"/>
    <n v="74.849999999999994"/>
    <n v="47.16"/>
    <n v="37"/>
    <n v="47.97"/>
    <n v="38.950000000000003"/>
    <n v="1"/>
  </r>
  <r>
    <x v="187"/>
    <s v="9781912261444"/>
    <d v="2021-01-14T00:00:00"/>
    <n v="4.99"/>
    <n v="120"/>
    <x v="2"/>
    <n v="1"/>
    <n v="4.99"/>
    <n v="3.33"/>
    <n v="33.33"/>
    <n v="45.1"/>
    <n v="2.74"/>
    <n v="1"/>
  </r>
  <r>
    <x v="187"/>
    <s v="9781912261444"/>
    <d v="2021-01-14T00:00:00"/>
    <n v="4.99"/>
    <n v="120"/>
    <x v="75"/>
    <n v="1"/>
    <n v="4.99"/>
    <n v="3.33"/>
    <n v="33.33"/>
    <n v="45.1"/>
    <n v="2.74"/>
    <n v="1"/>
  </r>
  <r>
    <x v="187"/>
    <s v="9781912261444"/>
    <d v="2021-01-14T00:00:00"/>
    <n v="4.99"/>
    <n v="120"/>
    <x v="18"/>
    <n v="10"/>
    <n v="49.9"/>
    <n v="33.270000000000003"/>
    <n v="33.33"/>
    <n v="44.99"/>
    <n v="27.45"/>
    <n v="1"/>
  </r>
  <r>
    <x v="187"/>
    <s v="9781912261444"/>
    <d v="2021-01-14T00:00:00"/>
    <n v="4.99"/>
    <n v="120"/>
    <x v="76"/>
    <n v="2"/>
    <n v="9.98"/>
    <n v="6.65"/>
    <n v="33.33"/>
    <n v="44.99"/>
    <n v="5.49"/>
    <n v="1"/>
  </r>
  <r>
    <x v="187"/>
    <s v="9781912261444"/>
    <d v="2021-01-14T00:00:00"/>
    <n v="4.99"/>
    <n v="120"/>
    <x v="67"/>
    <n v="5"/>
    <n v="24.95"/>
    <n v="16.63"/>
    <n v="33.33"/>
    <n v="45.02"/>
    <n v="13.72"/>
    <n v="1"/>
  </r>
  <r>
    <x v="187"/>
    <s v="9781912261444"/>
    <d v="2021-01-14T00:00:00"/>
    <n v="4.99"/>
    <n v="120"/>
    <x v="29"/>
    <n v="3"/>
    <n v="14.97"/>
    <n v="9.73"/>
    <n v="35"/>
    <n v="46.3"/>
    <n v="8.0399999999999991"/>
    <n v="1"/>
  </r>
  <r>
    <x v="187"/>
    <s v="9781912261444"/>
    <d v="2021-01-14T00:00:00"/>
    <n v="4.99"/>
    <n v="120"/>
    <x v="27"/>
    <n v="1"/>
    <n v="4.99"/>
    <n v="3.33"/>
    <n v="33.33"/>
    <n v="45.1"/>
    <n v="2.74"/>
    <n v="1"/>
  </r>
  <r>
    <x v="187"/>
    <s v="9781912261444"/>
    <d v="2021-01-14T00:00:00"/>
    <n v="4.99"/>
    <n v="120"/>
    <x v="27"/>
    <n v="1"/>
    <n v="4.99"/>
    <n v="3.33"/>
    <n v="33.33"/>
    <n v="45.1"/>
    <n v="2.74"/>
    <n v="1"/>
  </r>
  <r>
    <x v="187"/>
    <s v="9781912261444"/>
    <d v="2021-01-14T00:00:00"/>
    <n v="4.99"/>
    <n v="120"/>
    <x v="27"/>
    <n v="1"/>
    <n v="4.99"/>
    <n v="3.33"/>
    <n v="33.33"/>
    <n v="45.1"/>
    <n v="2.74"/>
    <n v="1"/>
  </r>
  <r>
    <x v="187"/>
    <s v="9781912261444"/>
    <d v="2021-01-14T00:00:00"/>
    <n v="4.99"/>
    <n v="120"/>
    <x v="4"/>
    <n v="2"/>
    <n v="9.98"/>
    <n v="6.65"/>
    <n v="33.33"/>
    <n v="44.99"/>
    <n v="5.49"/>
    <n v="1"/>
  </r>
  <r>
    <x v="187"/>
    <s v="9781912261444"/>
    <d v="2021-01-14T00:00:00"/>
    <n v="4.99"/>
    <n v="120"/>
    <x v="9"/>
    <n v="1"/>
    <n v="4.99"/>
    <n v="3.33"/>
    <n v="33.33"/>
    <n v="45.1"/>
    <n v="2.74"/>
    <n v="1"/>
  </r>
  <r>
    <x v="187"/>
    <s v="9781912261444"/>
    <d v="2021-01-14T00:00:00"/>
    <n v="4.99"/>
    <n v="120"/>
    <x v="9"/>
    <n v="1"/>
    <n v="4.99"/>
    <n v="3.33"/>
    <n v="33.33"/>
    <n v="45.1"/>
    <n v="2.74"/>
    <n v="1"/>
  </r>
  <r>
    <x v="187"/>
    <s v="9781912261444"/>
    <d v="2021-01-14T00:00:00"/>
    <n v="4.99"/>
    <n v="120"/>
    <x v="70"/>
    <n v="2"/>
    <n v="9.98"/>
    <n v="6.65"/>
    <n v="33.33"/>
    <n v="44.99"/>
    <n v="5.49"/>
    <n v="1"/>
  </r>
  <r>
    <x v="187"/>
    <s v="9781912261444"/>
    <d v="2021-01-14T00:00:00"/>
    <n v="4.99"/>
    <n v="120"/>
    <x v="13"/>
    <n v="1"/>
    <n v="4.99"/>
    <n v="3.33"/>
    <n v="33.33"/>
    <n v="45.1"/>
    <n v="2.74"/>
    <n v="1"/>
  </r>
  <r>
    <x v="187"/>
    <s v="9781912261444"/>
    <d v="2021-01-14T00:00:00"/>
    <n v="4.99"/>
    <n v="120"/>
    <x v="13"/>
    <n v="1"/>
    <n v="4.99"/>
    <n v="3.33"/>
    <n v="33.33"/>
    <n v="45.1"/>
    <n v="2.74"/>
    <n v="1"/>
  </r>
  <r>
    <x v="187"/>
    <s v="9781912261444"/>
    <d v="2021-01-14T00:00:00"/>
    <n v="4.99"/>
    <n v="120"/>
    <x v="42"/>
    <n v="-1"/>
    <n v="-4.99"/>
    <n v="-3.33"/>
    <n v="33.33"/>
    <n v="45.1"/>
    <n v="-2.74"/>
    <n v="1"/>
  </r>
  <r>
    <x v="188"/>
    <s v="9781913245054"/>
    <d v="2021-02-05T00:00:00"/>
    <n v="6.99"/>
    <n v="74"/>
    <x v="28"/>
    <n v="1"/>
    <n v="6.99"/>
    <n v="4.4000000000000004"/>
    <n v="37"/>
    <n v="48.07"/>
    <n v="3.63"/>
    <n v="1"/>
  </r>
  <r>
    <x v="188"/>
    <s v="9781913245054"/>
    <d v="2021-02-05T00:00:00"/>
    <n v="6.99"/>
    <n v="74"/>
    <x v="27"/>
    <n v="1"/>
    <n v="6.99"/>
    <n v="4.66"/>
    <n v="33.33"/>
    <n v="45.07"/>
    <n v="3.84"/>
    <n v="1"/>
  </r>
  <r>
    <x v="188"/>
    <s v="9781913245054"/>
    <d v="2021-02-05T00:00:00"/>
    <n v="6.99"/>
    <n v="74"/>
    <x v="4"/>
    <n v="1"/>
    <n v="6.99"/>
    <n v="4.66"/>
    <n v="33.33"/>
    <n v="45.07"/>
    <n v="3.84"/>
    <n v="1"/>
  </r>
  <r>
    <x v="188"/>
    <s v="9781913245054"/>
    <d v="2021-02-05T00:00:00"/>
    <n v="6.99"/>
    <n v="74"/>
    <x v="13"/>
    <n v="1"/>
    <n v="6.99"/>
    <n v="4.66"/>
    <n v="33.33"/>
    <n v="45.07"/>
    <n v="3.84"/>
    <n v="1"/>
  </r>
  <r>
    <x v="189"/>
    <s v="9781801060981"/>
    <d v="2021-02-12T00:00:00"/>
    <n v="4.99"/>
    <n v="112"/>
    <x v="25"/>
    <n v="1"/>
    <n v="4.99"/>
    <n v="3.33"/>
    <n v="33.33"/>
    <n v="45.1"/>
    <n v="2.74"/>
    <n v="1"/>
  </r>
  <r>
    <x v="189"/>
    <s v="9781801060981"/>
    <d v="2021-02-12T00:00:00"/>
    <n v="4.99"/>
    <n v="112"/>
    <x v="18"/>
    <n v="10"/>
    <n v="49.9"/>
    <n v="33.270000000000003"/>
    <n v="33.33"/>
    <n v="44.99"/>
    <n v="27.45"/>
    <n v="1"/>
  </r>
  <r>
    <x v="189"/>
    <s v="9781801060981"/>
    <d v="2021-02-12T00:00:00"/>
    <n v="4.99"/>
    <n v="112"/>
    <x v="12"/>
    <n v="1"/>
    <n v="4.99"/>
    <n v="3.33"/>
    <n v="33.33"/>
    <n v="45.1"/>
    <n v="2.74"/>
    <n v="1"/>
  </r>
  <r>
    <x v="189"/>
    <s v="9781801060981"/>
    <d v="2021-02-12T00:00:00"/>
    <n v="4.99"/>
    <n v="112"/>
    <x v="14"/>
    <n v="2"/>
    <n v="9.98"/>
    <n v="6.65"/>
    <n v="33.33"/>
    <n v="44.99"/>
    <n v="5.49"/>
    <n v="1"/>
  </r>
  <r>
    <x v="190"/>
    <s v="9781912261932"/>
    <d v="2021-02-24T00:00:00"/>
    <n v="11.99"/>
    <n v="64"/>
    <x v="2"/>
    <n v="2"/>
    <n v="23.98"/>
    <n v="15.99"/>
    <n v="33.33"/>
    <n v="45"/>
    <n v="13.19"/>
    <n v="1"/>
  </r>
  <r>
    <x v="190"/>
    <s v="9781912261932"/>
    <d v="2021-02-24T00:00:00"/>
    <n v="11.99"/>
    <n v="64"/>
    <x v="2"/>
    <n v="1"/>
    <n v="11.99"/>
    <n v="7.99"/>
    <n v="33.33"/>
    <n v="45.04"/>
    <n v="6.59"/>
    <n v="1"/>
  </r>
  <r>
    <x v="190"/>
    <s v="9781912261932"/>
    <d v="2021-02-24T00:00:00"/>
    <n v="11.99"/>
    <n v="64"/>
    <x v="36"/>
    <n v="2"/>
    <n v="23.98"/>
    <n v="15.99"/>
    <n v="33.33"/>
    <n v="45"/>
    <n v="13.19"/>
    <n v="1"/>
  </r>
  <r>
    <x v="190"/>
    <s v="9781912261932"/>
    <d v="2021-02-24T00:00:00"/>
    <n v="11.99"/>
    <n v="64"/>
    <x v="5"/>
    <n v="1"/>
    <n v="11.99"/>
    <n v="7.99"/>
    <n v="33.33"/>
    <n v="45.04"/>
    <n v="6.59"/>
    <n v="1"/>
  </r>
  <r>
    <x v="190"/>
    <s v="9781912261932"/>
    <d v="2021-02-24T00:00:00"/>
    <n v="11.99"/>
    <n v="64"/>
    <x v="61"/>
    <n v="2"/>
    <n v="23.98"/>
    <n v="15.99"/>
    <n v="33.33"/>
    <n v="45"/>
    <n v="13.19"/>
    <n v="1"/>
  </r>
  <r>
    <x v="190"/>
    <s v="9781912261932"/>
    <d v="2021-02-24T00:00:00"/>
    <n v="11.99"/>
    <n v="64"/>
    <x v="30"/>
    <n v="2"/>
    <n v="23.98"/>
    <n v="15.99"/>
    <n v="33.33"/>
    <n v="45"/>
    <n v="13.19"/>
    <n v="1"/>
  </r>
  <r>
    <x v="190"/>
    <s v="9781912261932"/>
    <d v="2021-02-24T00:00:00"/>
    <n v="11.99"/>
    <n v="64"/>
    <x v="24"/>
    <n v="3"/>
    <n v="35.97"/>
    <n v="23.98"/>
    <n v="33.33"/>
    <n v="45.01"/>
    <n v="19.78"/>
    <n v="1"/>
  </r>
  <r>
    <x v="190"/>
    <s v="9781912261932"/>
    <d v="2021-02-24T00:00:00"/>
    <n v="11.99"/>
    <n v="64"/>
    <x v="4"/>
    <n v="2"/>
    <n v="23.98"/>
    <n v="15.99"/>
    <n v="33.33"/>
    <n v="45"/>
    <n v="13.19"/>
    <n v="1"/>
  </r>
  <r>
    <x v="190"/>
    <s v="9781912261932"/>
    <d v="2021-02-24T00:00:00"/>
    <n v="11.99"/>
    <n v="64"/>
    <x v="32"/>
    <n v="3"/>
    <n v="35.97"/>
    <n v="23.98"/>
    <n v="33.33"/>
    <n v="45.01"/>
    <n v="19.78"/>
    <n v="1"/>
  </r>
  <r>
    <x v="190"/>
    <s v="9781912261932"/>
    <d v="2021-02-24T00:00:00"/>
    <n v="11.99"/>
    <n v="64"/>
    <x v="54"/>
    <n v="2"/>
    <n v="23.98"/>
    <n v="15.99"/>
    <n v="33.33"/>
    <n v="45"/>
    <n v="13.19"/>
    <n v="1"/>
  </r>
  <r>
    <x v="190"/>
    <s v="9781912261932"/>
    <d v="2021-02-24T00:00:00"/>
    <n v="11.99"/>
    <n v="64"/>
    <x v="77"/>
    <n v="4"/>
    <n v="47.96"/>
    <n v="31.97"/>
    <n v="33.33"/>
    <n v="45"/>
    <n v="26.38"/>
    <n v="1"/>
  </r>
  <r>
    <x v="190"/>
    <s v="9781912261932"/>
    <d v="2021-02-24T00:00:00"/>
    <n v="11.99"/>
    <n v="64"/>
    <x v="12"/>
    <n v="2"/>
    <n v="23.98"/>
    <n v="15.99"/>
    <n v="33.33"/>
    <n v="45"/>
    <n v="13.19"/>
    <n v="1"/>
  </r>
  <r>
    <x v="190"/>
    <s v="9781912261932"/>
    <d v="2021-02-24T00:00:00"/>
    <n v="11.99"/>
    <n v="64"/>
    <x v="12"/>
    <n v="2"/>
    <n v="23.98"/>
    <n v="15.99"/>
    <n v="33.33"/>
    <n v="45"/>
    <n v="13.19"/>
    <n v="1"/>
  </r>
  <r>
    <x v="190"/>
    <s v="9781912261932"/>
    <d v="2021-02-24T00:00:00"/>
    <n v="11.99"/>
    <n v="64"/>
    <x v="66"/>
    <n v="1"/>
    <n v="11.99"/>
    <n v="7.99"/>
    <n v="33.33"/>
    <n v="45.04"/>
    <n v="6.59"/>
    <n v="1"/>
  </r>
  <r>
    <x v="190"/>
    <s v="9781912261932"/>
    <d v="2021-02-24T00:00:00"/>
    <n v="11.99"/>
    <n v="64"/>
    <x v="6"/>
    <n v="6"/>
    <n v="71.94"/>
    <n v="47.96"/>
    <n v="33.33"/>
    <n v="45"/>
    <n v="39.57"/>
    <n v="1"/>
  </r>
  <r>
    <x v="190"/>
    <s v="9781912261932"/>
    <d v="2021-02-24T00:00:00"/>
    <n v="11.99"/>
    <n v="64"/>
    <x v="6"/>
    <n v="1"/>
    <n v="11.99"/>
    <n v="7.99"/>
    <n v="33.33"/>
    <n v="45.04"/>
    <n v="6.59"/>
    <n v="1"/>
  </r>
  <r>
    <x v="190"/>
    <s v="9781912261932"/>
    <d v="2021-02-24T00:00:00"/>
    <n v="11.99"/>
    <n v="64"/>
    <x v="13"/>
    <n v="1"/>
    <n v="11.99"/>
    <n v="7.99"/>
    <n v="33.33"/>
    <n v="45.04"/>
    <n v="6.59"/>
    <n v="1"/>
  </r>
  <r>
    <x v="190"/>
    <s v="9781912261932"/>
    <d v="2021-02-24T00:00:00"/>
    <n v="11.99"/>
    <n v="64"/>
    <x v="14"/>
    <n v="4"/>
    <n v="47.96"/>
    <n v="31.97"/>
    <n v="33.33"/>
    <n v="45"/>
    <n v="26.38"/>
    <n v="1"/>
  </r>
  <r>
    <x v="190"/>
    <s v="9781912261932"/>
    <d v="2021-02-24T00:00:00"/>
    <n v="11.99"/>
    <n v="64"/>
    <x v="14"/>
    <n v="1"/>
    <n v="11.99"/>
    <n v="7.99"/>
    <n v="33.33"/>
    <n v="45.04"/>
    <n v="6.59"/>
    <n v="1"/>
  </r>
  <r>
    <x v="190"/>
    <s v="9781912261932"/>
    <d v="2021-02-24T00:00:00"/>
    <n v="11.99"/>
    <n v="64"/>
    <x v="37"/>
    <n v="1"/>
    <n v="11.99"/>
    <n v="7.99"/>
    <n v="33.33"/>
    <n v="45.04"/>
    <n v="6.59"/>
    <n v="1"/>
  </r>
  <r>
    <x v="191"/>
    <s v="9781913245399"/>
    <d v="2021-02-25T00:00:00"/>
    <n v="7.99"/>
    <n v="9"/>
    <x v="39"/>
    <n v="1"/>
    <n v="7.99"/>
    <n v="5.33"/>
    <n v="33.33"/>
    <n v="45.06"/>
    <n v="4.3899999999999997"/>
    <n v="1"/>
  </r>
  <r>
    <x v="191"/>
    <s v="9781913245399"/>
    <d v="2021-02-25T00:00:00"/>
    <n v="7.99"/>
    <n v="9"/>
    <x v="20"/>
    <n v="1"/>
    <n v="7.99"/>
    <n v="5.33"/>
    <n v="33.33"/>
    <n v="45.06"/>
    <n v="4.3899999999999997"/>
    <n v="1"/>
  </r>
  <r>
    <x v="191"/>
    <s v="9781913245399"/>
    <d v="2021-02-25T00:00:00"/>
    <n v="7.99"/>
    <n v="9"/>
    <x v="22"/>
    <n v="2"/>
    <n v="15.98"/>
    <n v="10.65"/>
    <n v="33.33"/>
    <n v="45"/>
    <n v="8.7899999999999991"/>
    <n v="1"/>
  </r>
  <r>
    <x v="192"/>
    <s v="9781912261727"/>
    <d v="2021-02-26T00:00:00"/>
    <n v="24.95"/>
    <n v="47"/>
    <x v="28"/>
    <n v="1"/>
    <n v="24.95"/>
    <n v="15.72"/>
    <n v="37"/>
    <n v="47.98"/>
    <n v="12.98"/>
    <n v="1"/>
  </r>
  <r>
    <x v="193"/>
    <s v="9781913245276"/>
    <d v="2021-02-26T00:00:00"/>
    <n v="24.95"/>
    <n v="11"/>
    <x v="28"/>
    <n v="3"/>
    <n v="74.849999999999994"/>
    <n v="47.16"/>
    <n v="37"/>
    <n v="47.97"/>
    <n v="38.950000000000003"/>
    <n v="1"/>
  </r>
  <r>
    <x v="193"/>
    <s v="9781913245276"/>
    <d v="2021-02-26T00:00:00"/>
    <n v="24.95"/>
    <n v="11"/>
    <x v="3"/>
    <n v="1"/>
    <n v="24.95"/>
    <n v="14.97"/>
    <n v="40"/>
    <n v="50.43"/>
    <n v="12.37"/>
    <n v="1"/>
  </r>
  <r>
    <x v="194"/>
    <s v="9781801061070"/>
    <d v="2021-03-05T00:00:00"/>
    <n v="4.99"/>
    <n v="65"/>
    <x v="4"/>
    <n v="2"/>
    <n v="9.98"/>
    <n v="6.65"/>
    <n v="33.33"/>
    <n v="44.99"/>
    <n v="5.49"/>
    <n v="1"/>
  </r>
  <r>
    <x v="194"/>
    <s v="9781801061070"/>
    <d v="2021-03-05T00:00:00"/>
    <n v="4.99"/>
    <n v="65"/>
    <x v="6"/>
    <n v="2"/>
    <n v="9.98"/>
    <n v="6.65"/>
    <n v="33.33"/>
    <n v="44.99"/>
    <n v="5.49"/>
    <n v="1"/>
  </r>
  <r>
    <x v="194"/>
    <s v="9781801061070"/>
    <d v="2021-03-05T00:00:00"/>
    <n v="4.99"/>
    <n v="65"/>
    <x v="31"/>
    <n v="1"/>
    <n v="4.99"/>
    <n v="3.24"/>
    <n v="35"/>
    <n v="46.3"/>
    <n v="2.68"/>
    <n v="1"/>
  </r>
  <r>
    <x v="195"/>
    <s v="9781913245566"/>
    <d v="2021-03-10T00:00:00"/>
    <n v="6.99"/>
    <n v="88"/>
    <x v="28"/>
    <n v="3"/>
    <n v="20.97"/>
    <n v="13.21"/>
    <n v="37"/>
    <n v="47.98"/>
    <n v="10.91"/>
    <n v="1"/>
  </r>
  <r>
    <x v="195"/>
    <s v="9781913245566"/>
    <d v="2021-03-10T00:00:00"/>
    <n v="6.99"/>
    <n v="88"/>
    <x v="9"/>
    <n v="1"/>
    <n v="6.99"/>
    <n v="4.66"/>
    <n v="33.33"/>
    <n v="45.07"/>
    <n v="3.84"/>
    <n v="1"/>
  </r>
  <r>
    <x v="196"/>
    <s v="9781801060240"/>
    <d v="2021-03-29T00:00:00"/>
    <n v="9.99"/>
    <n v="124"/>
    <x v="9"/>
    <n v="1"/>
    <n v="9.99"/>
    <n v="6.66"/>
    <n v="33.33"/>
    <n v="45.05"/>
    <n v="5.49"/>
    <n v="1"/>
  </r>
  <r>
    <x v="197"/>
    <s v="9781913245313"/>
    <d v="2021-03-29T00:00:00"/>
    <n v="6.99"/>
    <n v="101"/>
    <x v="28"/>
    <n v="3"/>
    <n v="20.97"/>
    <n v="13.21"/>
    <n v="37"/>
    <n v="47.98"/>
    <n v="10.91"/>
    <n v="1"/>
  </r>
  <r>
    <x v="197"/>
    <s v="9781913245313"/>
    <d v="2021-03-29T00:00:00"/>
    <n v="6.99"/>
    <n v="101"/>
    <x v="7"/>
    <n v="1"/>
    <n v="6.99"/>
    <n v="4.66"/>
    <n v="33.33"/>
    <n v="45.07"/>
    <n v="3.84"/>
    <n v="1"/>
  </r>
  <r>
    <x v="198"/>
    <s v="9781913245368"/>
    <d v="2021-03-30T00:00:00"/>
    <n v="6.99"/>
    <n v="574"/>
    <x v="28"/>
    <n v="1"/>
    <n v="6.99"/>
    <n v="4.4000000000000004"/>
    <n v="37"/>
    <n v="48.07"/>
    <n v="3.63"/>
    <n v="1"/>
  </r>
  <r>
    <x v="198"/>
    <s v="9781913245368"/>
    <d v="2021-03-30T00:00:00"/>
    <n v="6.99"/>
    <n v="574"/>
    <x v="2"/>
    <n v="10"/>
    <n v="69.900000000000006"/>
    <n v="46.6"/>
    <n v="33.33"/>
    <n v="45"/>
    <n v="38.450000000000003"/>
    <n v="1"/>
  </r>
  <r>
    <x v="198"/>
    <s v="9781913245368"/>
    <d v="2021-03-30T00:00:00"/>
    <n v="6.99"/>
    <n v="574"/>
    <x v="2"/>
    <n v="-9"/>
    <n v="-62.91"/>
    <n v="-41.94"/>
    <n v="33.33"/>
    <n v="45.01"/>
    <n v="-34.6"/>
    <n v="1"/>
  </r>
  <r>
    <x v="198"/>
    <s v="9781913245368"/>
    <d v="2021-03-30T00:00:00"/>
    <n v="6.99"/>
    <n v="574"/>
    <x v="39"/>
    <n v="2"/>
    <n v="13.98"/>
    <n v="9.32"/>
    <n v="33.33"/>
    <n v="45"/>
    <n v="7.69"/>
    <n v="1"/>
  </r>
  <r>
    <x v="198"/>
    <s v="9781913245368"/>
    <d v="2021-03-30T00:00:00"/>
    <n v="6.99"/>
    <n v="574"/>
    <x v="39"/>
    <n v="1"/>
    <n v="6.99"/>
    <n v="4.66"/>
    <n v="33.33"/>
    <n v="45.07"/>
    <n v="3.84"/>
    <n v="1"/>
  </r>
  <r>
    <x v="198"/>
    <s v="9781913245368"/>
    <d v="2021-03-30T00:00:00"/>
    <n v="6.99"/>
    <n v="574"/>
    <x v="20"/>
    <n v="5"/>
    <n v="34.950000000000003"/>
    <n v="23.3"/>
    <n v="33.33"/>
    <n v="45.01"/>
    <n v="19.22"/>
    <n v="1"/>
  </r>
  <r>
    <x v="198"/>
    <s v="9781913245368"/>
    <d v="2021-03-30T00:00:00"/>
    <n v="6.99"/>
    <n v="574"/>
    <x v="20"/>
    <n v="1"/>
    <n v="6.99"/>
    <n v="4.66"/>
    <n v="33.33"/>
    <n v="45.07"/>
    <n v="3.84"/>
    <n v="1"/>
  </r>
  <r>
    <x v="198"/>
    <s v="9781913245368"/>
    <d v="2021-03-30T00:00:00"/>
    <n v="6.99"/>
    <n v="574"/>
    <x v="20"/>
    <n v="-4"/>
    <n v="-27.96"/>
    <n v="-18.64"/>
    <n v="33.33"/>
    <n v="45"/>
    <n v="-15.38"/>
    <n v="1"/>
  </r>
  <r>
    <x v="198"/>
    <s v="9781913245368"/>
    <d v="2021-03-30T00:00:00"/>
    <n v="6.99"/>
    <n v="574"/>
    <x v="55"/>
    <n v="-1"/>
    <n v="-6.99"/>
    <n v="-4.66"/>
    <n v="33.33"/>
    <n v="45.07"/>
    <n v="-3.84"/>
    <n v="1"/>
  </r>
  <r>
    <x v="198"/>
    <s v="9781913245368"/>
    <d v="2021-03-30T00:00:00"/>
    <n v="6.99"/>
    <n v="574"/>
    <x v="78"/>
    <n v="5"/>
    <n v="34.950000000000003"/>
    <n v="23.3"/>
    <n v="33.33"/>
    <n v="45.01"/>
    <n v="19.22"/>
    <n v="1"/>
  </r>
  <r>
    <x v="198"/>
    <s v="9781913245368"/>
    <d v="2021-03-30T00:00:00"/>
    <n v="6.99"/>
    <n v="574"/>
    <x v="78"/>
    <n v="9"/>
    <n v="62.91"/>
    <n v="41.94"/>
    <n v="33.33"/>
    <n v="45.01"/>
    <n v="34.6"/>
    <n v="1"/>
  </r>
  <r>
    <x v="198"/>
    <s v="9781913245368"/>
    <d v="2021-03-30T00:00:00"/>
    <n v="6.99"/>
    <n v="574"/>
    <x v="78"/>
    <n v="19"/>
    <n v="132.81"/>
    <n v="88.54"/>
    <n v="33.33"/>
    <n v="45"/>
    <n v="73.05"/>
    <n v="1"/>
  </r>
  <r>
    <x v="198"/>
    <s v="9781913245368"/>
    <d v="2021-03-30T00:00:00"/>
    <n v="6.99"/>
    <n v="574"/>
    <x v="78"/>
    <n v="22"/>
    <n v="153.78"/>
    <n v="102.53"/>
    <n v="33.33"/>
    <n v="45"/>
    <n v="84.58"/>
    <n v="1"/>
  </r>
  <r>
    <x v="198"/>
    <s v="9781913245368"/>
    <d v="2021-03-30T00:00:00"/>
    <n v="6.99"/>
    <n v="574"/>
    <x v="78"/>
    <n v="6"/>
    <n v="41.94"/>
    <n v="27.96"/>
    <n v="33.33"/>
    <n v="45"/>
    <n v="23.07"/>
    <n v="1"/>
  </r>
  <r>
    <x v="198"/>
    <s v="9781913245368"/>
    <d v="2021-03-30T00:00:00"/>
    <n v="6.99"/>
    <n v="574"/>
    <x v="78"/>
    <n v="8"/>
    <n v="55.92"/>
    <n v="37.28"/>
    <n v="33.33"/>
    <n v="45"/>
    <n v="30.76"/>
    <n v="1"/>
  </r>
  <r>
    <x v="198"/>
    <s v="9781913245368"/>
    <d v="2021-03-30T00:00:00"/>
    <n v="6.99"/>
    <n v="574"/>
    <x v="78"/>
    <n v="5"/>
    <n v="34.950000000000003"/>
    <n v="23.3"/>
    <n v="33.33"/>
    <n v="45.01"/>
    <n v="19.22"/>
    <n v="1"/>
  </r>
  <r>
    <x v="198"/>
    <s v="9781913245368"/>
    <d v="2021-03-30T00:00:00"/>
    <n v="6.99"/>
    <n v="574"/>
    <x v="78"/>
    <n v="17"/>
    <n v="118.83"/>
    <n v="79.22"/>
    <n v="33.33"/>
    <n v="45"/>
    <n v="65.36"/>
    <n v="1"/>
  </r>
  <r>
    <x v="198"/>
    <s v="9781913245368"/>
    <d v="2021-03-30T00:00:00"/>
    <n v="6.99"/>
    <n v="574"/>
    <x v="78"/>
    <n v="13"/>
    <n v="90.87"/>
    <n v="60.58"/>
    <n v="33.33"/>
    <n v="45"/>
    <n v="49.98"/>
    <n v="1"/>
  </r>
  <r>
    <x v="198"/>
    <s v="9781913245368"/>
    <d v="2021-03-30T00:00:00"/>
    <n v="6.99"/>
    <n v="574"/>
    <x v="78"/>
    <n v="22"/>
    <n v="153.78"/>
    <n v="102.53"/>
    <n v="33.33"/>
    <n v="45"/>
    <n v="84.58"/>
    <n v="1"/>
  </r>
  <r>
    <x v="198"/>
    <s v="9781913245368"/>
    <d v="2021-03-30T00:00:00"/>
    <n v="6.99"/>
    <n v="574"/>
    <x v="78"/>
    <n v="11"/>
    <n v="76.89"/>
    <n v="51.26"/>
    <n v="33.33"/>
    <n v="45"/>
    <n v="42.29"/>
    <n v="1"/>
  </r>
  <r>
    <x v="198"/>
    <s v="9781913245368"/>
    <d v="2021-03-30T00:00:00"/>
    <n v="6.99"/>
    <n v="574"/>
    <x v="78"/>
    <n v="11"/>
    <n v="76.89"/>
    <n v="51.26"/>
    <n v="33.33"/>
    <n v="45"/>
    <n v="42.29"/>
    <n v="1"/>
  </r>
  <r>
    <x v="198"/>
    <s v="9781913245368"/>
    <d v="2021-03-30T00:00:00"/>
    <n v="6.99"/>
    <n v="574"/>
    <x v="78"/>
    <n v="16"/>
    <n v="111.84"/>
    <n v="74.56"/>
    <n v="33.33"/>
    <n v="45.01"/>
    <n v="61.51"/>
    <n v="1"/>
  </r>
  <r>
    <x v="198"/>
    <s v="9781913245368"/>
    <d v="2021-03-30T00:00:00"/>
    <n v="6.99"/>
    <n v="574"/>
    <x v="78"/>
    <n v="26"/>
    <n v="181.74"/>
    <n v="121.17"/>
    <n v="33.33"/>
    <n v="45"/>
    <n v="99.96"/>
    <n v="1"/>
  </r>
  <r>
    <x v="198"/>
    <s v="9781913245368"/>
    <d v="2021-03-30T00:00:00"/>
    <n v="6.99"/>
    <n v="574"/>
    <x v="78"/>
    <n v="7"/>
    <n v="48.93"/>
    <n v="32.619999999999997"/>
    <n v="33.33"/>
    <n v="45.01"/>
    <n v="26.91"/>
    <n v="1"/>
  </r>
  <r>
    <x v="198"/>
    <s v="9781913245368"/>
    <d v="2021-03-30T00:00:00"/>
    <n v="6.99"/>
    <n v="574"/>
    <x v="78"/>
    <n v="12"/>
    <n v="83.88"/>
    <n v="55.92"/>
    <n v="33.33"/>
    <n v="45.01"/>
    <n v="46.13"/>
    <n v="1"/>
  </r>
  <r>
    <x v="198"/>
    <s v="9781913245368"/>
    <d v="2021-03-30T00:00:00"/>
    <n v="6.99"/>
    <n v="574"/>
    <x v="78"/>
    <n v="11"/>
    <n v="76.89"/>
    <n v="51.26"/>
    <n v="33.33"/>
    <n v="45"/>
    <n v="42.29"/>
    <n v="1"/>
  </r>
  <r>
    <x v="198"/>
    <s v="9781913245368"/>
    <d v="2021-03-30T00:00:00"/>
    <n v="6.99"/>
    <n v="574"/>
    <x v="78"/>
    <n v="18"/>
    <n v="125.82"/>
    <n v="83.88"/>
    <n v="33.33"/>
    <n v="45.01"/>
    <n v="69.2"/>
    <n v="1"/>
  </r>
  <r>
    <x v="198"/>
    <s v="9781913245368"/>
    <d v="2021-03-30T00:00:00"/>
    <n v="6.99"/>
    <n v="574"/>
    <x v="78"/>
    <n v="13"/>
    <n v="90.87"/>
    <n v="60.58"/>
    <n v="33.33"/>
    <n v="45"/>
    <n v="49.98"/>
    <n v="1"/>
  </r>
  <r>
    <x v="198"/>
    <s v="9781913245368"/>
    <d v="2021-03-30T00:00:00"/>
    <n v="6.99"/>
    <n v="574"/>
    <x v="78"/>
    <n v="25"/>
    <n v="174.75"/>
    <n v="116.51"/>
    <n v="33.33"/>
    <n v="45.01"/>
    <n v="96.11"/>
    <n v="1"/>
  </r>
  <r>
    <x v="198"/>
    <s v="9781913245368"/>
    <d v="2021-03-30T00:00:00"/>
    <n v="6.99"/>
    <n v="574"/>
    <x v="78"/>
    <n v="11"/>
    <n v="76.89"/>
    <n v="51.26"/>
    <n v="33.33"/>
    <n v="45"/>
    <n v="42.29"/>
    <n v="1"/>
  </r>
  <r>
    <x v="198"/>
    <s v="9781913245368"/>
    <d v="2021-03-30T00:00:00"/>
    <n v="6.99"/>
    <n v="574"/>
    <x v="78"/>
    <n v="14"/>
    <n v="97.86"/>
    <n v="65.239999999999995"/>
    <n v="33.33"/>
    <n v="45.01"/>
    <n v="53.82"/>
    <n v="1"/>
  </r>
  <r>
    <x v="198"/>
    <s v="9781913245368"/>
    <d v="2021-03-30T00:00:00"/>
    <n v="6.99"/>
    <n v="574"/>
    <x v="78"/>
    <n v="14"/>
    <n v="97.86"/>
    <n v="65.239999999999995"/>
    <n v="33.33"/>
    <n v="45.01"/>
    <n v="53.82"/>
    <n v="1"/>
  </r>
  <r>
    <x v="198"/>
    <s v="9781913245368"/>
    <d v="2021-03-30T00:00:00"/>
    <n v="6.99"/>
    <n v="574"/>
    <x v="78"/>
    <n v="27"/>
    <n v="188.73"/>
    <n v="125.83"/>
    <n v="33.33"/>
    <n v="45.01"/>
    <n v="103.8"/>
    <n v="1"/>
  </r>
  <r>
    <x v="198"/>
    <s v="9781913245368"/>
    <d v="2021-03-30T00:00:00"/>
    <n v="6.99"/>
    <n v="574"/>
    <x v="78"/>
    <n v="37"/>
    <n v="258.63"/>
    <n v="172.43"/>
    <n v="33.33"/>
    <n v="45"/>
    <n v="142.25"/>
    <n v="1"/>
  </r>
  <r>
    <x v="198"/>
    <s v="9781913245368"/>
    <d v="2021-03-30T00:00:00"/>
    <n v="6.99"/>
    <n v="574"/>
    <x v="78"/>
    <n v="20"/>
    <n v="139.80000000000001"/>
    <n v="93.2"/>
    <n v="33.33"/>
    <n v="45"/>
    <n v="76.89"/>
    <n v="1"/>
  </r>
  <r>
    <x v="198"/>
    <s v="9781913245368"/>
    <d v="2021-03-30T00:00:00"/>
    <n v="6.99"/>
    <n v="574"/>
    <x v="78"/>
    <n v="26"/>
    <n v="181.74"/>
    <n v="121.17"/>
    <n v="33.33"/>
    <n v="45"/>
    <n v="99.96"/>
    <n v="1"/>
  </r>
  <r>
    <x v="198"/>
    <s v="9781913245368"/>
    <d v="2021-03-30T00:00:00"/>
    <n v="6.99"/>
    <n v="574"/>
    <x v="78"/>
    <n v="41"/>
    <n v="286.58999999999997"/>
    <n v="191.07"/>
    <n v="33.33"/>
    <n v="45.01"/>
    <n v="157.62"/>
    <n v="1"/>
  </r>
  <r>
    <x v="198"/>
    <s v="9781913245368"/>
    <d v="2021-03-30T00:00:00"/>
    <n v="6.99"/>
    <n v="574"/>
    <x v="78"/>
    <n v="14"/>
    <n v="97.86"/>
    <n v="65.239999999999995"/>
    <n v="33.33"/>
    <n v="45.01"/>
    <n v="53.82"/>
    <n v="1"/>
  </r>
  <r>
    <x v="198"/>
    <s v="9781913245368"/>
    <d v="2021-03-30T00:00:00"/>
    <n v="6.99"/>
    <n v="574"/>
    <x v="78"/>
    <n v="13"/>
    <n v="90.87"/>
    <n v="60.58"/>
    <n v="33.33"/>
    <n v="45"/>
    <n v="49.98"/>
    <n v="1"/>
  </r>
  <r>
    <x v="198"/>
    <s v="9781913245368"/>
    <d v="2021-03-30T00:00:00"/>
    <n v="6.99"/>
    <n v="574"/>
    <x v="78"/>
    <n v="23"/>
    <n v="160.77000000000001"/>
    <n v="107.19"/>
    <n v="33.33"/>
    <n v="45.01"/>
    <n v="88.42"/>
    <n v="1"/>
  </r>
  <r>
    <x v="198"/>
    <s v="9781913245368"/>
    <d v="2021-03-30T00:00:00"/>
    <n v="6.99"/>
    <n v="574"/>
    <x v="78"/>
    <n v="25"/>
    <n v="174.75"/>
    <n v="116.51"/>
    <n v="33.33"/>
    <n v="45.01"/>
    <n v="96.11"/>
    <n v="1"/>
  </r>
  <r>
    <x v="198"/>
    <s v="9781913245368"/>
    <d v="2021-03-30T00:00:00"/>
    <n v="6.99"/>
    <n v="574"/>
    <x v="78"/>
    <n v="12"/>
    <n v="83.88"/>
    <n v="55.92"/>
    <n v="33.33"/>
    <n v="45.01"/>
    <n v="46.13"/>
    <n v="1"/>
  </r>
  <r>
    <x v="198"/>
    <s v="9781913245368"/>
    <d v="2021-03-30T00:00:00"/>
    <n v="6.99"/>
    <n v="574"/>
    <x v="78"/>
    <n v="11"/>
    <n v="76.89"/>
    <n v="51.26"/>
    <n v="33.33"/>
    <n v="45"/>
    <n v="42.29"/>
    <n v="1"/>
  </r>
  <r>
    <x v="198"/>
    <s v="9781913245368"/>
    <d v="2021-03-30T00:00:00"/>
    <n v="6.99"/>
    <n v="574"/>
    <x v="78"/>
    <n v="13"/>
    <n v="90.87"/>
    <n v="60.58"/>
    <n v="33.33"/>
    <n v="45"/>
    <n v="49.98"/>
    <n v="1"/>
  </r>
  <r>
    <x v="198"/>
    <s v="9781913245368"/>
    <d v="2021-03-30T00:00:00"/>
    <n v="6.99"/>
    <n v="574"/>
    <x v="78"/>
    <n v="6"/>
    <n v="41.94"/>
    <n v="27.96"/>
    <n v="33.33"/>
    <n v="45"/>
    <n v="23.07"/>
    <n v="1"/>
  </r>
  <r>
    <x v="198"/>
    <s v="9781913245368"/>
    <d v="2021-03-30T00:00:00"/>
    <n v="6.99"/>
    <n v="574"/>
    <x v="78"/>
    <n v="10"/>
    <n v="69.900000000000006"/>
    <n v="46.6"/>
    <n v="33.33"/>
    <n v="45"/>
    <n v="38.450000000000003"/>
    <n v="1"/>
  </r>
  <r>
    <x v="198"/>
    <s v="9781913245368"/>
    <d v="2021-03-30T00:00:00"/>
    <n v="6.99"/>
    <n v="574"/>
    <x v="78"/>
    <n v="13"/>
    <n v="90.87"/>
    <n v="60.58"/>
    <n v="33.33"/>
    <n v="45"/>
    <n v="49.98"/>
    <n v="1"/>
  </r>
  <r>
    <x v="198"/>
    <s v="9781913245368"/>
    <d v="2021-03-30T00:00:00"/>
    <n v="6.99"/>
    <n v="574"/>
    <x v="78"/>
    <n v="19"/>
    <n v="132.81"/>
    <n v="88.54"/>
    <n v="33.33"/>
    <n v="45"/>
    <n v="73.05"/>
    <n v="1"/>
  </r>
  <r>
    <x v="198"/>
    <s v="9781913245368"/>
    <d v="2021-03-30T00:00:00"/>
    <n v="6.99"/>
    <n v="574"/>
    <x v="78"/>
    <n v="13"/>
    <n v="90.87"/>
    <n v="60.58"/>
    <n v="33.33"/>
    <n v="45"/>
    <n v="49.98"/>
    <n v="1"/>
  </r>
  <r>
    <x v="198"/>
    <s v="9781913245368"/>
    <d v="2021-03-30T00:00:00"/>
    <n v="6.99"/>
    <n v="574"/>
    <x v="78"/>
    <n v="10"/>
    <n v="69.900000000000006"/>
    <n v="46.6"/>
    <n v="33.33"/>
    <n v="45"/>
    <n v="38.450000000000003"/>
    <n v="1"/>
  </r>
  <r>
    <x v="198"/>
    <s v="9781913245368"/>
    <d v="2021-03-30T00:00:00"/>
    <n v="6.99"/>
    <n v="574"/>
    <x v="78"/>
    <n v="24"/>
    <n v="167.76"/>
    <n v="111.85"/>
    <n v="33.33"/>
    <n v="45"/>
    <n v="92.27"/>
    <n v="1"/>
  </r>
  <r>
    <x v="198"/>
    <s v="9781913245368"/>
    <d v="2021-03-30T00:00:00"/>
    <n v="6.99"/>
    <n v="574"/>
    <x v="78"/>
    <n v="15"/>
    <n v="104.85"/>
    <n v="69.900000000000006"/>
    <n v="33.33"/>
    <n v="45"/>
    <n v="57.67"/>
    <n v="1"/>
  </r>
  <r>
    <x v="198"/>
    <s v="9781913245368"/>
    <d v="2021-03-30T00:00:00"/>
    <n v="6.99"/>
    <n v="574"/>
    <x v="78"/>
    <n v="12"/>
    <n v="83.88"/>
    <n v="55.92"/>
    <n v="33.33"/>
    <n v="45.01"/>
    <n v="46.13"/>
    <n v="1"/>
  </r>
  <r>
    <x v="198"/>
    <s v="9781913245368"/>
    <d v="2021-03-30T00:00:00"/>
    <n v="6.99"/>
    <n v="574"/>
    <x v="78"/>
    <n v="26"/>
    <n v="181.74"/>
    <n v="121.17"/>
    <n v="33.33"/>
    <n v="45"/>
    <n v="99.96"/>
    <n v="1"/>
  </r>
  <r>
    <x v="198"/>
    <s v="9781913245368"/>
    <d v="2021-03-30T00:00:00"/>
    <n v="6.99"/>
    <n v="574"/>
    <x v="78"/>
    <n v="15"/>
    <n v="104.85"/>
    <n v="69.900000000000006"/>
    <n v="33.33"/>
    <n v="45"/>
    <n v="57.67"/>
    <n v="1"/>
  </r>
  <r>
    <x v="198"/>
    <s v="9781913245368"/>
    <d v="2021-03-30T00:00:00"/>
    <n v="6.99"/>
    <n v="574"/>
    <x v="78"/>
    <n v="14"/>
    <n v="97.86"/>
    <n v="65.239999999999995"/>
    <n v="33.33"/>
    <n v="45.01"/>
    <n v="53.82"/>
    <n v="1"/>
  </r>
  <r>
    <x v="198"/>
    <s v="9781913245368"/>
    <d v="2021-03-30T00:00:00"/>
    <n v="6.99"/>
    <n v="574"/>
    <x v="78"/>
    <n v="33"/>
    <n v="230.67"/>
    <n v="153.79"/>
    <n v="33.33"/>
    <n v="45"/>
    <n v="126.87"/>
    <n v="1"/>
  </r>
  <r>
    <x v="198"/>
    <s v="9781913245368"/>
    <d v="2021-03-30T00:00:00"/>
    <n v="6.99"/>
    <n v="574"/>
    <x v="78"/>
    <n v="15"/>
    <n v="104.85"/>
    <n v="69.900000000000006"/>
    <n v="33.33"/>
    <n v="45"/>
    <n v="57.67"/>
    <n v="1"/>
  </r>
  <r>
    <x v="198"/>
    <s v="9781913245368"/>
    <d v="2021-03-30T00:00:00"/>
    <n v="6.99"/>
    <n v="574"/>
    <x v="78"/>
    <n v="24"/>
    <n v="167.76"/>
    <n v="111.85"/>
    <n v="33.33"/>
    <n v="45"/>
    <n v="92.27"/>
    <n v="1"/>
  </r>
  <r>
    <x v="198"/>
    <s v="9781913245368"/>
    <d v="2021-03-30T00:00:00"/>
    <n v="6.99"/>
    <n v="574"/>
    <x v="78"/>
    <n v="16"/>
    <n v="111.84"/>
    <n v="74.56"/>
    <n v="33.33"/>
    <n v="45.01"/>
    <n v="61.51"/>
    <n v="1"/>
  </r>
  <r>
    <x v="198"/>
    <s v="9781913245368"/>
    <d v="2021-03-30T00:00:00"/>
    <n v="6.99"/>
    <n v="574"/>
    <x v="78"/>
    <n v="20"/>
    <n v="139.80000000000001"/>
    <n v="93.2"/>
    <n v="33.33"/>
    <n v="45"/>
    <n v="76.89"/>
    <n v="1"/>
  </r>
  <r>
    <x v="198"/>
    <s v="9781913245368"/>
    <d v="2021-03-30T00:00:00"/>
    <n v="6.99"/>
    <n v="574"/>
    <x v="78"/>
    <n v="11"/>
    <n v="76.89"/>
    <n v="51.26"/>
    <n v="33.33"/>
    <n v="45"/>
    <n v="42.29"/>
    <n v="1"/>
  </r>
  <r>
    <x v="198"/>
    <s v="9781913245368"/>
    <d v="2021-03-30T00:00:00"/>
    <n v="6.99"/>
    <n v="574"/>
    <x v="78"/>
    <n v="10"/>
    <n v="69.900000000000006"/>
    <n v="46.6"/>
    <n v="33.33"/>
    <n v="45"/>
    <n v="38.450000000000003"/>
    <n v="1"/>
  </r>
  <r>
    <x v="198"/>
    <s v="9781913245368"/>
    <d v="2021-03-30T00:00:00"/>
    <n v="6.99"/>
    <n v="574"/>
    <x v="78"/>
    <n v="13"/>
    <n v="90.87"/>
    <n v="60.58"/>
    <n v="33.33"/>
    <n v="45"/>
    <n v="49.98"/>
    <n v="1"/>
  </r>
  <r>
    <x v="198"/>
    <s v="9781913245368"/>
    <d v="2021-03-30T00:00:00"/>
    <n v="6.99"/>
    <n v="574"/>
    <x v="78"/>
    <n v="8"/>
    <n v="55.92"/>
    <n v="37.28"/>
    <n v="33.33"/>
    <n v="45"/>
    <n v="30.76"/>
    <n v="1"/>
  </r>
  <r>
    <x v="198"/>
    <s v="9781913245368"/>
    <d v="2021-03-30T00:00:00"/>
    <n v="6.99"/>
    <n v="574"/>
    <x v="78"/>
    <n v="23"/>
    <n v="160.77000000000001"/>
    <n v="107.19"/>
    <n v="33.33"/>
    <n v="45.01"/>
    <n v="88.42"/>
    <n v="1"/>
  </r>
  <r>
    <x v="198"/>
    <s v="9781913245368"/>
    <d v="2021-03-30T00:00:00"/>
    <n v="6.99"/>
    <n v="574"/>
    <x v="78"/>
    <n v="11"/>
    <n v="76.89"/>
    <n v="51.26"/>
    <n v="33.33"/>
    <n v="45"/>
    <n v="42.29"/>
    <n v="1"/>
  </r>
  <r>
    <x v="198"/>
    <s v="9781913245368"/>
    <d v="2021-03-30T00:00:00"/>
    <n v="6.99"/>
    <n v="574"/>
    <x v="78"/>
    <n v="20"/>
    <n v="139.80000000000001"/>
    <n v="93.2"/>
    <n v="33.33"/>
    <n v="45"/>
    <n v="76.89"/>
    <n v="1"/>
  </r>
  <r>
    <x v="198"/>
    <s v="9781913245368"/>
    <d v="2021-03-30T00:00:00"/>
    <n v="6.99"/>
    <n v="574"/>
    <x v="78"/>
    <n v="25"/>
    <n v="174.75"/>
    <n v="116.51"/>
    <n v="33.33"/>
    <n v="45.01"/>
    <n v="96.11"/>
    <n v="1"/>
  </r>
  <r>
    <x v="198"/>
    <s v="9781913245368"/>
    <d v="2021-03-30T00:00:00"/>
    <n v="6.99"/>
    <n v="574"/>
    <x v="78"/>
    <n v="19"/>
    <n v="132.81"/>
    <n v="88.54"/>
    <n v="33.33"/>
    <n v="45"/>
    <n v="73.05"/>
    <n v="1"/>
  </r>
  <r>
    <x v="198"/>
    <s v="9781913245368"/>
    <d v="2021-03-30T00:00:00"/>
    <n v="6.99"/>
    <n v="574"/>
    <x v="78"/>
    <n v="6"/>
    <n v="41.94"/>
    <n v="27.96"/>
    <n v="33.33"/>
    <n v="45"/>
    <n v="23.07"/>
    <n v="1"/>
  </r>
  <r>
    <x v="198"/>
    <s v="9781913245368"/>
    <d v="2021-03-30T00:00:00"/>
    <n v="6.99"/>
    <n v="574"/>
    <x v="78"/>
    <n v="20"/>
    <n v="139.80000000000001"/>
    <n v="93.2"/>
    <n v="33.33"/>
    <n v="45"/>
    <n v="76.89"/>
    <n v="1"/>
  </r>
  <r>
    <x v="198"/>
    <s v="9781913245368"/>
    <d v="2021-03-30T00:00:00"/>
    <n v="6.99"/>
    <n v="574"/>
    <x v="78"/>
    <n v="3"/>
    <n v="20.97"/>
    <n v="13.98"/>
    <n v="33.33"/>
    <n v="45.02"/>
    <n v="11.53"/>
    <n v="1"/>
  </r>
  <r>
    <x v="198"/>
    <s v="9781913245368"/>
    <d v="2021-03-30T00:00:00"/>
    <n v="6.99"/>
    <n v="574"/>
    <x v="78"/>
    <n v="7"/>
    <n v="48.93"/>
    <n v="32.619999999999997"/>
    <n v="33.33"/>
    <n v="45.01"/>
    <n v="26.91"/>
    <n v="1"/>
  </r>
  <r>
    <x v="198"/>
    <s v="9781913245368"/>
    <d v="2021-03-30T00:00:00"/>
    <n v="6.99"/>
    <n v="574"/>
    <x v="78"/>
    <n v="4"/>
    <n v="27.96"/>
    <n v="18.64"/>
    <n v="33.33"/>
    <n v="45"/>
    <n v="15.38"/>
    <n v="1"/>
  </r>
  <r>
    <x v="198"/>
    <s v="9781913245368"/>
    <d v="2021-03-30T00:00:00"/>
    <n v="6.99"/>
    <n v="574"/>
    <x v="78"/>
    <n v="13"/>
    <n v="90.87"/>
    <n v="60.58"/>
    <n v="33.33"/>
    <n v="45"/>
    <n v="49.98"/>
    <n v="1"/>
  </r>
  <r>
    <x v="198"/>
    <s v="9781913245368"/>
    <d v="2021-03-30T00:00:00"/>
    <n v="6.99"/>
    <n v="574"/>
    <x v="78"/>
    <n v="12"/>
    <n v="83.88"/>
    <n v="55.92"/>
    <n v="33.33"/>
    <n v="45.01"/>
    <n v="46.13"/>
    <n v="1"/>
  </r>
  <r>
    <x v="198"/>
    <s v="9781913245368"/>
    <d v="2021-03-30T00:00:00"/>
    <n v="6.99"/>
    <n v="574"/>
    <x v="78"/>
    <n v="12"/>
    <n v="83.88"/>
    <n v="55.92"/>
    <n v="33.33"/>
    <n v="45.01"/>
    <n v="46.13"/>
    <n v="1"/>
  </r>
  <r>
    <x v="198"/>
    <s v="9781913245368"/>
    <d v="2021-03-30T00:00:00"/>
    <n v="6.99"/>
    <n v="574"/>
    <x v="78"/>
    <n v="9"/>
    <n v="62.91"/>
    <n v="41.94"/>
    <n v="33.33"/>
    <n v="45.01"/>
    <n v="34.6"/>
    <n v="1"/>
  </r>
  <r>
    <x v="198"/>
    <s v="9781913245368"/>
    <d v="2021-03-30T00:00:00"/>
    <n v="6.99"/>
    <n v="574"/>
    <x v="78"/>
    <n v="6"/>
    <n v="41.94"/>
    <n v="27.96"/>
    <n v="33.33"/>
    <n v="45"/>
    <n v="23.07"/>
    <n v="1"/>
  </r>
  <r>
    <x v="198"/>
    <s v="9781913245368"/>
    <d v="2021-03-30T00:00:00"/>
    <n v="6.99"/>
    <n v="574"/>
    <x v="78"/>
    <n v="6"/>
    <n v="41.94"/>
    <n v="27.96"/>
    <n v="33.33"/>
    <n v="45"/>
    <n v="23.07"/>
    <n v="1"/>
  </r>
  <r>
    <x v="198"/>
    <s v="9781913245368"/>
    <d v="2021-03-30T00:00:00"/>
    <n v="6.99"/>
    <n v="574"/>
    <x v="78"/>
    <n v="8"/>
    <n v="55.92"/>
    <n v="37.28"/>
    <n v="33.33"/>
    <n v="45"/>
    <n v="30.76"/>
    <n v="1"/>
  </r>
  <r>
    <x v="198"/>
    <s v="9781913245368"/>
    <d v="2021-03-30T00:00:00"/>
    <n v="6.99"/>
    <n v="574"/>
    <x v="78"/>
    <n v="3"/>
    <n v="20.97"/>
    <n v="13.98"/>
    <n v="33.33"/>
    <n v="45.02"/>
    <n v="11.53"/>
    <n v="1"/>
  </r>
  <r>
    <x v="198"/>
    <s v="9781913245368"/>
    <d v="2021-03-30T00:00:00"/>
    <n v="6.99"/>
    <n v="574"/>
    <x v="78"/>
    <n v="4"/>
    <n v="27.96"/>
    <n v="18.64"/>
    <n v="33.33"/>
    <n v="45"/>
    <n v="15.38"/>
    <n v="1"/>
  </r>
  <r>
    <x v="198"/>
    <s v="9781913245368"/>
    <d v="2021-03-30T00:00:00"/>
    <n v="6.99"/>
    <n v="574"/>
    <x v="78"/>
    <n v="3"/>
    <n v="20.97"/>
    <n v="13.98"/>
    <n v="33.33"/>
    <n v="45.02"/>
    <n v="11.53"/>
    <n v="1"/>
  </r>
  <r>
    <x v="198"/>
    <s v="9781913245368"/>
    <d v="2021-03-30T00:00:00"/>
    <n v="6.99"/>
    <n v="574"/>
    <x v="78"/>
    <n v="7"/>
    <n v="48.93"/>
    <n v="32.619999999999997"/>
    <n v="33.33"/>
    <n v="45.01"/>
    <n v="26.91"/>
    <n v="1"/>
  </r>
  <r>
    <x v="198"/>
    <s v="9781913245368"/>
    <d v="2021-03-30T00:00:00"/>
    <n v="6.99"/>
    <n v="574"/>
    <x v="78"/>
    <n v="4"/>
    <n v="27.96"/>
    <n v="18.64"/>
    <n v="33.33"/>
    <n v="45"/>
    <n v="15.38"/>
    <n v="1"/>
  </r>
  <r>
    <x v="198"/>
    <s v="9781913245368"/>
    <d v="2021-03-30T00:00:00"/>
    <n v="6.99"/>
    <n v="574"/>
    <x v="78"/>
    <n v="12"/>
    <n v="83.88"/>
    <n v="55.92"/>
    <n v="33.33"/>
    <n v="45.01"/>
    <n v="46.13"/>
    <n v="1"/>
  </r>
  <r>
    <x v="198"/>
    <s v="9781913245368"/>
    <d v="2021-03-30T00:00:00"/>
    <n v="6.99"/>
    <n v="574"/>
    <x v="78"/>
    <n v="6"/>
    <n v="41.94"/>
    <n v="27.96"/>
    <n v="33.33"/>
    <n v="45"/>
    <n v="23.07"/>
    <n v="1"/>
  </r>
  <r>
    <x v="198"/>
    <s v="9781913245368"/>
    <d v="2021-03-30T00:00:00"/>
    <n v="6.99"/>
    <n v="574"/>
    <x v="78"/>
    <n v="9"/>
    <n v="62.91"/>
    <n v="41.94"/>
    <n v="33.33"/>
    <n v="45.01"/>
    <n v="34.6"/>
    <n v="1"/>
  </r>
  <r>
    <x v="198"/>
    <s v="9781913245368"/>
    <d v="2021-03-30T00:00:00"/>
    <n v="6.99"/>
    <n v="574"/>
    <x v="78"/>
    <n v="11"/>
    <n v="76.89"/>
    <n v="51.26"/>
    <n v="33.33"/>
    <n v="45"/>
    <n v="42.29"/>
    <n v="1"/>
  </r>
  <r>
    <x v="198"/>
    <s v="9781913245368"/>
    <d v="2021-03-30T00:00:00"/>
    <n v="6.99"/>
    <n v="574"/>
    <x v="78"/>
    <n v="1"/>
    <n v="6.99"/>
    <n v="4.66"/>
    <n v="33.33"/>
    <n v="45.07"/>
    <n v="3.84"/>
    <n v="1"/>
  </r>
  <r>
    <x v="198"/>
    <s v="9781913245368"/>
    <d v="2021-03-30T00:00:00"/>
    <n v="6.99"/>
    <n v="574"/>
    <x v="78"/>
    <n v="9"/>
    <n v="62.91"/>
    <n v="41.94"/>
    <n v="33.33"/>
    <n v="45.01"/>
    <n v="34.6"/>
    <n v="1"/>
  </r>
  <r>
    <x v="198"/>
    <s v="9781913245368"/>
    <d v="2021-03-30T00:00:00"/>
    <n v="6.99"/>
    <n v="574"/>
    <x v="78"/>
    <n v="5"/>
    <n v="34.950000000000003"/>
    <n v="23.3"/>
    <n v="33.33"/>
    <n v="45.01"/>
    <n v="19.22"/>
    <n v="1"/>
  </r>
  <r>
    <x v="198"/>
    <s v="9781913245368"/>
    <d v="2021-03-30T00:00:00"/>
    <n v="6.99"/>
    <n v="574"/>
    <x v="78"/>
    <n v="8"/>
    <n v="55.92"/>
    <n v="37.28"/>
    <n v="33.33"/>
    <n v="45"/>
    <n v="30.76"/>
    <n v="1"/>
  </r>
  <r>
    <x v="198"/>
    <s v="9781913245368"/>
    <d v="2021-03-30T00:00:00"/>
    <n v="6.99"/>
    <n v="574"/>
    <x v="78"/>
    <n v="5"/>
    <n v="34.950000000000003"/>
    <n v="23.3"/>
    <n v="33.33"/>
    <n v="45.01"/>
    <n v="19.22"/>
    <n v="1"/>
  </r>
  <r>
    <x v="198"/>
    <s v="9781913245368"/>
    <d v="2021-03-30T00:00:00"/>
    <n v="6.99"/>
    <n v="574"/>
    <x v="78"/>
    <n v="6"/>
    <n v="41.94"/>
    <n v="27.96"/>
    <n v="33.33"/>
    <n v="45"/>
    <n v="23.07"/>
    <n v="1"/>
  </r>
  <r>
    <x v="198"/>
    <s v="9781913245368"/>
    <d v="2021-03-30T00:00:00"/>
    <n v="6.99"/>
    <n v="574"/>
    <x v="78"/>
    <n v="5"/>
    <n v="34.950000000000003"/>
    <n v="23.3"/>
    <n v="33.33"/>
    <n v="45.01"/>
    <n v="19.22"/>
    <n v="1"/>
  </r>
  <r>
    <x v="198"/>
    <s v="9781913245368"/>
    <d v="2021-03-30T00:00:00"/>
    <n v="6.99"/>
    <n v="574"/>
    <x v="78"/>
    <n v="7"/>
    <n v="48.93"/>
    <n v="32.619999999999997"/>
    <n v="33.33"/>
    <n v="45.01"/>
    <n v="26.91"/>
    <n v="1"/>
  </r>
  <r>
    <x v="198"/>
    <s v="9781913245368"/>
    <d v="2021-03-30T00:00:00"/>
    <n v="6.99"/>
    <n v="574"/>
    <x v="78"/>
    <n v="7"/>
    <n v="48.93"/>
    <n v="32.619999999999997"/>
    <n v="33.33"/>
    <n v="45.01"/>
    <n v="26.91"/>
    <n v="1"/>
  </r>
  <r>
    <x v="198"/>
    <s v="9781913245368"/>
    <d v="2021-03-30T00:00:00"/>
    <n v="6.99"/>
    <n v="574"/>
    <x v="78"/>
    <n v="16"/>
    <n v="111.84"/>
    <n v="74.56"/>
    <n v="33.33"/>
    <n v="45.01"/>
    <n v="61.51"/>
    <n v="1"/>
  </r>
  <r>
    <x v="198"/>
    <s v="9781913245368"/>
    <d v="2021-03-30T00:00:00"/>
    <n v="6.99"/>
    <n v="574"/>
    <x v="78"/>
    <n v="6"/>
    <n v="41.94"/>
    <n v="27.96"/>
    <n v="33.33"/>
    <n v="45"/>
    <n v="23.07"/>
    <n v="1"/>
  </r>
  <r>
    <x v="198"/>
    <s v="9781913245368"/>
    <d v="2021-03-30T00:00:00"/>
    <n v="6.99"/>
    <n v="574"/>
    <x v="78"/>
    <n v="12"/>
    <n v="83.88"/>
    <n v="55.92"/>
    <n v="33.33"/>
    <n v="45.01"/>
    <n v="46.13"/>
    <n v="1"/>
  </r>
  <r>
    <x v="198"/>
    <s v="9781913245368"/>
    <d v="2021-03-30T00:00:00"/>
    <n v="6.99"/>
    <n v="574"/>
    <x v="78"/>
    <n v="6"/>
    <n v="41.94"/>
    <n v="27.96"/>
    <n v="33.33"/>
    <n v="45"/>
    <n v="23.07"/>
    <n v="1"/>
  </r>
  <r>
    <x v="198"/>
    <s v="9781913245368"/>
    <d v="2021-03-30T00:00:00"/>
    <n v="6.99"/>
    <n v="574"/>
    <x v="78"/>
    <n v="4"/>
    <n v="27.96"/>
    <n v="18.64"/>
    <n v="33.33"/>
    <n v="45"/>
    <n v="15.38"/>
    <n v="1"/>
  </r>
  <r>
    <x v="198"/>
    <s v="9781913245368"/>
    <d v="2021-03-30T00:00:00"/>
    <n v="6.99"/>
    <n v="574"/>
    <x v="78"/>
    <n v="19"/>
    <n v="132.81"/>
    <n v="88.54"/>
    <n v="33.33"/>
    <n v="45"/>
    <n v="73.05"/>
    <n v="1"/>
  </r>
  <r>
    <x v="198"/>
    <s v="9781913245368"/>
    <d v="2021-03-30T00:00:00"/>
    <n v="6.99"/>
    <n v="574"/>
    <x v="59"/>
    <n v="-3"/>
    <n v="-20.97"/>
    <n v="-13.98"/>
    <n v="33.33"/>
    <n v="45.02"/>
    <n v="-11.53"/>
    <n v="1"/>
  </r>
  <r>
    <x v="198"/>
    <s v="9781913245368"/>
    <d v="2021-03-30T00:00:00"/>
    <n v="6.99"/>
    <n v="574"/>
    <x v="46"/>
    <n v="-1"/>
    <n v="-6.99"/>
    <n v="-4.66"/>
    <n v="33.33"/>
    <n v="45.07"/>
    <n v="-3.84"/>
    <n v="1"/>
  </r>
  <r>
    <x v="198"/>
    <s v="9781913245368"/>
    <d v="2021-03-30T00:00:00"/>
    <n v="6.99"/>
    <n v="574"/>
    <x v="4"/>
    <n v="2"/>
    <n v="13.98"/>
    <n v="9.32"/>
    <n v="33.33"/>
    <n v="45"/>
    <n v="7.69"/>
    <n v="1"/>
  </r>
  <r>
    <x v="198"/>
    <s v="9781913245368"/>
    <d v="2021-03-30T00:00:00"/>
    <n v="6.99"/>
    <n v="574"/>
    <x v="4"/>
    <n v="24"/>
    <n v="167.76"/>
    <n v="111.85"/>
    <n v="33.33"/>
    <n v="45"/>
    <n v="92.27"/>
    <n v="1"/>
  </r>
  <r>
    <x v="198"/>
    <s v="9781913245368"/>
    <d v="2021-03-30T00:00:00"/>
    <n v="6.99"/>
    <n v="574"/>
    <x v="58"/>
    <n v="-1"/>
    <n v="-6.99"/>
    <n v="-4.66"/>
    <n v="33.33"/>
    <n v="45.07"/>
    <n v="-3.84"/>
    <n v="1"/>
  </r>
  <r>
    <x v="198"/>
    <s v="9781913245368"/>
    <d v="2021-03-30T00:00:00"/>
    <n v="6.99"/>
    <n v="574"/>
    <x v="12"/>
    <n v="-1"/>
    <n v="-6.99"/>
    <n v="-4.66"/>
    <n v="33.33"/>
    <n v="45.07"/>
    <n v="-3.84"/>
    <n v="1"/>
  </r>
  <r>
    <x v="198"/>
    <s v="9781913245368"/>
    <d v="2021-03-30T00:00:00"/>
    <n v="6.99"/>
    <n v="574"/>
    <x v="8"/>
    <n v="1"/>
    <n v="6.99"/>
    <n v="4.66"/>
    <n v="33.33"/>
    <n v="45.07"/>
    <n v="3.84"/>
    <n v="1"/>
  </r>
  <r>
    <x v="198"/>
    <s v="9781913245368"/>
    <d v="2021-03-30T00:00:00"/>
    <n v="6.99"/>
    <n v="574"/>
    <x v="16"/>
    <n v="-1"/>
    <n v="-6.99"/>
    <n v="-4.66"/>
    <n v="33.33"/>
    <n v="45.07"/>
    <n v="-3.84"/>
    <n v="1"/>
  </r>
  <r>
    <x v="198"/>
    <s v="9781913245368"/>
    <d v="2021-03-30T00:00:00"/>
    <n v="6.99"/>
    <n v="574"/>
    <x v="14"/>
    <n v="-1"/>
    <n v="-6.99"/>
    <n v="-4.66"/>
    <n v="33.33"/>
    <n v="45.07"/>
    <n v="-3.84"/>
    <n v="1"/>
  </r>
  <r>
    <x v="198"/>
    <s v="9781913245368"/>
    <d v="2021-03-30T00:00:00"/>
    <n v="6.99"/>
    <n v="574"/>
    <x v="14"/>
    <n v="-1"/>
    <n v="-6.99"/>
    <n v="-4.66"/>
    <n v="33.33"/>
    <n v="45.07"/>
    <n v="-3.84"/>
    <n v="1"/>
  </r>
  <r>
    <x v="198"/>
    <s v="9781913245368"/>
    <d v="2021-03-30T00:00:00"/>
    <n v="6.99"/>
    <n v="574"/>
    <x v="14"/>
    <n v="-1"/>
    <n v="-6.99"/>
    <n v="-4.66"/>
    <n v="33.33"/>
    <n v="45.07"/>
    <n v="-3.84"/>
    <n v="1"/>
  </r>
  <r>
    <x v="198"/>
    <s v="9781913245368"/>
    <d v="2021-03-30T00:00:00"/>
    <n v="6.99"/>
    <n v="574"/>
    <x v="14"/>
    <n v="-1"/>
    <n v="-6.99"/>
    <n v="-4.66"/>
    <n v="33.33"/>
    <n v="45.07"/>
    <n v="-3.84"/>
    <n v="1"/>
  </r>
  <r>
    <x v="198"/>
    <s v="9781913245368"/>
    <d v="2021-03-30T00:00:00"/>
    <n v="6.99"/>
    <n v="574"/>
    <x v="7"/>
    <n v="1"/>
    <n v="6.99"/>
    <n v="4.66"/>
    <n v="33.33"/>
    <n v="45.07"/>
    <n v="3.84"/>
    <n v="1"/>
  </r>
  <r>
    <x v="199"/>
    <s v="9781913245252"/>
    <d v="2021-03-31T00:00:00"/>
    <n v="6.99"/>
    <n v="23"/>
    <x v="28"/>
    <n v="24"/>
    <n v="167.76"/>
    <n v="105.69"/>
    <n v="37"/>
    <n v="47.97"/>
    <n v="87.3"/>
    <n v="1"/>
  </r>
  <r>
    <x v="199"/>
    <s v="9781913245252"/>
    <d v="2021-03-31T00:00:00"/>
    <n v="6.99"/>
    <n v="23"/>
    <x v="2"/>
    <n v="6"/>
    <n v="41.94"/>
    <n v="27.96"/>
    <n v="33.33"/>
    <n v="45"/>
    <n v="23.07"/>
    <n v="1"/>
  </r>
  <r>
    <x v="199"/>
    <s v="9781913245252"/>
    <d v="2021-03-31T00:00:00"/>
    <n v="6.99"/>
    <n v="23"/>
    <x v="18"/>
    <n v="5"/>
    <n v="34.950000000000003"/>
    <n v="23.3"/>
    <n v="33.33"/>
    <n v="45.01"/>
    <n v="19.22"/>
    <n v="1"/>
  </r>
  <r>
    <x v="199"/>
    <s v="9781913245252"/>
    <d v="2021-03-31T00:00:00"/>
    <n v="6.99"/>
    <n v="23"/>
    <x v="79"/>
    <n v="1"/>
    <n v="6.99"/>
    <n v="4.66"/>
    <n v="33.33"/>
    <n v="45.07"/>
    <n v="3.84"/>
    <n v="1"/>
  </r>
  <r>
    <x v="199"/>
    <s v="9781913245252"/>
    <d v="2021-03-31T00:00:00"/>
    <n v="6.99"/>
    <n v="23"/>
    <x v="29"/>
    <n v="1"/>
    <n v="6.99"/>
    <n v="4.54"/>
    <n v="35"/>
    <n v="46.36"/>
    <n v="3.75"/>
    <n v="1"/>
  </r>
  <r>
    <x v="199"/>
    <s v="9781913245252"/>
    <d v="2021-03-31T00:00:00"/>
    <n v="6.99"/>
    <n v="23"/>
    <x v="29"/>
    <n v="2"/>
    <n v="13.98"/>
    <n v="9.09"/>
    <n v="35"/>
    <n v="46.29"/>
    <n v="7.51"/>
    <n v="1"/>
  </r>
  <r>
    <x v="199"/>
    <s v="9781913245252"/>
    <d v="2021-03-31T00:00:00"/>
    <n v="6.99"/>
    <n v="23"/>
    <x v="29"/>
    <n v="7"/>
    <n v="48.93"/>
    <n v="31.8"/>
    <n v="35"/>
    <n v="46.32"/>
    <n v="26.27"/>
    <n v="1"/>
  </r>
  <r>
    <x v="199"/>
    <s v="9781913245252"/>
    <d v="2021-03-31T00:00:00"/>
    <n v="6.99"/>
    <n v="23"/>
    <x v="29"/>
    <n v="2"/>
    <n v="13.98"/>
    <n v="9.09"/>
    <n v="35"/>
    <n v="46.29"/>
    <n v="7.51"/>
    <n v="1"/>
  </r>
  <r>
    <x v="199"/>
    <s v="9781913245252"/>
    <d v="2021-03-31T00:00:00"/>
    <n v="6.99"/>
    <n v="23"/>
    <x v="27"/>
    <n v="1"/>
    <n v="6.99"/>
    <n v="4.66"/>
    <n v="33.33"/>
    <n v="45.07"/>
    <n v="3.84"/>
    <n v="1"/>
  </r>
  <r>
    <x v="199"/>
    <s v="9781913245252"/>
    <d v="2021-03-31T00:00:00"/>
    <n v="6.99"/>
    <n v="23"/>
    <x v="27"/>
    <n v="1"/>
    <n v="6.99"/>
    <n v="4.66"/>
    <n v="33.33"/>
    <n v="45.07"/>
    <n v="3.84"/>
    <n v="1"/>
  </r>
  <r>
    <x v="199"/>
    <s v="9781913245252"/>
    <d v="2021-03-31T00:00:00"/>
    <n v="6.99"/>
    <n v="23"/>
    <x v="80"/>
    <n v="1"/>
    <n v="6.99"/>
    <n v="4.66"/>
    <n v="33.33"/>
    <n v="45.07"/>
    <n v="3.84"/>
    <n v="1"/>
  </r>
  <r>
    <x v="199"/>
    <s v="9781913245252"/>
    <d v="2021-03-31T00:00:00"/>
    <n v="6.99"/>
    <n v="23"/>
    <x v="8"/>
    <n v="1"/>
    <n v="6.99"/>
    <n v="4.66"/>
    <n v="33.33"/>
    <n v="45.07"/>
    <n v="3.84"/>
    <n v="1"/>
  </r>
  <r>
    <x v="199"/>
    <s v="9781913245252"/>
    <d v="2021-03-31T00:00:00"/>
    <n v="6.99"/>
    <n v="23"/>
    <x v="22"/>
    <n v="5"/>
    <n v="34.950000000000003"/>
    <n v="23.3"/>
    <n v="33.33"/>
    <n v="45.01"/>
    <n v="19.22"/>
    <n v="1"/>
  </r>
  <r>
    <x v="199"/>
    <s v="9781913245252"/>
    <d v="2021-03-31T00:00:00"/>
    <n v="6.99"/>
    <n v="23"/>
    <x v="37"/>
    <n v="3"/>
    <n v="20.97"/>
    <n v="13.98"/>
    <n v="33.33"/>
    <n v="45.02"/>
    <n v="11.53"/>
    <n v="1"/>
  </r>
  <r>
    <x v="200"/>
    <s v="9781913245245"/>
    <d v="2021-04-02T00:00:00"/>
    <n v="6.99"/>
    <n v="68"/>
    <x v="41"/>
    <n v="1"/>
    <n v="6.99"/>
    <n v="4.66"/>
    <n v="33.33"/>
    <n v="45.07"/>
    <n v="3.84"/>
    <n v="1"/>
  </r>
  <r>
    <x v="200"/>
    <s v="9781913245245"/>
    <d v="2021-04-02T00:00:00"/>
    <n v="6.99"/>
    <n v="68"/>
    <x v="14"/>
    <n v="-1"/>
    <n v="-6.99"/>
    <n v="-4.66"/>
    <n v="33.33"/>
    <n v="45.07"/>
    <n v="-3.84"/>
    <n v="1"/>
  </r>
  <r>
    <x v="200"/>
    <s v="9781913245245"/>
    <d v="2021-04-02T00:00:00"/>
    <n v="6.99"/>
    <n v="68"/>
    <x v="14"/>
    <n v="-1"/>
    <n v="-6.99"/>
    <n v="-4.66"/>
    <n v="33.33"/>
    <n v="45.07"/>
    <n v="-3.84"/>
    <n v="1"/>
  </r>
  <r>
    <x v="200"/>
    <s v="9781913245245"/>
    <d v="2021-04-02T00:00:00"/>
    <n v="6.99"/>
    <n v="68"/>
    <x v="14"/>
    <n v="-1"/>
    <n v="-6.99"/>
    <n v="-4.66"/>
    <n v="33.33"/>
    <n v="45.07"/>
    <n v="-3.84"/>
    <n v="1"/>
  </r>
  <r>
    <x v="200"/>
    <s v="9781913245245"/>
    <d v="2021-04-02T00:00:00"/>
    <n v="6.99"/>
    <n v="68"/>
    <x v="38"/>
    <n v="5"/>
    <n v="34.950000000000003"/>
    <n v="23.3"/>
    <n v="33.33"/>
    <n v="45.01"/>
    <n v="19.22"/>
    <n v="1"/>
  </r>
  <r>
    <x v="201"/>
    <s v="9781801060875"/>
    <d v="2021-05-17T00:00:00"/>
    <n v="6.99"/>
    <n v="965"/>
    <x v="28"/>
    <n v="1"/>
    <n v="6.99"/>
    <n v="4.4000000000000004"/>
    <n v="37"/>
    <n v="48.07"/>
    <n v="3.63"/>
    <n v="1"/>
  </r>
  <r>
    <x v="201"/>
    <s v="9781801060875"/>
    <d v="2021-05-17T00:00:00"/>
    <n v="6.99"/>
    <n v="965"/>
    <x v="14"/>
    <n v="-1"/>
    <n v="-6.99"/>
    <n v="-4.66"/>
    <n v="33.33"/>
    <n v="45.07"/>
    <n v="-3.84"/>
    <n v="1"/>
  </r>
  <r>
    <x v="201"/>
    <s v="9781801060875"/>
    <d v="2021-05-17T00:00:00"/>
    <n v="6.99"/>
    <n v="965"/>
    <x v="14"/>
    <n v="-1"/>
    <n v="-6.99"/>
    <n v="-4.66"/>
    <n v="33.33"/>
    <n v="45.07"/>
    <n v="-3.84"/>
    <n v="1"/>
  </r>
  <r>
    <x v="201"/>
    <s v="9781801060875"/>
    <d v="2021-05-17T00:00:00"/>
    <n v="6.99"/>
    <n v="965"/>
    <x v="14"/>
    <n v="-2"/>
    <n v="-13.98"/>
    <n v="-9.32"/>
    <n v="33.33"/>
    <n v="45"/>
    <n v="-7.69"/>
    <n v="1"/>
  </r>
  <r>
    <x v="202"/>
    <s v="9781801061063"/>
    <d v="2021-05-22T00:00:00"/>
    <n v="24.99"/>
    <n v="146"/>
    <x v="2"/>
    <n v="1"/>
    <n v="24.99"/>
    <n v="16.66"/>
    <n v="33.33"/>
    <n v="45.02"/>
    <n v="13.74"/>
    <n v="1"/>
  </r>
  <r>
    <x v="202"/>
    <s v="9781801061063"/>
    <d v="2021-05-22T00:00:00"/>
    <n v="24.99"/>
    <n v="146"/>
    <x v="7"/>
    <n v="1"/>
    <n v="24.99"/>
    <n v="16.66"/>
    <n v="33.33"/>
    <n v="45.02"/>
    <n v="13.74"/>
    <n v="1"/>
  </r>
  <r>
    <x v="202"/>
    <s v="9781801061063"/>
    <d v="2021-05-22T00:00:00"/>
    <n v="24.99"/>
    <n v="146"/>
    <x v="37"/>
    <n v="1"/>
    <n v="24.99"/>
    <n v="16.66"/>
    <n v="33.33"/>
    <n v="45.02"/>
    <n v="13.74"/>
    <n v="1"/>
  </r>
  <r>
    <x v="203"/>
    <s v="9781913245269"/>
    <d v="2021-06-01T00:00:00"/>
    <n v="12.99"/>
    <n v="175"/>
    <x v="28"/>
    <n v="1"/>
    <n v="12.99"/>
    <n v="8.18"/>
    <n v="37"/>
    <n v="47.96"/>
    <n v="6.76"/>
    <n v="1"/>
  </r>
  <r>
    <x v="203"/>
    <s v="9781913245269"/>
    <d v="2021-06-01T00:00:00"/>
    <n v="12.99"/>
    <n v="175"/>
    <x v="2"/>
    <n v="-2"/>
    <n v="-25.98"/>
    <n v="-17.32"/>
    <n v="33.33"/>
    <n v="45"/>
    <n v="-14.29"/>
    <n v="1"/>
  </r>
  <r>
    <x v="204"/>
    <s v="9781801060912"/>
    <d v="2021-06-03T00:00:00"/>
    <n v="6.99"/>
    <n v="467"/>
    <x v="0"/>
    <n v="1"/>
    <n v="6.99"/>
    <n v="4.66"/>
    <n v="33.33"/>
    <n v="45.07"/>
    <n v="3.84"/>
    <n v="1"/>
  </r>
  <r>
    <x v="205"/>
    <s v="9781801060769"/>
    <d v="2021-06-05T00:00:00"/>
    <n v="6.99"/>
    <n v="62"/>
    <x v="5"/>
    <n v="1"/>
    <n v="6.99"/>
    <n v="4.66"/>
    <n v="33.33"/>
    <n v="45.07"/>
    <n v="3.84"/>
    <n v="1"/>
  </r>
  <r>
    <x v="205"/>
    <s v="9781801060769"/>
    <d v="2021-06-05T00:00:00"/>
    <n v="6.99"/>
    <n v="62"/>
    <x v="64"/>
    <n v="1"/>
    <n v="6.99"/>
    <n v="4.66"/>
    <n v="33.33"/>
    <n v="45.07"/>
    <n v="3.84"/>
    <n v="1"/>
  </r>
  <r>
    <x v="205"/>
    <s v="9781801060769"/>
    <d v="2021-06-05T00:00:00"/>
    <n v="6.99"/>
    <n v="62"/>
    <x v="9"/>
    <n v="1"/>
    <n v="6.99"/>
    <n v="4.66"/>
    <n v="33.33"/>
    <n v="45.07"/>
    <n v="3.84"/>
    <n v="1"/>
  </r>
  <r>
    <x v="206"/>
    <s v="9781801061520"/>
    <d v="2021-06-15T00:00:00"/>
    <n v="12"/>
    <n v="5"/>
    <x v="5"/>
    <n v="2"/>
    <n v="24"/>
    <n v="16"/>
    <n v="33.33"/>
    <n v="45"/>
    <n v="13.2"/>
    <n v="1"/>
  </r>
  <r>
    <x v="206"/>
    <s v="9781801061520"/>
    <d v="2021-06-15T00:00:00"/>
    <n v="12"/>
    <n v="5"/>
    <x v="30"/>
    <n v="1"/>
    <n v="12"/>
    <n v="8"/>
    <n v="33.33"/>
    <n v="45"/>
    <n v="6.6"/>
    <n v="1"/>
  </r>
  <r>
    <x v="206"/>
    <s v="9781801061520"/>
    <d v="2021-06-15T00:00:00"/>
    <n v="12"/>
    <n v="5"/>
    <x v="34"/>
    <n v="2"/>
    <n v="24"/>
    <n v="16"/>
    <n v="33.33"/>
    <n v="45"/>
    <n v="13.2"/>
    <n v="1"/>
  </r>
  <r>
    <x v="207"/>
    <s v="9781801060929"/>
    <d v="2021-06-22T00:00:00"/>
    <n v="9.99"/>
    <n v="33"/>
    <x v="28"/>
    <n v="3"/>
    <n v="29.97"/>
    <n v="18.88"/>
    <n v="37"/>
    <n v="47.99"/>
    <n v="15.59"/>
    <n v="1"/>
  </r>
  <r>
    <x v="207"/>
    <s v="9781801060929"/>
    <d v="2021-06-22T00:00:00"/>
    <n v="9.99"/>
    <n v="33"/>
    <x v="81"/>
    <n v="1"/>
    <n v="9.99"/>
    <n v="6.66"/>
    <n v="33.33"/>
    <n v="45.05"/>
    <n v="5.49"/>
    <n v="1"/>
  </r>
  <r>
    <x v="207"/>
    <s v="9781801060929"/>
    <d v="2021-06-22T00:00:00"/>
    <n v="9.99"/>
    <n v="33"/>
    <x v="9"/>
    <n v="1"/>
    <n v="9.99"/>
    <n v="6.66"/>
    <n v="33.33"/>
    <n v="45.05"/>
    <n v="5.49"/>
    <n v="1"/>
  </r>
  <r>
    <x v="207"/>
    <s v="9781801060929"/>
    <d v="2021-06-22T00:00:00"/>
    <n v="9.99"/>
    <n v="33"/>
    <x v="6"/>
    <n v="1"/>
    <n v="9.99"/>
    <n v="6.66"/>
    <n v="33.33"/>
    <n v="45.05"/>
    <n v="5.49"/>
    <n v="1"/>
  </r>
  <r>
    <x v="207"/>
    <s v="9781801060929"/>
    <d v="2021-06-22T00:00:00"/>
    <n v="9.99"/>
    <n v="33"/>
    <x v="6"/>
    <n v="20"/>
    <n v="199.8"/>
    <n v="133.21"/>
    <n v="33.33"/>
    <n v="45"/>
    <n v="109.89"/>
    <n v="1"/>
  </r>
  <r>
    <x v="207"/>
    <s v="9781801060929"/>
    <d v="2021-06-22T00:00:00"/>
    <n v="9.99"/>
    <n v="33"/>
    <x v="1"/>
    <n v="1"/>
    <n v="9.99"/>
    <n v="6.66"/>
    <n v="33.33"/>
    <n v="45.05"/>
    <n v="5.49"/>
    <n v="1"/>
  </r>
  <r>
    <x v="207"/>
    <s v="9781801060929"/>
    <d v="2021-06-22T00:00:00"/>
    <n v="9.99"/>
    <n v="33"/>
    <x v="8"/>
    <n v="1"/>
    <n v="9.99"/>
    <n v="6.66"/>
    <n v="33.33"/>
    <n v="45.05"/>
    <n v="5.49"/>
    <n v="1"/>
  </r>
  <r>
    <x v="207"/>
    <s v="9781801060929"/>
    <d v="2021-06-22T00:00:00"/>
    <n v="9.99"/>
    <n v="33"/>
    <x v="8"/>
    <n v="1"/>
    <n v="9.99"/>
    <n v="6.66"/>
    <n v="33.33"/>
    <n v="45.05"/>
    <n v="5.49"/>
    <n v="1"/>
  </r>
  <r>
    <x v="207"/>
    <s v="9781801060929"/>
    <d v="2021-06-22T00:00:00"/>
    <n v="9.99"/>
    <n v="33"/>
    <x v="16"/>
    <n v="1"/>
    <n v="9.99"/>
    <n v="6.66"/>
    <n v="33.33"/>
    <n v="45.05"/>
    <n v="5.49"/>
    <n v="1"/>
  </r>
  <r>
    <x v="207"/>
    <s v="9781801060929"/>
    <d v="2021-06-22T00:00:00"/>
    <n v="9.99"/>
    <n v="33"/>
    <x v="14"/>
    <n v="4"/>
    <n v="39.96"/>
    <n v="26.64"/>
    <n v="33.33"/>
    <n v="45"/>
    <n v="21.98"/>
    <n v="1"/>
  </r>
  <r>
    <x v="207"/>
    <s v="9781801060929"/>
    <d v="2021-06-22T00:00:00"/>
    <n v="9.99"/>
    <n v="33"/>
    <x v="14"/>
    <n v="4"/>
    <n v="39.96"/>
    <n v="26.64"/>
    <n v="33.33"/>
    <n v="45"/>
    <n v="21.98"/>
    <n v="1"/>
  </r>
  <r>
    <x v="207"/>
    <s v="9781801060929"/>
    <d v="2021-06-22T00:00:00"/>
    <n v="9.99"/>
    <n v="33"/>
    <x v="7"/>
    <n v="1"/>
    <n v="9.99"/>
    <n v="6.66"/>
    <n v="33.33"/>
    <n v="45.05"/>
    <n v="5.49"/>
    <n v="1"/>
  </r>
  <r>
    <x v="207"/>
    <s v="9781801060929"/>
    <d v="2021-06-22T00:00:00"/>
    <n v="9.99"/>
    <n v="33"/>
    <x v="17"/>
    <n v="1"/>
    <n v="9.99"/>
    <n v="6.66"/>
    <n v="33.33"/>
    <n v="45.05"/>
    <n v="5.49"/>
    <n v="1"/>
  </r>
  <r>
    <x v="207"/>
    <s v="9781801060929"/>
    <d v="2021-06-22T00:00:00"/>
    <n v="9.99"/>
    <n v="33"/>
    <x v="31"/>
    <n v="1"/>
    <n v="9.99"/>
    <n v="6.49"/>
    <n v="35"/>
    <n v="46.35"/>
    <n v="5.36"/>
    <n v="1"/>
  </r>
  <r>
    <x v="207"/>
    <s v="9781801060929"/>
    <d v="2021-06-22T00:00:00"/>
    <n v="9.99"/>
    <n v="33"/>
    <x v="31"/>
    <n v="1"/>
    <n v="9.99"/>
    <n v="6.49"/>
    <n v="35"/>
    <n v="46.35"/>
    <n v="5.36"/>
    <n v="1"/>
  </r>
  <r>
    <x v="207"/>
    <s v="9781801060929"/>
    <d v="2021-06-22T00:00:00"/>
    <n v="9.99"/>
    <n v="33"/>
    <x v="31"/>
    <n v="1"/>
    <n v="9.99"/>
    <n v="6.49"/>
    <n v="35"/>
    <n v="46.35"/>
    <n v="5.36"/>
    <n v="1"/>
  </r>
  <r>
    <x v="208"/>
    <s v="9781801060158"/>
    <d v="2021-06-25T00:00:00"/>
    <n v="7.99"/>
    <n v="36"/>
    <x v="28"/>
    <n v="1"/>
    <n v="7.99"/>
    <n v="5.03"/>
    <n v="37"/>
    <n v="48.07"/>
    <n v="4.1500000000000004"/>
    <n v="1"/>
  </r>
  <r>
    <x v="208"/>
    <s v="9781801060158"/>
    <d v="2021-06-25T00:00:00"/>
    <n v="7.99"/>
    <n v="36"/>
    <x v="2"/>
    <n v="1"/>
    <n v="7.99"/>
    <n v="5.33"/>
    <n v="33.33"/>
    <n v="45.06"/>
    <n v="4.3899999999999997"/>
    <n v="1"/>
  </r>
  <r>
    <x v="208"/>
    <s v="9781801060158"/>
    <d v="2021-06-25T00:00:00"/>
    <n v="7.99"/>
    <n v="36"/>
    <x v="33"/>
    <n v="1"/>
    <n v="7.99"/>
    <n v="5.33"/>
    <n v="33.33"/>
    <n v="45.06"/>
    <n v="4.3899999999999997"/>
    <n v="1"/>
  </r>
  <r>
    <x v="208"/>
    <s v="9781801060158"/>
    <d v="2021-06-25T00:00:00"/>
    <n v="7.99"/>
    <n v="36"/>
    <x v="20"/>
    <n v="1"/>
    <n v="7.99"/>
    <n v="5.33"/>
    <n v="33.33"/>
    <n v="45.06"/>
    <n v="4.3899999999999997"/>
    <n v="1"/>
  </r>
  <r>
    <x v="208"/>
    <s v="9781801060158"/>
    <d v="2021-06-25T00:00:00"/>
    <n v="7.99"/>
    <n v="36"/>
    <x v="82"/>
    <n v="5"/>
    <n v="39.950000000000003"/>
    <n v="26.63"/>
    <n v="33.33"/>
    <n v="45.01"/>
    <n v="21.97"/>
    <n v="1"/>
  </r>
  <r>
    <x v="208"/>
    <s v="9781801060158"/>
    <d v="2021-06-25T00:00:00"/>
    <n v="7.99"/>
    <n v="36"/>
    <x v="7"/>
    <n v="1"/>
    <n v="7.99"/>
    <n v="5.33"/>
    <n v="33.33"/>
    <n v="45.06"/>
    <n v="4.3899999999999997"/>
    <n v="1"/>
  </r>
  <r>
    <x v="209"/>
    <s v="9781801060165"/>
    <d v="2021-06-25T00:00:00"/>
    <n v="7.99"/>
    <n v="20"/>
    <x v="20"/>
    <n v="1"/>
    <n v="7.99"/>
    <n v="5.33"/>
    <n v="33.33"/>
    <n v="45.06"/>
    <n v="4.3899999999999997"/>
    <n v="1"/>
  </r>
  <r>
    <x v="209"/>
    <s v="9781801060165"/>
    <d v="2021-06-25T00:00:00"/>
    <n v="7.99"/>
    <n v="20"/>
    <x v="20"/>
    <n v="1"/>
    <n v="7.99"/>
    <n v="5.33"/>
    <n v="33.33"/>
    <n v="45.06"/>
    <n v="4.3899999999999997"/>
    <n v="1"/>
  </r>
  <r>
    <x v="209"/>
    <s v="9781801060165"/>
    <d v="2021-06-25T00:00:00"/>
    <n v="7.99"/>
    <n v="20"/>
    <x v="9"/>
    <n v="1"/>
    <n v="7.99"/>
    <n v="5.33"/>
    <n v="33.33"/>
    <n v="45.06"/>
    <n v="4.3899999999999997"/>
    <n v="1"/>
  </r>
  <r>
    <x v="210"/>
    <s v="9781801060806"/>
    <d v="2021-07-16T00:00:00"/>
    <n v="6.99"/>
    <n v="190"/>
    <x v="78"/>
    <n v="5"/>
    <n v="34.950000000000003"/>
    <n v="23.3"/>
    <n v="33.33"/>
    <n v="45.01"/>
    <n v="19.22"/>
    <n v="1"/>
  </r>
  <r>
    <x v="210"/>
    <s v="9781801060806"/>
    <d v="2021-07-16T00:00:00"/>
    <n v="6.99"/>
    <n v="190"/>
    <x v="78"/>
    <n v="9"/>
    <n v="62.91"/>
    <n v="41.94"/>
    <n v="33.33"/>
    <n v="45.01"/>
    <n v="34.6"/>
    <n v="1"/>
  </r>
  <r>
    <x v="210"/>
    <s v="9781801060806"/>
    <d v="2021-07-16T00:00:00"/>
    <n v="6.99"/>
    <n v="190"/>
    <x v="78"/>
    <n v="19"/>
    <n v="132.81"/>
    <n v="88.54"/>
    <n v="33.33"/>
    <n v="45"/>
    <n v="73.05"/>
    <n v="1"/>
  </r>
  <r>
    <x v="210"/>
    <s v="9781801060806"/>
    <d v="2021-07-16T00:00:00"/>
    <n v="6.99"/>
    <n v="190"/>
    <x v="78"/>
    <n v="22"/>
    <n v="153.78"/>
    <n v="102.53"/>
    <n v="33.33"/>
    <n v="45"/>
    <n v="84.58"/>
    <n v="1"/>
  </r>
  <r>
    <x v="210"/>
    <s v="9781801060806"/>
    <d v="2021-07-16T00:00:00"/>
    <n v="6.99"/>
    <n v="190"/>
    <x v="78"/>
    <n v="7"/>
    <n v="48.93"/>
    <n v="32.619999999999997"/>
    <n v="33.33"/>
    <n v="45.01"/>
    <n v="26.91"/>
    <n v="1"/>
  </r>
  <r>
    <x v="210"/>
    <s v="9781801060806"/>
    <d v="2021-07-16T00:00:00"/>
    <n v="6.99"/>
    <n v="190"/>
    <x v="78"/>
    <n v="8"/>
    <n v="55.92"/>
    <n v="37.28"/>
    <n v="33.33"/>
    <n v="45"/>
    <n v="30.76"/>
    <n v="1"/>
  </r>
  <r>
    <x v="210"/>
    <s v="9781801060806"/>
    <d v="2021-07-16T00:00:00"/>
    <n v="6.99"/>
    <n v="190"/>
    <x v="78"/>
    <n v="5"/>
    <n v="34.950000000000003"/>
    <n v="23.3"/>
    <n v="33.33"/>
    <n v="45.01"/>
    <n v="19.22"/>
    <n v="1"/>
  </r>
  <r>
    <x v="210"/>
    <s v="9781801060806"/>
    <d v="2021-07-16T00:00:00"/>
    <n v="6.99"/>
    <n v="190"/>
    <x v="78"/>
    <n v="17"/>
    <n v="118.83"/>
    <n v="79.22"/>
    <n v="33.33"/>
    <n v="45"/>
    <n v="65.36"/>
    <n v="1"/>
  </r>
  <r>
    <x v="210"/>
    <s v="9781801060806"/>
    <d v="2021-07-16T00:00:00"/>
    <n v="6.99"/>
    <n v="190"/>
    <x v="78"/>
    <n v="12"/>
    <n v="83.88"/>
    <n v="55.92"/>
    <n v="33.33"/>
    <n v="45.01"/>
    <n v="46.13"/>
    <n v="1"/>
  </r>
  <r>
    <x v="210"/>
    <s v="9781801060806"/>
    <d v="2021-07-16T00:00:00"/>
    <n v="6.99"/>
    <n v="190"/>
    <x v="78"/>
    <n v="22"/>
    <n v="153.78"/>
    <n v="102.53"/>
    <n v="33.33"/>
    <n v="45"/>
    <n v="84.58"/>
    <n v="1"/>
  </r>
  <r>
    <x v="210"/>
    <s v="9781801060806"/>
    <d v="2021-07-16T00:00:00"/>
    <n v="6.99"/>
    <n v="190"/>
    <x v="78"/>
    <n v="11"/>
    <n v="76.89"/>
    <n v="51.26"/>
    <n v="33.33"/>
    <n v="45"/>
    <n v="42.29"/>
    <n v="1"/>
  </r>
  <r>
    <x v="210"/>
    <s v="9781801060806"/>
    <d v="2021-07-16T00:00:00"/>
    <n v="6.99"/>
    <n v="190"/>
    <x v="78"/>
    <n v="11"/>
    <n v="76.89"/>
    <n v="51.26"/>
    <n v="33.33"/>
    <n v="45"/>
    <n v="42.29"/>
    <n v="1"/>
  </r>
  <r>
    <x v="210"/>
    <s v="9781801060806"/>
    <d v="2021-07-16T00:00:00"/>
    <n v="6.99"/>
    <n v="190"/>
    <x v="78"/>
    <n v="17"/>
    <n v="118.83"/>
    <n v="79.22"/>
    <n v="33.33"/>
    <n v="45"/>
    <n v="65.36"/>
    <n v="1"/>
  </r>
  <r>
    <x v="210"/>
    <s v="9781801060806"/>
    <d v="2021-07-16T00:00:00"/>
    <n v="6.99"/>
    <n v="190"/>
    <x v="78"/>
    <n v="26"/>
    <n v="181.74"/>
    <n v="121.17"/>
    <n v="33.33"/>
    <n v="45"/>
    <n v="99.96"/>
    <n v="1"/>
  </r>
  <r>
    <x v="210"/>
    <s v="9781801060806"/>
    <d v="2021-07-16T00:00:00"/>
    <n v="6.99"/>
    <n v="190"/>
    <x v="78"/>
    <n v="7"/>
    <n v="48.93"/>
    <n v="32.619999999999997"/>
    <n v="33.33"/>
    <n v="45.01"/>
    <n v="26.91"/>
    <n v="1"/>
  </r>
  <r>
    <x v="210"/>
    <s v="9781801060806"/>
    <d v="2021-07-16T00:00:00"/>
    <n v="6.99"/>
    <n v="190"/>
    <x v="78"/>
    <n v="12"/>
    <n v="83.88"/>
    <n v="55.92"/>
    <n v="33.33"/>
    <n v="45.01"/>
    <n v="46.13"/>
    <n v="1"/>
  </r>
  <r>
    <x v="210"/>
    <s v="9781801060806"/>
    <d v="2021-07-16T00:00:00"/>
    <n v="6.99"/>
    <n v="190"/>
    <x v="78"/>
    <n v="11"/>
    <n v="76.89"/>
    <n v="51.26"/>
    <n v="33.33"/>
    <n v="45"/>
    <n v="42.29"/>
    <n v="1"/>
  </r>
  <r>
    <x v="210"/>
    <s v="9781801060806"/>
    <d v="2021-07-16T00:00:00"/>
    <n v="6.99"/>
    <n v="190"/>
    <x v="78"/>
    <n v="18"/>
    <n v="125.82"/>
    <n v="83.88"/>
    <n v="33.33"/>
    <n v="45.01"/>
    <n v="69.2"/>
    <n v="1"/>
  </r>
  <r>
    <x v="210"/>
    <s v="9781801060806"/>
    <d v="2021-07-16T00:00:00"/>
    <n v="6.99"/>
    <n v="190"/>
    <x v="78"/>
    <n v="14"/>
    <n v="97.86"/>
    <n v="65.239999999999995"/>
    <n v="33.33"/>
    <n v="45.01"/>
    <n v="53.82"/>
    <n v="1"/>
  </r>
  <r>
    <x v="210"/>
    <s v="9781801060806"/>
    <d v="2021-07-16T00:00:00"/>
    <n v="6.99"/>
    <n v="190"/>
    <x v="78"/>
    <n v="25"/>
    <n v="174.75"/>
    <n v="116.51"/>
    <n v="33.33"/>
    <n v="45.01"/>
    <n v="96.11"/>
    <n v="1"/>
  </r>
  <r>
    <x v="210"/>
    <s v="9781801060806"/>
    <d v="2021-07-16T00:00:00"/>
    <n v="6.99"/>
    <n v="190"/>
    <x v="78"/>
    <n v="11"/>
    <n v="76.89"/>
    <n v="51.26"/>
    <n v="33.33"/>
    <n v="45"/>
    <n v="42.29"/>
    <n v="1"/>
  </r>
  <r>
    <x v="210"/>
    <s v="9781801060806"/>
    <d v="2021-07-16T00:00:00"/>
    <n v="6.99"/>
    <n v="190"/>
    <x v="78"/>
    <n v="14"/>
    <n v="97.86"/>
    <n v="65.239999999999995"/>
    <n v="33.33"/>
    <n v="45.01"/>
    <n v="53.82"/>
    <n v="1"/>
  </r>
  <r>
    <x v="210"/>
    <s v="9781801060806"/>
    <d v="2021-07-16T00:00:00"/>
    <n v="6.99"/>
    <n v="190"/>
    <x v="78"/>
    <n v="12"/>
    <n v="83.88"/>
    <n v="55.92"/>
    <n v="33.33"/>
    <n v="45.01"/>
    <n v="46.13"/>
    <n v="1"/>
  </r>
  <r>
    <x v="210"/>
    <s v="9781801060806"/>
    <d v="2021-07-16T00:00:00"/>
    <n v="6.99"/>
    <n v="190"/>
    <x v="78"/>
    <n v="27"/>
    <n v="188.73"/>
    <n v="125.83"/>
    <n v="33.33"/>
    <n v="45.01"/>
    <n v="103.8"/>
    <n v="1"/>
  </r>
  <r>
    <x v="210"/>
    <s v="9781801060806"/>
    <d v="2021-07-16T00:00:00"/>
    <n v="6.99"/>
    <n v="190"/>
    <x v="78"/>
    <n v="38"/>
    <n v="265.62"/>
    <n v="177.09"/>
    <n v="33.33"/>
    <n v="45.01"/>
    <n v="146.09"/>
    <n v="1"/>
  </r>
  <r>
    <x v="210"/>
    <s v="9781801060806"/>
    <d v="2021-07-16T00:00:00"/>
    <n v="6.99"/>
    <n v="190"/>
    <x v="78"/>
    <n v="20"/>
    <n v="139.80000000000001"/>
    <n v="93.2"/>
    <n v="33.33"/>
    <n v="45"/>
    <n v="76.89"/>
    <n v="1"/>
  </r>
  <r>
    <x v="210"/>
    <s v="9781801060806"/>
    <d v="2021-07-16T00:00:00"/>
    <n v="6.99"/>
    <n v="190"/>
    <x v="78"/>
    <n v="26"/>
    <n v="181.74"/>
    <n v="121.17"/>
    <n v="33.33"/>
    <n v="45"/>
    <n v="99.96"/>
    <n v="1"/>
  </r>
  <r>
    <x v="210"/>
    <s v="9781801060806"/>
    <d v="2021-07-16T00:00:00"/>
    <n v="6.99"/>
    <n v="190"/>
    <x v="78"/>
    <n v="41"/>
    <n v="286.58999999999997"/>
    <n v="191.07"/>
    <n v="33.33"/>
    <n v="45.01"/>
    <n v="157.62"/>
    <n v="1"/>
  </r>
  <r>
    <x v="210"/>
    <s v="9781801060806"/>
    <d v="2021-07-16T00:00:00"/>
    <n v="6.99"/>
    <n v="190"/>
    <x v="78"/>
    <n v="14"/>
    <n v="97.86"/>
    <n v="65.239999999999995"/>
    <n v="33.33"/>
    <n v="45.01"/>
    <n v="53.82"/>
    <n v="1"/>
  </r>
  <r>
    <x v="210"/>
    <s v="9781801060806"/>
    <d v="2021-07-16T00:00:00"/>
    <n v="6.99"/>
    <n v="190"/>
    <x v="78"/>
    <n v="13"/>
    <n v="90.87"/>
    <n v="60.58"/>
    <n v="33.33"/>
    <n v="45"/>
    <n v="49.98"/>
    <n v="1"/>
  </r>
  <r>
    <x v="210"/>
    <s v="9781801060806"/>
    <d v="2021-07-16T00:00:00"/>
    <n v="6.99"/>
    <n v="190"/>
    <x v="78"/>
    <n v="23"/>
    <n v="160.77000000000001"/>
    <n v="107.19"/>
    <n v="33.33"/>
    <n v="45.01"/>
    <n v="88.42"/>
    <n v="1"/>
  </r>
  <r>
    <x v="210"/>
    <s v="9781801060806"/>
    <d v="2021-07-16T00:00:00"/>
    <n v="6.99"/>
    <n v="190"/>
    <x v="78"/>
    <n v="25"/>
    <n v="174.75"/>
    <n v="116.51"/>
    <n v="33.33"/>
    <n v="45.01"/>
    <n v="96.11"/>
    <n v="1"/>
  </r>
  <r>
    <x v="210"/>
    <s v="9781801060806"/>
    <d v="2021-07-16T00:00:00"/>
    <n v="6.99"/>
    <n v="190"/>
    <x v="78"/>
    <n v="12"/>
    <n v="83.88"/>
    <n v="55.92"/>
    <n v="33.33"/>
    <n v="45.01"/>
    <n v="46.13"/>
    <n v="1"/>
  </r>
  <r>
    <x v="210"/>
    <s v="9781801060806"/>
    <d v="2021-07-16T00:00:00"/>
    <n v="6.99"/>
    <n v="190"/>
    <x v="78"/>
    <n v="11"/>
    <n v="76.89"/>
    <n v="51.26"/>
    <n v="33.33"/>
    <n v="45"/>
    <n v="42.29"/>
    <n v="1"/>
  </r>
  <r>
    <x v="210"/>
    <s v="9781801060806"/>
    <d v="2021-07-16T00:00:00"/>
    <n v="6.99"/>
    <n v="190"/>
    <x v="78"/>
    <n v="14"/>
    <n v="97.86"/>
    <n v="65.239999999999995"/>
    <n v="33.33"/>
    <n v="45.01"/>
    <n v="53.82"/>
    <n v="1"/>
  </r>
  <r>
    <x v="210"/>
    <s v="9781801060806"/>
    <d v="2021-07-16T00:00:00"/>
    <n v="6.99"/>
    <n v="190"/>
    <x v="78"/>
    <n v="6"/>
    <n v="41.94"/>
    <n v="27.96"/>
    <n v="33.33"/>
    <n v="45"/>
    <n v="23.07"/>
    <n v="1"/>
  </r>
  <r>
    <x v="210"/>
    <s v="9781801060806"/>
    <d v="2021-07-16T00:00:00"/>
    <n v="6.99"/>
    <n v="190"/>
    <x v="78"/>
    <n v="9"/>
    <n v="62.91"/>
    <n v="41.94"/>
    <n v="33.33"/>
    <n v="45.01"/>
    <n v="34.6"/>
    <n v="1"/>
  </r>
  <r>
    <x v="210"/>
    <s v="9781801060806"/>
    <d v="2021-07-16T00:00:00"/>
    <n v="6.99"/>
    <n v="190"/>
    <x v="78"/>
    <n v="13"/>
    <n v="90.87"/>
    <n v="60.58"/>
    <n v="33.33"/>
    <n v="45"/>
    <n v="49.98"/>
    <n v="1"/>
  </r>
  <r>
    <x v="210"/>
    <s v="9781801060806"/>
    <d v="2021-07-16T00:00:00"/>
    <n v="6.99"/>
    <n v="190"/>
    <x v="78"/>
    <n v="20"/>
    <n v="139.80000000000001"/>
    <n v="93.2"/>
    <n v="33.33"/>
    <n v="45"/>
    <n v="76.89"/>
    <n v="1"/>
  </r>
  <r>
    <x v="210"/>
    <s v="9781801060806"/>
    <d v="2021-07-16T00:00:00"/>
    <n v="6.99"/>
    <n v="190"/>
    <x v="78"/>
    <n v="13"/>
    <n v="90.87"/>
    <n v="60.58"/>
    <n v="33.33"/>
    <n v="45"/>
    <n v="49.98"/>
    <n v="1"/>
  </r>
  <r>
    <x v="210"/>
    <s v="9781801060806"/>
    <d v="2021-07-16T00:00:00"/>
    <n v="6.99"/>
    <n v="190"/>
    <x v="78"/>
    <n v="10"/>
    <n v="69.900000000000006"/>
    <n v="46.6"/>
    <n v="33.33"/>
    <n v="45"/>
    <n v="38.450000000000003"/>
    <n v="1"/>
  </r>
  <r>
    <x v="210"/>
    <s v="9781801060806"/>
    <d v="2021-07-16T00:00:00"/>
    <n v="6.99"/>
    <n v="190"/>
    <x v="78"/>
    <n v="24"/>
    <n v="167.76"/>
    <n v="111.85"/>
    <n v="33.33"/>
    <n v="45"/>
    <n v="92.27"/>
    <n v="1"/>
  </r>
  <r>
    <x v="210"/>
    <s v="9781801060806"/>
    <d v="2021-07-16T00:00:00"/>
    <n v="6.99"/>
    <n v="190"/>
    <x v="78"/>
    <n v="15"/>
    <n v="104.85"/>
    <n v="69.900000000000006"/>
    <n v="33.33"/>
    <n v="45"/>
    <n v="57.67"/>
    <n v="1"/>
  </r>
  <r>
    <x v="210"/>
    <s v="9781801060806"/>
    <d v="2021-07-16T00:00:00"/>
    <n v="6.99"/>
    <n v="190"/>
    <x v="78"/>
    <n v="11"/>
    <n v="76.89"/>
    <n v="51.26"/>
    <n v="33.33"/>
    <n v="45"/>
    <n v="42.29"/>
    <n v="1"/>
  </r>
  <r>
    <x v="210"/>
    <s v="9781801060806"/>
    <d v="2021-07-16T00:00:00"/>
    <n v="6.99"/>
    <n v="190"/>
    <x v="78"/>
    <n v="27"/>
    <n v="188.73"/>
    <n v="125.83"/>
    <n v="33.33"/>
    <n v="45.01"/>
    <n v="103.8"/>
    <n v="1"/>
  </r>
  <r>
    <x v="210"/>
    <s v="9781801060806"/>
    <d v="2021-07-16T00:00:00"/>
    <n v="6.99"/>
    <n v="190"/>
    <x v="78"/>
    <n v="15"/>
    <n v="104.85"/>
    <n v="69.900000000000006"/>
    <n v="33.33"/>
    <n v="45"/>
    <n v="57.67"/>
    <n v="1"/>
  </r>
  <r>
    <x v="210"/>
    <s v="9781801060806"/>
    <d v="2021-07-16T00:00:00"/>
    <n v="6.99"/>
    <n v="190"/>
    <x v="78"/>
    <n v="13"/>
    <n v="90.87"/>
    <n v="60.58"/>
    <n v="33.33"/>
    <n v="45"/>
    <n v="49.98"/>
    <n v="1"/>
  </r>
  <r>
    <x v="210"/>
    <s v="9781801060806"/>
    <d v="2021-07-16T00:00:00"/>
    <n v="6.99"/>
    <n v="190"/>
    <x v="78"/>
    <n v="33"/>
    <n v="230.67"/>
    <n v="153.79"/>
    <n v="33.33"/>
    <n v="45"/>
    <n v="126.87"/>
    <n v="1"/>
  </r>
  <r>
    <x v="210"/>
    <s v="9781801060806"/>
    <d v="2021-07-16T00:00:00"/>
    <n v="6.99"/>
    <n v="190"/>
    <x v="78"/>
    <n v="15"/>
    <n v="104.85"/>
    <n v="69.900000000000006"/>
    <n v="33.33"/>
    <n v="45"/>
    <n v="57.67"/>
    <n v="1"/>
  </r>
  <r>
    <x v="210"/>
    <s v="9781801060806"/>
    <d v="2021-07-16T00:00:00"/>
    <n v="6.99"/>
    <n v="190"/>
    <x v="78"/>
    <n v="23"/>
    <n v="160.77000000000001"/>
    <n v="107.19"/>
    <n v="33.33"/>
    <n v="45.01"/>
    <n v="88.42"/>
    <n v="1"/>
  </r>
  <r>
    <x v="210"/>
    <s v="9781801060806"/>
    <d v="2021-07-16T00:00:00"/>
    <n v="6.99"/>
    <n v="190"/>
    <x v="78"/>
    <n v="16"/>
    <n v="111.84"/>
    <n v="74.56"/>
    <n v="33.33"/>
    <n v="45.01"/>
    <n v="61.51"/>
    <n v="1"/>
  </r>
  <r>
    <x v="210"/>
    <s v="9781801060806"/>
    <d v="2021-07-16T00:00:00"/>
    <n v="6.99"/>
    <n v="190"/>
    <x v="78"/>
    <n v="21"/>
    <n v="146.79"/>
    <n v="97.86"/>
    <n v="33.33"/>
    <n v="45.01"/>
    <n v="80.73"/>
    <n v="1"/>
  </r>
  <r>
    <x v="210"/>
    <s v="9781801060806"/>
    <d v="2021-07-16T00:00:00"/>
    <n v="6.99"/>
    <n v="190"/>
    <x v="78"/>
    <n v="10"/>
    <n v="69.900000000000006"/>
    <n v="46.6"/>
    <n v="33.33"/>
    <n v="45"/>
    <n v="38.450000000000003"/>
    <n v="1"/>
  </r>
  <r>
    <x v="210"/>
    <s v="9781801060806"/>
    <d v="2021-07-16T00:00:00"/>
    <n v="6.99"/>
    <n v="190"/>
    <x v="78"/>
    <n v="11"/>
    <n v="76.89"/>
    <n v="51.26"/>
    <n v="33.33"/>
    <n v="45"/>
    <n v="42.29"/>
    <n v="1"/>
  </r>
  <r>
    <x v="210"/>
    <s v="9781801060806"/>
    <d v="2021-07-16T00:00:00"/>
    <n v="6.99"/>
    <n v="190"/>
    <x v="78"/>
    <n v="14"/>
    <n v="97.86"/>
    <n v="65.239999999999995"/>
    <n v="33.33"/>
    <n v="45.01"/>
    <n v="53.82"/>
    <n v="1"/>
  </r>
  <r>
    <x v="210"/>
    <s v="9781801060806"/>
    <d v="2021-07-16T00:00:00"/>
    <n v="6.99"/>
    <n v="190"/>
    <x v="78"/>
    <n v="8"/>
    <n v="55.92"/>
    <n v="37.28"/>
    <n v="33.33"/>
    <n v="45"/>
    <n v="30.76"/>
    <n v="1"/>
  </r>
  <r>
    <x v="210"/>
    <s v="9781801060806"/>
    <d v="2021-07-16T00:00:00"/>
    <n v="6.99"/>
    <n v="190"/>
    <x v="78"/>
    <n v="23"/>
    <n v="160.77000000000001"/>
    <n v="107.19"/>
    <n v="33.33"/>
    <n v="45.01"/>
    <n v="88.42"/>
    <n v="1"/>
  </r>
  <r>
    <x v="210"/>
    <s v="9781801060806"/>
    <d v="2021-07-16T00:00:00"/>
    <n v="6.99"/>
    <n v="190"/>
    <x v="78"/>
    <n v="11"/>
    <n v="76.89"/>
    <n v="51.26"/>
    <n v="33.33"/>
    <n v="45"/>
    <n v="42.29"/>
    <n v="1"/>
  </r>
  <r>
    <x v="210"/>
    <s v="9781801060806"/>
    <d v="2021-07-16T00:00:00"/>
    <n v="6.99"/>
    <n v="190"/>
    <x v="78"/>
    <n v="19"/>
    <n v="132.81"/>
    <n v="88.54"/>
    <n v="33.33"/>
    <n v="45"/>
    <n v="73.05"/>
    <n v="1"/>
  </r>
  <r>
    <x v="210"/>
    <s v="9781801060806"/>
    <d v="2021-07-16T00:00:00"/>
    <n v="6.99"/>
    <n v="190"/>
    <x v="78"/>
    <n v="25"/>
    <n v="174.75"/>
    <n v="116.51"/>
    <n v="33.33"/>
    <n v="45.01"/>
    <n v="96.11"/>
    <n v="1"/>
  </r>
  <r>
    <x v="210"/>
    <s v="9781801060806"/>
    <d v="2021-07-16T00:00:00"/>
    <n v="6.99"/>
    <n v="190"/>
    <x v="78"/>
    <n v="19"/>
    <n v="132.81"/>
    <n v="88.54"/>
    <n v="33.33"/>
    <n v="45"/>
    <n v="73.05"/>
    <n v="1"/>
  </r>
  <r>
    <x v="210"/>
    <s v="9781801060806"/>
    <d v="2021-07-16T00:00:00"/>
    <n v="6.99"/>
    <n v="190"/>
    <x v="78"/>
    <n v="7"/>
    <n v="48.93"/>
    <n v="32.619999999999997"/>
    <n v="33.33"/>
    <n v="45.01"/>
    <n v="26.91"/>
    <n v="1"/>
  </r>
  <r>
    <x v="210"/>
    <s v="9781801060806"/>
    <d v="2021-07-16T00:00:00"/>
    <n v="6.99"/>
    <n v="190"/>
    <x v="78"/>
    <n v="19"/>
    <n v="132.81"/>
    <n v="88.54"/>
    <n v="33.33"/>
    <n v="45"/>
    <n v="73.05"/>
    <n v="1"/>
  </r>
  <r>
    <x v="210"/>
    <s v="9781801060806"/>
    <d v="2021-07-16T00:00:00"/>
    <n v="6.99"/>
    <n v="190"/>
    <x v="78"/>
    <n v="3"/>
    <n v="20.97"/>
    <n v="13.98"/>
    <n v="33.33"/>
    <n v="45.02"/>
    <n v="11.53"/>
    <n v="1"/>
  </r>
  <r>
    <x v="210"/>
    <s v="9781801060806"/>
    <d v="2021-07-16T00:00:00"/>
    <n v="6.99"/>
    <n v="190"/>
    <x v="78"/>
    <n v="7"/>
    <n v="48.93"/>
    <n v="32.619999999999997"/>
    <n v="33.33"/>
    <n v="45.01"/>
    <n v="26.91"/>
    <n v="1"/>
  </r>
  <r>
    <x v="210"/>
    <s v="9781801060806"/>
    <d v="2021-07-16T00:00:00"/>
    <n v="6.99"/>
    <n v="190"/>
    <x v="78"/>
    <n v="5"/>
    <n v="34.950000000000003"/>
    <n v="23.3"/>
    <n v="33.33"/>
    <n v="45.01"/>
    <n v="19.22"/>
    <n v="1"/>
  </r>
  <r>
    <x v="210"/>
    <s v="9781801060806"/>
    <d v="2021-07-16T00:00:00"/>
    <n v="6.99"/>
    <n v="190"/>
    <x v="78"/>
    <n v="12"/>
    <n v="83.88"/>
    <n v="55.92"/>
    <n v="33.33"/>
    <n v="45.01"/>
    <n v="46.13"/>
    <n v="1"/>
  </r>
  <r>
    <x v="210"/>
    <s v="9781801060806"/>
    <d v="2021-07-16T00:00:00"/>
    <n v="6.99"/>
    <n v="190"/>
    <x v="78"/>
    <n v="13"/>
    <n v="90.87"/>
    <n v="60.58"/>
    <n v="33.33"/>
    <n v="45"/>
    <n v="49.98"/>
    <n v="1"/>
  </r>
  <r>
    <x v="210"/>
    <s v="9781801060806"/>
    <d v="2021-07-16T00:00:00"/>
    <n v="6.99"/>
    <n v="190"/>
    <x v="78"/>
    <n v="12"/>
    <n v="83.88"/>
    <n v="55.92"/>
    <n v="33.33"/>
    <n v="45.01"/>
    <n v="46.13"/>
    <n v="1"/>
  </r>
  <r>
    <x v="210"/>
    <s v="9781801060806"/>
    <d v="2021-07-16T00:00:00"/>
    <n v="6.99"/>
    <n v="190"/>
    <x v="78"/>
    <n v="9"/>
    <n v="62.91"/>
    <n v="41.94"/>
    <n v="33.33"/>
    <n v="45.01"/>
    <n v="34.6"/>
    <n v="1"/>
  </r>
  <r>
    <x v="210"/>
    <s v="9781801060806"/>
    <d v="2021-07-16T00:00:00"/>
    <n v="6.99"/>
    <n v="190"/>
    <x v="78"/>
    <n v="7"/>
    <n v="48.93"/>
    <n v="32.619999999999997"/>
    <n v="33.33"/>
    <n v="45.01"/>
    <n v="26.91"/>
    <n v="1"/>
  </r>
  <r>
    <x v="210"/>
    <s v="9781801060806"/>
    <d v="2021-07-16T00:00:00"/>
    <n v="6.99"/>
    <n v="190"/>
    <x v="78"/>
    <n v="7"/>
    <n v="48.93"/>
    <n v="32.619999999999997"/>
    <n v="33.33"/>
    <n v="45.01"/>
    <n v="26.91"/>
    <n v="1"/>
  </r>
  <r>
    <x v="210"/>
    <s v="9781801060806"/>
    <d v="2021-07-16T00:00:00"/>
    <n v="6.99"/>
    <n v="190"/>
    <x v="78"/>
    <n v="7"/>
    <n v="48.93"/>
    <n v="32.619999999999997"/>
    <n v="33.33"/>
    <n v="45.01"/>
    <n v="26.91"/>
    <n v="1"/>
  </r>
  <r>
    <x v="210"/>
    <s v="9781801060806"/>
    <d v="2021-07-16T00:00:00"/>
    <n v="6.99"/>
    <n v="190"/>
    <x v="78"/>
    <n v="3"/>
    <n v="20.97"/>
    <n v="13.98"/>
    <n v="33.33"/>
    <n v="45.02"/>
    <n v="11.53"/>
    <n v="1"/>
  </r>
  <r>
    <x v="210"/>
    <s v="9781801060806"/>
    <d v="2021-07-16T00:00:00"/>
    <n v="6.99"/>
    <n v="190"/>
    <x v="78"/>
    <n v="3"/>
    <n v="20.97"/>
    <n v="13.98"/>
    <n v="33.33"/>
    <n v="45.02"/>
    <n v="11.53"/>
    <n v="1"/>
  </r>
  <r>
    <x v="210"/>
    <s v="9781801060806"/>
    <d v="2021-07-16T00:00:00"/>
    <n v="6.99"/>
    <n v="190"/>
    <x v="78"/>
    <n v="3"/>
    <n v="20.97"/>
    <n v="13.98"/>
    <n v="33.33"/>
    <n v="45.02"/>
    <n v="11.53"/>
    <n v="1"/>
  </r>
  <r>
    <x v="210"/>
    <s v="9781801060806"/>
    <d v="2021-07-16T00:00:00"/>
    <n v="6.99"/>
    <n v="190"/>
    <x v="78"/>
    <n v="7"/>
    <n v="48.93"/>
    <n v="32.619999999999997"/>
    <n v="33.33"/>
    <n v="45.01"/>
    <n v="26.91"/>
    <n v="1"/>
  </r>
  <r>
    <x v="210"/>
    <s v="9781801060806"/>
    <d v="2021-07-16T00:00:00"/>
    <n v="6.99"/>
    <n v="190"/>
    <x v="78"/>
    <n v="5"/>
    <n v="34.950000000000003"/>
    <n v="23.3"/>
    <n v="33.33"/>
    <n v="45.01"/>
    <n v="19.22"/>
    <n v="1"/>
  </r>
  <r>
    <x v="210"/>
    <s v="9781801060806"/>
    <d v="2021-07-16T00:00:00"/>
    <n v="6.99"/>
    <n v="190"/>
    <x v="78"/>
    <n v="13"/>
    <n v="90.87"/>
    <n v="60.58"/>
    <n v="33.33"/>
    <n v="45"/>
    <n v="49.98"/>
    <n v="1"/>
  </r>
  <r>
    <x v="210"/>
    <s v="9781801060806"/>
    <d v="2021-07-16T00:00:00"/>
    <n v="6.99"/>
    <n v="190"/>
    <x v="78"/>
    <n v="5"/>
    <n v="34.950000000000003"/>
    <n v="23.3"/>
    <n v="33.33"/>
    <n v="45.01"/>
    <n v="19.22"/>
    <n v="1"/>
  </r>
  <r>
    <x v="210"/>
    <s v="9781801060806"/>
    <d v="2021-07-16T00:00:00"/>
    <n v="6.99"/>
    <n v="190"/>
    <x v="78"/>
    <n v="9"/>
    <n v="62.91"/>
    <n v="41.94"/>
    <n v="33.33"/>
    <n v="45.01"/>
    <n v="34.6"/>
    <n v="1"/>
  </r>
  <r>
    <x v="210"/>
    <s v="9781801060806"/>
    <d v="2021-07-16T00:00:00"/>
    <n v="6.99"/>
    <n v="190"/>
    <x v="78"/>
    <n v="12"/>
    <n v="83.88"/>
    <n v="55.92"/>
    <n v="33.33"/>
    <n v="45.01"/>
    <n v="46.13"/>
    <n v="1"/>
  </r>
  <r>
    <x v="210"/>
    <s v="9781801060806"/>
    <d v="2021-07-16T00:00:00"/>
    <n v="6.99"/>
    <n v="190"/>
    <x v="78"/>
    <n v="1"/>
    <n v="6.99"/>
    <n v="4.66"/>
    <n v="33.33"/>
    <n v="45.07"/>
    <n v="3.84"/>
    <n v="1"/>
  </r>
  <r>
    <x v="210"/>
    <s v="9781801060806"/>
    <d v="2021-07-16T00:00:00"/>
    <n v="6.99"/>
    <n v="190"/>
    <x v="78"/>
    <n v="8"/>
    <n v="55.92"/>
    <n v="37.28"/>
    <n v="33.33"/>
    <n v="45"/>
    <n v="30.76"/>
    <n v="1"/>
  </r>
  <r>
    <x v="210"/>
    <s v="9781801060806"/>
    <d v="2021-07-16T00:00:00"/>
    <n v="6.99"/>
    <n v="190"/>
    <x v="78"/>
    <n v="5"/>
    <n v="34.950000000000003"/>
    <n v="23.3"/>
    <n v="33.33"/>
    <n v="45.01"/>
    <n v="19.22"/>
    <n v="1"/>
  </r>
  <r>
    <x v="210"/>
    <s v="9781801060806"/>
    <d v="2021-07-16T00:00:00"/>
    <n v="6.99"/>
    <n v="190"/>
    <x v="78"/>
    <n v="8"/>
    <n v="55.92"/>
    <n v="37.28"/>
    <n v="33.33"/>
    <n v="45"/>
    <n v="30.76"/>
    <n v="1"/>
  </r>
  <r>
    <x v="210"/>
    <s v="9781801060806"/>
    <d v="2021-07-16T00:00:00"/>
    <n v="6.99"/>
    <n v="190"/>
    <x v="78"/>
    <n v="5"/>
    <n v="34.950000000000003"/>
    <n v="23.3"/>
    <n v="33.33"/>
    <n v="45.01"/>
    <n v="19.22"/>
    <n v="1"/>
  </r>
  <r>
    <x v="210"/>
    <s v="9781801060806"/>
    <d v="2021-07-16T00:00:00"/>
    <n v="6.99"/>
    <n v="190"/>
    <x v="78"/>
    <n v="6"/>
    <n v="41.94"/>
    <n v="27.96"/>
    <n v="33.33"/>
    <n v="45"/>
    <n v="23.07"/>
    <n v="1"/>
  </r>
  <r>
    <x v="210"/>
    <s v="9781801060806"/>
    <d v="2021-07-16T00:00:00"/>
    <n v="6.99"/>
    <n v="190"/>
    <x v="78"/>
    <n v="5"/>
    <n v="34.950000000000003"/>
    <n v="23.3"/>
    <n v="33.33"/>
    <n v="45.01"/>
    <n v="19.22"/>
    <n v="1"/>
  </r>
  <r>
    <x v="210"/>
    <s v="9781801060806"/>
    <d v="2021-07-16T00:00:00"/>
    <n v="6.99"/>
    <n v="190"/>
    <x v="78"/>
    <n v="7"/>
    <n v="48.93"/>
    <n v="32.619999999999997"/>
    <n v="33.33"/>
    <n v="45.01"/>
    <n v="26.91"/>
    <n v="1"/>
  </r>
  <r>
    <x v="210"/>
    <s v="9781801060806"/>
    <d v="2021-07-16T00:00:00"/>
    <n v="6.99"/>
    <n v="190"/>
    <x v="78"/>
    <n v="7"/>
    <n v="48.93"/>
    <n v="32.619999999999997"/>
    <n v="33.33"/>
    <n v="45.01"/>
    <n v="26.91"/>
    <n v="1"/>
  </r>
  <r>
    <x v="210"/>
    <s v="9781801060806"/>
    <d v="2021-07-16T00:00:00"/>
    <n v="6.99"/>
    <n v="190"/>
    <x v="78"/>
    <n v="16"/>
    <n v="111.84"/>
    <n v="74.56"/>
    <n v="33.33"/>
    <n v="45.01"/>
    <n v="61.51"/>
    <n v="1"/>
  </r>
  <r>
    <x v="210"/>
    <s v="9781801060806"/>
    <d v="2021-07-16T00:00:00"/>
    <n v="6.99"/>
    <n v="190"/>
    <x v="78"/>
    <n v="5"/>
    <n v="34.950000000000003"/>
    <n v="23.3"/>
    <n v="33.33"/>
    <n v="45.01"/>
    <n v="19.22"/>
    <n v="1"/>
  </r>
  <r>
    <x v="210"/>
    <s v="9781801060806"/>
    <d v="2021-07-16T00:00:00"/>
    <n v="6.99"/>
    <n v="190"/>
    <x v="78"/>
    <n v="12"/>
    <n v="83.88"/>
    <n v="55.92"/>
    <n v="33.33"/>
    <n v="45.01"/>
    <n v="46.13"/>
    <n v="1"/>
  </r>
  <r>
    <x v="210"/>
    <s v="9781801060806"/>
    <d v="2021-07-16T00:00:00"/>
    <n v="6.99"/>
    <n v="190"/>
    <x v="78"/>
    <n v="5"/>
    <n v="34.950000000000003"/>
    <n v="23.3"/>
    <n v="33.33"/>
    <n v="45.01"/>
    <n v="19.22"/>
    <n v="1"/>
  </r>
  <r>
    <x v="210"/>
    <s v="9781801060806"/>
    <d v="2021-07-16T00:00:00"/>
    <n v="6.99"/>
    <n v="190"/>
    <x v="78"/>
    <n v="4"/>
    <n v="27.96"/>
    <n v="18.64"/>
    <n v="33.33"/>
    <n v="45"/>
    <n v="15.38"/>
    <n v="1"/>
  </r>
  <r>
    <x v="210"/>
    <s v="9781801060806"/>
    <d v="2021-07-16T00:00:00"/>
    <n v="6.99"/>
    <n v="190"/>
    <x v="78"/>
    <n v="19"/>
    <n v="132.81"/>
    <n v="88.54"/>
    <n v="33.33"/>
    <n v="45"/>
    <n v="73.05"/>
    <n v="1"/>
  </r>
  <r>
    <x v="211"/>
    <s v="9781913245405"/>
    <d v="2021-07-23T00:00:00"/>
    <n v="6.99"/>
    <n v="115"/>
    <x v="28"/>
    <n v="1"/>
    <n v="6.99"/>
    <n v="4.4000000000000004"/>
    <n v="37"/>
    <n v="48.07"/>
    <n v="3.63"/>
    <n v="1"/>
  </r>
  <r>
    <x v="211"/>
    <s v="9781913245405"/>
    <d v="2021-07-23T00:00:00"/>
    <n v="6.99"/>
    <n v="115"/>
    <x v="9"/>
    <n v="1"/>
    <n v="6.99"/>
    <n v="4.66"/>
    <n v="33.33"/>
    <n v="45.07"/>
    <n v="3.84"/>
    <n v="1"/>
  </r>
  <r>
    <x v="211"/>
    <s v="9781913245405"/>
    <d v="2021-07-23T00:00:00"/>
    <n v="6.99"/>
    <n v="115"/>
    <x v="52"/>
    <n v="-1"/>
    <n v="-6.99"/>
    <n v="-4.54"/>
    <n v="35"/>
    <n v="46.36"/>
    <n v="-3.75"/>
    <n v="1"/>
  </r>
  <r>
    <x v="212"/>
    <s v="9781801061834"/>
    <d v="2021-07-30T00:00:00"/>
    <n v="17.989999999999998"/>
    <n v="0"/>
    <x v="18"/>
    <n v="2"/>
    <n v="35.979999999999997"/>
    <n v="23.99"/>
    <n v="33.33"/>
    <n v="45"/>
    <n v="19.79"/>
    <n v="1"/>
  </r>
  <r>
    <x v="212"/>
    <s v="9781801061834"/>
    <d v="2021-07-30T00:00:00"/>
    <n v="17.989999999999998"/>
    <n v="0"/>
    <x v="34"/>
    <n v="2"/>
    <n v="35.979999999999997"/>
    <n v="23.99"/>
    <n v="33.33"/>
    <n v="45"/>
    <n v="19.79"/>
    <n v="1"/>
  </r>
  <r>
    <x v="212"/>
    <s v="9781801061834"/>
    <d v="2021-07-30T00:00:00"/>
    <n v="17.989999999999998"/>
    <n v="0"/>
    <x v="7"/>
    <n v="1"/>
    <n v="17.989999999999998"/>
    <n v="11.99"/>
    <n v="33.33"/>
    <n v="45.03"/>
    <n v="9.89"/>
    <n v="1"/>
  </r>
  <r>
    <x v="213"/>
    <s v="9781801060783"/>
    <d v="2021-09-30T00:00:00"/>
    <n v="6.99"/>
    <n v="75"/>
    <x v="64"/>
    <n v="1"/>
    <n v="6.99"/>
    <n v="4.66"/>
    <n v="33.33"/>
    <n v="45.07"/>
    <n v="3.84"/>
    <n v="1"/>
  </r>
  <r>
    <x v="213"/>
    <s v="9781801060783"/>
    <d v="2021-09-30T00:00:00"/>
    <n v="6.99"/>
    <n v="75"/>
    <x v="17"/>
    <n v="-1"/>
    <n v="-6.99"/>
    <n v="-4.66"/>
    <n v="33.33"/>
    <n v="45.07"/>
    <n v="-3.84"/>
    <n v="1"/>
  </r>
  <r>
    <x v="213"/>
    <s v="9781801060783"/>
    <d v="2021-09-30T00:00:00"/>
    <n v="6.99"/>
    <n v="75"/>
    <x v="42"/>
    <n v="1"/>
    <n v="6.99"/>
    <n v="4.66"/>
    <n v="33.33"/>
    <n v="45.07"/>
    <n v="3.84"/>
    <n v="1"/>
  </r>
  <r>
    <x v="214"/>
    <s v="9781801062121"/>
    <d v="2021-10-05T00:00:00"/>
    <n v="12.99"/>
    <n v="6"/>
    <x v="34"/>
    <n v="2"/>
    <n v="25.98"/>
    <n v="17.32"/>
    <n v="33.33"/>
    <n v="45"/>
    <n v="14.29"/>
    <n v="1"/>
  </r>
  <r>
    <x v="214"/>
    <s v="9781801062121"/>
    <d v="2021-10-05T00:00:00"/>
    <n v="12.99"/>
    <n v="6"/>
    <x v="8"/>
    <n v="-1"/>
    <n v="-12.99"/>
    <n v="-8.66"/>
    <n v="33.33"/>
    <n v="45.04"/>
    <n v="-7.14"/>
    <n v="1"/>
  </r>
  <r>
    <x v="215"/>
    <s v="9781801062145"/>
    <d v="2021-10-05T00:00:00"/>
    <n v="29.99"/>
    <n v="1"/>
    <x v="34"/>
    <n v="2"/>
    <n v="59.98"/>
    <n v="39.99"/>
    <n v="33.33"/>
    <n v="45"/>
    <n v="32.99"/>
    <n v="1"/>
  </r>
  <r>
    <x v="216"/>
    <s v="9781801060820"/>
    <d v="2021-10-07T00:00:00"/>
    <n v="6.99"/>
    <n v="59"/>
    <x v="18"/>
    <n v="2"/>
    <n v="13.98"/>
    <n v="9.32"/>
    <n v="33.33"/>
    <n v="45"/>
    <n v="7.69"/>
    <n v="1"/>
  </r>
  <r>
    <x v="216"/>
    <s v="9781801060820"/>
    <d v="2021-10-07T00:00:00"/>
    <n v="6.99"/>
    <n v="59"/>
    <x v="29"/>
    <n v="1"/>
    <n v="6.99"/>
    <n v="4.54"/>
    <n v="35"/>
    <n v="46.36"/>
    <n v="3.75"/>
    <n v="1"/>
  </r>
  <r>
    <x v="216"/>
    <s v="9781801060820"/>
    <d v="2021-10-07T00:00:00"/>
    <n v="6.99"/>
    <n v="59"/>
    <x v="4"/>
    <n v="1"/>
    <n v="6.99"/>
    <n v="4.66"/>
    <n v="33.33"/>
    <n v="45.07"/>
    <n v="3.84"/>
    <n v="1"/>
  </r>
  <r>
    <x v="216"/>
    <s v="9781801060820"/>
    <d v="2021-10-07T00:00:00"/>
    <n v="6.99"/>
    <n v="59"/>
    <x v="68"/>
    <n v="4"/>
    <n v="27.96"/>
    <n v="25.16"/>
    <n v="10"/>
    <n v="45"/>
    <n v="15.38"/>
    <n v="1"/>
  </r>
  <r>
    <x v="216"/>
    <s v="9781801060820"/>
    <d v="2021-10-07T00:00:00"/>
    <n v="6.99"/>
    <n v="59"/>
    <x v="34"/>
    <n v="2"/>
    <n v="13.98"/>
    <n v="9.32"/>
    <n v="33.33"/>
    <n v="45"/>
    <n v="7.69"/>
    <n v="1"/>
  </r>
  <r>
    <x v="217"/>
    <s v="9781801062138"/>
    <d v="2021-10-08T00:00:00"/>
    <n v="12.99"/>
    <n v="6"/>
    <x v="34"/>
    <n v="2"/>
    <n v="25.98"/>
    <n v="17.32"/>
    <n v="33.33"/>
    <n v="45"/>
    <n v="14.29"/>
    <n v="1"/>
  </r>
  <r>
    <x v="217"/>
    <s v="9781801062138"/>
    <d v="2021-10-08T00:00:00"/>
    <n v="12.99"/>
    <n v="6"/>
    <x v="7"/>
    <n v="1"/>
    <n v="12.99"/>
    <n v="8.66"/>
    <n v="33.33"/>
    <n v="45.04"/>
    <n v="7.14"/>
    <n v="1"/>
  </r>
  <r>
    <x v="218"/>
    <s v="9781801061087"/>
    <d v="2021-10-11T00:00:00"/>
    <n v="5.99"/>
    <n v="0"/>
    <x v="58"/>
    <n v="-1"/>
    <n v="-5.99"/>
    <n v="-3.99"/>
    <n v="33.33"/>
    <n v="45.08"/>
    <n v="-3.29"/>
    <n v="1"/>
  </r>
  <r>
    <x v="218"/>
    <s v="9781801061087"/>
    <d v="2021-10-11T00:00:00"/>
    <n v="5.99"/>
    <n v="0"/>
    <x v="42"/>
    <n v="1"/>
    <n v="5.99"/>
    <n v="3.99"/>
    <n v="33.33"/>
    <n v="45.08"/>
    <n v="3.29"/>
    <n v="1"/>
  </r>
  <r>
    <x v="218"/>
    <s v="9781801061087"/>
    <d v="2021-10-11T00:00:00"/>
    <n v="5.99"/>
    <n v="0"/>
    <x v="42"/>
    <n v="1"/>
    <n v="5.99"/>
    <n v="3.99"/>
    <n v="33.33"/>
    <n v="45.08"/>
    <n v="3.29"/>
    <n v="1"/>
  </r>
  <r>
    <x v="218"/>
    <s v="9781801061087"/>
    <d v="2021-10-11T00:00:00"/>
    <n v="5.99"/>
    <n v="0"/>
    <x v="42"/>
    <n v="-1"/>
    <n v="-5.99"/>
    <n v="-3.99"/>
    <n v="33.33"/>
    <n v="45.08"/>
    <n v="-3.29"/>
    <n v="1"/>
  </r>
  <r>
    <x v="219"/>
    <s v="9781801062213"/>
    <d v="2021-10-15T00:00:00"/>
    <n v="6.99"/>
    <n v="11"/>
    <x v="34"/>
    <n v="1"/>
    <n v="6.99"/>
    <n v="4.66"/>
    <n v="33.33"/>
    <n v="45.07"/>
    <n v="3.84"/>
    <n v="1"/>
  </r>
  <r>
    <x v="220"/>
    <s v="9781801061735"/>
    <d v="2021-10-19T00:00:00"/>
    <n v="12.98"/>
    <n v="0"/>
    <x v="6"/>
    <n v="4"/>
    <n v="51.92"/>
    <n v="34.619999999999997"/>
    <n v="33.33"/>
    <n v="45"/>
    <n v="28.56"/>
    <n v="1"/>
  </r>
  <r>
    <x v="220"/>
    <s v="9781801061735"/>
    <d v="2021-10-19T00:00:00"/>
    <n v="12.98"/>
    <n v="0"/>
    <x v="6"/>
    <n v="10"/>
    <n v="129.80000000000001"/>
    <n v="86.54"/>
    <n v="33.33"/>
    <n v="45"/>
    <n v="71.39"/>
    <n v="1"/>
  </r>
  <r>
    <x v="221"/>
    <s v="9781801061759"/>
    <d v="2021-10-19T00:00:00"/>
    <n v="9.98"/>
    <n v="1"/>
    <x v="6"/>
    <n v="3"/>
    <n v="29.94"/>
    <n v="19.96"/>
    <n v="33.33"/>
    <n v="44.99"/>
    <n v="16.47"/>
    <n v="1"/>
  </r>
  <r>
    <x v="221"/>
    <s v="9781801061759"/>
    <d v="2021-10-19T00:00:00"/>
    <n v="9.98"/>
    <n v="1"/>
    <x v="6"/>
    <n v="11"/>
    <n v="109.78"/>
    <n v="73.19"/>
    <n v="33.33"/>
    <n v="45"/>
    <n v="60.38"/>
    <n v="1"/>
  </r>
  <r>
    <x v="222"/>
    <s v="9781801060844"/>
    <d v="2021-10-21T00:00:00"/>
    <n v="7.99"/>
    <n v="83"/>
    <x v="59"/>
    <n v="1"/>
    <n v="7.99"/>
    <n v="5.33"/>
    <n v="33.33"/>
    <n v="45.06"/>
    <n v="4.3899999999999997"/>
    <n v="1"/>
  </r>
  <r>
    <x v="223"/>
    <s v="9781801060790"/>
    <d v="2021-11-01T00:00:00"/>
    <n v="6.99"/>
    <n v="102"/>
    <x v="5"/>
    <n v="2"/>
    <n v="13.98"/>
    <n v="9.32"/>
    <n v="33.33"/>
    <n v="45"/>
    <n v="7.69"/>
    <n v="1"/>
  </r>
  <r>
    <x v="223"/>
    <s v="9781801060790"/>
    <d v="2021-11-01T00:00:00"/>
    <n v="6.99"/>
    <n v="102"/>
    <x v="30"/>
    <n v="1"/>
    <n v="6.99"/>
    <n v="4.66"/>
    <n v="33.33"/>
    <n v="45.07"/>
    <n v="3.84"/>
    <n v="1"/>
  </r>
  <r>
    <x v="223"/>
    <s v="9781801060790"/>
    <d v="2021-11-01T00:00:00"/>
    <n v="6.99"/>
    <n v="102"/>
    <x v="32"/>
    <n v="-1"/>
    <n v="-6.99"/>
    <n v="-4.66"/>
    <n v="33.33"/>
    <n v="45.07"/>
    <n v="-3.84"/>
    <n v="1"/>
  </r>
  <r>
    <x v="224"/>
    <s v="9781801061742"/>
    <d v="2021-11-01T00:00:00"/>
    <n v="7.99"/>
    <n v="0"/>
    <x v="6"/>
    <n v="4"/>
    <n v="31.96"/>
    <n v="21.31"/>
    <n v="33.33"/>
    <n v="45"/>
    <n v="17.579999999999998"/>
    <n v="1"/>
  </r>
  <r>
    <x v="224"/>
    <s v="9781801061742"/>
    <d v="2021-11-01T00:00:00"/>
    <n v="7.99"/>
    <n v="0"/>
    <x v="6"/>
    <n v="10"/>
    <n v="79.900000000000006"/>
    <n v="53.27"/>
    <n v="33.33"/>
    <n v="45"/>
    <n v="43.95"/>
    <n v="1"/>
  </r>
  <r>
    <x v="225"/>
    <s v="9781801061100"/>
    <d v="2021-11-13T00:00:00"/>
    <n v="9.99"/>
    <n v="41"/>
    <x v="28"/>
    <n v="2"/>
    <n v="19.98"/>
    <n v="12.59"/>
    <n v="37"/>
    <n v="47.95"/>
    <n v="10.4"/>
    <n v="1"/>
  </r>
  <r>
    <x v="225"/>
    <s v="9781801061100"/>
    <d v="2021-11-13T00:00:00"/>
    <n v="9.99"/>
    <n v="41"/>
    <x v="64"/>
    <n v="1"/>
    <n v="9.99"/>
    <n v="6.66"/>
    <n v="33.33"/>
    <n v="45.05"/>
    <n v="5.49"/>
    <n v="1"/>
  </r>
  <r>
    <x v="225"/>
    <s v="9781801061100"/>
    <d v="2021-11-13T00:00:00"/>
    <n v="9.99"/>
    <n v="41"/>
    <x v="4"/>
    <n v="1"/>
    <n v="9.99"/>
    <n v="6.66"/>
    <n v="33.33"/>
    <n v="45.05"/>
    <n v="5.49"/>
    <n v="1"/>
  </r>
  <r>
    <x v="225"/>
    <s v="9781801061100"/>
    <d v="2021-11-13T00:00:00"/>
    <n v="9.99"/>
    <n v="41"/>
    <x v="32"/>
    <n v="20"/>
    <n v="199.8"/>
    <n v="169.83"/>
    <n v="15"/>
    <n v="45"/>
    <n v="109.89"/>
    <n v="1"/>
  </r>
  <r>
    <x v="225"/>
    <s v="9781801061100"/>
    <d v="2021-11-13T00:00:00"/>
    <n v="9.99"/>
    <n v="41"/>
    <x v="9"/>
    <n v="1"/>
    <n v="9.99"/>
    <n v="6.66"/>
    <n v="33.33"/>
    <n v="45.05"/>
    <n v="5.49"/>
    <n v="1"/>
  </r>
  <r>
    <x v="225"/>
    <s v="9781801061100"/>
    <d v="2021-11-13T00:00:00"/>
    <n v="9.99"/>
    <n v="41"/>
    <x v="66"/>
    <n v="3"/>
    <n v="29.97"/>
    <n v="19.98"/>
    <n v="33.33"/>
    <n v="45.02"/>
    <n v="16.48"/>
    <n v="1"/>
  </r>
  <r>
    <x v="225"/>
    <s v="9781801061100"/>
    <d v="2021-11-13T00:00:00"/>
    <n v="9.99"/>
    <n v="41"/>
    <x v="8"/>
    <n v="1"/>
    <n v="9.99"/>
    <n v="6.66"/>
    <n v="33.33"/>
    <n v="45.05"/>
    <n v="5.49"/>
    <n v="1"/>
  </r>
  <r>
    <x v="225"/>
    <s v="9781801061100"/>
    <d v="2021-11-13T00:00:00"/>
    <n v="9.99"/>
    <n v="41"/>
    <x v="7"/>
    <n v="1"/>
    <n v="9.99"/>
    <n v="6.66"/>
    <n v="33.33"/>
    <n v="45.05"/>
    <n v="5.49"/>
    <n v="1"/>
  </r>
  <r>
    <x v="225"/>
    <s v="9781801061100"/>
    <d v="2021-11-13T00:00:00"/>
    <n v="9.99"/>
    <n v="41"/>
    <x v="63"/>
    <n v="3"/>
    <n v="29.97"/>
    <n v="19.98"/>
    <n v="33.33"/>
    <n v="45.02"/>
    <n v="16.48"/>
    <n v="1"/>
  </r>
  <r>
    <x v="226"/>
    <s v="9781801061056"/>
    <d v="2021-11-15T00:00:00"/>
    <n v="9.99"/>
    <n v="64"/>
    <x v="83"/>
    <n v="2"/>
    <n v="19.98"/>
    <n v="13.32"/>
    <n v="33.33"/>
    <n v="45"/>
    <n v="10.99"/>
    <n v="1"/>
  </r>
  <r>
    <x v="226"/>
    <s v="9781801061056"/>
    <d v="2021-11-15T00:00:00"/>
    <n v="9.99"/>
    <n v="64"/>
    <x v="28"/>
    <n v="1"/>
    <n v="9.99"/>
    <n v="6.29"/>
    <n v="37"/>
    <n v="47.95"/>
    <n v="5.2"/>
    <n v="1"/>
  </r>
  <r>
    <x v="226"/>
    <s v="9781801061056"/>
    <d v="2021-11-15T00:00:00"/>
    <n v="9.99"/>
    <n v="64"/>
    <x v="36"/>
    <n v="2"/>
    <n v="19.98"/>
    <n v="13.32"/>
    <n v="33.33"/>
    <n v="45"/>
    <n v="10.99"/>
    <n v="1"/>
  </r>
  <r>
    <x v="226"/>
    <s v="9781801061056"/>
    <d v="2021-11-15T00:00:00"/>
    <n v="9.99"/>
    <n v="64"/>
    <x v="5"/>
    <n v="1"/>
    <n v="9.99"/>
    <n v="6.66"/>
    <n v="33.33"/>
    <n v="45.05"/>
    <n v="5.49"/>
    <n v="1"/>
  </r>
  <r>
    <x v="226"/>
    <s v="9781801061056"/>
    <d v="2021-11-15T00:00:00"/>
    <n v="9.99"/>
    <n v="64"/>
    <x v="23"/>
    <n v="1"/>
    <n v="9.99"/>
    <n v="6.66"/>
    <n v="33.33"/>
    <n v="45.05"/>
    <n v="5.49"/>
    <n v="1"/>
  </r>
  <r>
    <x v="226"/>
    <s v="9781801061056"/>
    <d v="2021-11-15T00:00:00"/>
    <n v="9.99"/>
    <n v="64"/>
    <x v="64"/>
    <n v="1"/>
    <n v="9.99"/>
    <n v="6.66"/>
    <n v="33.33"/>
    <n v="45.05"/>
    <n v="5.49"/>
    <n v="1"/>
  </r>
  <r>
    <x v="226"/>
    <s v="9781801061056"/>
    <d v="2021-11-15T00:00:00"/>
    <n v="9.99"/>
    <n v="64"/>
    <x v="27"/>
    <n v="1"/>
    <n v="9.99"/>
    <n v="6.66"/>
    <n v="33.33"/>
    <n v="45.05"/>
    <n v="5.49"/>
    <n v="1"/>
  </r>
  <r>
    <x v="226"/>
    <s v="9781801061056"/>
    <d v="2021-11-15T00:00:00"/>
    <n v="9.99"/>
    <n v="64"/>
    <x v="24"/>
    <n v="1"/>
    <n v="9.99"/>
    <n v="6.66"/>
    <n v="33.33"/>
    <n v="45.05"/>
    <n v="5.49"/>
    <n v="1"/>
  </r>
  <r>
    <x v="226"/>
    <s v="9781801061056"/>
    <d v="2021-11-15T00:00:00"/>
    <n v="9.99"/>
    <n v="64"/>
    <x v="54"/>
    <n v="2"/>
    <n v="19.98"/>
    <n v="13.32"/>
    <n v="33.33"/>
    <n v="45"/>
    <n v="10.99"/>
    <n v="1"/>
  </r>
  <r>
    <x v="226"/>
    <s v="9781801061056"/>
    <d v="2021-11-15T00:00:00"/>
    <n v="9.99"/>
    <n v="64"/>
    <x v="9"/>
    <n v="17"/>
    <n v="169.83"/>
    <n v="113.23"/>
    <n v="33.33"/>
    <n v="45"/>
    <n v="93.41"/>
    <n v="1"/>
  </r>
  <r>
    <x v="226"/>
    <s v="9781801061056"/>
    <d v="2021-11-15T00:00:00"/>
    <n v="9.99"/>
    <n v="64"/>
    <x v="19"/>
    <n v="4"/>
    <n v="39.96"/>
    <n v="26.64"/>
    <n v="33.33"/>
    <n v="45"/>
    <n v="21.98"/>
    <n v="1"/>
  </r>
  <r>
    <x v="226"/>
    <s v="9781801061056"/>
    <d v="2021-11-15T00:00:00"/>
    <n v="9.99"/>
    <n v="64"/>
    <x v="63"/>
    <n v="3"/>
    <n v="29.97"/>
    <n v="19.98"/>
    <n v="33.33"/>
    <n v="45.02"/>
    <n v="16.48"/>
    <n v="1"/>
  </r>
  <r>
    <x v="227"/>
    <s v="9781801060837"/>
    <d v="2021-11-16T00:00:00"/>
    <n v="9.99"/>
    <n v="140"/>
    <x v="20"/>
    <n v="-1"/>
    <n v="-9.99"/>
    <n v="-6.66"/>
    <n v="33.33"/>
    <n v="45.05"/>
    <n v="-5.49"/>
    <n v="1"/>
  </r>
  <r>
    <x v="227"/>
    <s v="9781801060837"/>
    <d v="2021-11-16T00:00:00"/>
    <n v="9.99"/>
    <n v="140"/>
    <x v="41"/>
    <n v="1"/>
    <n v="9.99"/>
    <n v="6.66"/>
    <n v="33.33"/>
    <n v="45.05"/>
    <n v="5.49"/>
    <n v="1"/>
  </r>
  <r>
    <x v="227"/>
    <s v="9781801060837"/>
    <d v="2021-11-16T00:00:00"/>
    <n v="9.99"/>
    <n v="140"/>
    <x v="41"/>
    <n v="1"/>
    <n v="9.99"/>
    <n v="6.66"/>
    <n v="33.33"/>
    <n v="45.05"/>
    <n v="5.49"/>
    <n v="1"/>
  </r>
  <r>
    <x v="227"/>
    <s v="9781801060837"/>
    <d v="2021-11-16T00:00:00"/>
    <n v="9.99"/>
    <n v="140"/>
    <x v="7"/>
    <n v="1"/>
    <n v="9.99"/>
    <n v="6.66"/>
    <n v="33.33"/>
    <n v="45.05"/>
    <n v="5.49"/>
    <n v="1"/>
  </r>
  <r>
    <x v="228"/>
    <s v="9781801061490"/>
    <d v="2021-11-23T00:00:00"/>
    <n v="9.99"/>
    <n v="442"/>
    <x v="28"/>
    <n v="3"/>
    <n v="29.97"/>
    <n v="18.88"/>
    <n v="37"/>
    <n v="47.99"/>
    <n v="15.59"/>
    <n v="1"/>
  </r>
  <r>
    <x v="228"/>
    <s v="9781801061490"/>
    <d v="2021-11-23T00:00:00"/>
    <n v="9.99"/>
    <n v="442"/>
    <x v="1"/>
    <n v="3"/>
    <n v="29.97"/>
    <n v="19.98"/>
    <n v="33.33"/>
    <n v="45.02"/>
    <n v="16.48"/>
    <n v="1"/>
  </r>
  <r>
    <x v="229"/>
    <s v="9781801062220"/>
    <d v="2021-12-13T00:00:00"/>
    <n v="7.49"/>
    <n v="65"/>
    <x v="83"/>
    <n v="2"/>
    <n v="14.98"/>
    <n v="9.99"/>
    <n v="33.33"/>
    <n v="45"/>
    <n v="8.24"/>
    <n v="2"/>
  </r>
  <r>
    <x v="229"/>
    <s v="9781801062220"/>
    <d v="2021-12-13T00:00:00"/>
    <n v="7.49"/>
    <n v="65"/>
    <x v="84"/>
    <n v="28"/>
    <n v="209.72"/>
    <n v="139.82"/>
    <n v="33.33"/>
    <n v="45"/>
    <n v="115.35"/>
    <n v="2"/>
  </r>
  <r>
    <x v="229"/>
    <s v="9781801062220"/>
    <d v="2021-12-13T00:00:00"/>
    <n v="7.49"/>
    <n v="65"/>
    <x v="61"/>
    <n v="1"/>
    <n v="7.49"/>
    <n v="4.99"/>
    <n v="33.33"/>
    <n v="45"/>
    <n v="4.12"/>
    <n v="2"/>
  </r>
  <r>
    <x v="229"/>
    <s v="9781801062220"/>
    <d v="2021-12-13T00:00:00"/>
    <n v="7.49"/>
    <n v="65"/>
    <x v="12"/>
    <n v="2"/>
    <n v="14.98"/>
    <n v="9.99"/>
    <n v="33.33"/>
    <n v="45"/>
    <n v="8.24"/>
    <n v="2"/>
  </r>
  <r>
    <x v="229"/>
    <s v="9781801062220"/>
    <d v="2021-12-13T00:00:00"/>
    <n v="7.49"/>
    <n v="65"/>
    <x v="6"/>
    <n v="27"/>
    <n v="202.23"/>
    <n v="134.83000000000001"/>
    <n v="33.33"/>
    <n v="45"/>
    <n v="111.23"/>
    <n v="2"/>
  </r>
  <r>
    <x v="229"/>
    <s v="9781801062220"/>
    <d v="2021-12-13T00:00:00"/>
    <n v="7.49"/>
    <n v="65"/>
    <x v="1"/>
    <n v="2"/>
    <n v="14.98"/>
    <n v="9.99"/>
    <n v="33.33"/>
    <n v="45"/>
    <n v="8.24"/>
    <n v="2"/>
  </r>
  <r>
    <x v="229"/>
    <s v="9781801062220"/>
    <d v="2021-12-13T00:00:00"/>
    <n v="7.49"/>
    <n v="65"/>
    <x v="1"/>
    <n v="2"/>
    <n v="14.98"/>
    <n v="9.99"/>
    <n v="33.33"/>
    <n v="45"/>
    <n v="8.24"/>
    <n v="2"/>
  </r>
  <r>
    <x v="229"/>
    <s v="9781801062220"/>
    <d v="2021-12-13T00:00:00"/>
    <n v="7.49"/>
    <n v="65"/>
    <x v="14"/>
    <n v="2"/>
    <n v="14.98"/>
    <n v="9.99"/>
    <n v="33.33"/>
    <n v="45"/>
    <n v="8.24"/>
    <n v="2"/>
  </r>
  <r>
    <x v="230"/>
    <s v="9781801061575"/>
    <d v="2021-12-21T00:00:00"/>
    <n v="12.99"/>
    <n v="622"/>
    <x v="39"/>
    <n v="-1"/>
    <n v="-12.99"/>
    <n v="-8.66"/>
    <n v="33.33"/>
    <n v="45.04"/>
    <n v="-7.14"/>
    <n v="1"/>
  </r>
  <r>
    <x v="230"/>
    <s v="9781801061575"/>
    <d v="2021-12-21T00:00:00"/>
    <n v="12.99"/>
    <n v="622"/>
    <x v="29"/>
    <n v="1"/>
    <n v="12.99"/>
    <n v="8.44"/>
    <n v="35"/>
    <n v="46.35"/>
    <n v="6.97"/>
    <n v="1"/>
  </r>
  <r>
    <x v="231"/>
    <s v="9781910574089"/>
    <d v="2022-01-07T00:00:00"/>
    <n v="6.99"/>
    <n v="99"/>
    <x v="28"/>
    <n v="1"/>
    <n v="6.99"/>
    <n v="4.4000000000000004"/>
    <n v="37"/>
    <n v="48.07"/>
    <n v="3.63"/>
    <n v="1"/>
  </r>
  <r>
    <x v="231"/>
    <s v="9781910574089"/>
    <d v="2022-01-07T00:00:00"/>
    <n v="6.99"/>
    <n v="99"/>
    <x v="20"/>
    <n v="2"/>
    <n v="13.98"/>
    <n v="9.32"/>
    <n v="33.33"/>
    <n v="45"/>
    <n v="7.69"/>
    <n v="1"/>
  </r>
  <r>
    <x v="231"/>
    <s v="9781910574089"/>
    <d v="2022-01-07T00:00:00"/>
    <n v="6.99"/>
    <n v="99"/>
    <x v="85"/>
    <n v="2"/>
    <n v="13.98"/>
    <n v="9.32"/>
    <n v="33.33"/>
    <n v="45"/>
    <n v="7.69"/>
    <n v="1"/>
  </r>
  <r>
    <x v="231"/>
    <s v="9781910574089"/>
    <d v="2022-01-07T00:00:00"/>
    <n v="6.99"/>
    <n v="99"/>
    <x v="5"/>
    <n v="2"/>
    <n v="13.98"/>
    <n v="9.32"/>
    <n v="33.33"/>
    <n v="45"/>
    <n v="7.69"/>
    <n v="1"/>
  </r>
  <r>
    <x v="231"/>
    <s v="9781910574089"/>
    <d v="2022-01-07T00:00:00"/>
    <n v="6.99"/>
    <n v="99"/>
    <x v="61"/>
    <n v="1"/>
    <n v="6.99"/>
    <n v="4.66"/>
    <n v="33.33"/>
    <n v="45.07"/>
    <n v="3.84"/>
    <n v="1"/>
  </r>
  <r>
    <x v="231"/>
    <s v="9781910574089"/>
    <d v="2022-01-07T00:00:00"/>
    <n v="6.99"/>
    <n v="99"/>
    <x v="64"/>
    <n v="1"/>
    <n v="6.99"/>
    <n v="4.66"/>
    <n v="33.33"/>
    <n v="45.07"/>
    <n v="3.84"/>
    <n v="1"/>
  </r>
  <r>
    <x v="231"/>
    <s v="9781910574089"/>
    <d v="2022-01-07T00:00:00"/>
    <n v="6.99"/>
    <n v="99"/>
    <x v="64"/>
    <n v="1"/>
    <n v="6.99"/>
    <n v="4.66"/>
    <n v="33.33"/>
    <n v="45.07"/>
    <n v="3.84"/>
    <n v="1"/>
  </r>
  <r>
    <x v="231"/>
    <s v="9781910574089"/>
    <d v="2022-01-07T00:00:00"/>
    <n v="6.99"/>
    <n v="99"/>
    <x v="27"/>
    <n v="1"/>
    <n v="6.99"/>
    <n v="4.66"/>
    <n v="33.33"/>
    <n v="45.07"/>
    <n v="3.84"/>
    <n v="1"/>
  </r>
  <r>
    <x v="231"/>
    <s v="9781910574089"/>
    <d v="2022-01-07T00:00:00"/>
    <n v="6.99"/>
    <n v="99"/>
    <x v="46"/>
    <n v="1"/>
    <n v="6.99"/>
    <n v="4.66"/>
    <n v="33.33"/>
    <n v="45.07"/>
    <n v="3.84"/>
    <n v="1"/>
  </r>
  <r>
    <x v="231"/>
    <s v="9781910574089"/>
    <d v="2022-01-07T00:00:00"/>
    <n v="6.99"/>
    <n v="99"/>
    <x v="54"/>
    <n v="2"/>
    <n v="13.98"/>
    <n v="9.32"/>
    <n v="33.33"/>
    <n v="45"/>
    <n v="7.69"/>
    <n v="1"/>
  </r>
  <r>
    <x v="231"/>
    <s v="9781910574089"/>
    <d v="2022-01-07T00:00:00"/>
    <n v="6.99"/>
    <n v="99"/>
    <x v="62"/>
    <n v="10"/>
    <n v="69.900000000000006"/>
    <n v="46.6"/>
    <n v="33.33"/>
    <n v="45"/>
    <n v="38.450000000000003"/>
    <n v="1"/>
  </r>
  <r>
    <x v="231"/>
    <s v="9781910574089"/>
    <d v="2022-01-07T00:00:00"/>
    <n v="6.99"/>
    <n v="99"/>
    <x v="9"/>
    <n v="1"/>
    <n v="6.99"/>
    <n v="4.66"/>
    <n v="33.33"/>
    <n v="45.07"/>
    <n v="3.84"/>
    <n v="1"/>
  </r>
  <r>
    <x v="231"/>
    <s v="9781910574089"/>
    <d v="2022-01-07T00:00:00"/>
    <n v="6.99"/>
    <n v="99"/>
    <x v="9"/>
    <n v="1"/>
    <n v="6.99"/>
    <n v="4.66"/>
    <n v="33.33"/>
    <n v="45.07"/>
    <n v="3.84"/>
    <n v="1"/>
  </r>
  <r>
    <x v="231"/>
    <s v="9781910574089"/>
    <d v="2022-01-07T00:00:00"/>
    <n v="6.99"/>
    <n v="99"/>
    <x v="9"/>
    <n v="1"/>
    <n v="6.99"/>
    <n v="4.66"/>
    <n v="33.33"/>
    <n v="45.07"/>
    <n v="3.84"/>
    <n v="1"/>
  </r>
  <r>
    <x v="231"/>
    <s v="9781910574089"/>
    <d v="2022-01-07T00:00:00"/>
    <n v="6.99"/>
    <n v="99"/>
    <x v="86"/>
    <n v="2"/>
    <n v="13.98"/>
    <n v="9.32"/>
    <n v="33.33"/>
    <n v="45"/>
    <n v="7.69"/>
    <n v="1"/>
  </r>
  <r>
    <x v="231"/>
    <s v="9781910574089"/>
    <d v="2022-01-07T00:00:00"/>
    <n v="6.99"/>
    <n v="99"/>
    <x v="8"/>
    <n v="1"/>
    <n v="6.99"/>
    <n v="4.66"/>
    <n v="33.33"/>
    <n v="45.07"/>
    <n v="3.84"/>
    <n v="1"/>
  </r>
  <r>
    <x v="231"/>
    <s v="9781910574089"/>
    <d v="2022-01-07T00:00:00"/>
    <n v="6.99"/>
    <n v="99"/>
    <x v="63"/>
    <n v="2"/>
    <n v="13.98"/>
    <n v="9.32"/>
    <n v="33.33"/>
    <n v="45"/>
    <n v="7.69"/>
    <n v="1"/>
  </r>
  <r>
    <x v="232"/>
    <s v="9781913245528"/>
    <d v="2022-01-19T00:00:00"/>
    <n v="6.99"/>
    <n v="71"/>
    <x v="28"/>
    <n v="2"/>
    <n v="13.98"/>
    <n v="8.81"/>
    <n v="37"/>
    <n v="47.93"/>
    <n v="7.28"/>
    <n v="1"/>
  </r>
  <r>
    <x v="232"/>
    <s v="9781913245528"/>
    <d v="2022-01-19T00:00:00"/>
    <n v="6.99"/>
    <n v="71"/>
    <x v="75"/>
    <n v="1"/>
    <n v="6.99"/>
    <n v="4.66"/>
    <n v="33.33"/>
    <n v="45.07"/>
    <n v="3.84"/>
    <n v="1"/>
  </r>
  <r>
    <x v="232"/>
    <s v="9781913245528"/>
    <d v="2022-01-19T00:00:00"/>
    <n v="6.99"/>
    <n v="71"/>
    <x v="30"/>
    <n v="1"/>
    <n v="6.99"/>
    <n v="4.66"/>
    <n v="33.33"/>
    <n v="45.07"/>
    <n v="3.84"/>
    <n v="1"/>
  </r>
  <r>
    <x v="232"/>
    <s v="9781913245528"/>
    <d v="2022-01-19T00:00:00"/>
    <n v="6.99"/>
    <n v="71"/>
    <x v="9"/>
    <n v="1"/>
    <n v="6.99"/>
    <n v="4.66"/>
    <n v="33.33"/>
    <n v="45.07"/>
    <n v="3.84"/>
    <n v="1"/>
  </r>
  <r>
    <x v="232"/>
    <s v="9781913245528"/>
    <d v="2022-01-19T00:00:00"/>
    <n v="6.99"/>
    <n v="71"/>
    <x v="9"/>
    <n v="1"/>
    <n v="6.99"/>
    <n v="4.66"/>
    <n v="33.33"/>
    <n v="45.07"/>
    <n v="3.84"/>
    <n v="1"/>
  </r>
  <r>
    <x v="232"/>
    <s v="9781913245528"/>
    <d v="2022-01-19T00:00:00"/>
    <n v="6.99"/>
    <n v="71"/>
    <x v="6"/>
    <n v="1"/>
    <n v="6.99"/>
    <n v="4.66"/>
    <n v="33.33"/>
    <n v="45.07"/>
    <n v="3.84"/>
    <n v="1"/>
  </r>
  <r>
    <x v="232"/>
    <s v="9781913245528"/>
    <d v="2022-01-19T00:00:00"/>
    <n v="6.99"/>
    <n v="71"/>
    <x v="7"/>
    <n v="1"/>
    <n v="6.99"/>
    <n v="4.66"/>
    <n v="33.33"/>
    <n v="45.07"/>
    <n v="3.84"/>
    <n v="1"/>
  </r>
  <r>
    <x v="232"/>
    <s v="9781913245528"/>
    <d v="2022-01-19T00:00:00"/>
    <n v="6.99"/>
    <n v="71"/>
    <x v="87"/>
    <n v="10"/>
    <n v="69.900000000000006"/>
    <n v="45.44"/>
    <n v="35"/>
    <n v="46.31"/>
    <n v="37.53"/>
    <n v="1"/>
  </r>
  <r>
    <x v="233"/>
    <s v="9781801062114"/>
    <d v="2022-02-07T00:00:00"/>
    <n v="5.99"/>
    <n v="72"/>
    <x v="23"/>
    <n v="2"/>
    <n v="11.98"/>
    <n v="7.99"/>
    <n v="33.33"/>
    <n v="45"/>
    <n v="6.59"/>
    <n v="1"/>
  </r>
  <r>
    <x v="233"/>
    <s v="9781801062114"/>
    <d v="2022-02-07T00:00:00"/>
    <n v="5.99"/>
    <n v="72"/>
    <x v="35"/>
    <n v="2"/>
    <n v="11.98"/>
    <n v="7.99"/>
    <n v="33.33"/>
    <n v="45"/>
    <n v="6.59"/>
    <n v="1"/>
  </r>
  <r>
    <x v="233"/>
    <s v="9781801062114"/>
    <d v="2022-02-07T00:00:00"/>
    <n v="5.99"/>
    <n v="72"/>
    <x v="58"/>
    <n v="-2"/>
    <n v="-11.98"/>
    <n v="-7.99"/>
    <n v="33.33"/>
    <n v="45"/>
    <n v="-6.59"/>
    <n v="1"/>
  </r>
  <r>
    <x v="233"/>
    <s v="9781801062114"/>
    <d v="2022-02-07T00:00:00"/>
    <n v="5.99"/>
    <n v="72"/>
    <x v="51"/>
    <n v="-2"/>
    <n v="-11.98"/>
    <n v="-7.79"/>
    <n v="35"/>
    <n v="46.33"/>
    <n v="-6.43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-1"/>
    <n v="-5.99"/>
    <n v="-3.89"/>
    <n v="35"/>
    <n v="46.42"/>
    <n v="-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3"/>
    <s v="9781801062114"/>
    <d v="2022-02-07T00:00:00"/>
    <n v="5.99"/>
    <n v="72"/>
    <x v="31"/>
    <n v="1"/>
    <n v="5.99"/>
    <n v="3.89"/>
    <n v="35"/>
    <n v="46.42"/>
    <n v="3.21"/>
    <n v="1"/>
  </r>
  <r>
    <x v="234"/>
    <s v="9781801061599"/>
    <d v="2022-02-28T00:00:00"/>
    <n v="7.99"/>
    <n v="53"/>
    <x v="5"/>
    <n v="1"/>
    <n v="7.99"/>
    <n v="5.33"/>
    <n v="33.33"/>
    <n v="45.06"/>
    <n v="4.3899999999999997"/>
    <n v="1"/>
  </r>
  <r>
    <x v="234"/>
    <s v="9781801061599"/>
    <d v="2022-02-28T00:00:00"/>
    <n v="7.99"/>
    <n v="53"/>
    <x v="5"/>
    <n v="1"/>
    <n v="7.99"/>
    <n v="5.33"/>
    <n v="33.33"/>
    <n v="45.06"/>
    <n v="4.3899999999999997"/>
    <n v="1"/>
  </r>
  <r>
    <x v="234"/>
    <s v="9781801061599"/>
    <d v="2022-02-28T00:00:00"/>
    <n v="7.99"/>
    <n v="53"/>
    <x v="30"/>
    <n v="1"/>
    <n v="7.99"/>
    <n v="5.33"/>
    <n v="33.33"/>
    <n v="45.06"/>
    <n v="4.3899999999999997"/>
    <n v="1"/>
  </r>
  <r>
    <x v="234"/>
    <s v="9781801061599"/>
    <d v="2022-02-28T00:00:00"/>
    <n v="7.99"/>
    <n v="53"/>
    <x v="46"/>
    <n v="-1"/>
    <n v="-7.99"/>
    <n v="-5.33"/>
    <n v="33.33"/>
    <n v="45.06"/>
    <n v="-4.3899999999999997"/>
    <n v="1"/>
  </r>
  <r>
    <x v="234"/>
    <s v="9781801061599"/>
    <d v="2022-02-28T00:00:00"/>
    <n v="7.99"/>
    <n v="53"/>
    <x v="9"/>
    <n v="1"/>
    <n v="7.99"/>
    <n v="5.33"/>
    <n v="33.33"/>
    <n v="45.06"/>
    <n v="4.3899999999999997"/>
    <n v="1"/>
  </r>
  <r>
    <x v="234"/>
    <s v="9781801061599"/>
    <d v="2022-02-28T00:00:00"/>
    <n v="7.99"/>
    <n v="53"/>
    <x v="21"/>
    <n v="1"/>
    <n v="7.99"/>
    <n v="5.33"/>
    <n v="33.33"/>
    <n v="45.06"/>
    <n v="4.3899999999999997"/>
    <n v="1"/>
  </r>
  <r>
    <x v="234"/>
    <s v="9781801061599"/>
    <d v="2022-02-28T00:00:00"/>
    <n v="7.99"/>
    <n v="53"/>
    <x v="6"/>
    <n v="1"/>
    <n v="7.99"/>
    <n v="5.33"/>
    <n v="33.33"/>
    <n v="45.06"/>
    <n v="4.3899999999999997"/>
    <n v="1"/>
  </r>
  <r>
    <x v="234"/>
    <s v="9781801061599"/>
    <d v="2022-02-28T00:00:00"/>
    <n v="7.99"/>
    <n v="53"/>
    <x v="14"/>
    <n v="1"/>
    <n v="7.99"/>
    <n v="5.33"/>
    <n v="33.33"/>
    <n v="45.06"/>
    <n v="4.3899999999999997"/>
    <n v="1"/>
  </r>
  <r>
    <x v="234"/>
    <s v="9781801061599"/>
    <d v="2022-02-28T00:00:00"/>
    <n v="7.99"/>
    <n v="53"/>
    <x v="88"/>
    <n v="2"/>
    <n v="15.98"/>
    <n v="10.65"/>
    <n v="33.33"/>
    <n v="45"/>
    <n v="8.7899999999999991"/>
    <n v="1"/>
  </r>
  <r>
    <x v="234"/>
    <s v="9781801061599"/>
    <d v="2022-02-28T00:00:00"/>
    <n v="7.99"/>
    <n v="53"/>
    <x v="89"/>
    <n v="-2"/>
    <n v="-15.98"/>
    <n v="-10.39"/>
    <n v="35"/>
    <n v="46.31"/>
    <n v="-8.58"/>
    <n v="1"/>
  </r>
  <r>
    <x v="234"/>
    <s v="9781801061599"/>
    <d v="2022-02-28T00:00:00"/>
    <n v="7.99"/>
    <n v="53"/>
    <x v="90"/>
    <n v="-1"/>
    <n v="-7.99"/>
    <n v="-5.19"/>
    <n v="35"/>
    <n v="46.31"/>
    <n v="-4.29"/>
    <n v="1"/>
  </r>
  <r>
    <x v="234"/>
    <s v="9781801061599"/>
    <d v="2022-02-28T00:00:00"/>
    <n v="7.99"/>
    <n v="53"/>
    <x v="31"/>
    <n v="1"/>
    <n v="7.99"/>
    <n v="5.19"/>
    <n v="35"/>
    <n v="46.31"/>
    <n v="4.29"/>
    <n v="1"/>
  </r>
  <r>
    <x v="235"/>
    <s v="9781801061582"/>
    <d v="2022-02-28T00:00:00"/>
    <n v="7.99"/>
    <n v="44"/>
    <x v="75"/>
    <n v="1"/>
    <n v="7.99"/>
    <n v="5.33"/>
    <n v="33.33"/>
    <n v="45.06"/>
    <n v="4.3899999999999997"/>
    <n v="1"/>
  </r>
  <r>
    <x v="235"/>
    <s v="9781801061582"/>
    <d v="2022-02-28T00:00:00"/>
    <n v="7.99"/>
    <n v="44"/>
    <x v="20"/>
    <n v="1"/>
    <n v="7.99"/>
    <n v="5.33"/>
    <n v="33.33"/>
    <n v="45.06"/>
    <n v="4.3899999999999997"/>
    <n v="1"/>
  </r>
  <r>
    <x v="235"/>
    <s v="9781801061582"/>
    <d v="2022-02-28T00:00:00"/>
    <n v="7.99"/>
    <n v="44"/>
    <x v="5"/>
    <n v="1"/>
    <n v="7.99"/>
    <n v="5.33"/>
    <n v="33.33"/>
    <n v="45.06"/>
    <n v="4.3899999999999997"/>
    <n v="1"/>
  </r>
  <r>
    <x v="235"/>
    <s v="9781801061582"/>
    <d v="2022-02-28T00:00:00"/>
    <n v="7.99"/>
    <n v="44"/>
    <x v="5"/>
    <n v="1"/>
    <n v="7.99"/>
    <n v="5.33"/>
    <n v="33.33"/>
    <n v="45.06"/>
    <n v="4.3899999999999997"/>
    <n v="1"/>
  </r>
  <r>
    <x v="235"/>
    <s v="9781801061582"/>
    <d v="2022-02-28T00:00:00"/>
    <n v="7.99"/>
    <n v="44"/>
    <x v="30"/>
    <n v="1"/>
    <n v="7.99"/>
    <n v="5.33"/>
    <n v="33.33"/>
    <n v="45.06"/>
    <n v="4.3899999999999997"/>
    <n v="1"/>
  </r>
  <r>
    <x v="235"/>
    <s v="9781801061582"/>
    <d v="2022-02-28T00:00:00"/>
    <n v="7.99"/>
    <n v="44"/>
    <x v="46"/>
    <n v="-1"/>
    <n v="-7.99"/>
    <n v="-5.33"/>
    <n v="33.33"/>
    <n v="45.06"/>
    <n v="-4.3899999999999997"/>
    <n v="1"/>
  </r>
  <r>
    <x v="235"/>
    <s v="9781801061582"/>
    <d v="2022-02-28T00:00:00"/>
    <n v="7.99"/>
    <n v="44"/>
    <x v="21"/>
    <n v="1"/>
    <n v="7.99"/>
    <n v="5.33"/>
    <n v="33.33"/>
    <n v="45.06"/>
    <n v="4.3899999999999997"/>
    <n v="1"/>
  </r>
  <r>
    <x v="235"/>
    <s v="9781801061582"/>
    <d v="2022-02-28T00:00:00"/>
    <n v="7.99"/>
    <n v="44"/>
    <x v="14"/>
    <n v="1"/>
    <n v="7.99"/>
    <n v="5.33"/>
    <n v="33.33"/>
    <n v="45.06"/>
    <n v="4.3899999999999997"/>
    <n v="1"/>
  </r>
  <r>
    <x v="235"/>
    <s v="9781801061582"/>
    <d v="2022-02-28T00:00:00"/>
    <n v="7.99"/>
    <n v="44"/>
    <x v="88"/>
    <n v="2"/>
    <n v="15.98"/>
    <n v="10.65"/>
    <n v="33.33"/>
    <n v="45"/>
    <n v="8.7899999999999991"/>
    <n v="1"/>
  </r>
  <r>
    <x v="235"/>
    <s v="9781801061582"/>
    <d v="2022-02-28T00:00:00"/>
    <n v="7.99"/>
    <n v="44"/>
    <x v="89"/>
    <n v="-1"/>
    <n v="-7.99"/>
    <n v="-5.19"/>
    <n v="35"/>
    <n v="46.31"/>
    <n v="-4.29"/>
    <n v="1"/>
  </r>
  <r>
    <x v="235"/>
    <s v="9781801061582"/>
    <d v="2022-02-28T00:00:00"/>
    <n v="7.99"/>
    <n v="44"/>
    <x v="90"/>
    <n v="-1"/>
    <n v="-7.99"/>
    <n v="-5.19"/>
    <n v="35"/>
    <n v="46.31"/>
    <n v="-4.29"/>
    <n v="1"/>
  </r>
  <r>
    <x v="236"/>
    <s v="9781801062053"/>
    <d v="2022-02-28T00:00:00"/>
    <n v="6.99"/>
    <n v="31"/>
    <x v="19"/>
    <n v="4"/>
    <n v="27.96"/>
    <n v="18.64"/>
    <n v="33.33"/>
    <n v="45"/>
    <n v="15.38"/>
    <n v="1"/>
  </r>
  <r>
    <x v="236"/>
    <s v="9781801062053"/>
    <d v="2022-02-28T00:00:00"/>
    <n v="6.99"/>
    <n v="31"/>
    <x v="88"/>
    <n v="2"/>
    <n v="13.98"/>
    <n v="9.32"/>
    <n v="33.33"/>
    <n v="45"/>
    <n v="7.69"/>
    <n v="1"/>
  </r>
  <r>
    <x v="237"/>
    <s v="9781912261437"/>
    <d v="2022-03-07T00:00:00"/>
    <n v="7.99"/>
    <n v="87"/>
    <x v="28"/>
    <n v="3"/>
    <n v="23.97"/>
    <n v="15.1"/>
    <n v="37"/>
    <n v="47.98"/>
    <n v="12.47"/>
    <n v="1"/>
  </r>
  <r>
    <x v="237"/>
    <s v="9781912261437"/>
    <d v="2022-03-07T00:00:00"/>
    <n v="7.99"/>
    <n v="87"/>
    <x v="67"/>
    <n v="5"/>
    <n v="39.950000000000003"/>
    <n v="26.63"/>
    <n v="33.33"/>
    <n v="45.01"/>
    <n v="21.97"/>
    <n v="1"/>
  </r>
  <r>
    <x v="237"/>
    <s v="9781912261437"/>
    <d v="2022-03-07T00:00:00"/>
    <n v="7.99"/>
    <n v="87"/>
    <x v="29"/>
    <n v="3"/>
    <n v="23.97"/>
    <n v="15.58"/>
    <n v="35"/>
    <n v="46.31"/>
    <n v="12.87"/>
    <n v="1"/>
  </r>
  <r>
    <x v="237"/>
    <s v="9781912261437"/>
    <d v="2022-03-07T00:00:00"/>
    <n v="7.99"/>
    <n v="87"/>
    <x v="29"/>
    <n v="2"/>
    <n v="15.98"/>
    <n v="10.39"/>
    <n v="35"/>
    <n v="46.31"/>
    <n v="8.58"/>
    <n v="1"/>
  </r>
  <r>
    <x v="237"/>
    <s v="9781912261437"/>
    <d v="2022-03-07T00:00:00"/>
    <n v="7.99"/>
    <n v="87"/>
    <x v="9"/>
    <n v="1"/>
    <n v="7.99"/>
    <n v="5.33"/>
    <n v="33.33"/>
    <n v="45.06"/>
    <n v="4.3899999999999997"/>
    <n v="1"/>
  </r>
  <r>
    <x v="237"/>
    <s v="9781912261437"/>
    <d v="2022-03-07T00:00:00"/>
    <n v="7.99"/>
    <n v="87"/>
    <x v="9"/>
    <n v="1"/>
    <n v="7.99"/>
    <n v="5.33"/>
    <n v="33.33"/>
    <n v="45.06"/>
    <n v="4.3899999999999997"/>
    <n v="1"/>
  </r>
  <r>
    <x v="237"/>
    <s v="9781912261437"/>
    <d v="2022-03-07T00:00:00"/>
    <n v="7.99"/>
    <n v="87"/>
    <x v="9"/>
    <n v="1"/>
    <n v="7.99"/>
    <n v="5.33"/>
    <n v="33.33"/>
    <n v="45.06"/>
    <n v="4.3899999999999997"/>
    <n v="1"/>
  </r>
  <r>
    <x v="237"/>
    <s v="9781912261437"/>
    <d v="2022-03-07T00:00:00"/>
    <n v="7.99"/>
    <n v="87"/>
    <x v="12"/>
    <n v="1"/>
    <n v="7.99"/>
    <n v="5.33"/>
    <n v="33.33"/>
    <n v="45.06"/>
    <n v="4.3899999999999997"/>
    <n v="1"/>
  </r>
  <r>
    <x v="237"/>
    <s v="9781912261437"/>
    <d v="2022-03-07T00:00:00"/>
    <n v="7.99"/>
    <n v="87"/>
    <x v="31"/>
    <n v="1"/>
    <n v="7.99"/>
    <n v="5.19"/>
    <n v="35"/>
    <n v="46.31"/>
    <n v="4.29"/>
    <n v="1"/>
  </r>
  <r>
    <x v="237"/>
    <s v="9781912261437"/>
    <d v="2022-03-07T00:00:00"/>
    <n v="7.99"/>
    <n v="87"/>
    <x v="42"/>
    <n v="-1"/>
    <n v="-7.99"/>
    <n v="-5.33"/>
    <n v="33.33"/>
    <n v="45.06"/>
    <n v="-4.3899999999999997"/>
    <n v="1"/>
  </r>
  <r>
    <x v="237"/>
    <s v="9781912261437"/>
    <d v="2022-03-07T00:00:00"/>
    <n v="7.99"/>
    <n v="87"/>
    <x v="42"/>
    <n v="-4"/>
    <n v="-31.96"/>
    <n v="-21.31"/>
    <n v="33.33"/>
    <n v="45"/>
    <n v="-17.579999999999998"/>
    <n v="1"/>
  </r>
  <r>
    <x v="238"/>
    <s v="9781801060776"/>
    <d v="2022-03-22T00:00:00"/>
    <n v="6.99"/>
    <n v="141"/>
    <x v="28"/>
    <n v="1"/>
    <n v="6.99"/>
    <n v="4.4000000000000004"/>
    <n v="37"/>
    <n v="48.07"/>
    <n v="3.63"/>
    <n v="1"/>
  </r>
  <r>
    <x v="238"/>
    <s v="9781801060776"/>
    <d v="2022-03-22T00:00:00"/>
    <n v="6.99"/>
    <n v="141"/>
    <x v="2"/>
    <n v="2"/>
    <n v="13.98"/>
    <n v="9.32"/>
    <n v="33.33"/>
    <n v="45"/>
    <n v="7.69"/>
    <n v="1"/>
  </r>
  <r>
    <x v="238"/>
    <s v="9781801060776"/>
    <d v="2022-03-22T00:00:00"/>
    <n v="6.99"/>
    <n v="141"/>
    <x v="2"/>
    <n v="4"/>
    <n v="27.96"/>
    <n v="18.64"/>
    <n v="33.33"/>
    <n v="45"/>
    <n v="15.38"/>
    <n v="1"/>
  </r>
  <r>
    <x v="238"/>
    <s v="9781801060776"/>
    <d v="2022-03-22T00:00:00"/>
    <n v="6.99"/>
    <n v="141"/>
    <x v="39"/>
    <n v="2"/>
    <n v="13.98"/>
    <n v="9.32"/>
    <n v="33.33"/>
    <n v="45"/>
    <n v="7.69"/>
    <n v="1"/>
  </r>
  <r>
    <x v="238"/>
    <s v="9781801060776"/>
    <d v="2022-03-22T00:00:00"/>
    <n v="6.99"/>
    <n v="141"/>
    <x v="33"/>
    <n v="2"/>
    <n v="13.98"/>
    <n v="9.32"/>
    <n v="33.33"/>
    <n v="45"/>
    <n v="7.69"/>
    <n v="1"/>
  </r>
  <r>
    <x v="238"/>
    <s v="9781801060776"/>
    <d v="2022-03-22T00:00:00"/>
    <n v="6.99"/>
    <n v="141"/>
    <x v="33"/>
    <n v="2"/>
    <n v="13.98"/>
    <n v="9.32"/>
    <n v="33.33"/>
    <n v="45"/>
    <n v="7.69"/>
    <n v="1"/>
  </r>
  <r>
    <x v="238"/>
    <s v="9781801060776"/>
    <d v="2022-03-22T00:00:00"/>
    <n v="6.99"/>
    <n v="141"/>
    <x v="91"/>
    <n v="2"/>
    <n v="13.98"/>
    <n v="9.32"/>
    <n v="33.33"/>
    <n v="45"/>
    <n v="7.69"/>
    <n v="1"/>
  </r>
  <r>
    <x v="238"/>
    <s v="9781801060776"/>
    <d v="2022-03-22T00:00:00"/>
    <n v="6.99"/>
    <n v="141"/>
    <x v="40"/>
    <n v="2"/>
    <n v="13.98"/>
    <n v="9.32"/>
    <n v="33.33"/>
    <n v="45"/>
    <n v="7.69"/>
    <n v="1"/>
  </r>
  <r>
    <x v="238"/>
    <s v="9781801060776"/>
    <d v="2022-03-22T00:00:00"/>
    <n v="6.99"/>
    <n v="141"/>
    <x v="40"/>
    <n v="6"/>
    <n v="41.94"/>
    <n v="27.96"/>
    <n v="33.33"/>
    <n v="45"/>
    <n v="23.07"/>
    <n v="1"/>
  </r>
  <r>
    <x v="238"/>
    <s v="9781801060776"/>
    <d v="2022-03-22T00:00:00"/>
    <n v="6.99"/>
    <n v="141"/>
    <x v="20"/>
    <n v="2"/>
    <n v="13.98"/>
    <n v="9.32"/>
    <n v="33.33"/>
    <n v="45"/>
    <n v="7.69"/>
    <n v="1"/>
  </r>
  <r>
    <x v="238"/>
    <s v="9781801060776"/>
    <d v="2022-03-22T00:00:00"/>
    <n v="6.99"/>
    <n v="141"/>
    <x v="20"/>
    <n v="10"/>
    <n v="69.900000000000006"/>
    <n v="46.6"/>
    <n v="33.33"/>
    <n v="45"/>
    <n v="38.450000000000003"/>
    <n v="1"/>
  </r>
  <r>
    <x v="238"/>
    <s v="9781801060776"/>
    <d v="2022-03-22T00:00:00"/>
    <n v="6.99"/>
    <n v="141"/>
    <x v="18"/>
    <n v="2"/>
    <n v="13.98"/>
    <n v="9.32"/>
    <n v="33.33"/>
    <n v="45"/>
    <n v="7.69"/>
    <n v="1"/>
  </r>
  <r>
    <x v="238"/>
    <s v="9781801060776"/>
    <d v="2022-03-22T00:00:00"/>
    <n v="6.99"/>
    <n v="141"/>
    <x v="18"/>
    <n v="10"/>
    <n v="69.900000000000006"/>
    <n v="46.6"/>
    <n v="33.33"/>
    <n v="45"/>
    <n v="38.450000000000003"/>
    <n v="1"/>
  </r>
  <r>
    <x v="238"/>
    <s v="9781801060776"/>
    <d v="2022-03-22T00:00:00"/>
    <n v="6.99"/>
    <n v="141"/>
    <x v="55"/>
    <n v="2"/>
    <n v="13.98"/>
    <n v="9.32"/>
    <n v="33.33"/>
    <n v="45"/>
    <n v="7.69"/>
    <n v="1"/>
  </r>
  <r>
    <x v="238"/>
    <s v="9781801060776"/>
    <d v="2022-03-22T00:00:00"/>
    <n v="6.99"/>
    <n v="141"/>
    <x v="11"/>
    <n v="2"/>
    <n v="13.98"/>
    <n v="9.32"/>
    <n v="33.33"/>
    <n v="45"/>
    <n v="7.69"/>
    <n v="1"/>
  </r>
  <r>
    <x v="238"/>
    <s v="9781801060776"/>
    <d v="2022-03-22T00:00:00"/>
    <n v="6.99"/>
    <n v="141"/>
    <x v="92"/>
    <n v="2"/>
    <n v="13.98"/>
    <n v="9.32"/>
    <n v="33.33"/>
    <n v="45"/>
    <n v="7.69"/>
    <n v="1"/>
  </r>
  <r>
    <x v="238"/>
    <s v="9781801060776"/>
    <d v="2022-03-22T00:00:00"/>
    <n v="6.99"/>
    <n v="141"/>
    <x v="84"/>
    <n v="28"/>
    <n v="195.72"/>
    <n v="130.49"/>
    <n v="33.33"/>
    <n v="45"/>
    <n v="107.65"/>
    <n v="1"/>
  </r>
  <r>
    <x v="238"/>
    <s v="9781801060776"/>
    <d v="2022-03-22T00:00:00"/>
    <n v="6.99"/>
    <n v="141"/>
    <x v="5"/>
    <n v="1"/>
    <n v="6.99"/>
    <n v="4.66"/>
    <n v="33.33"/>
    <n v="45.07"/>
    <n v="3.84"/>
    <n v="1"/>
  </r>
  <r>
    <x v="238"/>
    <s v="9781801060776"/>
    <d v="2022-03-22T00:00:00"/>
    <n v="6.99"/>
    <n v="141"/>
    <x v="5"/>
    <n v="2"/>
    <n v="13.98"/>
    <n v="9.32"/>
    <n v="33.33"/>
    <n v="45"/>
    <n v="7.69"/>
    <n v="1"/>
  </r>
  <r>
    <x v="238"/>
    <s v="9781801060776"/>
    <d v="2022-03-22T00:00:00"/>
    <n v="6.99"/>
    <n v="141"/>
    <x v="48"/>
    <n v="2"/>
    <n v="13.98"/>
    <n v="9.32"/>
    <n v="33.33"/>
    <n v="45"/>
    <n v="7.69"/>
    <n v="1"/>
  </r>
  <r>
    <x v="238"/>
    <s v="9781801060776"/>
    <d v="2022-03-22T00:00:00"/>
    <n v="6.99"/>
    <n v="141"/>
    <x v="43"/>
    <n v="2"/>
    <n v="13.98"/>
    <n v="9.32"/>
    <n v="33.33"/>
    <n v="45"/>
    <n v="7.69"/>
    <n v="1"/>
  </r>
  <r>
    <x v="238"/>
    <s v="9781801060776"/>
    <d v="2022-03-22T00:00:00"/>
    <n v="6.99"/>
    <n v="141"/>
    <x v="23"/>
    <n v="2"/>
    <n v="13.98"/>
    <n v="9.32"/>
    <n v="33.33"/>
    <n v="45"/>
    <n v="7.69"/>
    <n v="1"/>
  </r>
  <r>
    <x v="238"/>
    <s v="9781801060776"/>
    <d v="2022-03-22T00:00:00"/>
    <n v="6.99"/>
    <n v="141"/>
    <x v="93"/>
    <n v="2"/>
    <n v="13.98"/>
    <n v="9.32"/>
    <n v="33.33"/>
    <n v="45"/>
    <n v="7.69"/>
    <n v="1"/>
  </r>
  <r>
    <x v="238"/>
    <s v="9781801060776"/>
    <d v="2022-03-22T00:00:00"/>
    <n v="6.99"/>
    <n v="141"/>
    <x v="30"/>
    <n v="1"/>
    <n v="6.99"/>
    <n v="4.66"/>
    <n v="33.33"/>
    <n v="45.07"/>
    <n v="3.84"/>
    <n v="1"/>
  </r>
  <r>
    <x v="238"/>
    <s v="9781801060776"/>
    <d v="2022-03-22T00:00:00"/>
    <n v="6.99"/>
    <n v="141"/>
    <x v="64"/>
    <n v="2"/>
    <n v="13.98"/>
    <n v="9.32"/>
    <n v="33.33"/>
    <n v="45"/>
    <n v="7.69"/>
    <n v="1"/>
  </r>
  <r>
    <x v="238"/>
    <s v="9781801060776"/>
    <d v="2022-03-22T00:00:00"/>
    <n v="6.99"/>
    <n v="141"/>
    <x v="59"/>
    <n v="2"/>
    <n v="13.98"/>
    <n v="9.32"/>
    <n v="33.33"/>
    <n v="45"/>
    <n v="7.69"/>
    <n v="1"/>
  </r>
  <r>
    <x v="238"/>
    <s v="9781801060776"/>
    <d v="2022-03-22T00:00:00"/>
    <n v="6.99"/>
    <n v="141"/>
    <x v="27"/>
    <n v="1"/>
    <n v="6.99"/>
    <n v="4.66"/>
    <n v="33.33"/>
    <n v="45.07"/>
    <n v="3.84"/>
    <n v="1"/>
  </r>
  <r>
    <x v="238"/>
    <s v="9781801060776"/>
    <d v="2022-03-22T00:00:00"/>
    <n v="6.99"/>
    <n v="141"/>
    <x v="81"/>
    <n v="2"/>
    <n v="13.98"/>
    <n v="9.32"/>
    <n v="33.33"/>
    <n v="45"/>
    <n v="7.69"/>
    <n v="1"/>
  </r>
  <r>
    <x v="238"/>
    <s v="9781801060776"/>
    <d v="2022-03-22T00:00:00"/>
    <n v="6.99"/>
    <n v="141"/>
    <x v="46"/>
    <n v="2"/>
    <n v="13.98"/>
    <n v="9.32"/>
    <n v="33.33"/>
    <n v="45"/>
    <n v="7.69"/>
    <n v="1"/>
  </r>
  <r>
    <x v="238"/>
    <s v="9781801060776"/>
    <d v="2022-03-22T00:00:00"/>
    <n v="6.99"/>
    <n v="141"/>
    <x v="9"/>
    <n v="2"/>
    <n v="13.98"/>
    <n v="9.32"/>
    <n v="33.33"/>
    <n v="45"/>
    <n v="7.69"/>
    <n v="1"/>
  </r>
  <r>
    <x v="238"/>
    <s v="9781801060776"/>
    <d v="2022-03-22T00:00:00"/>
    <n v="6.99"/>
    <n v="141"/>
    <x v="70"/>
    <n v="2"/>
    <n v="13.98"/>
    <n v="9.32"/>
    <n v="33.33"/>
    <n v="45"/>
    <n v="7.69"/>
    <n v="1"/>
  </r>
  <r>
    <x v="238"/>
    <s v="9781801060776"/>
    <d v="2022-03-22T00:00:00"/>
    <n v="6.99"/>
    <n v="141"/>
    <x v="12"/>
    <n v="2"/>
    <n v="13.98"/>
    <n v="9.32"/>
    <n v="33.33"/>
    <n v="45"/>
    <n v="7.69"/>
    <n v="1"/>
  </r>
  <r>
    <x v="238"/>
    <s v="9781801060776"/>
    <d v="2022-03-22T00:00:00"/>
    <n v="6.99"/>
    <n v="141"/>
    <x v="56"/>
    <n v="2"/>
    <n v="13.98"/>
    <n v="9.32"/>
    <n v="33.33"/>
    <n v="45"/>
    <n v="7.69"/>
    <n v="1"/>
  </r>
  <r>
    <x v="238"/>
    <s v="9781801060776"/>
    <d v="2022-03-22T00:00:00"/>
    <n v="6.99"/>
    <n v="141"/>
    <x v="21"/>
    <n v="2"/>
    <n v="13.98"/>
    <n v="9.32"/>
    <n v="33.33"/>
    <n v="45"/>
    <n v="7.69"/>
    <n v="1"/>
  </r>
  <r>
    <x v="238"/>
    <s v="9781801060776"/>
    <d v="2022-03-22T00:00:00"/>
    <n v="6.99"/>
    <n v="141"/>
    <x v="6"/>
    <n v="2"/>
    <n v="13.98"/>
    <n v="9.32"/>
    <n v="33.33"/>
    <n v="45"/>
    <n v="7.69"/>
    <n v="1"/>
  </r>
  <r>
    <x v="238"/>
    <s v="9781801060776"/>
    <d v="2022-03-22T00:00:00"/>
    <n v="6.99"/>
    <n v="141"/>
    <x v="8"/>
    <n v="2"/>
    <n v="13.98"/>
    <n v="9.32"/>
    <n v="33.33"/>
    <n v="45"/>
    <n v="7.69"/>
    <n v="1"/>
  </r>
  <r>
    <x v="238"/>
    <s v="9781801060776"/>
    <d v="2022-03-22T00:00:00"/>
    <n v="6.99"/>
    <n v="141"/>
    <x v="13"/>
    <n v="2"/>
    <n v="13.98"/>
    <n v="9.32"/>
    <n v="33.33"/>
    <n v="45"/>
    <n v="7.69"/>
    <n v="1"/>
  </r>
  <r>
    <x v="238"/>
    <s v="9781801060776"/>
    <d v="2022-03-22T00:00:00"/>
    <n v="6.99"/>
    <n v="141"/>
    <x v="94"/>
    <n v="2"/>
    <n v="13.98"/>
    <n v="9.32"/>
    <n v="33.33"/>
    <n v="45"/>
    <n v="7.69"/>
    <n v="1"/>
  </r>
  <r>
    <x v="238"/>
    <s v="9781801060776"/>
    <d v="2022-03-22T00:00:00"/>
    <n v="6.99"/>
    <n v="141"/>
    <x v="95"/>
    <n v="2"/>
    <n v="13.98"/>
    <n v="9.32"/>
    <n v="33.33"/>
    <n v="45"/>
    <n v="7.69"/>
    <n v="1"/>
  </r>
  <r>
    <x v="238"/>
    <s v="9781801060776"/>
    <d v="2022-03-22T00:00:00"/>
    <n v="6.99"/>
    <n v="141"/>
    <x v="22"/>
    <n v="2"/>
    <n v="13.98"/>
    <n v="9.32"/>
    <n v="33.33"/>
    <n v="45"/>
    <n v="7.69"/>
    <n v="1"/>
  </r>
  <r>
    <x v="238"/>
    <s v="9781801060776"/>
    <d v="2022-03-22T00:00:00"/>
    <n v="6.99"/>
    <n v="141"/>
    <x v="22"/>
    <n v="4"/>
    <n v="27.96"/>
    <n v="18.64"/>
    <n v="33.33"/>
    <n v="45"/>
    <n v="15.38"/>
    <n v="1"/>
  </r>
  <r>
    <x v="238"/>
    <s v="9781801060776"/>
    <d v="2022-03-22T00:00:00"/>
    <n v="6.99"/>
    <n v="141"/>
    <x v="14"/>
    <n v="2"/>
    <n v="13.98"/>
    <n v="9.32"/>
    <n v="33.33"/>
    <n v="45"/>
    <n v="7.69"/>
    <n v="1"/>
  </r>
  <r>
    <x v="238"/>
    <s v="9781801060776"/>
    <d v="2022-03-22T00:00:00"/>
    <n v="6.99"/>
    <n v="141"/>
    <x v="14"/>
    <n v="2"/>
    <n v="13.98"/>
    <n v="9.32"/>
    <n v="33.33"/>
    <n v="45"/>
    <n v="7.69"/>
    <n v="1"/>
  </r>
  <r>
    <x v="238"/>
    <s v="9781801060776"/>
    <d v="2022-03-22T00:00:00"/>
    <n v="6.99"/>
    <n v="141"/>
    <x v="37"/>
    <n v="2"/>
    <n v="13.98"/>
    <n v="9.32"/>
    <n v="33.33"/>
    <n v="45"/>
    <n v="7.69"/>
    <n v="1"/>
  </r>
  <r>
    <x v="238"/>
    <s v="9781801060776"/>
    <d v="2022-03-22T00:00:00"/>
    <n v="6.99"/>
    <n v="141"/>
    <x v="96"/>
    <n v="2"/>
    <n v="13.98"/>
    <n v="9.32"/>
    <n v="33.33"/>
    <n v="45"/>
    <n v="7.69"/>
    <n v="1"/>
  </r>
  <r>
    <x v="238"/>
    <s v="9781801060776"/>
    <d v="2022-03-22T00:00:00"/>
    <n v="6.99"/>
    <n v="141"/>
    <x v="97"/>
    <n v="2"/>
    <n v="13.98"/>
    <n v="9.32"/>
    <n v="33.33"/>
    <n v="45"/>
    <n v="7.69"/>
    <n v="1"/>
  </r>
  <r>
    <x v="238"/>
    <s v="9781801060776"/>
    <d v="2022-03-22T00:00:00"/>
    <n v="6.99"/>
    <n v="141"/>
    <x v="87"/>
    <n v="10"/>
    <n v="69.900000000000006"/>
    <n v="45.44"/>
    <n v="35"/>
    <n v="46.31"/>
    <n v="37.53"/>
    <n v="1"/>
  </r>
  <r>
    <x v="238"/>
    <s v="9781801060776"/>
    <d v="2022-03-22T00:00:00"/>
    <n v="6.99"/>
    <n v="141"/>
    <x v="10"/>
    <n v="2"/>
    <n v="13.98"/>
    <n v="9.32"/>
    <n v="33.33"/>
    <n v="45"/>
    <n v="7.69"/>
    <n v="1"/>
  </r>
  <r>
    <x v="238"/>
    <s v="9781801060776"/>
    <d v="2022-03-22T00:00:00"/>
    <n v="6.99"/>
    <n v="141"/>
    <x v="31"/>
    <n v="2"/>
    <n v="13.98"/>
    <n v="9.09"/>
    <n v="35"/>
    <n v="46.29"/>
    <n v="7.51"/>
    <n v="1"/>
  </r>
  <r>
    <x v="238"/>
    <s v="9781801060776"/>
    <d v="2022-03-22T00:00:00"/>
    <n v="6.99"/>
    <n v="141"/>
    <x v="42"/>
    <n v="2"/>
    <n v="13.98"/>
    <n v="9.32"/>
    <n v="33.33"/>
    <n v="45"/>
    <n v="7.69"/>
    <n v="1"/>
  </r>
  <r>
    <x v="239"/>
    <s v="9781801062244"/>
    <d v="2022-03-22T00:00:00"/>
    <n v="6.99"/>
    <n v="116"/>
    <x v="28"/>
    <n v="1"/>
    <n v="6.99"/>
    <n v="4.4000000000000004"/>
    <n v="37"/>
    <n v="48.07"/>
    <n v="3.63"/>
    <n v="1"/>
  </r>
  <r>
    <x v="239"/>
    <s v="9781801062244"/>
    <d v="2022-03-22T00:00:00"/>
    <n v="6.99"/>
    <n v="116"/>
    <x v="98"/>
    <n v="2"/>
    <n v="13.98"/>
    <n v="9.32"/>
    <n v="33.33"/>
    <n v="45"/>
    <n v="7.69"/>
    <n v="1"/>
  </r>
  <r>
    <x v="239"/>
    <s v="9781801062244"/>
    <d v="2022-03-22T00:00:00"/>
    <n v="6.99"/>
    <n v="116"/>
    <x v="63"/>
    <n v="3"/>
    <n v="20.97"/>
    <n v="13.98"/>
    <n v="33.33"/>
    <n v="45.02"/>
    <n v="11.53"/>
    <n v="1"/>
  </r>
  <r>
    <x v="239"/>
    <s v="9781801062244"/>
    <d v="2022-03-22T00:00:00"/>
    <n v="6.99"/>
    <n v="116"/>
    <x v="89"/>
    <n v="-3"/>
    <n v="-20.97"/>
    <n v="-13.63"/>
    <n v="35"/>
    <n v="46.31"/>
    <n v="-11.26"/>
    <n v="1"/>
  </r>
  <r>
    <x v="239"/>
    <s v="9781801062244"/>
    <d v="2022-03-22T00:00:00"/>
    <n v="6.99"/>
    <n v="116"/>
    <x v="52"/>
    <n v="-1"/>
    <n v="-6.99"/>
    <n v="-4.54"/>
    <n v="35"/>
    <n v="46.36"/>
    <n v="-3.75"/>
    <n v="1"/>
  </r>
  <r>
    <x v="240"/>
    <s v="9781801060851"/>
    <d v="2022-03-25T00:00:00"/>
    <n v="7.99"/>
    <n v="124"/>
    <x v="39"/>
    <n v="1"/>
    <n v="7.99"/>
    <n v="5.33"/>
    <n v="33.33"/>
    <n v="45.06"/>
    <n v="4.3899999999999997"/>
    <n v="1"/>
  </r>
  <r>
    <x v="240"/>
    <s v="9781801060851"/>
    <d v="2022-03-25T00:00:00"/>
    <n v="7.99"/>
    <n v="124"/>
    <x v="39"/>
    <n v="1"/>
    <n v="7.99"/>
    <n v="5.33"/>
    <n v="33.33"/>
    <n v="45.06"/>
    <n v="4.3899999999999997"/>
    <n v="1"/>
  </r>
  <r>
    <x v="240"/>
    <s v="9781801060851"/>
    <d v="2022-03-25T00:00:00"/>
    <n v="7.99"/>
    <n v="124"/>
    <x v="20"/>
    <n v="1"/>
    <n v="7.99"/>
    <n v="5.33"/>
    <n v="33.33"/>
    <n v="45.06"/>
    <n v="4.3899999999999997"/>
    <n v="1"/>
  </r>
  <r>
    <x v="240"/>
    <s v="9781801060851"/>
    <d v="2022-03-25T00:00:00"/>
    <n v="7.99"/>
    <n v="124"/>
    <x v="18"/>
    <n v="2"/>
    <n v="15.98"/>
    <n v="10.65"/>
    <n v="33.33"/>
    <n v="45"/>
    <n v="8.7899999999999991"/>
    <n v="1"/>
  </r>
  <r>
    <x v="240"/>
    <s v="9781801060851"/>
    <d v="2022-03-25T00:00:00"/>
    <n v="7.99"/>
    <n v="124"/>
    <x v="8"/>
    <n v="1"/>
    <n v="7.99"/>
    <n v="5.33"/>
    <n v="33.33"/>
    <n v="45.06"/>
    <n v="4.3899999999999997"/>
    <n v="1"/>
  </r>
  <r>
    <x v="241"/>
    <s v="9781801062091"/>
    <d v="2022-03-25T00:00:00"/>
    <n v="6.99"/>
    <n v="54"/>
    <x v="28"/>
    <n v="4"/>
    <n v="27.96"/>
    <n v="17.61"/>
    <n v="37"/>
    <n v="47.97"/>
    <n v="14.55"/>
    <n v="1"/>
  </r>
  <r>
    <x v="241"/>
    <s v="9781801062091"/>
    <d v="2022-03-25T00:00:00"/>
    <n v="6.99"/>
    <n v="54"/>
    <x v="33"/>
    <n v="1"/>
    <n v="6.99"/>
    <n v="4.66"/>
    <n v="33.33"/>
    <n v="45.07"/>
    <n v="3.84"/>
    <n v="1"/>
  </r>
  <r>
    <x v="241"/>
    <s v="9781801062091"/>
    <d v="2022-03-25T00:00:00"/>
    <n v="6.99"/>
    <n v="54"/>
    <x v="36"/>
    <n v="2"/>
    <n v="13.98"/>
    <n v="9.32"/>
    <n v="33.33"/>
    <n v="45"/>
    <n v="7.69"/>
    <n v="1"/>
  </r>
  <r>
    <x v="241"/>
    <s v="9781801062091"/>
    <d v="2022-03-25T00:00:00"/>
    <n v="6.99"/>
    <n v="54"/>
    <x v="36"/>
    <n v="2"/>
    <n v="13.98"/>
    <n v="9.32"/>
    <n v="33.33"/>
    <n v="45"/>
    <n v="7.69"/>
    <n v="1"/>
  </r>
  <r>
    <x v="241"/>
    <s v="9781801062091"/>
    <d v="2022-03-25T00:00:00"/>
    <n v="6.99"/>
    <n v="54"/>
    <x v="5"/>
    <n v="1"/>
    <n v="6.99"/>
    <n v="4.66"/>
    <n v="33.33"/>
    <n v="45.07"/>
    <n v="3.84"/>
    <n v="1"/>
  </r>
  <r>
    <x v="241"/>
    <s v="9781801062091"/>
    <d v="2022-03-25T00:00:00"/>
    <n v="6.99"/>
    <n v="54"/>
    <x v="48"/>
    <n v="2"/>
    <n v="13.98"/>
    <n v="9.32"/>
    <n v="33.33"/>
    <n v="45"/>
    <n v="7.69"/>
    <n v="1"/>
  </r>
  <r>
    <x v="241"/>
    <s v="9781801062091"/>
    <d v="2022-03-25T00:00:00"/>
    <n v="6.99"/>
    <n v="54"/>
    <x v="59"/>
    <n v="1"/>
    <n v="6.99"/>
    <n v="4.66"/>
    <n v="33.33"/>
    <n v="45.07"/>
    <n v="3.84"/>
    <n v="1"/>
  </r>
  <r>
    <x v="241"/>
    <s v="9781801062091"/>
    <d v="2022-03-25T00:00:00"/>
    <n v="6.99"/>
    <n v="54"/>
    <x v="59"/>
    <n v="1"/>
    <n v="6.99"/>
    <n v="4.66"/>
    <n v="33.33"/>
    <n v="45.07"/>
    <n v="3.84"/>
    <n v="1"/>
  </r>
  <r>
    <x v="241"/>
    <s v="9781801062091"/>
    <d v="2022-03-25T00:00:00"/>
    <n v="6.99"/>
    <n v="54"/>
    <x v="99"/>
    <n v="1"/>
    <n v="6.99"/>
    <n v="4.66"/>
    <n v="33.33"/>
    <n v="45.07"/>
    <n v="3.84"/>
    <n v="1"/>
  </r>
  <r>
    <x v="241"/>
    <s v="9781801062091"/>
    <d v="2022-03-25T00:00:00"/>
    <n v="6.99"/>
    <n v="54"/>
    <x v="46"/>
    <n v="2"/>
    <n v="13.98"/>
    <n v="9.32"/>
    <n v="33.33"/>
    <n v="45"/>
    <n v="7.69"/>
    <n v="1"/>
  </r>
  <r>
    <x v="241"/>
    <s v="9781801062091"/>
    <d v="2022-03-25T00:00:00"/>
    <n v="6.99"/>
    <n v="54"/>
    <x v="62"/>
    <n v="5"/>
    <n v="34.950000000000003"/>
    <n v="23.3"/>
    <n v="33.33"/>
    <n v="45.01"/>
    <n v="19.22"/>
    <n v="1"/>
  </r>
  <r>
    <x v="241"/>
    <s v="9781801062091"/>
    <d v="2022-03-25T00:00:00"/>
    <n v="6.99"/>
    <n v="54"/>
    <x v="21"/>
    <n v="2"/>
    <n v="13.98"/>
    <n v="9.32"/>
    <n v="33.33"/>
    <n v="45"/>
    <n v="7.69"/>
    <n v="1"/>
  </r>
  <r>
    <x v="241"/>
    <s v="9781801062091"/>
    <d v="2022-03-25T00:00:00"/>
    <n v="6.99"/>
    <n v="54"/>
    <x v="100"/>
    <n v="2"/>
    <n v="13.98"/>
    <n v="9.32"/>
    <n v="33.33"/>
    <n v="45"/>
    <n v="7.69"/>
    <n v="1"/>
  </r>
  <r>
    <x v="241"/>
    <s v="9781801062091"/>
    <d v="2022-03-25T00:00:00"/>
    <n v="6.99"/>
    <n v="54"/>
    <x v="6"/>
    <n v="1"/>
    <n v="6.99"/>
    <n v="4.66"/>
    <n v="33.33"/>
    <n v="45.07"/>
    <n v="3.84"/>
    <n v="1"/>
  </r>
  <r>
    <x v="241"/>
    <s v="9781801062091"/>
    <d v="2022-03-25T00:00:00"/>
    <n v="6.99"/>
    <n v="54"/>
    <x v="86"/>
    <n v="1"/>
    <n v="6.99"/>
    <n v="4.66"/>
    <n v="33.33"/>
    <n v="45.07"/>
    <n v="3.84"/>
    <n v="1"/>
  </r>
  <r>
    <x v="241"/>
    <s v="9781801062091"/>
    <d v="2022-03-25T00:00:00"/>
    <n v="6.99"/>
    <n v="54"/>
    <x v="14"/>
    <n v="4"/>
    <n v="27.96"/>
    <n v="18.64"/>
    <n v="33.33"/>
    <n v="45"/>
    <n v="15.38"/>
    <n v="1"/>
  </r>
  <r>
    <x v="242"/>
    <s v="9781801062077"/>
    <d v="2022-03-25T00:00:00"/>
    <n v="6.99"/>
    <n v="62"/>
    <x v="28"/>
    <n v="12"/>
    <n v="83.88"/>
    <n v="52.84"/>
    <n v="37"/>
    <n v="47.97"/>
    <n v="43.65"/>
    <n v="1"/>
  </r>
  <r>
    <x v="242"/>
    <s v="9781801062077"/>
    <d v="2022-03-25T00:00:00"/>
    <n v="6.99"/>
    <n v="62"/>
    <x v="101"/>
    <n v="2"/>
    <n v="13.98"/>
    <n v="9.09"/>
    <n v="35"/>
    <n v="46.29"/>
    <n v="7.51"/>
    <n v="1"/>
  </r>
  <r>
    <x v="242"/>
    <s v="9781801062077"/>
    <d v="2022-03-25T00:00:00"/>
    <n v="6.99"/>
    <n v="62"/>
    <x v="33"/>
    <n v="2"/>
    <n v="13.98"/>
    <n v="9.32"/>
    <n v="33.33"/>
    <n v="45"/>
    <n v="7.69"/>
    <n v="1"/>
  </r>
  <r>
    <x v="242"/>
    <s v="9781801062077"/>
    <d v="2022-03-25T00:00:00"/>
    <n v="6.99"/>
    <n v="62"/>
    <x v="18"/>
    <n v="5"/>
    <n v="34.950000000000003"/>
    <n v="23.3"/>
    <n v="33.33"/>
    <n v="45.01"/>
    <n v="19.22"/>
    <n v="1"/>
  </r>
  <r>
    <x v="242"/>
    <s v="9781801062077"/>
    <d v="2022-03-25T00:00:00"/>
    <n v="6.99"/>
    <n v="62"/>
    <x v="36"/>
    <n v="2"/>
    <n v="13.98"/>
    <n v="9.32"/>
    <n v="33.33"/>
    <n v="45"/>
    <n v="7.69"/>
    <n v="1"/>
  </r>
  <r>
    <x v="242"/>
    <s v="9781801062077"/>
    <d v="2022-03-25T00:00:00"/>
    <n v="6.99"/>
    <n v="62"/>
    <x v="5"/>
    <n v="1"/>
    <n v="6.99"/>
    <n v="4.66"/>
    <n v="33.33"/>
    <n v="45.07"/>
    <n v="3.84"/>
    <n v="1"/>
  </r>
  <r>
    <x v="242"/>
    <s v="9781801062077"/>
    <d v="2022-03-25T00:00:00"/>
    <n v="6.99"/>
    <n v="62"/>
    <x v="48"/>
    <n v="2"/>
    <n v="13.98"/>
    <n v="9.32"/>
    <n v="33.33"/>
    <n v="45"/>
    <n v="7.69"/>
    <n v="1"/>
  </r>
  <r>
    <x v="242"/>
    <s v="9781801062077"/>
    <d v="2022-03-25T00:00:00"/>
    <n v="6.99"/>
    <n v="62"/>
    <x v="29"/>
    <n v="1"/>
    <n v="6.99"/>
    <n v="4.54"/>
    <n v="35"/>
    <n v="46.36"/>
    <n v="3.75"/>
    <n v="1"/>
  </r>
  <r>
    <x v="242"/>
    <s v="9781801062077"/>
    <d v="2022-03-25T00:00:00"/>
    <n v="6.99"/>
    <n v="62"/>
    <x v="46"/>
    <n v="2"/>
    <n v="13.98"/>
    <n v="9.32"/>
    <n v="33.33"/>
    <n v="45"/>
    <n v="7.69"/>
    <n v="1"/>
  </r>
  <r>
    <x v="242"/>
    <s v="9781801062077"/>
    <d v="2022-03-25T00:00:00"/>
    <n v="6.99"/>
    <n v="62"/>
    <x v="54"/>
    <n v="1"/>
    <n v="6.99"/>
    <n v="4.66"/>
    <n v="33.33"/>
    <n v="45.07"/>
    <n v="3.84"/>
    <n v="1"/>
  </r>
  <r>
    <x v="242"/>
    <s v="9781801062077"/>
    <d v="2022-03-25T00:00:00"/>
    <n v="6.99"/>
    <n v="62"/>
    <x v="62"/>
    <n v="5"/>
    <n v="34.950000000000003"/>
    <n v="23.3"/>
    <n v="33.33"/>
    <n v="45.01"/>
    <n v="19.22"/>
    <n v="1"/>
  </r>
  <r>
    <x v="242"/>
    <s v="9781801062077"/>
    <d v="2022-03-25T00:00:00"/>
    <n v="6.99"/>
    <n v="62"/>
    <x v="9"/>
    <n v="1"/>
    <n v="6.99"/>
    <n v="4.66"/>
    <n v="33.33"/>
    <n v="45.07"/>
    <n v="3.84"/>
    <n v="1"/>
  </r>
  <r>
    <x v="242"/>
    <s v="9781801062077"/>
    <d v="2022-03-25T00:00:00"/>
    <n v="6.99"/>
    <n v="62"/>
    <x v="1"/>
    <n v="1"/>
    <n v="6.99"/>
    <n v="4.66"/>
    <n v="33.33"/>
    <n v="45.07"/>
    <n v="3.84"/>
    <n v="1"/>
  </r>
  <r>
    <x v="242"/>
    <s v="9781801062077"/>
    <d v="2022-03-25T00:00:00"/>
    <n v="6.99"/>
    <n v="62"/>
    <x v="86"/>
    <n v="2"/>
    <n v="13.98"/>
    <n v="9.32"/>
    <n v="33.33"/>
    <n v="45"/>
    <n v="7.69"/>
    <n v="1"/>
  </r>
  <r>
    <x v="242"/>
    <s v="9781801062077"/>
    <d v="2022-03-25T00:00:00"/>
    <n v="6.99"/>
    <n v="62"/>
    <x v="13"/>
    <n v="1"/>
    <n v="6.99"/>
    <n v="4.66"/>
    <n v="33.33"/>
    <n v="45.07"/>
    <n v="3.84"/>
    <n v="1"/>
  </r>
  <r>
    <x v="242"/>
    <s v="9781801062077"/>
    <d v="2022-03-25T00:00:00"/>
    <n v="6.99"/>
    <n v="62"/>
    <x v="14"/>
    <n v="4"/>
    <n v="27.96"/>
    <n v="18.64"/>
    <n v="33.33"/>
    <n v="45"/>
    <n v="15.38"/>
    <n v="1"/>
  </r>
  <r>
    <x v="242"/>
    <s v="9781801062077"/>
    <d v="2022-03-25T00:00:00"/>
    <n v="6.99"/>
    <n v="62"/>
    <x v="102"/>
    <n v="2"/>
    <n v="13.98"/>
    <n v="9.32"/>
    <n v="33.33"/>
    <n v="45"/>
    <n v="7.69"/>
    <n v="1"/>
  </r>
  <r>
    <x v="242"/>
    <s v="9781801062077"/>
    <d v="2022-03-25T00:00:00"/>
    <n v="6.99"/>
    <n v="62"/>
    <x v="15"/>
    <n v="1"/>
    <n v="6.99"/>
    <n v="4.66"/>
    <n v="33.33"/>
    <n v="45.07"/>
    <n v="3.84"/>
    <n v="1"/>
  </r>
  <r>
    <x v="242"/>
    <s v="9781801062077"/>
    <d v="2022-03-25T00:00:00"/>
    <n v="6.99"/>
    <n v="62"/>
    <x v="31"/>
    <n v="1"/>
    <n v="6.99"/>
    <n v="4.54"/>
    <n v="35"/>
    <n v="46.36"/>
    <n v="3.75"/>
    <n v="1"/>
  </r>
  <r>
    <x v="242"/>
    <s v="9781801062077"/>
    <d v="2022-03-25T00:00:00"/>
    <n v="6.99"/>
    <n v="62"/>
    <x v="31"/>
    <n v="1"/>
    <n v="6.99"/>
    <n v="4.54"/>
    <n v="35"/>
    <n v="46.36"/>
    <n v="3.75"/>
    <n v="1"/>
  </r>
  <r>
    <x v="243"/>
    <s v="9781801062084"/>
    <d v="2022-03-25T00:00:00"/>
    <n v="6.99"/>
    <n v="60"/>
    <x v="28"/>
    <n v="4"/>
    <n v="27.96"/>
    <n v="17.61"/>
    <n v="37"/>
    <n v="47.97"/>
    <n v="14.55"/>
    <n v="1"/>
  </r>
  <r>
    <x v="243"/>
    <s v="9781801062084"/>
    <d v="2022-03-25T00:00:00"/>
    <n v="6.99"/>
    <n v="60"/>
    <x v="101"/>
    <n v="2"/>
    <n v="13.98"/>
    <n v="9.09"/>
    <n v="35"/>
    <n v="46.29"/>
    <n v="7.51"/>
    <n v="1"/>
  </r>
  <r>
    <x v="243"/>
    <s v="9781801062084"/>
    <d v="2022-03-25T00:00:00"/>
    <n v="6.99"/>
    <n v="60"/>
    <x v="33"/>
    <n v="1"/>
    <n v="6.99"/>
    <n v="4.66"/>
    <n v="33.33"/>
    <n v="45.07"/>
    <n v="3.84"/>
    <n v="1"/>
  </r>
  <r>
    <x v="243"/>
    <s v="9781801062084"/>
    <d v="2022-03-25T00:00:00"/>
    <n v="6.99"/>
    <n v="60"/>
    <x v="36"/>
    <n v="2"/>
    <n v="13.98"/>
    <n v="9.32"/>
    <n v="33.33"/>
    <n v="45"/>
    <n v="7.69"/>
    <n v="1"/>
  </r>
  <r>
    <x v="243"/>
    <s v="9781801062084"/>
    <d v="2022-03-25T00:00:00"/>
    <n v="6.99"/>
    <n v="60"/>
    <x v="36"/>
    <n v="2"/>
    <n v="13.98"/>
    <n v="9.32"/>
    <n v="33.33"/>
    <n v="45"/>
    <n v="7.69"/>
    <n v="1"/>
  </r>
  <r>
    <x v="243"/>
    <s v="9781801062084"/>
    <d v="2022-03-25T00:00:00"/>
    <n v="6.99"/>
    <n v="60"/>
    <x v="5"/>
    <n v="1"/>
    <n v="6.99"/>
    <n v="4.66"/>
    <n v="33.33"/>
    <n v="45.07"/>
    <n v="3.84"/>
    <n v="1"/>
  </r>
  <r>
    <x v="243"/>
    <s v="9781801062084"/>
    <d v="2022-03-25T00:00:00"/>
    <n v="6.99"/>
    <n v="60"/>
    <x v="81"/>
    <n v="1"/>
    <n v="6.99"/>
    <n v="4.66"/>
    <n v="33.33"/>
    <n v="45.07"/>
    <n v="3.84"/>
    <n v="1"/>
  </r>
  <r>
    <x v="243"/>
    <s v="9781801062084"/>
    <d v="2022-03-25T00:00:00"/>
    <n v="6.99"/>
    <n v="60"/>
    <x v="103"/>
    <n v="2"/>
    <n v="13.98"/>
    <n v="9.32"/>
    <n v="33.33"/>
    <n v="45"/>
    <n v="7.69"/>
    <n v="1"/>
  </r>
  <r>
    <x v="243"/>
    <s v="9781801062084"/>
    <d v="2022-03-25T00:00:00"/>
    <n v="6.99"/>
    <n v="60"/>
    <x v="99"/>
    <n v="1"/>
    <n v="6.99"/>
    <n v="4.66"/>
    <n v="33.33"/>
    <n v="45.07"/>
    <n v="3.84"/>
    <n v="1"/>
  </r>
  <r>
    <x v="243"/>
    <s v="9781801062084"/>
    <d v="2022-03-25T00:00:00"/>
    <n v="6.99"/>
    <n v="60"/>
    <x v="46"/>
    <n v="1"/>
    <n v="6.99"/>
    <n v="4.66"/>
    <n v="33.33"/>
    <n v="45.07"/>
    <n v="3.84"/>
    <n v="1"/>
  </r>
  <r>
    <x v="243"/>
    <s v="9781801062084"/>
    <d v="2022-03-25T00:00:00"/>
    <n v="6.99"/>
    <n v="60"/>
    <x v="46"/>
    <n v="2"/>
    <n v="13.98"/>
    <n v="9.32"/>
    <n v="33.33"/>
    <n v="45"/>
    <n v="7.69"/>
    <n v="1"/>
  </r>
  <r>
    <x v="243"/>
    <s v="9781801062084"/>
    <d v="2022-03-25T00:00:00"/>
    <n v="6.99"/>
    <n v="60"/>
    <x v="62"/>
    <n v="4"/>
    <n v="27.96"/>
    <n v="18.64"/>
    <n v="33.33"/>
    <n v="45"/>
    <n v="15.38"/>
    <n v="1"/>
  </r>
  <r>
    <x v="243"/>
    <s v="9781801062084"/>
    <d v="2022-03-25T00:00:00"/>
    <n v="6.99"/>
    <n v="60"/>
    <x v="6"/>
    <n v="1"/>
    <n v="6.99"/>
    <n v="4.66"/>
    <n v="33.33"/>
    <n v="45.07"/>
    <n v="3.84"/>
    <n v="1"/>
  </r>
  <r>
    <x v="243"/>
    <s v="9781801062084"/>
    <d v="2022-03-25T00:00:00"/>
    <n v="6.99"/>
    <n v="60"/>
    <x v="86"/>
    <n v="1"/>
    <n v="6.99"/>
    <n v="4.66"/>
    <n v="33.33"/>
    <n v="45.07"/>
    <n v="3.84"/>
    <n v="1"/>
  </r>
  <r>
    <x v="243"/>
    <s v="9781801062084"/>
    <d v="2022-03-25T00:00:00"/>
    <n v="6.99"/>
    <n v="60"/>
    <x v="14"/>
    <n v="4"/>
    <n v="27.96"/>
    <n v="18.64"/>
    <n v="33.33"/>
    <n v="45"/>
    <n v="15.38"/>
    <n v="1"/>
  </r>
  <r>
    <x v="243"/>
    <s v="9781801062084"/>
    <d v="2022-03-25T00:00:00"/>
    <n v="6.99"/>
    <n v="60"/>
    <x v="7"/>
    <n v="28"/>
    <n v="195.72"/>
    <n v="130.49"/>
    <n v="33.33"/>
    <n v="45"/>
    <n v="107.65"/>
    <n v="1"/>
  </r>
  <r>
    <x v="243"/>
    <s v="9781801062084"/>
    <d v="2022-03-25T00:00:00"/>
    <n v="6.99"/>
    <n v="60"/>
    <x v="10"/>
    <n v="11"/>
    <n v="76.89"/>
    <n v="51.26"/>
    <n v="33.33"/>
    <n v="45"/>
    <n v="42.29"/>
    <n v="1"/>
  </r>
  <r>
    <x v="243"/>
    <s v="9781801062084"/>
    <d v="2022-03-25T00:00:00"/>
    <n v="6.99"/>
    <n v="60"/>
    <x v="89"/>
    <n v="-1"/>
    <n v="-6.99"/>
    <n v="-4.54"/>
    <n v="35"/>
    <n v="46.36"/>
    <n v="-3.75"/>
    <n v="1"/>
  </r>
  <r>
    <x v="243"/>
    <s v="9781801062084"/>
    <d v="2022-03-25T00:00:00"/>
    <n v="6.99"/>
    <n v="60"/>
    <x v="104"/>
    <n v="2"/>
    <n v="13.98"/>
    <n v="9.09"/>
    <n v="35"/>
    <n v="46.29"/>
    <n v="7.51"/>
    <n v="1"/>
  </r>
  <r>
    <x v="243"/>
    <s v="9781801062084"/>
    <d v="2022-03-25T00:00:00"/>
    <n v="6.99"/>
    <n v="60"/>
    <x v="51"/>
    <n v="-1"/>
    <n v="-6.99"/>
    <n v="-4.54"/>
    <n v="35"/>
    <n v="46.36"/>
    <n v="-3.75"/>
    <n v="1"/>
  </r>
  <r>
    <x v="243"/>
    <s v="9781801062084"/>
    <d v="2022-03-25T00:00:00"/>
    <n v="6.99"/>
    <n v="60"/>
    <x v="51"/>
    <n v="-2"/>
    <n v="-13.98"/>
    <n v="-9.09"/>
    <n v="35"/>
    <n v="46.29"/>
    <n v="-7.51"/>
    <n v="1"/>
  </r>
  <r>
    <x v="243"/>
    <s v="9781801062084"/>
    <d v="2022-03-25T00:00:00"/>
    <n v="6.99"/>
    <n v="60"/>
    <x v="52"/>
    <n v="1"/>
    <n v="6.99"/>
    <n v="4.54"/>
    <n v="35"/>
    <n v="46.36"/>
    <n v="3.75"/>
    <n v="1"/>
  </r>
  <r>
    <x v="244"/>
    <s v="9781801062831"/>
    <d v="2022-04-19T00:00:00"/>
    <n v="14.99"/>
    <n v="292"/>
    <x v="39"/>
    <n v="-1"/>
    <n v="-14.99"/>
    <n v="-9.99"/>
    <n v="33.33"/>
    <n v="45.04"/>
    <n v="-8.24"/>
    <n v="1"/>
  </r>
  <r>
    <x v="245"/>
    <s v="9781801062848"/>
    <d v="2022-05-03T00:00:00"/>
    <n v="14.99"/>
    <n v="0"/>
    <x v="7"/>
    <n v="1"/>
    <n v="14.99"/>
    <n v="9.99"/>
    <n v="33.33"/>
    <n v="45.04"/>
    <n v="8.24"/>
    <n v="1"/>
  </r>
  <r>
    <x v="246"/>
    <s v="9781801062855"/>
    <d v="2022-05-03T00:00:00"/>
    <n v="9.99"/>
    <n v="7"/>
    <x v="7"/>
    <n v="1"/>
    <n v="9.99"/>
    <n v="6.66"/>
    <n v="33.33"/>
    <n v="45.05"/>
    <n v="5.49"/>
    <n v="1"/>
  </r>
  <r>
    <x v="247"/>
    <s v="9781912261017"/>
    <d v="2022-05-27T00:00:00"/>
    <n v="11.99"/>
    <n v="38"/>
    <x v="2"/>
    <n v="1"/>
    <n v="11.99"/>
    <n v="7.99"/>
    <n v="33.33"/>
    <n v="45.04"/>
    <n v="6.59"/>
    <n v="1"/>
  </r>
  <r>
    <x v="247"/>
    <s v="9781912261017"/>
    <d v="2022-05-27T00:00:00"/>
    <n v="11.99"/>
    <n v="38"/>
    <x v="33"/>
    <n v="4"/>
    <n v="47.96"/>
    <n v="31.97"/>
    <n v="33.33"/>
    <n v="45"/>
    <n v="26.38"/>
    <n v="1"/>
  </r>
  <r>
    <x v="247"/>
    <s v="9781912261017"/>
    <d v="2022-05-27T00:00:00"/>
    <n v="11.99"/>
    <n v="38"/>
    <x v="20"/>
    <n v="2"/>
    <n v="23.98"/>
    <n v="15.99"/>
    <n v="33.33"/>
    <n v="45"/>
    <n v="13.19"/>
    <n v="1"/>
  </r>
  <r>
    <x v="247"/>
    <s v="9781912261017"/>
    <d v="2022-05-27T00:00:00"/>
    <n v="11.99"/>
    <n v="38"/>
    <x v="36"/>
    <n v="2"/>
    <n v="23.98"/>
    <n v="15.99"/>
    <n v="33.33"/>
    <n v="45"/>
    <n v="13.19"/>
    <n v="1"/>
  </r>
  <r>
    <x v="247"/>
    <s v="9781912261017"/>
    <d v="2022-05-27T00:00:00"/>
    <n v="11.99"/>
    <n v="38"/>
    <x v="30"/>
    <n v="4"/>
    <n v="47.96"/>
    <n v="31.97"/>
    <n v="33.33"/>
    <n v="45"/>
    <n v="26.38"/>
    <n v="1"/>
  </r>
  <r>
    <x v="247"/>
    <s v="9781912261017"/>
    <d v="2022-05-27T00:00:00"/>
    <n v="11.99"/>
    <n v="38"/>
    <x v="12"/>
    <n v="1"/>
    <n v="11.99"/>
    <n v="7.99"/>
    <n v="33.33"/>
    <n v="45.04"/>
    <n v="6.59"/>
    <n v="1"/>
  </r>
  <r>
    <x v="247"/>
    <s v="9781912261017"/>
    <d v="2022-05-27T00:00:00"/>
    <n v="11.99"/>
    <n v="38"/>
    <x v="66"/>
    <n v="2"/>
    <n v="23.98"/>
    <n v="15.99"/>
    <n v="33.33"/>
    <n v="45"/>
    <n v="13.19"/>
    <n v="1"/>
  </r>
  <r>
    <x v="247"/>
    <s v="9781912261017"/>
    <d v="2022-05-27T00:00:00"/>
    <n v="11.99"/>
    <n v="38"/>
    <x v="6"/>
    <n v="5"/>
    <n v="59.95"/>
    <n v="39.97"/>
    <n v="33.33"/>
    <n v="45.01"/>
    <n v="32.97"/>
    <n v="1"/>
  </r>
  <r>
    <x v="247"/>
    <s v="9781912261017"/>
    <d v="2022-05-27T00:00:00"/>
    <n v="11.99"/>
    <n v="38"/>
    <x v="14"/>
    <n v="3"/>
    <n v="35.97"/>
    <n v="23.98"/>
    <n v="33.33"/>
    <n v="45.01"/>
    <n v="19.78"/>
    <n v="1"/>
  </r>
  <r>
    <x v="247"/>
    <s v="9781912261017"/>
    <d v="2022-05-27T00:00:00"/>
    <n v="11.99"/>
    <n v="38"/>
    <x v="37"/>
    <n v="2"/>
    <n v="23.98"/>
    <n v="15.99"/>
    <n v="33.33"/>
    <n v="45"/>
    <n v="13.19"/>
    <n v="1"/>
  </r>
  <r>
    <x v="247"/>
    <s v="9781912261017"/>
    <d v="2022-05-27T00:00:00"/>
    <n v="11.99"/>
    <n v="38"/>
    <x v="42"/>
    <n v="2"/>
    <n v="23.98"/>
    <n v="15.99"/>
    <n v="33.33"/>
    <n v="45"/>
    <n v="13.19"/>
    <n v="1"/>
  </r>
  <r>
    <x v="248"/>
    <s v="9781801062695"/>
    <d v="2022-05-30T00:00:00"/>
    <n v="6.99"/>
    <n v="131"/>
    <x v="64"/>
    <n v="1"/>
    <n v="6.99"/>
    <n v="4.66"/>
    <n v="33.33"/>
    <n v="45.07"/>
    <n v="3.84"/>
    <n v="1"/>
  </r>
  <r>
    <x v="249"/>
    <s v="9781801062725"/>
    <d v="2022-06-10T00:00:00"/>
    <n v="34.99"/>
    <n v="34"/>
    <x v="28"/>
    <n v="2"/>
    <n v="69.98"/>
    <n v="44.09"/>
    <n v="37"/>
    <n v="47.96"/>
    <n v="36.42"/>
    <n v="1"/>
  </r>
  <r>
    <x v="249"/>
    <s v="9781801062725"/>
    <d v="2022-06-10T00:00:00"/>
    <n v="34.99"/>
    <n v="34"/>
    <x v="105"/>
    <n v="1"/>
    <n v="34.99"/>
    <n v="31.49"/>
    <n v="10"/>
    <n v="45.02"/>
    <n v="19.239999999999998"/>
    <n v="1"/>
  </r>
  <r>
    <x v="249"/>
    <s v="9781801062725"/>
    <d v="2022-06-10T00:00:00"/>
    <n v="34.99"/>
    <n v="34"/>
    <x v="3"/>
    <n v="1"/>
    <n v="34.99"/>
    <n v="20.99"/>
    <n v="40"/>
    <n v="50.45"/>
    <n v="17.34"/>
    <n v="1"/>
  </r>
  <r>
    <x v="249"/>
    <s v="9781801062725"/>
    <d v="2022-06-10T00:00:00"/>
    <n v="34.99"/>
    <n v="34"/>
    <x v="20"/>
    <n v="2"/>
    <n v="69.98"/>
    <n v="46.66"/>
    <n v="33.33"/>
    <n v="45"/>
    <n v="38.49"/>
    <n v="1"/>
  </r>
  <r>
    <x v="249"/>
    <s v="9781801062725"/>
    <d v="2022-06-10T00:00:00"/>
    <n v="34.99"/>
    <n v="34"/>
    <x v="84"/>
    <n v="1"/>
    <n v="34.99"/>
    <n v="23.33"/>
    <n v="33.33"/>
    <n v="45.02"/>
    <n v="19.239999999999998"/>
    <n v="1"/>
  </r>
  <r>
    <x v="249"/>
    <s v="9781801062725"/>
    <d v="2022-06-10T00:00:00"/>
    <n v="34.99"/>
    <n v="34"/>
    <x v="46"/>
    <n v="-2"/>
    <n v="-69.98"/>
    <n v="-46.66"/>
    <n v="33.33"/>
    <n v="45"/>
    <n v="-38.49"/>
    <n v="1"/>
  </r>
  <r>
    <x v="249"/>
    <s v="9781801062725"/>
    <d v="2022-06-10T00:00:00"/>
    <n v="34.99"/>
    <n v="34"/>
    <x v="6"/>
    <n v="23"/>
    <n v="804.77"/>
    <n v="536.54"/>
    <n v="33.33"/>
    <n v="45.01"/>
    <n v="442.62"/>
    <n v="1"/>
  </r>
  <r>
    <x v="249"/>
    <s v="9781801062725"/>
    <d v="2022-06-10T00:00:00"/>
    <n v="34.99"/>
    <n v="34"/>
    <x v="6"/>
    <n v="6"/>
    <n v="209.94"/>
    <n v="139.97"/>
    <n v="33.33"/>
    <n v="45"/>
    <n v="115.47"/>
    <n v="1"/>
  </r>
  <r>
    <x v="249"/>
    <s v="9781801062725"/>
    <d v="2022-06-10T00:00:00"/>
    <n v="34.99"/>
    <n v="34"/>
    <x v="16"/>
    <n v="1"/>
    <n v="34.99"/>
    <n v="23.33"/>
    <n v="33.33"/>
    <n v="45.02"/>
    <n v="19.239999999999998"/>
    <n v="1"/>
  </r>
  <r>
    <x v="249"/>
    <s v="9781801062725"/>
    <d v="2022-06-10T00:00:00"/>
    <n v="34.99"/>
    <n v="34"/>
    <x v="7"/>
    <n v="1"/>
    <n v="34.99"/>
    <n v="23.33"/>
    <n v="33.33"/>
    <n v="45.02"/>
    <n v="19.239999999999998"/>
    <n v="1"/>
  </r>
  <r>
    <x v="249"/>
    <s v="9781801062725"/>
    <d v="2022-06-10T00:00:00"/>
    <n v="34.99"/>
    <n v="34"/>
    <x v="37"/>
    <n v="5"/>
    <n v="174.95"/>
    <n v="116.64"/>
    <n v="33.33"/>
    <n v="45.01"/>
    <n v="96.22"/>
    <n v="1"/>
  </r>
  <r>
    <x v="250"/>
    <s v="9781801062718"/>
    <d v="2022-06-29T00:00:00"/>
    <n v="7.99"/>
    <n v="57"/>
    <x v="88"/>
    <n v="2"/>
    <n v="15.98"/>
    <n v="10.65"/>
    <n v="33.33"/>
    <n v="45"/>
    <n v="8.7899999999999991"/>
    <n v="1"/>
  </r>
  <r>
    <x v="250"/>
    <s v="9781801062718"/>
    <d v="2022-06-29T00:00:00"/>
    <n v="7.99"/>
    <n v="57"/>
    <x v="90"/>
    <n v="-2"/>
    <n v="-15.98"/>
    <n v="-10.39"/>
    <n v="35"/>
    <n v="46.31"/>
    <n v="-8.58"/>
    <n v="1"/>
  </r>
  <r>
    <x v="251"/>
    <s v="9781801062879"/>
    <d v="2022-07-06T00:00:00"/>
    <n v="6.99"/>
    <n v="106"/>
    <x v="33"/>
    <n v="2"/>
    <n v="13.98"/>
    <n v="9.32"/>
    <n v="33.33"/>
    <n v="45"/>
    <n v="7.69"/>
    <n v="1"/>
  </r>
  <r>
    <x v="251"/>
    <s v="9781801062879"/>
    <d v="2022-07-06T00:00:00"/>
    <n v="6.99"/>
    <n v="106"/>
    <x v="36"/>
    <n v="2"/>
    <n v="13.98"/>
    <n v="9.32"/>
    <n v="33.33"/>
    <n v="45"/>
    <n v="7.69"/>
    <n v="1"/>
  </r>
  <r>
    <x v="251"/>
    <s v="9781801062879"/>
    <d v="2022-07-06T00:00:00"/>
    <n v="6.99"/>
    <n v="106"/>
    <x v="9"/>
    <n v="1"/>
    <n v="6.99"/>
    <n v="4.66"/>
    <n v="33.33"/>
    <n v="45.07"/>
    <n v="3.84"/>
    <n v="1"/>
  </r>
  <r>
    <x v="251"/>
    <s v="9781801062879"/>
    <d v="2022-07-06T00:00:00"/>
    <n v="6.99"/>
    <n v="106"/>
    <x v="9"/>
    <n v="1"/>
    <n v="6.99"/>
    <n v="4.66"/>
    <n v="33.33"/>
    <n v="45.07"/>
    <n v="3.84"/>
    <n v="1"/>
  </r>
  <r>
    <x v="251"/>
    <s v="9781801062879"/>
    <d v="2022-07-06T00:00:00"/>
    <n v="6.99"/>
    <n v="106"/>
    <x v="56"/>
    <n v="1"/>
    <n v="6.99"/>
    <n v="4.66"/>
    <n v="33.33"/>
    <n v="45.07"/>
    <n v="3.84"/>
    <n v="1"/>
  </r>
  <r>
    <x v="252"/>
    <s v="9781801062862"/>
    <d v="2022-07-12T00:00:00"/>
    <n v="44.99"/>
    <n v="18"/>
    <x v="3"/>
    <n v="1"/>
    <n v="44.99"/>
    <n v="26.99"/>
    <n v="40"/>
    <n v="50.46"/>
    <n v="22.29"/>
    <n v="1"/>
  </r>
  <r>
    <x v="252"/>
    <s v="9781801062862"/>
    <d v="2022-07-12T00:00:00"/>
    <n v="44.99"/>
    <n v="18"/>
    <x v="84"/>
    <n v="1"/>
    <n v="44.99"/>
    <n v="29.99"/>
    <n v="33.33"/>
    <n v="45.02"/>
    <n v="24.74"/>
    <n v="1"/>
  </r>
  <r>
    <x v="252"/>
    <s v="9781801062862"/>
    <d v="2022-07-12T00:00:00"/>
    <n v="44.99"/>
    <n v="18"/>
    <x v="12"/>
    <n v="1"/>
    <n v="44.99"/>
    <n v="29.99"/>
    <n v="33.33"/>
    <n v="45.02"/>
    <n v="24.74"/>
    <n v="1"/>
  </r>
  <r>
    <x v="252"/>
    <s v="9781801062862"/>
    <d v="2022-07-12T00:00:00"/>
    <n v="44.99"/>
    <n v="18"/>
    <x v="13"/>
    <n v="1"/>
    <n v="44.99"/>
    <n v="29.99"/>
    <n v="33.33"/>
    <n v="45.02"/>
    <n v="24.74"/>
    <n v="1"/>
  </r>
  <r>
    <x v="252"/>
    <s v="9781801062862"/>
    <d v="2022-07-12T00:00:00"/>
    <n v="44.99"/>
    <n v="18"/>
    <x v="14"/>
    <n v="2"/>
    <n v="89.98"/>
    <n v="59.99"/>
    <n v="33.33"/>
    <n v="45"/>
    <n v="49.49"/>
    <n v="1"/>
  </r>
  <r>
    <x v="252"/>
    <s v="9781801062862"/>
    <d v="2022-07-12T00:00:00"/>
    <n v="44.99"/>
    <n v="18"/>
    <x v="14"/>
    <n v="2"/>
    <n v="89.98"/>
    <n v="59.99"/>
    <n v="33.33"/>
    <n v="45"/>
    <n v="49.49"/>
    <n v="1"/>
  </r>
  <r>
    <x v="252"/>
    <s v="9781801062862"/>
    <d v="2022-07-12T00:00:00"/>
    <n v="44.99"/>
    <n v="18"/>
    <x v="37"/>
    <n v="1"/>
    <n v="44.99"/>
    <n v="29.99"/>
    <n v="33.33"/>
    <n v="45.02"/>
    <n v="24.74"/>
    <n v="1"/>
  </r>
  <r>
    <x v="252"/>
    <s v="9781801062862"/>
    <d v="2022-07-12T00:00:00"/>
    <n v="44.99"/>
    <n v="18"/>
    <x v="63"/>
    <n v="2"/>
    <n v="89.98"/>
    <n v="59.99"/>
    <n v="33.33"/>
    <n v="45"/>
    <n v="49.49"/>
    <n v="1"/>
  </r>
  <r>
    <x v="253"/>
    <s v="9781801062411"/>
    <d v="2022-07-27T00:00:00"/>
    <n v="8.99"/>
    <n v="138"/>
    <x v="28"/>
    <n v="7"/>
    <n v="62.93"/>
    <n v="39.65"/>
    <n v="37"/>
    <n v="47.96"/>
    <n v="32.75"/>
    <n v="1"/>
  </r>
  <r>
    <x v="253"/>
    <s v="9781801062411"/>
    <d v="2022-07-27T00:00:00"/>
    <n v="8.99"/>
    <n v="138"/>
    <x v="33"/>
    <n v="2"/>
    <n v="17.98"/>
    <n v="11.99"/>
    <n v="33.33"/>
    <n v="45"/>
    <n v="9.89"/>
    <n v="1"/>
  </r>
  <r>
    <x v="253"/>
    <s v="9781801062411"/>
    <d v="2022-07-27T00:00:00"/>
    <n v="8.99"/>
    <n v="138"/>
    <x v="40"/>
    <n v="2"/>
    <n v="17.98"/>
    <n v="11.99"/>
    <n v="33.33"/>
    <n v="45"/>
    <n v="9.89"/>
    <n v="1"/>
  </r>
  <r>
    <x v="253"/>
    <s v="9781801062411"/>
    <d v="2022-07-27T00:00:00"/>
    <n v="8.99"/>
    <n v="138"/>
    <x v="20"/>
    <n v="1"/>
    <n v="8.99"/>
    <n v="5.99"/>
    <n v="33.33"/>
    <n v="45.06"/>
    <n v="4.9400000000000004"/>
    <n v="1"/>
  </r>
  <r>
    <x v="253"/>
    <s v="9781801062411"/>
    <d v="2022-07-27T00:00:00"/>
    <n v="8.99"/>
    <n v="138"/>
    <x v="20"/>
    <n v="4"/>
    <n v="35.96"/>
    <n v="23.97"/>
    <n v="33.33"/>
    <n v="45"/>
    <n v="19.78"/>
    <n v="1"/>
  </r>
  <r>
    <x v="253"/>
    <s v="9781801062411"/>
    <d v="2022-07-27T00:00:00"/>
    <n v="8.99"/>
    <n v="138"/>
    <x v="103"/>
    <n v="3"/>
    <n v="26.97"/>
    <n v="17.98"/>
    <n v="33.33"/>
    <n v="45.02"/>
    <n v="14.83"/>
    <n v="1"/>
  </r>
  <r>
    <x v="253"/>
    <s v="9781801062411"/>
    <d v="2022-07-27T00:00:00"/>
    <n v="8.99"/>
    <n v="138"/>
    <x v="62"/>
    <n v="4"/>
    <n v="35.96"/>
    <n v="23.97"/>
    <n v="33.33"/>
    <n v="45"/>
    <n v="19.78"/>
    <n v="1"/>
  </r>
  <r>
    <x v="253"/>
    <s v="9781801062411"/>
    <d v="2022-07-27T00:00:00"/>
    <n v="8.99"/>
    <n v="138"/>
    <x v="106"/>
    <n v="-2"/>
    <n v="-17.98"/>
    <n v="-11.99"/>
    <n v="33.33"/>
    <n v="45"/>
    <n v="-9.89"/>
    <n v="1"/>
  </r>
  <r>
    <x v="253"/>
    <s v="9781801062411"/>
    <d v="2022-07-27T00:00:00"/>
    <n v="8.99"/>
    <n v="138"/>
    <x v="9"/>
    <n v="1"/>
    <n v="8.99"/>
    <n v="5.99"/>
    <n v="33.33"/>
    <n v="45.06"/>
    <n v="4.9400000000000004"/>
    <n v="1"/>
  </r>
  <r>
    <x v="253"/>
    <s v="9781801062411"/>
    <d v="2022-07-27T00:00:00"/>
    <n v="8.99"/>
    <n v="138"/>
    <x v="9"/>
    <n v="1"/>
    <n v="8.99"/>
    <n v="5.99"/>
    <n v="33.33"/>
    <n v="45.06"/>
    <n v="4.9400000000000004"/>
    <n v="1"/>
  </r>
  <r>
    <x v="253"/>
    <s v="9781801062411"/>
    <d v="2022-07-27T00:00:00"/>
    <n v="8.99"/>
    <n v="138"/>
    <x v="9"/>
    <n v="17"/>
    <n v="152.83000000000001"/>
    <n v="101.89"/>
    <n v="33.33"/>
    <n v="45"/>
    <n v="84.06"/>
    <n v="1"/>
  </r>
  <r>
    <x v="253"/>
    <s v="9781801062411"/>
    <d v="2022-07-27T00:00:00"/>
    <n v="8.99"/>
    <n v="138"/>
    <x v="9"/>
    <n v="1"/>
    <n v="8.99"/>
    <n v="5.99"/>
    <n v="33.33"/>
    <n v="45.06"/>
    <n v="4.9400000000000004"/>
    <n v="1"/>
  </r>
  <r>
    <x v="253"/>
    <s v="9781801062411"/>
    <d v="2022-07-27T00:00:00"/>
    <n v="8.99"/>
    <n v="138"/>
    <x v="6"/>
    <n v="51"/>
    <n v="458.49"/>
    <n v="305.68"/>
    <n v="33.33"/>
    <n v="45"/>
    <n v="252.17"/>
    <n v="1"/>
  </r>
  <r>
    <x v="253"/>
    <s v="9781801062411"/>
    <d v="2022-07-27T00:00:00"/>
    <n v="8.99"/>
    <n v="138"/>
    <x v="6"/>
    <n v="1"/>
    <n v="8.99"/>
    <n v="5.99"/>
    <n v="33.33"/>
    <n v="45.06"/>
    <n v="4.9400000000000004"/>
    <n v="1"/>
  </r>
  <r>
    <x v="253"/>
    <s v="9781801062411"/>
    <d v="2022-07-27T00:00:00"/>
    <n v="8.99"/>
    <n v="138"/>
    <x v="86"/>
    <n v="1"/>
    <n v="8.99"/>
    <n v="5.99"/>
    <n v="33.33"/>
    <n v="45.06"/>
    <n v="4.9400000000000004"/>
    <n v="1"/>
  </r>
  <r>
    <x v="253"/>
    <s v="9781801062411"/>
    <d v="2022-07-27T00:00:00"/>
    <n v="8.99"/>
    <n v="138"/>
    <x v="16"/>
    <n v="1"/>
    <n v="8.99"/>
    <n v="5.99"/>
    <n v="33.33"/>
    <n v="45.06"/>
    <n v="4.9400000000000004"/>
    <n v="1"/>
  </r>
  <r>
    <x v="253"/>
    <s v="9781801062411"/>
    <d v="2022-07-27T00:00:00"/>
    <n v="8.99"/>
    <n v="138"/>
    <x v="14"/>
    <n v="4"/>
    <n v="35.96"/>
    <n v="23.97"/>
    <n v="33.33"/>
    <n v="45"/>
    <n v="19.78"/>
    <n v="1"/>
  </r>
  <r>
    <x v="253"/>
    <s v="9781801062411"/>
    <d v="2022-07-27T00:00:00"/>
    <n v="8.99"/>
    <n v="138"/>
    <x v="14"/>
    <n v="4"/>
    <n v="35.96"/>
    <n v="23.97"/>
    <n v="33.33"/>
    <n v="45"/>
    <n v="19.78"/>
    <n v="1"/>
  </r>
  <r>
    <x v="253"/>
    <s v="9781801062411"/>
    <d v="2022-07-27T00:00:00"/>
    <n v="8.99"/>
    <n v="138"/>
    <x v="63"/>
    <n v="3"/>
    <n v="26.97"/>
    <n v="17.98"/>
    <n v="33.33"/>
    <n v="45.02"/>
    <n v="14.83"/>
    <n v="1"/>
  </r>
  <r>
    <x v="254"/>
    <s v="9781801062602"/>
    <d v="2022-08-01T00:00:00"/>
    <n v="6.99"/>
    <n v="18"/>
    <x v="60"/>
    <n v="63"/>
    <n v="440.37"/>
    <n v="293.58999999999997"/>
    <n v="33.33"/>
    <n v="45.01"/>
    <n v="242.2"/>
    <n v="1"/>
  </r>
  <r>
    <x v="254"/>
    <s v="9781801062602"/>
    <d v="2022-08-01T00:00:00"/>
    <n v="6.99"/>
    <n v="18"/>
    <x v="58"/>
    <n v="-3"/>
    <n v="-20.97"/>
    <n v="-13.98"/>
    <n v="33.33"/>
    <n v="45.02"/>
    <n v="-11.53"/>
    <n v="1"/>
  </r>
  <r>
    <x v="254"/>
    <s v="9781801062602"/>
    <d v="2022-08-01T00:00:00"/>
    <n v="6.99"/>
    <n v="18"/>
    <x v="56"/>
    <n v="1"/>
    <n v="6.99"/>
    <n v="4.66"/>
    <n v="33.33"/>
    <n v="45.07"/>
    <n v="3.84"/>
    <n v="1"/>
  </r>
  <r>
    <x v="254"/>
    <s v="9781801062602"/>
    <d v="2022-08-01T00:00:00"/>
    <n v="6.99"/>
    <n v="18"/>
    <x v="56"/>
    <n v="1"/>
    <n v="6.99"/>
    <n v="4.66"/>
    <n v="33.33"/>
    <n v="45.07"/>
    <n v="3.84"/>
    <n v="1"/>
  </r>
  <r>
    <x v="254"/>
    <s v="9781801062602"/>
    <d v="2022-08-01T00:00:00"/>
    <n v="6.99"/>
    <n v="18"/>
    <x v="14"/>
    <n v="-2"/>
    <n v="-13.98"/>
    <n v="-9.32"/>
    <n v="33.33"/>
    <n v="45"/>
    <n v="-7.69"/>
    <n v="1"/>
  </r>
  <r>
    <x v="254"/>
    <s v="9781801062602"/>
    <d v="2022-08-01T00:00:00"/>
    <n v="6.99"/>
    <n v="18"/>
    <x v="52"/>
    <n v="1"/>
    <n v="6.99"/>
    <n v="4.54"/>
    <n v="35"/>
    <n v="46.36"/>
    <n v="3.75"/>
    <n v="1"/>
  </r>
  <r>
    <x v="255"/>
    <s v="9781801062633"/>
    <d v="2022-08-08T00:00:00"/>
    <n v="6.99"/>
    <n v="85"/>
    <x v="9"/>
    <n v="-4"/>
    <n v="-27.96"/>
    <n v="-18.64"/>
    <n v="33.33"/>
    <n v="45"/>
    <n v="-15.38"/>
    <n v="1"/>
  </r>
  <r>
    <x v="255"/>
    <s v="9781801062633"/>
    <d v="2022-08-08T00:00:00"/>
    <n v="6.99"/>
    <n v="85"/>
    <x v="8"/>
    <n v="1"/>
    <n v="6.99"/>
    <n v="4.66"/>
    <n v="33.33"/>
    <n v="45.07"/>
    <n v="3.84"/>
    <n v="1"/>
  </r>
  <r>
    <x v="255"/>
    <s v="9781801062633"/>
    <d v="2022-08-08T00:00:00"/>
    <n v="6.99"/>
    <n v="85"/>
    <x v="22"/>
    <n v="-3"/>
    <n v="-20.97"/>
    <n v="-13.98"/>
    <n v="33.33"/>
    <n v="45.02"/>
    <n v="-11.53"/>
    <n v="1"/>
  </r>
  <r>
    <x v="255"/>
    <s v="9781801062633"/>
    <d v="2022-08-08T00:00:00"/>
    <n v="6.99"/>
    <n v="85"/>
    <x v="14"/>
    <n v="-4"/>
    <n v="-27.96"/>
    <n v="-18.64"/>
    <n v="33.33"/>
    <n v="45"/>
    <n v="-15.38"/>
    <n v="1"/>
  </r>
  <r>
    <x v="255"/>
    <s v="9781801062633"/>
    <d v="2022-08-08T00:00:00"/>
    <n v="6.99"/>
    <n v="85"/>
    <x v="87"/>
    <n v="10"/>
    <n v="69.900000000000006"/>
    <n v="45.44"/>
    <n v="35"/>
    <n v="46.31"/>
    <n v="37.53"/>
    <n v="1"/>
  </r>
  <r>
    <x v="255"/>
    <s v="9781801062633"/>
    <d v="2022-08-08T00:00:00"/>
    <n v="6.99"/>
    <n v="85"/>
    <x v="42"/>
    <n v="2"/>
    <n v="13.98"/>
    <n v="9.32"/>
    <n v="33.33"/>
    <n v="45"/>
    <n v="7.69"/>
    <n v="1"/>
  </r>
  <r>
    <x v="256"/>
    <s v="9781801062909"/>
    <d v="2022-08-15T00:00:00"/>
    <n v="6.99"/>
    <n v="68"/>
    <x v="20"/>
    <n v="1"/>
    <n v="6.99"/>
    <n v="4.66"/>
    <n v="33.33"/>
    <n v="45.07"/>
    <n v="3.84"/>
    <n v="1"/>
  </r>
  <r>
    <x v="256"/>
    <s v="9781801062909"/>
    <d v="2022-08-15T00:00:00"/>
    <n v="6.99"/>
    <n v="68"/>
    <x v="20"/>
    <n v="1"/>
    <n v="6.99"/>
    <n v="4.66"/>
    <n v="33.33"/>
    <n v="45.07"/>
    <n v="3.84"/>
    <n v="1"/>
  </r>
  <r>
    <x v="256"/>
    <s v="9781801062909"/>
    <d v="2022-08-15T00:00:00"/>
    <n v="6.99"/>
    <n v="68"/>
    <x v="46"/>
    <n v="1"/>
    <n v="6.99"/>
    <n v="4.66"/>
    <n v="33.33"/>
    <n v="45.07"/>
    <n v="3.84"/>
    <n v="1"/>
  </r>
  <r>
    <x v="256"/>
    <s v="9781801062909"/>
    <d v="2022-08-15T00:00:00"/>
    <n v="6.99"/>
    <n v="68"/>
    <x v="14"/>
    <n v="2"/>
    <n v="13.98"/>
    <n v="9.32"/>
    <n v="33.33"/>
    <n v="45"/>
    <n v="7.69"/>
    <n v="1"/>
  </r>
  <r>
    <x v="256"/>
    <s v="9781801062909"/>
    <d v="2022-08-15T00:00:00"/>
    <n v="6.99"/>
    <n v="68"/>
    <x v="63"/>
    <n v="3"/>
    <n v="20.97"/>
    <n v="13.98"/>
    <n v="33.33"/>
    <n v="45.02"/>
    <n v="11.53"/>
    <n v="1"/>
  </r>
  <r>
    <x v="257"/>
    <s v="9781801062916"/>
    <d v="2022-09-03T00:00:00"/>
    <n v="7.99"/>
    <n v="40"/>
    <x v="40"/>
    <n v="2"/>
    <n v="15.98"/>
    <n v="10.65"/>
    <n v="33.33"/>
    <n v="45"/>
    <n v="8.7899999999999991"/>
    <n v="1"/>
  </r>
  <r>
    <x v="257"/>
    <s v="9781801062916"/>
    <d v="2022-09-03T00:00:00"/>
    <n v="7.99"/>
    <n v="40"/>
    <x v="40"/>
    <n v="4"/>
    <n v="31.96"/>
    <n v="21.31"/>
    <n v="33.33"/>
    <n v="45"/>
    <n v="17.579999999999998"/>
    <n v="1"/>
  </r>
  <r>
    <x v="257"/>
    <s v="9781801062916"/>
    <d v="2022-09-03T00:00:00"/>
    <n v="7.99"/>
    <n v="40"/>
    <x v="107"/>
    <n v="5"/>
    <n v="39.950000000000003"/>
    <n v="26.63"/>
    <n v="33.33"/>
    <n v="45.01"/>
    <n v="21.97"/>
    <n v="1"/>
  </r>
  <r>
    <x v="258"/>
    <s v="9781801062268"/>
    <d v="2022-09-22T00:00:00"/>
    <n v="10.99"/>
    <n v="211"/>
    <x v="84"/>
    <n v="-1"/>
    <n v="-10.99"/>
    <n v="-7.33"/>
    <n v="33.33"/>
    <n v="45.05"/>
    <n v="-6.04"/>
    <n v="1"/>
  </r>
  <r>
    <x v="258"/>
    <s v="9781801062268"/>
    <d v="2022-09-22T00:00:00"/>
    <n v="10.99"/>
    <n v="211"/>
    <x v="24"/>
    <n v="-4"/>
    <n v="-43.96"/>
    <n v="-29.31"/>
    <n v="33.33"/>
    <n v="45"/>
    <n v="-24.18"/>
    <n v="1"/>
  </r>
  <r>
    <x v="258"/>
    <s v="9781801062268"/>
    <d v="2022-09-22T00:00:00"/>
    <n v="10.99"/>
    <n v="211"/>
    <x v="22"/>
    <n v="-2"/>
    <n v="-21.98"/>
    <n v="-14.65"/>
    <n v="33.33"/>
    <n v="45"/>
    <n v="-12.09"/>
    <n v="1"/>
  </r>
  <r>
    <x v="258"/>
    <s v="9781801062268"/>
    <d v="2022-09-22T00:00:00"/>
    <n v="10.99"/>
    <n v="211"/>
    <x v="14"/>
    <n v="-8"/>
    <n v="-87.92"/>
    <n v="-58.62"/>
    <n v="33.33"/>
    <n v="45"/>
    <n v="-48.36"/>
    <n v="1"/>
  </r>
  <r>
    <x v="258"/>
    <s v="9781801062268"/>
    <d v="2022-09-22T00:00:00"/>
    <n v="10.99"/>
    <n v="211"/>
    <x v="89"/>
    <n v="-2"/>
    <n v="-21.98"/>
    <n v="-14.29"/>
    <n v="35"/>
    <n v="46.32"/>
    <n v="-11.8"/>
    <n v="1"/>
  </r>
  <r>
    <x v="258"/>
    <s v="9781801062268"/>
    <d v="2022-09-22T00:00:00"/>
    <n v="10.99"/>
    <n v="211"/>
    <x v="90"/>
    <n v="-2"/>
    <n v="-21.98"/>
    <n v="-14.29"/>
    <n v="35"/>
    <n v="46.32"/>
    <n v="-11.8"/>
    <n v="1"/>
  </r>
  <r>
    <x v="258"/>
    <s v="9781801062268"/>
    <d v="2022-09-22T00:00:00"/>
    <n v="10.99"/>
    <n v="211"/>
    <x v="51"/>
    <n v="-2"/>
    <n v="-21.98"/>
    <n v="-14.29"/>
    <n v="35"/>
    <n v="46.32"/>
    <n v="-11.8"/>
    <n v="1"/>
  </r>
  <r>
    <x v="258"/>
    <s v="9781801062268"/>
    <d v="2022-09-22T00:00:00"/>
    <n v="10.99"/>
    <n v="211"/>
    <x v="52"/>
    <n v="-7"/>
    <n v="-76.930000000000007"/>
    <n v="-50"/>
    <n v="35"/>
    <n v="46.32"/>
    <n v="-41.3"/>
    <n v="1"/>
  </r>
  <r>
    <x v="259"/>
    <s v="9781801062640"/>
    <d v="2022-09-24T00:00:00"/>
    <n v="6.99"/>
    <n v="102"/>
    <x v="33"/>
    <n v="1"/>
    <n v="6.99"/>
    <n v="4.66"/>
    <n v="33.33"/>
    <n v="45.07"/>
    <n v="3.84"/>
    <n v="1"/>
  </r>
  <r>
    <x v="259"/>
    <s v="9781801062640"/>
    <d v="2022-09-24T00:00:00"/>
    <n v="6.99"/>
    <n v="102"/>
    <x v="84"/>
    <n v="28"/>
    <n v="195.72"/>
    <n v="130.49"/>
    <n v="33.33"/>
    <n v="45"/>
    <n v="107.65"/>
    <n v="1"/>
  </r>
  <r>
    <x v="259"/>
    <s v="9781801062640"/>
    <d v="2022-09-24T00:00:00"/>
    <n v="6.99"/>
    <n v="102"/>
    <x v="9"/>
    <n v="1"/>
    <n v="6.99"/>
    <n v="4.66"/>
    <n v="33.33"/>
    <n v="45.07"/>
    <n v="3.84"/>
    <n v="1"/>
  </r>
  <r>
    <x v="259"/>
    <s v="9781801062640"/>
    <d v="2022-09-24T00:00:00"/>
    <n v="6.99"/>
    <n v="102"/>
    <x v="9"/>
    <n v="-3"/>
    <n v="-20.97"/>
    <n v="-13.98"/>
    <n v="33.33"/>
    <n v="45.02"/>
    <n v="-11.53"/>
    <n v="1"/>
  </r>
  <r>
    <x v="260"/>
    <s v="9781801062350"/>
    <d v="2022-10-07T00:00:00"/>
    <n v="4.99"/>
    <n v="77"/>
    <x v="5"/>
    <n v="1"/>
    <n v="4.99"/>
    <n v="3.33"/>
    <n v="33.33"/>
    <n v="45.1"/>
    <n v="2.74"/>
    <n v="1"/>
  </r>
  <r>
    <x v="260"/>
    <s v="9781801062350"/>
    <d v="2022-10-07T00:00:00"/>
    <n v="4.99"/>
    <n v="77"/>
    <x v="27"/>
    <n v="1"/>
    <n v="4.99"/>
    <n v="3.33"/>
    <n v="33.33"/>
    <n v="45.1"/>
    <n v="2.74"/>
    <n v="1"/>
  </r>
  <r>
    <x v="260"/>
    <s v="9781801062350"/>
    <d v="2022-10-07T00:00:00"/>
    <n v="4.99"/>
    <n v="77"/>
    <x v="86"/>
    <n v="1"/>
    <n v="4.99"/>
    <n v="3.33"/>
    <n v="33.33"/>
    <n v="45.1"/>
    <n v="2.74"/>
    <n v="1"/>
  </r>
  <r>
    <x v="260"/>
    <s v="9781801062350"/>
    <d v="2022-10-07T00:00:00"/>
    <n v="4.99"/>
    <n v="77"/>
    <x v="13"/>
    <n v="2"/>
    <n v="9.98"/>
    <n v="6.65"/>
    <n v="33.33"/>
    <n v="44.99"/>
    <n v="5.49"/>
    <n v="1"/>
  </r>
  <r>
    <x v="261"/>
    <s v="9781801062312"/>
    <d v="2022-10-07T00:00:00"/>
    <n v="4.99"/>
    <n v="138"/>
    <x v="5"/>
    <n v="1"/>
    <n v="4.99"/>
    <n v="3.33"/>
    <n v="33.33"/>
    <n v="45.1"/>
    <n v="2.74"/>
    <n v="1"/>
  </r>
  <r>
    <x v="261"/>
    <s v="9781801062312"/>
    <d v="2022-10-07T00:00:00"/>
    <n v="4.99"/>
    <n v="138"/>
    <x v="46"/>
    <n v="3"/>
    <n v="14.97"/>
    <n v="9.98"/>
    <n v="33.33"/>
    <n v="45.03"/>
    <n v="8.23"/>
    <n v="1"/>
  </r>
  <r>
    <x v="261"/>
    <s v="9781801062312"/>
    <d v="2022-10-07T00:00:00"/>
    <n v="4.99"/>
    <n v="138"/>
    <x v="9"/>
    <n v="17"/>
    <n v="84.83"/>
    <n v="56.56"/>
    <n v="33.33"/>
    <n v="45"/>
    <n v="46.66"/>
    <n v="1"/>
  </r>
  <r>
    <x v="261"/>
    <s v="9781801062312"/>
    <d v="2022-10-07T00:00:00"/>
    <n v="4.99"/>
    <n v="138"/>
    <x v="9"/>
    <n v="1"/>
    <n v="4.99"/>
    <n v="3.33"/>
    <n v="33.33"/>
    <n v="45.1"/>
    <n v="2.74"/>
    <n v="1"/>
  </r>
  <r>
    <x v="261"/>
    <s v="9781801062312"/>
    <d v="2022-10-07T00:00:00"/>
    <n v="4.99"/>
    <n v="138"/>
    <x v="66"/>
    <n v="2"/>
    <n v="9.98"/>
    <n v="6.65"/>
    <n v="33.33"/>
    <n v="44.99"/>
    <n v="5.49"/>
    <n v="1"/>
  </r>
  <r>
    <x v="262"/>
    <s v="9781801062329"/>
    <d v="2022-10-07T00:00:00"/>
    <n v="4.99"/>
    <n v="40"/>
    <x v="5"/>
    <n v="1"/>
    <n v="4.99"/>
    <n v="3.33"/>
    <n v="33.33"/>
    <n v="45.1"/>
    <n v="2.74"/>
    <n v="1"/>
  </r>
  <r>
    <x v="262"/>
    <s v="9781801062329"/>
    <d v="2022-10-07T00:00:00"/>
    <n v="4.99"/>
    <n v="40"/>
    <x v="27"/>
    <n v="1"/>
    <n v="4.99"/>
    <n v="3.33"/>
    <n v="33.33"/>
    <n v="45.1"/>
    <n v="2.74"/>
    <n v="1"/>
  </r>
  <r>
    <x v="262"/>
    <s v="9781801062329"/>
    <d v="2022-10-07T00:00:00"/>
    <n v="4.99"/>
    <n v="40"/>
    <x v="81"/>
    <n v="1"/>
    <n v="4.99"/>
    <n v="3.33"/>
    <n v="33.33"/>
    <n v="45.1"/>
    <n v="2.74"/>
    <n v="1"/>
  </r>
  <r>
    <x v="262"/>
    <s v="9781801062329"/>
    <d v="2022-10-07T00:00:00"/>
    <n v="4.99"/>
    <n v="40"/>
    <x v="46"/>
    <n v="3"/>
    <n v="14.97"/>
    <n v="9.98"/>
    <n v="33.33"/>
    <n v="45.03"/>
    <n v="8.23"/>
    <n v="1"/>
  </r>
  <r>
    <x v="262"/>
    <s v="9781801062329"/>
    <d v="2022-10-07T00:00:00"/>
    <n v="4.99"/>
    <n v="40"/>
    <x v="9"/>
    <n v="1"/>
    <n v="4.99"/>
    <n v="3.33"/>
    <n v="33.33"/>
    <n v="45.1"/>
    <n v="2.74"/>
    <n v="1"/>
  </r>
  <r>
    <x v="262"/>
    <s v="9781801062329"/>
    <d v="2022-10-07T00:00:00"/>
    <n v="4.99"/>
    <n v="40"/>
    <x v="9"/>
    <n v="17"/>
    <n v="84.83"/>
    <n v="56.56"/>
    <n v="33.33"/>
    <n v="45"/>
    <n v="46.66"/>
    <n v="1"/>
  </r>
  <r>
    <x v="262"/>
    <s v="9781801062329"/>
    <d v="2022-10-07T00:00:00"/>
    <n v="4.99"/>
    <n v="40"/>
    <x v="66"/>
    <n v="2"/>
    <n v="9.98"/>
    <n v="6.65"/>
    <n v="33.33"/>
    <n v="44.99"/>
    <n v="5.49"/>
    <n v="1"/>
  </r>
  <r>
    <x v="262"/>
    <s v="9781801062329"/>
    <d v="2022-10-07T00:00:00"/>
    <n v="4.99"/>
    <n v="40"/>
    <x v="100"/>
    <n v="2"/>
    <n v="9.98"/>
    <n v="6.65"/>
    <n v="33.33"/>
    <n v="44.99"/>
    <n v="5.49"/>
    <n v="1"/>
  </r>
  <r>
    <x v="262"/>
    <s v="9781801062329"/>
    <d v="2022-10-07T00:00:00"/>
    <n v="4.99"/>
    <n v="40"/>
    <x v="1"/>
    <n v="1"/>
    <n v="4.99"/>
    <n v="3.33"/>
    <n v="33.33"/>
    <n v="45.1"/>
    <n v="2.74"/>
    <n v="1"/>
  </r>
  <r>
    <x v="262"/>
    <s v="9781801062329"/>
    <d v="2022-10-07T00:00:00"/>
    <n v="4.99"/>
    <n v="40"/>
    <x v="86"/>
    <n v="1"/>
    <n v="4.99"/>
    <n v="3.33"/>
    <n v="33.33"/>
    <n v="45.1"/>
    <n v="2.74"/>
    <n v="1"/>
  </r>
  <r>
    <x v="262"/>
    <s v="9781801062329"/>
    <d v="2022-10-07T00:00:00"/>
    <n v="4.99"/>
    <n v="40"/>
    <x v="86"/>
    <n v="1"/>
    <n v="4.99"/>
    <n v="3.33"/>
    <n v="33.33"/>
    <n v="45.1"/>
    <n v="2.74"/>
    <n v="1"/>
  </r>
  <r>
    <x v="262"/>
    <s v="9781801062329"/>
    <d v="2022-10-07T00:00:00"/>
    <n v="4.99"/>
    <n v="40"/>
    <x v="13"/>
    <n v="2"/>
    <n v="9.98"/>
    <n v="6.65"/>
    <n v="33.33"/>
    <n v="44.99"/>
    <n v="5.49"/>
    <n v="1"/>
  </r>
  <r>
    <x v="263"/>
    <s v="9781801062404"/>
    <d v="2022-10-07T00:00:00"/>
    <n v="4.99"/>
    <n v="165"/>
    <x v="5"/>
    <n v="1"/>
    <n v="4.99"/>
    <n v="3.33"/>
    <n v="33.33"/>
    <n v="45.1"/>
    <n v="2.74"/>
    <n v="1"/>
  </r>
  <r>
    <x v="263"/>
    <s v="9781801062404"/>
    <d v="2022-10-07T00:00:00"/>
    <n v="4.99"/>
    <n v="165"/>
    <x v="46"/>
    <n v="3"/>
    <n v="14.97"/>
    <n v="9.98"/>
    <n v="33.33"/>
    <n v="45.03"/>
    <n v="8.23"/>
    <n v="1"/>
  </r>
  <r>
    <x v="263"/>
    <s v="9781801062404"/>
    <d v="2022-10-07T00:00:00"/>
    <n v="4.99"/>
    <n v="165"/>
    <x v="86"/>
    <n v="2"/>
    <n v="9.98"/>
    <n v="6.65"/>
    <n v="33.33"/>
    <n v="44.99"/>
    <n v="5.49"/>
    <n v="1"/>
  </r>
  <r>
    <x v="263"/>
    <s v="9781801062404"/>
    <d v="2022-10-07T00:00:00"/>
    <n v="4.99"/>
    <n v="165"/>
    <x v="13"/>
    <n v="2"/>
    <n v="9.98"/>
    <n v="6.65"/>
    <n v="33.33"/>
    <n v="44.99"/>
    <n v="5.49"/>
    <n v="1"/>
  </r>
  <r>
    <x v="264"/>
    <s v="9781801062374"/>
    <d v="2022-10-07T00:00:00"/>
    <n v="4.99"/>
    <n v="127"/>
    <x v="84"/>
    <n v="28"/>
    <n v="139.72"/>
    <n v="93.15"/>
    <n v="33.33"/>
    <n v="45"/>
    <n v="76.849999999999994"/>
    <n v="1"/>
  </r>
  <r>
    <x v="264"/>
    <s v="9781801062374"/>
    <d v="2022-10-07T00:00:00"/>
    <n v="4.99"/>
    <n v="127"/>
    <x v="5"/>
    <n v="1"/>
    <n v="4.99"/>
    <n v="3.33"/>
    <n v="33.33"/>
    <n v="45.1"/>
    <n v="2.74"/>
    <n v="1"/>
  </r>
  <r>
    <x v="264"/>
    <s v="9781801062374"/>
    <d v="2022-10-07T00:00:00"/>
    <n v="4.99"/>
    <n v="127"/>
    <x v="4"/>
    <n v="2"/>
    <n v="9.98"/>
    <n v="6.65"/>
    <n v="33.33"/>
    <n v="44.99"/>
    <n v="5.49"/>
    <n v="1"/>
  </r>
  <r>
    <x v="264"/>
    <s v="9781801062374"/>
    <d v="2022-10-07T00:00:00"/>
    <n v="4.99"/>
    <n v="127"/>
    <x v="9"/>
    <n v="1"/>
    <n v="4.99"/>
    <n v="3.33"/>
    <n v="33.33"/>
    <n v="45.1"/>
    <n v="2.74"/>
    <n v="1"/>
  </r>
  <r>
    <x v="264"/>
    <s v="9781801062374"/>
    <d v="2022-10-07T00:00:00"/>
    <n v="4.99"/>
    <n v="127"/>
    <x v="9"/>
    <n v="17"/>
    <n v="84.83"/>
    <n v="56.56"/>
    <n v="33.33"/>
    <n v="45"/>
    <n v="46.66"/>
    <n v="1"/>
  </r>
  <r>
    <x v="264"/>
    <s v="9781801062374"/>
    <d v="2022-10-07T00:00:00"/>
    <n v="4.99"/>
    <n v="127"/>
    <x v="6"/>
    <n v="1"/>
    <n v="4.99"/>
    <n v="3.33"/>
    <n v="33.33"/>
    <n v="45.1"/>
    <n v="2.74"/>
    <n v="1"/>
  </r>
  <r>
    <x v="264"/>
    <s v="9781801062374"/>
    <d v="2022-10-07T00:00:00"/>
    <n v="4.99"/>
    <n v="127"/>
    <x v="1"/>
    <n v="1"/>
    <n v="4.99"/>
    <n v="3.33"/>
    <n v="33.33"/>
    <n v="45.1"/>
    <n v="2.74"/>
    <n v="1"/>
  </r>
  <r>
    <x v="264"/>
    <s v="9781801062374"/>
    <d v="2022-10-07T00:00:00"/>
    <n v="4.99"/>
    <n v="127"/>
    <x v="86"/>
    <n v="1"/>
    <n v="4.99"/>
    <n v="3.33"/>
    <n v="33.33"/>
    <n v="45.1"/>
    <n v="2.74"/>
    <n v="1"/>
  </r>
  <r>
    <x v="265"/>
    <s v="9781801062336"/>
    <d v="2022-10-07T00:00:00"/>
    <n v="4.99"/>
    <n v="140"/>
    <x v="5"/>
    <n v="1"/>
    <n v="4.99"/>
    <n v="3.33"/>
    <n v="33.33"/>
    <n v="45.1"/>
    <n v="2.74"/>
    <n v="1"/>
  </r>
  <r>
    <x v="265"/>
    <s v="9781801062336"/>
    <d v="2022-10-07T00:00:00"/>
    <n v="4.99"/>
    <n v="140"/>
    <x v="27"/>
    <n v="1"/>
    <n v="4.99"/>
    <n v="3.33"/>
    <n v="33.33"/>
    <n v="45.1"/>
    <n v="2.74"/>
    <n v="1"/>
  </r>
  <r>
    <x v="265"/>
    <s v="9781801062336"/>
    <d v="2022-10-07T00:00:00"/>
    <n v="4.99"/>
    <n v="140"/>
    <x v="66"/>
    <n v="2"/>
    <n v="9.98"/>
    <n v="6.65"/>
    <n v="33.33"/>
    <n v="44.99"/>
    <n v="5.49"/>
    <n v="1"/>
  </r>
  <r>
    <x v="265"/>
    <s v="9781801062336"/>
    <d v="2022-10-07T00:00:00"/>
    <n v="4.99"/>
    <n v="140"/>
    <x v="6"/>
    <n v="1"/>
    <n v="4.99"/>
    <n v="3.33"/>
    <n v="33.33"/>
    <n v="45.1"/>
    <n v="2.74"/>
    <n v="1"/>
  </r>
  <r>
    <x v="265"/>
    <s v="9781801062336"/>
    <d v="2022-10-07T00:00:00"/>
    <n v="4.99"/>
    <n v="140"/>
    <x v="6"/>
    <n v="1"/>
    <n v="4.99"/>
    <n v="3.33"/>
    <n v="33.33"/>
    <n v="45.1"/>
    <n v="2.74"/>
    <n v="1"/>
  </r>
  <r>
    <x v="265"/>
    <s v="9781801062336"/>
    <d v="2022-10-07T00:00:00"/>
    <n v="4.99"/>
    <n v="140"/>
    <x v="86"/>
    <n v="2"/>
    <n v="9.98"/>
    <n v="6.65"/>
    <n v="33.33"/>
    <n v="44.99"/>
    <n v="5.49"/>
    <n v="1"/>
  </r>
  <r>
    <x v="265"/>
    <s v="9781801062336"/>
    <d v="2022-10-07T00:00:00"/>
    <n v="4.99"/>
    <n v="140"/>
    <x v="13"/>
    <n v="2"/>
    <n v="9.98"/>
    <n v="6.65"/>
    <n v="33.33"/>
    <n v="44.99"/>
    <n v="5.49"/>
    <n v="1"/>
  </r>
  <r>
    <x v="266"/>
    <s v="9781801062398"/>
    <d v="2022-10-07T00:00:00"/>
    <n v="4.99"/>
    <n v="50"/>
    <x v="5"/>
    <n v="1"/>
    <n v="4.99"/>
    <n v="3.33"/>
    <n v="33.33"/>
    <n v="45.1"/>
    <n v="2.74"/>
    <n v="1"/>
  </r>
  <r>
    <x v="266"/>
    <s v="9781801062398"/>
    <d v="2022-10-07T00:00:00"/>
    <n v="4.99"/>
    <n v="50"/>
    <x v="27"/>
    <n v="1"/>
    <n v="4.99"/>
    <n v="3.33"/>
    <n v="33.33"/>
    <n v="45.1"/>
    <n v="2.74"/>
    <n v="1"/>
  </r>
  <r>
    <x v="266"/>
    <s v="9781801062398"/>
    <d v="2022-10-07T00:00:00"/>
    <n v="4.99"/>
    <n v="50"/>
    <x v="46"/>
    <n v="3"/>
    <n v="14.97"/>
    <n v="9.98"/>
    <n v="33.33"/>
    <n v="45.03"/>
    <n v="8.23"/>
    <n v="1"/>
  </r>
  <r>
    <x v="266"/>
    <s v="9781801062398"/>
    <d v="2022-10-07T00:00:00"/>
    <n v="4.99"/>
    <n v="50"/>
    <x v="106"/>
    <n v="-3"/>
    <n v="-14.97"/>
    <n v="-9.98"/>
    <n v="33.33"/>
    <n v="45.03"/>
    <n v="-8.23"/>
    <n v="1"/>
  </r>
  <r>
    <x v="266"/>
    <s v="9781801062398"/>
    <d v="2022-10-07T00:00:00"/>
    <n v="4.99"/>
    <n v="50"/>
    <x v="9"/>
    <n v="1"/>
    <n v="4.99"/>
    <n v="3.33"/>
    <n v="33.33"/>
    <n v="45.1"/>
    <n v="2.74"/>
    <n v="1"/>
  </r>
  <r>
    <x v="266"/>
    <s v="9781801062398"/>
    <d v="2022-10-07T00:00:00"/>
    <n v="4.99"/>
    <n v="50"/>
    <x v="9"/>
    <n v="18"/>
    <n v="89.82"/>
    <n v="59.88"/>
    <n v="33.33"/>
    <n v="45.01"/>
    <n v="49.4"/>
    <n v="1"/>
  </r>
  <r>
    <x v="266"/>
    <s v="9781801062398"/>
    <d v="2022-10-07T00:00:00"/>
    <n v="4.99"/>
    <n v="50"/>
    <x v="86"/>
    <n v="2"/>
    <n v="9.98"/>
    <n v="6.65"/>
    <n v="33.33"/>
    <n v="44.99"/>
    <n v="5.49"/>
    <n v="1"/>
  </r>
  <r>
    <x v="266"/>
    <s v="9781801062398"/>
    <d v="2022-10-07T00:00:00"/>
    <n v="4.99"/>
    <n v="50"/>
    <x v="8"/>
    <n v="1"/>
    <n v="4.99"/>
    <n v="3.33"/>
    <n v="33.33"/>
    <n v="45.1"/>
    <n v="2.74"/>
    <n v="1"/>
  </r>
  <r>
    <x v="267"/>
    <s v="9781801062381"/>
    <d v="2022-10-07T00:00:00"/>
    <n v="4.99"/>
    <n v="76"/>
    <x v="16"/>
    <n v="1"/>
    <n v="4.99"/>
    <n v="3.33"/>
    <n v="33.33"/>
    <n v="45.1"/>
    <n v="2.74"/>
    <n v="1"/>
  </r>
  <r>
    <x v="267"/>
    <s v="9781801062381"/>
    <d v="2022-10-07T00:00:00"/>
    <n v="4.99"/>
    <n v="76"/>
    <x v="13"/>
    <n v="1"/>
    <n v="4.99"/>
    <n v="3.33"/>
    <n v="33.33"/>
    <n v="45.1"/>
    <n v="2.74"/>
    <n v="1"/>
  </r>
  <r>
    <x v="267"/>
    <s v="9781801062381"/>
    <d v="2022-10-07T00:00:00"/>
    <n v="4.99"/>
    <n v="76"/>
    <x v="22"/>
    <n v="-1"/>
    <n v="-4.99"/>
    <n v="-3.33"/>
    <n v="33.33"/>
    <n v="45.1"/>
    <n v="-2.74"/>
    <n v="1"/>
  </r>
  <r>
    <x v="267"/>
    <s v="9781801062381"/>
    <d v="2022-10-07T00:00:00"/>
    <n v="4.99"/>
    <n v="76"/>
    <x v="89"/>
    <n v="-2"/>
    <n v="-9.98"/>
    <n v="-6.49"/>
    <n v="35"/>
    <n v="46.3"/>
    <n v="-5.36"/>
    <n v="1"/>
  </r>
  <r>
    <x v="268"/>
    <s v="9781801062343"/>
    <d v="2022-10-07T00:00:00"/>
    <n v="4.99"/>
    <n v="39"/>
    <x v="5"/>
    <n v="1"/>
    <n v="4.99"/>
    <n v="3.33"/>
    <n v="33.33"/>
    <n v="45.1"/>
    <n v="2.74"/>
    <n v="1"/>
  </r>
  <r>
    <x v="268"/>
    <s v="9781801062343"/>
    <d v="2022-10-07T00:00:00"/>
    <n v="4.99"/>
    <n v="39"/>
    <x v="24"/>
    <n v="2"/>
    <n v="9.98"/>
    <n v="6.65"/>
    <n v="33.33"/>
    <n v="44.99"/>
    <n v="5.49"/>
    <n v="1"/>
  </r>
  <r>
    <x v="268"/>
    <s v="9781801062343"/>
    <d v="2022-10-07T00:00:00"/>
    <n v="4.99"/>
    <n v="39"/>
    <x v="46"/>
    <n v="3"/>
    <n v="14.97"/>
    <n v="9.98"/>
    <n v="33.33"/>
    <n v="45.03"/>
    <n v="8.23"/>
    <n v="1"/>
  </r>
  <r>
    <x v="268"/>
    <s v="9781801062343"/>
    <d v="2022-10-07T00:00:00"/>
    <n v="4.99"/>
    <n v="39"/>
    <x v="9"/>
    <n v="1"/>
    <n v="4.99"/>
    <n v="3.33"/>
    <n v="33.33"/>
    <n v="45.1"/>
    <n v="2.74"/>
    <n v="1"/>
  </r>
  <r>
    <x v="268"/>
    <s v="9781801062343"/>
    <d v="2022-10-07T00:00:00"/>
    <n v="4.99"/>
    <n v="39"/>
    <x v="9"/>
    <n v="17"/>
    <n v="84.83"/>
    <n v="56.56"/>
    <n v="33.33"/>
    <n v="45"/>
    <n v="46.66"/>
    <n v="1"/>
  </r>
  <r>
    <x v="268"/>
    <s v="9781801062343"/>
    <d v="2022-10-07T00:00:00"/>
    <n v="4.99"/>
    <n v="39"/>
    <x v="66"/>
    <n v="2"/>
    <n v="9.98"/>
    <n v="6.65"/>
    <n v="33.33"/>
    <n v="44.99"/>
    <n v="5.49"/>
    <n v="1"/>
  </r>
  <r>
    <x v="268"/>
    <s v="9781801062343"/>
    <d v="2022-10-07T00:00:00"/>
    <n v="4.99"/>
    <n v="39"/>
    <x v="1"/>
    <n v="4"/>
    <n v="19.96"/>
    <n v="13.31"/>
    <n v="33.33"/>
    <n v="44.99"/>
    <n v="10.98"/>
    <n v="1"/>
  </r>
  <r>
    <x v="268"/>
    <s v="9781801062343"/>
    <d v="2022-10-07T00:00:00"/>
    <n v="4.99"/>
    <n v="39"/>
    <x v="86"/>
    <n v="1"/>
    <n v="4.99"/>
    <n v="3.33"/>
    <n v="33.33"/>
    <n v="45.1"/>
    <n v="2.74"/>
    <n v="1"/>
  </r>
  <r>
    <x v="268"/>
    <s v="9781801062343"/>
    <d v="2022-10-07T00:00:00"/>
    <n v="4.99"/>
    <n v="39"/>
    <x v="86"/>
    <n v="1"/>
    <n v="4.99"/>
    <n v="3.33"/>
    <n v="33.33"/>
    <n v="45.1"/>
    <n v="2.74"/>
    <n v="1"/>
  </r>
  <r>
    <x v="268"/>
    <s v="9781801062343"/>
    <d v="2022-10-07T00:00:00"/>
    <n v="4.99"/>
    <n v="39"/>
    <x v="13"/>
    <n v="2"/>
    <n v="9.98"/>
    <n v="6.65"/>
    <n v="33.33"/>
    <n v="44.99"/>
    <n v="5.49"/>
    <n v="1"/>
  </r>
  <r>
    <x v="269"/>
    <s v="9781801062367"/>
    <d v="2022-10-07T00:00:00"/>
    <n v="4.99"/>
    <n v="138"/>
    <x v="5"/>
    <n v="1"/>
    <n v="4.99"/>
    <n v="3.33"/>
    <n v="33.33"/>
    <n v="45.1"/>
    <n v="2.74"/>
    <n v="1"/>
  </r>
  <r>
    <x v="269"/>
    <s v="9781801062367"/>
    <d v="2022-10-07T00:00:00"/>
    <n v="4.99"/>
    <n v="138"/>
    <x v="99"/>
    <n v="2"/>
    <n v="9.98"/>
    <n v="6.65"/>
    <n v="33.33"/>
    <n v="44.99"/>
    <n v="5.49"/>
    <n v="1"/>
  </r>
  <r>
    <x v="269"/>
    <s v="9781801062367"/>
    <d v="2022-10-07T00:00:00"/>
    <n v="4.99"/>
    <n v="138"/>
    <x v="4"/>
    <n v="2"/>
    <n v="9.98"/>
    <n v="6.65"/>
    <n v="33.33"/>
    <n v="44.99"/>
    <n v="5.49"/>
    <n v="1"/>
  </r>
  <r>
    <x v="269"/>
    <s v="9781801062367"/>
    <d v="2022-10-07T00:00:00"/>
    <n v="4.99"/>
    <n v="138"/>
    <x v="9"/>
    <n v="18"/>
    <n v="89.82"/>
    <n v="59.88"/>
    <n v="33.33"/>
    <n v="45.01"/>
    <n v="49.4"/>
    <n v="1"/>
  </r>
  <r>
    <x v="269"/>
    <s v="9781801062367"/>
    <d v="2022-10-07T00:00:00"/>
    <n v="4.99"/>
    <n v="138"/>
    <x v="66"/>
    <n v="2"/>
    <n v="9.98"/>
    <n v="6.65"/>
    <n v="33.33"/>
    <n v="44.99"/>
    <n v="5.49"/>
    <n v="1"/>
  </r>
  <r>
    <x v="269"/>
    <s v="9781801062367"/>
    <d v="2022-10-07T00:00:00"/>
    <n v="4.99"/>
    <n v="138"/>
    <x v="13"/>
    <n v="1"/>
    <n v="4.99"/>
    <n v="3.33"/>
    <n v="33.33"/>
    <n v="45.1"/>
    <n v="2.74"/>
    <n v="1"/>
  </r>
  <r>
    <x v="269"/>
    <s v="9781801062367"/>
    <d v="2022-10-07T00:00:00"/>
    <n v="4.99"/>
    <n v="138"/>
    <x v="13"/>
    <n v="2"/>
    <n v="9.98"/>
    <n v="6.65"/>
    <n v="33.33"/>
    <n v="44.99"/>
    <n v="5.49"/>
    <n v="1"/>
  </r>
  <r>
    <x v="270"/>
    <s v="9781801062626"/>
    <d v="2022-10-31T00:00:00"/>
    <n v="9.99"/>
    <n v="58"/>
    <x v="28"/>
    <n v="3"/>
    <n v="29.97"/>
    <n v="18.88"/>
    <n v="37"/>
    <n v="47.99"/>
    <n v="15.59"/>
    <n v="1"/>
  </r>
  <r>
    <x v="270"/>
    <s v="9781801062626"/>
    <d v="2022-10-31T00:00:00"/>
    <n v="9.99"/>
    <n v="58"/>
    <x v="20"/>
    <n v="-3"/>
    <n v="-29.97"/>
    <n v="-19.98"/>
    <n v="33.33"/>
    <n v="45.02"/>
    <n v="-16.48"/>
    <n v="1"/>
  </r>
  <r>
    <x v="270"/>
    <s v="9781801062626"/>
    <d v="2022-10-31T00:00:00"/>
    <n v="9.99"/>
    <n v="58"/>
    <x v="18"/>
    <n v="-2"/>
    <n v="-19.98"/>
    <n v="-13.32"/>
    <n v="33.33"/>
    <n v="45"/>
    <n v="-10.99"/>
    <n v="1"/>
  </r>
  <r>
    <x v="270"/>
    <s v="9781801062626"/>
    <d v="2022-10-31T00:00:00"/>
    <n v="9.99"/>
    <n v="58"/>
    <x v="14"/>
    <n v="-1"/>
    <n v="-9.99"/>
    <n v="-6.66"/>
    <n v="33.33"/>
    <n v="45.05"/>
    <n v="-5.49"/>
    <n v="1"/>
  </r>
  <r>
    <x v="270"/>
    <s v="9781801062626"/>
    <d v="2022-10-31T00:00:00"/>
    <n v="9.99"/>
    <n v="58"/>
    <x v="7"/>
    <n v="1"/>
    <n v="9.99"/>
    <n v="6.66"/>
    <n v="33.33"/>
    <n v="45.05"/>
    <n v="5.49"/>
    <n v="1"/>
  </r>
  <r>
    <x v="271"/>
    <s v="9781801062619"/>
    <d v="2022-11-15T00:00:00"/>
    <n v="7.99"/>
    <n v="46"/>
    <x v="20"/>
    <n v="1"/>
    <n v="7.99"/>
    <n v="5.33"/>
    <n v="33.33"/>
    <n v="45.06"/>
    <n v="4.3899999999999997"/>
    <n v="1"/>
  </r>
  <r>
    <x v="271"/>
    <s v="9781801062619"/>
    <d v="2022-11-15T00:00:00"/>
    <n v="7.99"/>
    <n v="46"/>
    <x v="27"/>
    <n v="1"/>
    <n v="7.99"/>
    <n v="5.33"/>
    <n v="33.33"/>
    <n v="45.06"/>
    <n v="4.3899999999999997"/>
    <n v="1"/>
  </r>
  <r>
    <x v="271"/>
    <s v="9781801062619"/>
    <d v="2022-11-15T00:00:00"/>
    <n v="7.99"/>
    <n v="46"/>
    <x v="9"/>
    <n v="-1"/>
    <n v="-7.99"/>
    <n v="-5.33"/>
    <n v="33.33"/>
    <n v="45.06"/>
    <n v="-4.3899999999999997"/>
    <n v="1"/>
  </r>
  <r>
    <x v="271"/>
    <s v="9781801062619"/>
    <d v="2022-11-15T00:00:00"/>
    <n v="7.99"/>
    <n v="46"/>
    <x v="56"/>
    <n v="1"/>
    <n v="7.99"/>
    <n v="5.33"/>
    <n v="33.33"/>
    <n v="45.06"/>
    <n v="4.3899999999999997"/>
    <n v="1"/>
  </r>
  <r>
    <x v="272"/>
    <s v="9781910574898"/>
    <d v="2022-11-18T00:00:00"/>
    <n v="8.25"/>
    <n v="194"/>
    <x v="108"/>
    <n v="-14"/>
    <n v="-115.5"/>
    <n v="-69.3"/>
    <n v="40"/>
    <n v="50.45"/>
    <n v="-57.24"/>
    <n v="2"/>
  </r>
  <r>
    <x v="272"/>
    <s v="9781910574898"/>
    <d v="2022-11-18T00:00:00"/>
    <n v="8.25"/>
    <n v="194"/>
    <x v="9"/>
    <n v="1"/>
    <n v="8.25"/>
    <n v="5.5"/>
    <n v="33.33"/>
    <n v="44.97"/>
    <n v="4.54"/>
    <n v="2"/>
  </r>
  <r>
    <x v="272"/>
    <s v="9781910574898"/>
    <d v="2022-11-18T00:00:00"/>
    <n v="8.25"/>
    <n v="194"/>
    <x v="80"/>
    <n v="1"/>
    <n v="8.25"/>
    <n v="5.5"/>
    <n v="33.33"/>
    <n v="44.97"/>
    <n v="4.54"/>
    <n v="2"/>
  </r>
  <r>
    <x v="272"/>
    <s v="9781910574898"/>
    <d v="2022-11-18T00:00:00"/>
    <n v="8.25"/>
    <n v="194"/>
    <x v="109"/>
    <n v="6"/>
    <n v="49.5"/>
    <n v="33"/>
    <n v="33.33"/>
    <n v="44.99"/>
    <n v="27.23"/>
    <n v="2"/>
  </r>
  <r>
    <x v="273"/>
    <s v="9781912261239"/>
    <d v="2022-11-18T00:00:00"/>
    <n v="8.25"/>
    <n v="56"/>
    <x v="108"/>
    <n v="-2"/>
    <n v="-16.5"/>
    <n v="-9.9"/>
    <n v="40"/>
    <n v="50.43"/>
    <n v="-8.18"/>
    <n v="2"/>
  </r>
  <r>
    <x v="273"/>
    <s v="9781912261239"/>
    <d v="2022-11-18T00:00:00"/>
    <n v="8.25"/>
    <n v="56"/>
    <x v="110"/>
    <n v="3"/>
    <n v="24.75"/>
    <n v="14.85"/>
    <n v="40"/>
    <n v="50.43"/>
    <n v="12.27"/>
    <n v="2"/>
  </r>
  <r>
    <x v="273"/>
    <s v="9781912261239"/>
    <d v="2022-11-18T00:00:00"/>
    <n v="8.25"/>
    <n v="56"/>
    <x v="111"/>
    <n v="6"/>
    <n v="49.5"/>
    <n v="29.7"/>
    <n v="40"/>
    <n v="50.45"/>
    <n v="24.53"/>
    <n v="2"/>
  </r>
  <r>
    <x v="273"/>
    <s v="9781912261239"/>
    <d v="2022-11-18T00:00:00"/>
    <n v="8.25"/>
    <n v="56"/>
    <x v="109"/>
    <n v="6"/>
    <n v="49.5"/>
    <n v="33"/>
    <n v="33.33"/>
    <n v="44.99"/>
    <n v="27.23"/>
    <n v="2"/>
  </r>
  <r>
    <x v="274"/>
    <s v="9781912261222"/>
    <d v="2022-11-18T00:00:00"/>
    <n v="8.25"/>
    <n v="126"/>
    <x v="2"/>
    <n v="2"/>
    <n v="16.5"/>
    <n v="11"/>
    <n v="33.33"/>
    <n v="44.97"/>
    <n v="9.08"/>
    <n v="2"/>
  </r>
  <r>
    <x v="274"/>
    <s v="9781912261222"/>
    <d v="2022-11-18T00:00:00"/>
    <n v="8.25"/>
    <n v="126"/>
    <x v="75"/>
    <n v="1"/>
    <n v="8.25"/>
    <n v="5.5"/>
    <n v="33.33"/>
    <n v="44.97"/>
    <n v="4.54"/>
    <n v="2"/>
  </r>
  <r>
    <x v="274"/>
    <s v="9781912261222"/>
    <d v="2022-11-18T00:00:00"/>
    <n v="8.25"/>
    <n v="126"/>
    <x v="75"/>
    <n v="1"/>
    <n v="8.25"/>
    <n v="5.5"/>
    <n v="33.33"/>
    <n v="44.97"/>
    <n v="4.54"/>
    <n v="2"/>
  </r>
  <r>
    <x v="274"/>
    <s v="9781912261222"/>
    <d v="2022-11-18T00:00:00"/>
    <n v="8.25"/>
    <n v="126"/>
    <x v="68"/>
    <n v="1"/>
    <n v="8.25"/>
    <n v="7.43"/>
    <n v="10"/>
    <n v="44.97"/>
    <n v="4.54"/>
    <n v="2"/>
  </r>
  <r>
    <x v="274"/>
    <s v="9781912261222"/>
    <d v="2022-11-18T00:00:00"/>
    <n v="8.25"/>
    <n v="126"/>
    <x v="13"/>
    <n v="1"/>
    <n v="8.25"/>
    <n v="5.5"/>
    <n v="33.33"/>
    <n v="44.97"/>
    <n v="4.54"/>
    <n v="2"/>
  </r>
  <r>
    <x v="274"/>
    <s v="9781912261222"/>
    <d v="2022-11-18T00:00:00"/>
    <n v="8.25"/>
    <n v="126"/>
    <x v="112"/>
    <n v="3"/>
    <n v="24.75"/>
    <n v="14.85"/>
    <n v="40"/>
    <n v="50.43"/>
    <n v="12.27"/>
    <n v="2"/>
  </r>
  <r>
    <x v="275"/>
    <s v="9781801062657"/>
    <d v="2022-11-18T00:00:00"/>
    <n v="7.99"/>
    <n v="125"/>
    <x v="28"/>
    <n v="1"/>
    <n v="7.99"/>
    <n v="5.03"/>
    <n v="37"/>
    <n v="48.07"/>
    <n v="4.1500000000000004"/>
    <n v="1"/>
  </r>
  <r>
    <x v="275"/>
    <s v="9781801062657"/>
    <d v="2022-11-18T00:00:00"/>
    <n v="7.99"/>
    <n v="125"/>
    <x v="113"/>
    <n v="1"/>
    <n v="7.99"/>
    <n v="5.33"/>
    <n v="33.33"/>
    <n v="45.06"/>
    <n v="4.3899999999999997"/>
    <n v="1"/>
  </r>
  <r>
    <x v="275"/>
    <s v="9781801062657"/>
    <d v="2022-11-18T00:00:00"/>
    <n v="7.99"/>
    <n v="125"/>
    <x v="20"/>
    <n v="-8"/>
    <n v="-63.92"/>
    <n v="-42.62"/>
    <n v="33.33"/>
    <n v="45"/>
    <n v="-35.159999999999997"/>
    <n v="1"/>
  </r>
  <r>
    <x v="275"/>
    <s v="9781801062657"/>
    <d v="2022-11-18T00:00:00"/>
    <n v="7.99"/>
    <n v="125"/>
    <x v="20"/>
    <n v="-2"/>
    <n v="-15.98"/>
    <n v="-10.65"/>
    <n v="33.33"/>
    <n v="45"/>
    <n v="-8.7899999999999991"/>
    <n v="1"/>
  </r>
  <r>
    <x v="275"/>
    <s v="9781801062657"/>
    <d v="2022-11-18T00:00:00"/>
    <n v="7.99"/>
    <n v="125"/>
    <x v="56"/>
    <n v="1"/>
    <n v="7.99"/>
    <n v="5.33"/>
    <n v="33.33"/>
    <n v="45.06"/>
    <n v="4.3899999999999997"/>
    <n v="1"/>
  </r>
  <r>
    <x v="275"/>
    <s v="9781801062657"/>
    <d v="2022-11-18T00:00:00"/>
    <n v="7.99"/>
    <n v="125"/>
    <x v="14"/>
    <n v="-1"/>
    <n v="-7.99"/>
    <n v="-5.33"/>
    <n v="33.33"/>
    <n v="45.06"/>
    <n v="-4.3899999999999997"/>
    <n v="1"/>
  </r>
  <r>
    <x v="275"/>
    <s v="9781801062657"/>
    <d v="2022-11-18T00:00:00"/>
    <n v="7.99"/>
    <n v="125"/>
    <x v="14"/>
    <n v="-1"/>
    <n v="-7.99"/>
    <n v="-5.33"/>
    <n v="33.33"/>
    <n v="45.06"/>
    <n v="-4.3899999999999997"/>
    <n v="1"/>
  </r>
  <r>
    <x v="276"/>
    <s v="9781801062756"/>
    <d v="2022-11-21T00:00:00"/>
    <n v="8.25"/>
    <n v="108"/>
    <x v="25"/>
    <n v="1"/>
    <n v="8.25"/>
    <n v="5.5"/>
    <n v="33.33"/>
    <n v="44.97"/>
    <n v="4.54"/>
    <n v="2"/>
  </r>
  <r>
    <x v="276"/>
    <s v="9781801062756"/>
    <d v="2022-11-21T00:00:00"/>
    <n v="8.25"/>
    <n v="108"/>
    <x v="110"/>
    <n v="1"/>
    <n v="8.25"/>
    <n v="4.95"/>
    <n v="40"/>
    <n v="50.43"/>
    <n v="4.09"/>
    <n v="2"/>
  </r>
  <r>
    <x v="276"/>
    <s v="9781801062756"/>
    <d v="2022-11-21T00:00:00"/>
    <n v="8.25"/>
    <n v="108"/>
    <x v="9"/>
    <n v="1"/>
    <n v="8.25"/>
    <n v="5.5"/>
    <n v="33.33"/>
    <n v="44.97"/>
    <n v="4.54"/>
    <n v="2"/>
  </r>
  <r>
    <x v="276"/>
    <s v="9781801062756"/>
    <d v="2022-11-21T00:00:00"/>
    <n v="8.25"/>
    <n v="108"/>
    <x v="63"/>
    <n v="2"/>
    <n v="16.5"/>
    <n v="11"/>
    <n v="33.33"/>
    <n v="44.97"/>
    <n v="9.08"/>
    <n v="2"/>
  </r>
  <r>
    <x v="277"/>
    <s v="9781801062596"/>
    <d v="2022-11-21T00:00:00"/>
    <n v="7.99"/>
    <n v="173"/>
    <x v="56"/>
    <n v="1"/>
    <n v="7.99"/>
    <n v="5.33"/>
    <n v="33.33"/>
    <n v="45.06"/>
    <n v="4.3899999999999997"/>
    <n v="1"/>
  </r>
  <r>
    <x v="277"/>
    <s v="9781801062596"/>
    <d v="2022-11-21T00:00:00"/>
    <n v="7.99"/>
    <n v="173"/>
    <x v="14"/>
    <n v="-1"/>
    <n v="-7.99"/>
    <n v="-5.33"/>
    <n v="33.33"/>
    <n v="45.06"/>
    <n v="-4.3899999999999997"/>
    <n v="1"/>
  </r>
  <r>
    <x v="278"/>
    <s v="9781801062749"/>
    <d v="2022-11-21T00:00:00"/>
    <n v="8.25"/>
    <n v="53"/>
    <x v="68"/>
    <n v="1"/>
    <n v="8.25"/>
    <n v="7.43"/>
    <n v="10"/>
    <n v="44.97"/>
    <n v="4.54"/>
    <n v="2"/>
  </r>
  <r>
    <x v="278"/>
    <s v="9781801062749"/>
    <d v="2022-11-21T00:00:00"/>
    <n v="8.25"/>
    <n v="53"/>
    <x v="63"/>
    <n v="1"/>
    <n v="8.25"/>
    <n v="5.5"/>
    <n v="33.33"/>
    <n v="44.97"/>
    <n v="4.54"/>
    <n v="2"/>
  </r>
  <r>
    <x v="279"/>
    <s v="9781910574881"/>
    <d v="2022-11-23T00:00:00"/>
    <n v="8.25"/>
    <n v="95"/>
    <x v="4"/>
    <n v="1"/>
    <n v="8.25"/>
    <n v="5.5"/>
    <n v="33.33"/>
    <n v="44.97"/>
    <n v="4.54"/>
    <n v="2"/>
  </r>
  <r>
    <x v="279"/>
    <s v="9781910574881"/>
    <d v="2022-11-23T00:00:00"/>
    <n v="8.25"/>
    <n v="95"/>
    <x v="4"/>
    <n v="1"/>
    <n v="8.25"/>
    <n v="5.5"/>
    <n v="33.33"/>
    <n v="44.97"/>
    <n v="4.54"/>
    <n v="2"/>
  </r>
  <r>
    <x v="279"/>
    <s v="9781910574881"/>
    <d v="2022-11-23T00:00:00"/>
    <n v="8.25"/>
    <n v="95"/>
    <x v="68"/>
    <n v="1"/>
    <n v="8.25"/>
    <n v="7.43"/>
    <n v="10"/>
    <n v="44.97"/>
    <n v="4.54"/>
    <n v="2"/>
  </r>
  <r>
    <x v="279"/>
    <s v="9781910574881"/>
    <d v="2022-11-23T00:00:00"/>
    <n v="8.25"/>
    <n v="95"/>
    <x v="9"/>
    <n v="1"/>
    <n v="8.25"/>
    <n v="5.5"/>
    <n v="33.33"/>
    <n v="44.97"/>
    <n v="4.54"/>
    <n v="2"/>
  </r>
  <r>
    <x v="279"/>
    <s v="9781910574881"/>
    <d v="2022-11-23T00:00:00"/>
    <n v="8.25"/>
    <n v="95"/>
    <x v="95"/>
    <n v="1"/>
    <n v="8.25"/>
    <n v="5.5"/>
    <n v="33.33"/>
    <n v="44.97"/>
    <n v="4.54"/>
    <n v="2"/>
  </r>
  <r>
    <x v="279"/>
    <s v="9781910574881"/>
    <d v="2022-11-23T00:00:00"/>
    <n v="8.25"/>
    <n v="95"/>
    <x v="112"/>
    <n v="3"/>
    <n v="24.75"/>
    <n v="14.85"/>
    <n v="40"/>
    <n v="50.43"/>
    <n v="12.27"/>
    <n v="2"/>
  </r>
  <r>
    <x v="280"/>
    <s v="9781801062992"/>
    <d v="2022-11-23T00:00:00"/>
    <n v="8.25"/>
    <n v="175"/>
    <x v="2"/>
    <n v="2"/>
    <n v="16.5"/>
    <n v="11"/>
    <n v="33.33"/>
    <n v="44.97"/>
    <n v="9.08"/>
    <n v="2"/>
  </r>
  <r>
    <x v="280"/>
    <s v="9781801062992"/>
    <d v="2022-11-23T00:00:00"/>
    <n v="8.25"/>
    <n v="175"/>
    <x v="33"/>
    <n v="4"/>
    <n v="33"/>
    <n v="22"/>
    <n v="33.33"/>
    <n v="45"/>
    <n v="18.149999999999999"/>
    <n v="2"/>
  </r>
  <r>
    <x v="280"/>
    <s v="9781801062992"/>
    <d v="2022-11-23T00:00:00"/>
    <n v="8.25"/>
    <n v="175"/>
    <x v="84"/>
    <n v="28"/>
    <n v="231"/>
    <n v="154.01"/>
    <n v="33.33"/>
    <n v="45"/>
    <n v="127.05"/>
    <n v="2"/>
  </r>
  <r>
    <x v="280"/>
    <s v="9781801062992"/>
    <d v="2022-11-23T00:00:00"/>
    <n v="8.25"/>
    <n v="175"/>
    <x v="61"/>
    <n v="3"/>
    <n v="24.75"/>
    <n v="16.5"/>
    <n v="33.33"/>
    <n v="45.02"/>
    <n v="13.61"/>
    <n v="2"/>
  </r>
  <r>
    <x v="280"/>
    <s v="9781801062992"/>
    <d v="2022-11-23T00:00:00"/>
    <n v="8.25"/>
    <n v="175"/>
    <x v="69"/>
    <n v="1"/>
    <n v="8.25"/>
    <n v="5.5"/>
    <n v="33.33"/>
    <n v="44.97"/>
    <n v="4.54"/>
    <n v="2"/>
  </r>
  <r>
    <x v="280"/>
    <s v="9781801062992"/>
    <d v="2022-11-23T00:00:00"/>
    <n v="8.25"/>
    <n v="175"/>
    <x v="12"/>
    <n v="3"/>
    <n v="24.75"/>
    <n v="16.5"/>
    <n v="33.33"/>
    <n v="45.02"/>
    <n v="13.61"/>
    <n v="2"/>
  </r>
  <r>
    <x v="280"/>
    <s v="9781801062992"/>
    <d v="2022-11-23T00:00:00"/>
    <n v="8.25"/>
    <n v="175"/>
    <x v="6"/>
    <n v="1"/>
    <n v="8.25"/>
    <n v="5.5"/>
    <n v="33.33"/>
    <n v="44.97"/>
    <n v="4.54"/>
    <n v="2"/>
  </r>
  <r>
    <x v="280"/>
    <s v="9781801062992"/>
    <d v="2022-11-23T00:00:00"/>
    <n v="8.25"/>
    <n v="175"/>
    <x v="6"/>
    <n v="27"/>
    <n v="222.75"/>
    <n v="148.51"/>
    <n v="33.33"/>
    <n v="45.01"/>
    <n v="122.51"/>
    <n v="2"/>
  </r>
  <r>
    <x v="280"/>
    <s v="9781801062992"/>
    <d v="2022-11-23T00:00:00"/>
    <n v="8.25"/>
    <n v="175"/>
    <x v="6"/>
    <n v="20"/>
    <n v="165"/>
    <n v="110.01"/>
    <n v="33.33"/>
    <n v="45"/>
    <n v="90.75"/>
    <n v="2"/>
  </r>
  <r>
    <x v="280"/>
    <s v="9781801062992"/>
    <d v="2022-11-23T00:00:00"/>
    <n v="8.25"/>
    <n v="175"/>
    <x v="80"/>
    <n v="1"/>
    <n v="8.25"/>
    <n v="5.5"/>
    <n v="33.33"/>
    <n v="44.97"/>
    <n v="4.54"/>
    <n v="2"/>
  </r>
  <r>
    <x v="280"/>
    <s v="9781801062992"/>
    <d v="2022-11-23T00:00:00"/>
    <n v="8.25"/>
    <n v="175"/>
    <x v="1"/>
    <n v="1"/>
    <n v="8.25"/>
    <n v="5.5"/>
    <n v="33.33"/>
    <n v="44.97"/>
    <n v="4.54"/>
    <n v="2"/>
  </r>
  <r>
    <x v="280"/>
    <s v="9781801062992"/>
    <d v="2022-11-23T00:00:00"/>
    <n v="8.25"/>
    <n v="175"/>
    <x v="86"/>
    <n v="2"/>
    <n v="16.5"/>
    <n v="11"/>
    <n v="33.33"/>
    <n v="44.97"/>
    <n v="9.08"/>
    <n v="2"/>
  </r>
  <r>
    <x v="280"/>
    <s v="9781801062992"/>
    <d v="2022-11-23T00:00:00"/>
    <n v="8.25"/>
    <n v="175"/>
    <x v="8"/>
    <n v="-1"/>
    <n v="-8.25"/>
    <n v="-5.5"/>
    <n v="33.33"/>
    <n v="44.97"/>
    <n v="-4.54"/>
    <n v="2"/>
  </r>
  <r>
    <x v="280"/>
    <s v="9781801062992"/>
    <d v="2022-11-23T00:00:00"/>
    <n v="8.25"/>
    <n v="175"/>
    <x v="16"/>
    <n v="1"/>
    <n v="8.25"/>
    <n v="5.5"/>
    <n v="33.33"/>
    <n v="44.97"/>
    <n v="4.54"/>
    <n v="2"/>
  </r>
  <r>
    <x v="280"/>
    <s v="9781801062992"/>
    <d v="2022-11-23T00:00:00"/>
    <n v="8.25"/>
    <n v="175"/>
    <x v="16"/>
    <n v="1"/>
    <n v="8.25"/>
    <n v="5.5"/>
    <n v="33.33"/>
    <n v="44.97"/>
    <n v="4.54"/>
    <n v="2"/>
  </r>
  <r>
    <x v="280"/>
    <s v="9781801062992"/>
    <d v="2022-11-23T00:00:00"/>
    <n v="8.25"/>
    <n v="175"/>
    <x v="16"/>
    <n v="1"/>
    <n v="8.25"/>
    <n v="5.5"/>
    <n v="33.33"/>
    <n v="44.97"/>
    <n v="4.54"/>
    <n v="2"/>
  </r>
  <r>
    <x v="280"/>
    <s v="9781801062992"/>
    <d v="2022-11-23T00:00:00"/>
    <n v="8.25"/>
    <n v="175"/>
    <x v="94"/>
    <n v="3"/>
    <n v="24.75"/>
    <n v="16.5"/>
    <n v="33.33"/>
    <n v="45.02"/>
    <n v="13.61"/>
    <n v="2"/>
  </r>
  <r>
    <x v="280"/>
    <s v="9781801062992"/>
    <d v="2022-11-23T00:00:00"/>
    <n v="8.25"/>
    <n v="175"/>
    <x v="14"/>
    <n v="4"/>
    <n v="33"/>
    <n v="22"/>
    <n v="33.33"/>
    <n v="45"/>
    <n v="18.149999999999999"/>
    <n v="2"/>
  </r>
  <r>
    <x v="281"/>
    <s v="9781801062923"/>
    <d v="2022-12-06T00:00:00"/>
    <n v="12.99"/>
    <n v="112"/>
    <x v="28"/>
    <n v="6"/>
    <n v="77.94"/>
    <n v="49.1"/>
    <n v="37"/>
    <n v="47.96"/>
    <n v="40.56"/>
    <n v="1"/>
  </r>
  <r>
    <x v="281"/>
    <s v="9781801062923"/>
    <d v="2022-12-06T00:00:00"/>
    <n v="12.99"/>
    <n v="112"/>
    <x v="2"/>
    <n v="1"/>
    <n v="12.99"/>
    <n v="8.66"/>
    <n v="33.33"/>
    <n v="45.04"/>
    <n v="7.14"/>
    <n v="1"/>
  </r>
  <r>
    <x v="281"/>
    <s v="9781801062923"/>
    <d v="2022-12-06T00:00:00"/>
    <n v="12.99"/>
    <n v="112"/>
    <x v="2"/>
    <n v="-2"/>
    <n v="-25.98"/>
    <n v="-17.32"/>
    <n v="33.33"/>
    <n v="45"/>
    <n v="-14.29"/>
    <n v="1"/>
  </r>
  <r>
    <x v="281"/>
    <s v="9781801062923"/>
    <d v="2022-12-06T00:00:00"/>
    <n v="12.99"/>
    <n v="112"/>
    <x v="46"/>
    <n v="-3"/>
    <n v="-38.97"/>
    <n v="-25.98"/>
    <n v="33.33"/>
    <n v="45.01"/>
    <n v="-21.43"/>
    <n v="1"/>
  </r>
  <r>
    <x v="281"/>
    <s v="9781801062923"/>
    <d v="2022-12-06T00:00:00"/>
    <n v="12.99"/>
    <n v="112"/>
    <x v="9"/>
    <n v="-2"/>
    <n v="-25.98"/>
    <n v="-17.32"/>
    <n v="33.33"/>
    <n v="45"/>
    <n v="-14.29"/>
    <n v="1"/>
  </r>
  <r>
    <x v="281"/>
    <s v="9781801062923"/>
    <d v="2022-12-06T00:00:00"/>
    <n v="12.99"/>
    <n v="112"/>
    <x v="100"/>
    <n v="-2"/>
    <n v="-25.98"/>
    <n v="-17.32"/>
    <n v="33.33"/>
    <n v="45"/>
    <n v="-14.29"/>
    <n v="1"/>
  </r>
  <r>
    <x v="282"/>
    <s v="9781801062978"/>
    <d v="2022-12-07T00:00:00"/>
    <n v="7.99"/>
    <n v="133"/>
    <x v="28"/>
    <n v="6"/>
    <n v="47.94"/>
    <n v="30.2"/>
    <n v="37"/>
    <n v="47.96"/>
    <n v="24.95"/>
    <n v="1"/>
  </r>
  <r>
    <x v="282"/>
    <s v="9781801062978"/>
    <d v="2022-12-07T00:00:00"/>
    <n v="7.99"/>
    <n v="133"/>
    <x v="20"/>
    <n v="1"/>
    <n v="7.99"/>
    <n v="5.33"/>
    <n v="33.33"/>
    <n v="45.06"/>
    <n v="4.3899999999999997"/>
    <n v="1"/>
  </r>
  <r>
    <x v="282"/>
    <s v="9781801062978"/>
    <d v="2022-12-07T00:00:00"/>
    <n v="7.99"/>
    <n v="133"/>
    <x v="30"/>
    <n v="3"/>
    <n v="23.97"/>
    <n v="15.98"/>
    <n v="33.33"/>
    <n v="45.02"/>
    <n v="13.18"/>
    <n v="1"/>
  </r>
  <r>
    <x v="282"/>
    <s v="9781801062978"/>
    <d v="2022-12-07T00:00:00"/>
    <n v="7.99"/>
    <n v="133"/>
    <x v="4"/>
    <n v="-4"/>
    <n v="-31.96"/>
    <n v="-21.31"/>
    <n v="33.33"/>
    <n v="45"/>
    <n v="-17.579999999999998"/>
    <n v="1"/>
  </r>
  <r>
    <x v="282"/>
    <s v="9781801062978"/>
    <d v="2022-12-07T00:00:00"/>
    <n v="7.99"/>
    <n v="133"/>
    <x v="58"/>
    <n v="-3"/>
    <n v="-23.97"/>
    <n v="-15.98"/>
    <n v="33.33"/>
    <n v="45.02"/>
    <n v="-13.18"/>
    <n v="1"/>
  </r>
  <r>
    <x v="282"/>
    <s v="9781801062978"/>
    <d v="2022-12-07T00:00:00"/>
    <n v="7.99"/>
    <n v="133"/>
    <x v="9"/>
    <n v="-5"/>
    <n v="-39.950000000000003"/>
    <n v="-26.63"/>
    <n v="33.33"/>
    <n v="45.01"/>
    <n v="-21.97"/>
    <n v="1"/>
  </r>
  <r>
    <x v="282"/>
    <s v="9781801062978"/>
    <d v="2022-12-07T00:00:00"/>
    <n v="7.99"/>
    <n v="133"/>
    <x v="70"/>
    <n v="10"/>
    <n v="79.900000000000006"/>
    <n v="53.27"/>
    <n v="33.33"/>
    <n v="45"/>
    <n v="43.95"/>
    <n v="1"/>
  </r>
  <r>
    <x v="282"/>
    <s v="9781801062978"/>
    <d v="2022-12-07T00:00:00"/>
    <n v="7.99"/>
    <n v="133"/>
    <x v="56"/>
    <n v="-1"/>
    <n v="-7.99"/>
    <n v="-5.33"/>
    <n v="33.33"/>
    <n v="45.06"/>
    <n v="-4.3899999999999997"/>
    <n v="1"/>
  </r>
  <r>
    <x v="282"/>
    <s v="9781801062978"/>
    <d v="2022-12-07T00:00:00"/>
    <n v="7.99"/>
    <n v="133"/>
    <x v="8"/>
    <n v="-1"/>
    <n v="-7.99"/>
    <n v="-5.33"/>
    <n v="33.33"/>
    <n v="45.06"/>
    <n v="-4.3899999999999997"/>
    <n v="1"/>
  </r>
  <r>
    <x v="282"/>
    <s v="9781801062978"/>
    <d v="2022-12-07T00:00:00"/>
    <n v="7.99"/>
    <n v="133"/>
    <x v="16"/>
    <n v="1"/>
    <n v="7.99"/>
    <n v="5.33"/>
    <n v="33.33"/>
    <n v="45.06"/>
    <n v="4.3899999999999997"/>
    <n v="1"/>
  </r>
  <r>
    <x v="282"/>
    <s v="9781801062978"/>
    <d v="2022-12-07T00:00:00"/>
    <n v="7.99"/>
    <n v="133"/>
    <x v="17"/>
    <n v="-3"/>
    <n v="-23.97"/>
    <n v="-15.98"/>
    <n v="33.33"/>
    <n v="45.02"/>
    <n v="-13.18"/>
    <n v="1"/>
  </r>
  <r>
    <x v="282"/>
    <s v="9781801062978"/>
    <d v="2022-12-07T00:00:00"/>
    <n v="7.99"/>
    <n v="133"/>
    <x v="42"/>
    <n v="1"/>
    <n v="7.99"/>
    <n v="5.33"/>
    <n v="33.33"/>
    <n v="45.06"/>
    <n v="4.3899999999999997"/>
    <n v="1"/>
  </r>
  <r>
    <x v="283"/>
    <s v="9781912261284"/>
    <d v="2022-12-13T00:00:00"/>
    <n v="7.99"/>
    <n v="91"/>
    <x v="20"/>
    <n v="1"/>
    <n v="7.99"/>
    <n v="5.33"/>
    <n v="33.33"/>
    <n v="45.06"/>
    <n v="4.3899999999999997"/>
    <n v="1"/>
  </r>
  <r>
    <x v="283"/>
    <s v="9781912261284"/>
    <d v="2022-12-13T00:00:00"/>
    <n v="7.99"/>
    <n v="91"/>
    <x v="20"/>
    <n v="1"/>
    <n v="7.99"/>
    <n v="5.33"/>
    <n v="33.33"/>
    <n v="45.06"/>
    <n v="4.3899999999999997"/>
    <n v="1"/>
  </r>
  <r>
    <x v="283"/>
    <s v="9781912261284"/>
    <d v="2022-12-13T00:00:00"/>
    <n v="7.99"/>
    <n v="91"/>
    <x v="29"/>
    <n v="3"/>
    <n v="23.97"/>
    <n v="15.58"/>
    <n v="35"/>
    <n v="46.31"/>
    <n v="12.87"/>
    <n v="1"/>
  </r>
  <r>
    <x v="284"/>
    <s v="9781801061827"/>
    <d v="2023-02-03T00:00:00"/>
    <n v="6.99"/>
    <n v="175"/>
    <x v="40"/>
    <n v="2"/>
    <n v="13.98"/>
    <n v="9.32"/>
    <n v="33.33"/>
    <n v="45"/>
    <n v="7.69"/>
    <n v="1"/>
  </r>
  <r>
    <x v="284"/>
    <s v="9781801061827"/>
    <d v="2023-02-03T00:00:00"/>
    <n v="6.99"/>
    <n v="175"/>
    <x v="20"/>
    <n v="1"/>
    <n v="6.99"/>
    <n v="4.66"/>
    <n v="33.33"/>
    <n v="45.07"/>
    <n v="3.84"/>
    <n v="1"/>
  </r>
  <r>
    <x v="284"/>
    <s v="9781801061827"/>
    <d v="2023-02-03T00:00:00"/>
    <n v="6.99"/>
    <n v="175"/>
    <x v="20"/>
    <n v="-3"/>
    <n v="-20.97"/>
    <n v="-13.98"/>
    <n v="33.33"/>
    <n v="45.02"/>
    <n v="-11.53"/>
    <n v="1"/>
  </r>
  <r>
    <x v="284"/>
    <s v="9781801061827"/>
    <d v="2023-02-03T00:00:00"/>
    <n v="6.99"/>
    <n v="175"/>
    <x v="20"/>
    <n v="-1"/>
    <n v="-6.99"/>
    <n v="-4.66"/>
    <n v="33.33"/>
    <n v="45.07"/>
    <n v="-3.84"/>
    <n v="1"/>
  </r>
  <r>
    <x v="284"/>
    <s v="9781801061827"/>
    <d v="2023-02-03T00:00:00"/>
    <n v="6.99"/>
    <n v="175"/>
    <x v="114"/>
    <n v="4"/>
    <n v="27.96"/>
    <n v="23.77"/>
    <n v="15"/>
    <n v="45"/>
    <n v="15.38"/>
    <n v="1"/>
  </r>
  <r>
    <x v="284"/>
    <s v="9781801061827"/>
    <d v="2023-02-03T00:00:00"/>
    <n v="6.99"/>
    <n v="175"/>
    <x v="81"/>
    <n v="1"/>
    <n v="6.99"/>
    <n v="4.66"/>
    <n v="33.33"/>
    <n v="45.07"/>
    <n v="3.84"/>
    <n v="1"/>
  </r>
  <r>
    <x v="284"/>
    <s v="9781801061827"/>
    <d v="2023-02-03T00:00:00"/>
    <n v="6.99"/>
    <n v="175"/>
    <x v="32"/>
    <n v="-1"/>
    <n v="-6.99"/>
    <n v="-4.66"/>
    <n v="33.33"/>
    <n v="45.07"/>
    <n v="-3.84"/>
    <n v="1"/>
  </r>
  <r>
    <x v="284"/>
    <s v="9781801061827"/>
    <d v="2023-02-03T00:00:00"/>
    <n v="6.99"/>
    <n v="175"/>
    <x v="80"/>
    <n v="1"/>
    <n v="6.99"/>
    <n v="4.66"/>
    <n v="33.33"/>
    <n v="45.07"/>
    <n v="3.84"/>
    <n v="1"/>
  </r>
  <r>
    <x v="284"/>
    <s v="9781801061827"/>
    <d v="2023-02-03T00:00:00"/>
    <n v="6.99"/>
    <n v="175"/>
    <x v="86"/>
    <n v="1"/>
    <n v="6.99"/>
    <n v="4.66"/>
    <n v="33.33"/>
    <n v="45.07"/>
    <n v="3.84"/>
    <n v="1"/>
  </r>
  <r>
    <x v="285"/>
    <s v="9781801062688"/>
    <d v="2023-02-28T00:00:00"/>
    <n v="7.99"/>
    <n v="145"/>
    <x v="39"/>
    <n v="1"/>
    <n v="7.99"/>
    <n v="5.33"/>
    <n v="33.33"/>
    <n v="45.06"/>
    <n v="4.3899999999999997"/>
    <n v="1"/>
  </r>
  <r>
    <x v="285"/>
    <s v="9781801062688"/>
    <d v="2023-02-28T00:00:00"/>
    <n v="7.99"/>
    <n v="145"/>
    <x v="39"/>
    <n v="1"/>
    <n v="7.99"/>
    <n v="5.33"/>
    <n v="33.33"/>
    <n v="45.06"/>
    <n v="4.3899999999999997"/>
    <n v="1"/>
  </r>
  <r>
    <x v="285"/>
    <s v="9781801062688"/>
    <d v="2023-02-28T00:00:00"/>
    <n v="7.99"/>
    <n v="145"/>
    <x v="75"/>
    <n v="1"/>
    <n v="7.99"/>
    <n v="5.33"/>
    <n v="33.33"/>
    <n v="45.06"/>
    <n v="4.3899999999999997"/>
    <n v="1"/>
  </r>
  <r>
    <x v="285"/>
    <s v="9781801062688"/>
    <d v="2023-02-28T00:00:00"/>
    <n v="7.99"/>
    <n v="145"/>
    <x v="20"/>
    <n v="1"/>
    <n v="7.99"/>
    <n v="5.33"/>
    <n v="33.33"/>
    <n v="45.06"/>
    <n v="4.3899999999999997"/>
    <n v="1"/>
  </r>
  <r>
    <x v="285"/>
    <s v="9781801062688"/>
    <d v="2023-02-28T00:00:00"/>
    <n v="7.99"/>
    <n v="145"/>
    <x v="20"/>
    <n v="-3"/>
    <n v="-23.97"/>
    <n v="-15.98"/>
    <n v="33.33"/>
    <n v="45.02"/>
    <n v="-13.18"/>
    <n v="1"/>
  </r>
  <r>
    <x v="285"/>
    <s v="9781801062688"/>
    <d v="2023-02-28T00:00:00"/>
    <n v="7.99"/>
    <n v="145"/>
    <x v="18"/>
    <n v="6"/>
    <n v="47.94"/>
    <n v="31.96"/>
    <n v="33.33"/>
    <n v="45"/>
    <n v="26.37"/>
    <n v="1"/>
  </r>
  <r>
    <x v="285"/>
    <s v="9781801062688"/>
    <d v="2023-02-28T00:00:00"/>
    <n v="7.99"/>
    <n v="145"/>
    <x v="114"/>
    <n v="4"/>
    <n v="31.96"/>
    <n v="27.17"/>
    <n v="15"/>
    <n v="45"/>
    <n v="17.579999999999998"/>
    <n v="1"/>
  </r>
  <r>
    <x v="285"/>
    <s v="9781801062688"/>
    <d v="2023-02-28T00:00:00"/>
    <n v="7.99"/>
    <n v="145"/>
    <x v="27"/>
    <n v="1"/>
    <n v="7.99"/>
    <n v="5.33"/>
    <n v="33.33"/>
    <n v="45.06"/>
    <n v="4.3899999999999997"/>
    <n v="1"/>
  </r>
  <r>
    <x v="285"/>
    <s v="9781801062688"/>
    <d v="2023-02-28T00:00:00"/>
    <n v="7.99"/>
    <n v="145"/>
    <x v="41"/>
    <n v="4"/>
    <n v="31.96"/>
    <n v="21.31"/>
    <n v="33.33"/>
    <n v="45"/>
    <n v="17.579999999999998"/>
    <n v="1"/>
  </r>
  <r>
    <x v="285"/>
    <s v="9781801062688"/>
    <d v="2023-02-28T00:00:00"/>
    <n v="7.99"/>
    <n v="145"/>
    <x v="19"/>
    <n v="4"/>
    <n v="31.96"/>
    <n v="21.31"/>
    <n v="33.33"/>
    <n v="45"/>
    <n v="17.579999999999998"/>
    <n v="1"/>
  </r>
  <r>
    <x v="285"/>
    <s v="9781801062688"/>
    <d v="2023-02-28T00:00:00"/>
    <n v="7.99"/>
    <n v="145"/>
    <x v="8"/>
    <n v="1"/>
    <n v="7.99"/>
    <n v="5.33"/>
    <n v="33.33"/>
    <n v="45.06"/>
    <n v="4.3899999999999997"/>
    <n v="1"/>
  </r>
  <r>
    <x v="285"/>
    <s v="9781801062688"/>
    <d v="2023-02-28T00:00:00"/>
    <n v="7.99"/>
    <n v="145"/>
    <x v="8"/>
    <n v="2"/>
    <n v="15.98"/>
    <n v="10.65"/>
    <n v="33.33"/>
    <n v="45"/>
    <n v="8.7899999999999991"/>
    <n v="1"/>
  </r>
  <r>
    <x v="285"/>
    <s v="9781801062688"/>
    <d v="2023-02-28T00:00:00"/>
    <n v="7.99"/>
    <n v="145"/>
    <x v="16"/>
    <n v="-2"/>
    <n v="-15.98"/>
    <n v="-10.65"/>
    <n v="33.33"/>
    <n v="45"/>
    <n v="-8.7899999999999991"/>
    <n v="1"/>
  </r>
  <r>
    <x v="285"/>
    <s v="9781801062688"/>
    <d v="2023-02-28T00:00:00"/>
    <n v="7.99"/>
    <n v="145"/>
    <x v="94"/>
    <n v="1"/>
    <n v="7.99"/>
    <n v="5.33"/>
    <n v="33.33"/>
    <n v="45.06"/>
    <n v="4.3899999999999997"/>
    <n v="1"/>
  </r>
  <r>
    <x v="285"/>
    <s v="9781801062688"/>
    <d v="2023-02-28T00:00:00"/>
    <n v="7.99"/>
    <n v="145"/>
    <x v="95"/>
    <n v="1"/>
    <n v="7.99"/>
    <n v="5.33"/>
    <n v="33.33"/>
    <n v="45.06"/>
    <n v="4.3899999999999997"/>
    <n v="1"/>
  </r>
  <r>
    <x v="285"/>
    <s v="9781801062688"/>
    <d v="2023-02-28T00:00:00"/>
    <n v="7.99"/>
    <n v="145"/>
    <x v="14"/>
    <n v="-2"/>
    <n v="-15.98"/>
    <n v="-10.65"/>
    <n v="33.33"/>
    <n v="45"/>
    <n v="-8.7899999999999991"/>
    <n v="1"/>
  </r>
  <r>
    <x v="285"/>
    <s v="9781801062688"/>
    <d v="2023-02-28T00:00:00"/>
    <n v="7.99"/>
    <n v="145"/>
    <x v="96"/>
    <n v="1"/>
    <n v="7.99"/>
    <n v="5.33"/>
    <n v="33.33"/>
    <n v="45.06"/>
    <n v="4.3899999999999997"/>
    <n v="1"/>
  </r>
  <r>
    <x v="285"/>
    <s v="9781801062688"/>
    <d v="2023-02-28T00:00:00"/>
    <n v="7.99"/>
    <n v="145"/>
    <x v="31"/>
    <n v="2"/>
    <n v="15.98"/>
    <n v="10.39"/>
    <n v="35"/>
    <n v="46.31"/>
    <n v="8.58"/>
    <n v="1"/>
  </r>
  <r>
    <x v="285"/>
    <s v="9781801062688"/>
    <d v="2023-02-28T00:00:00"/>
    <n v="7.99"/>
    <n v="145"/>
    <x v="42"/>
    <n v="3"/>
    <n v="23.97"/>
    <n v="15.98"/>
    <n v="33.33"/>
    <n v="45.02"/>
    <n v="13.18"/>
    <n v="1"/>
  </r>
  <r>
    <x v="286"/>
    <s v="9781801062305"/>
    <d v="2023-03-01T00:00:00"/>
    <n v="6.99"/>
    <n v="145"/>
    <x v="83"/>
    <n v="2"/>
    <n v="13.98"/>
    <n v="9.32"/>
    <n v="33.33"/>
    <n v="45"/>
    <n v="7.69"/>
    <n v="1"/>
  </r>
  <r>
    <x v="286"/>
    <s v="9781801062305"/>
    <d v="2023-03-01T00:00:00"/>
    <n v="6.99"/>
    <n v="145"/>
    <x v="105"/>
    <n v="1"/>
    <n v="6.99"/>
    <n v="6.29"/>
    <n v="10"/>
    <n v="45.07"/>
    <n v="3.84"/>
    <n v="1"/>
  </r>
  <r>
    <x v="286"/>
    <s v="9781801062305"/>
    <d v="2023-03-01T00:00:00"/>
    <n v="6.99"/>
    <n v="145"/>
    <x v="39"/>
    <n v="1"/>
    <n v="6.99"/>
    <n v="4.66"/>
    <n v="33.33"/>
    <n v="45.07"/>
    <n v="3.84"/>
    <n v="1"/>
  </r>
  <r>
    <x v="286"/>
    <s v="9781801062305"/>
    <d v="2023-03-01T00:00:00"/>
    <n v="6.99"/>
    <n v="145"/>
    <x v="115"/>
    <n v="4"/>
    <n v="27.96"/>
    <n v="18.64"/>
    <n v="33.33"/>
    <n v="45"/>
    <n v="15.38"/>
    <n v="1"/>
  </r>
  <r>
    <x v="286"/>
    <s v="9781801062305"/>
    <d v="2023-03-01T00:00:00"/>
    <n v="6.99"/>
    <n v="145"/>
    <x v="40"/>
    <n v="4"/>
    <n v="27.96"/>
    <n v="18.64"/>
    <n v="33.33"/>
    <n v="45"/>
    <n v="15.38"/>
    <n v="1"/>
  </r>
  <r>
    <x v="286"/>
    <s v="9781801062305"/>
    <d v="2023-03-01T00:00:00"/>
    <n v="6.99"/>
    <n v="145"/>
    <x v="40"/>
    <n v="3"/>
    <n v="20.97"/>
    <n v="13.98"/>
    <n v="33.33"/>
    <n v="45.02"/>
    <n v="11.53"/>
    <n v="1"/>
  </r>
  <r>
    <x v="286"/>
    <s v="9781801062305"/>
    <d v="2023-03-01T00:00:00"/>
    <n v="6.99"/>
    <n v="145"/>
    <x v="20"/>
    <n v="1"/>
    <n v="6.99"/>
    <n v="4.66"/>
    <n v="33.33"/>
    <n v="45.07"/>
    <n v="3.84"/>
    <n v="1"/>
  </r>
  <r>
    <x v="286"/>
    <s v="9781801062305"/>
    <d v="2023-03-01T00:00:00"/>
    <n v="6.99"/>
    <n v="145"/>
    <x v="20"/>
    <n v="1"/>
    <n v="6.99"/>
    <n v="4.66"/>
    <n v="33.33"/>
    <n v="45.07"/>
    <n v="3.84"/>
    <n v="1"/>
  </r>
  <r>
    <x v="286"/>
    <s v="9781801062305"/>
    <d v="2023-03-01T00:00:00"/>
    <n v="6.99"/>
    <n v="145"/>
    <x v="20"/>
    <n v="1"/>
    <n v="6.99"/>
    <n v="4.66"/>
    <n v="33.33"/>
    <n v="45.07"/>
    <n v="3.84"/>
    <n v="1"/>
  </r>
  <r>
    <x v="286"/>
    <s v="9781801062305"/>
    <d v="2023-03-01T00:00:00"/>
    <n v="6.99"/>
    <n v="145"/>
    <x v="20"/>
    <n v="1"/>
    <n v="6.99"/>
    <n v="4.66"/>
    <n v="33.33"/>
    <n v="45.07"/>
    <n v="3.84"/>
    <n v="1"/>
  </r>
  <r>
    <x v="286"/>
    <s v="9781801062305"/>
    <d v="2023-03-01T00:00:00"/>
    <n v="6.99"/>
    <n v="145"/>
    <x v="20"/>
    <n v="1"/>
    <n v="6.99"/>
    <n v="4.66"/>
    <n v="33.33"/>
    <n v="45.07"/>
    <n v="3.84"/>
    <n v="1"/>
  </r>
  <r>
    <x v="286"/>
    <s v="9781801062305"/>
    <d v="2023-03-01T00:00:00"/>
    <n v="6.99"/>
    <n v="145"/>
    <x v="20"/>
    <n v="1"/>
    <n v="6.99"/>
    <n v="4.66"/>
    <n v="33.33"/>
    <n v="45.07"/>
    <n v="3.84"/>
    <n v="1"/>
  </r>
  <r>
    <x v="286"/>
    <s v="9781801062305"/>
    <d v="2023-03-01T00:00:00"/>
    <n v="6.99"/>
    <n v="145"/>
    <x v="18"/>
    <n v="5"/>
    <n v="34.950000000000003"/>
    <n v="23.3"/>
    <n v="33.33"/>
    <n v="45.01"/>
    <n v="19.22"/>
    <n v="1"/>
  </r>
  <r>
    <x v="286"/>
    <s v="9781801062305"/>
    <d v="2023-03-01T00:00:00"/>
    <n v="6.99"/>
    <n v="145"/>
    <x v="85"/>
    <n v="2"/>
    <n v="13.98"/>
    <n v="9.32"/>
    <n v="33.33"/>
    <n v="45"/>
    <n v="7.69"/>
    <n v="1"/>
  </r>
  <r>
    <x v="286"/>
    <s v="9781801062305"/>
    <d v="2023-03-01T00:00:00"/>
    <n v="6.99"/>
    <n v="145"/>
    <x v="36"/>
    <n v="3"/>
    <n v="20.97"/>
    <n v="13.98"/>
    <n v="33.33"/>
    <n v="45.02"/>
    <n v="11.53"/>
    <n v="1"/>
  </r>
  <r>
    <x v="286"/>
    <s v="9781801062305"/>
    <d v="2023-03-01T00:00:00"/>
    <n v="6.99"/>
    <n v="145"/>
    <x v="72"/>
    <n v="1"/>
    <n v="6.99"/>
    <n v="4.66"/>
    <n v="33.33"/>
    <n v="45.07"/>
    <n v="3.84"/>
    <n v="1"/>
  </r>
  <r>
    <x v="286"/>
    <s v="9781801062305"/>
    <d v="2023-03-01T00:00:00"/>
    <n v="6.99"/>
    <n v="145"/>
    <x v="84"/>
    <n v="2"/>
    <n v="13.98"/>
    <n v="9.32"/>
    <n v="33.33"/>
    <n v="45"/>
    <n v="7.69"/>
    <n v="1"/>
  </r>
  <r>
    <x v="286"/>
    <s v="9781801062305"/>
    <d v="2023-03-01T00:00:00"/>
    <n v="6.99"/>
    <n v="145"/>
    <x v="84"/>
    <n v="28"/>
    <n v="195.72"/>
    <n v="130.49"/>
    <n v="33.33"/>
    <n v="45"/>
    <n v="107.65"/>
    <n v="1"/>
  </r>
  <r>
    <x v="286"/>
    <s v="9781801062305"/>
    <d v="2023-03-01T00:00:00"/>
    <n v="6.99"/>
    <n v="145"/>
    <x v="5"/>
    <n v="1"/>
    <n v="6.99"/>
    <n v="4.66"/>
    <n v="33.33"/>
    <n v="45.07"/>
    <n v="3.84"/>
    <n v="1"/>
  </r>
  <r>
    <x v="286"/>
    <s v="9781801062305"/>
    <d v="2023-03-01T00:00:00"/>
    <n v="6.99"/>
    <n v="145"/>
    <x v="114"/>
    <n v="6"/>
    <n v="41.94"/>
    <n v="35.65"/>
    <n v="15"/>
    <n v="45"/>
    <n v="23.07"/>
    <n v="1"/>
  </r>
  <r>
    <x v="286"/>
    <s v="9781801062305"/>
    <d v="2023-03-01T00:00:00"/>
    <n v="6.99"/>
    <n v="145"/>
    <x v="61"/>
    <n v="3"/>
    <n v="20.97"/>
    <n v="13.98"/>
    <n v="33.33"/>
    <n v="45.02"/>
    <n v="11.53"/>
    <n v="1"/>
  </r>
  <r>
    <x v="286"/>
    <s v="9781801062305"/>
    <d v="2023-03-01T00:00:00"/>
    <n v="6.99"/>
    <n v="145"/>
    <x v="81"/>
    <n v="2"/>
    <n v="13.98"/>
    <n v="9.32"/>
    <n v="33.33"/>
    <n v="45"/>
    <n v="7.69"/>
    <n v="1"/>
  </r>
  <r>
    <x v="286"/>
    <s v="9781801062305"/>
    <d v="2023-03-01T00:00:00"/>
    <n v="6.99"/>
    <n v="145"/>
    <x v="103"/>
    <n v="2"/>
    <n v="13.98"/>
    <n v="9.32"/>
    <n v="33.33"/>
    <n v="45"/>
    <n v="7.69"/>
    <n v="1"/>
  </r>
  <r>
    <x v="286"/>
    <s v="9781801062305"/>
    <d v="2023-03-01T00:00:00"/>
    <n v="6.99"/>
    <n v="145"/>
    <x v="99"/>
    <n v="1"/>
    <n v="6.99"/>
    <n v="4.66"/>
    <n v="33.33"/>
    <n v="45.07"/>
    <n v="3.84"/>
    <n v="1"/>
  </r>
  <r>
    <x v="286"/>
    <s v="9781801062305"/>
    <d v="2023-03-01T00:00:00"/>
    <n v="6.99"/>
    <n v="145"/>
    <x v="46"/>
    <n v="3"/>
    <n v="20.97"/>
    <n v="13.98"/>
    <n v="33.33"/>
    <n v="45.02"/>
    <n v="11.53"/>
    <n v="1"/>
  </r>
  <r>
    <x v="286"/>
    <s v="9781801062305"/>
    <d v="2023-03-01T00:00:00"/>
    <n v="6.99"/>
    <n v="145"/>
    <x v="4"/>
    <n v="2"/>
    <n v="13.98"/>
    <n v="9.32"/>
    <n v="33.33"/>
    <n v="45"/>
    <n v="7.69"/>
    <n v="1"/>
  </r>
  <r>
    <x v="286"/>
    <s v="9781801062305"/>
    <d v="2023-03-01T00:00:00"/>
    <n v="6.99"/>
    <n v="145"/>
    <x v="69"/>
    <n v="1"/>
    <n v="6.99"/>
    <n v="4.66"/>
    <n v="33.33"/>
    <n v="45.07"/>
    <n v="3.84"/>
    <n v="1"/>
  </r>
  <r>
    <x v="286"/>
    <s v="9781801062305"/>
    <d v="2023-03-01T00:00:00"/>
    <n v="6.99"/>
    <n v="145"/>
    <x v="116"/>
    <n v="1"/>
    <n v="6.99"/>
    <n v="4.66"/>
    <n v="33.33"/>
    <n v="45.07"/>
    <n v="3.84"/>
    <n v="1"/>
  </r>
  <r>
    <x v="286"/>
    <s v="9781801062305"/>
    <d v="2023-03-01T00:00:00"/>
    <n v="6.99"/>
    <n v="145"/>
    <x v="70"/>
    <n v="1"/>
    <n v="6.99"/>
    <n v="4.66"/>
    <n v="33.33"/>
    <n v="45.07"/>
    <n v="3.84"/>
    <n v="1"/>
  </r>
  <r>
    <x v="286"/>
    <s v="9781801062305"/>
    <d v="2023-03-01T00:00:00"/>
    <n v="6.99"/>
    <n v="145"/>
    <x v="12"/>
    <n v="3"/>
    <n v="20.97"/>
    <n v="13.98"/>
    <n v="33.33"/>
    <n v="45.02"/>
    <n v="11.53"/>
    <n v="1"/>
  </r>
  <r>
    <x v="286"/>
    <s v="9781801062305"/>
    <d v="2023-03-01T00:00:00"/>
    <n v="6.99"/>
    <n v="145"/>
    <x v="19"/>
    <n v="6"/>
    <n v="41.94"/>
    <n v="27.96"/>
    <n v="33.33"/>
    <n v="45"/>
    <n v="23.07"/>
    <n v="1"/>
  </r>
  <r>
    <x v="286"/>
    <s v="9781801062305"/>
    <d v="2023-03-01T00:00:00"/>
    <n v="6.99"/>
    <n v="145"/>
    <x v="66"/>
    <n v="3"/>
    <n v="20.97"/>
    <n v="13.98"/>
    <n v="33.33"/>
    <n v="45.02"/>
    <n v="11.53"/>
    <n v="1"/>
  </r>
  <r>
    <x v="286"/>
    <s v="9781801062305"/>
    <d v="2023-03-01T00:00:00"/>
    <n v="6.99"/>
    <n v="145"/>
    <x v="21"/>
    <n v="8"/>
    <n v="55.92"/>
    <n v="37.28"/>
    <n v="33.33"/>
    <n v="45"/>
    <n v="30.76"/>
    <n v="1"/>
  </r>
  <r>
    <x v="286"/>
    <s v="9781801062305"/>
    <d v="2023-03-01T00:00:00"/>
    <n v="6.99"/>
    <n v="145"/>
    <x v="100"/>
    <n v="3"/>
    <n v="20.97"/>
    <n v="13.98"/>
    <n v="33.33"/>
    <n v="45.02"/>
    <n v="11.53"/>
    <n v="1"/>
  </r>
  <r>
    <x v="286"/>
    <s v="9781801062305"/>
    <d v="2023-03-01T00:00:00"/>
    <n v="6.99"/>
    <n v="145"/>
    <x v="6"/>
    <n v="1"/>
    <n v="6.99"/>
    <n v="4.66"/>
    <n v="33.33"/>
    <n v="45.07"/>
    <n v="3.84"/>
    <n v="1"/>
  </r>
  <r>
    <x v="286"/>
    <s v="9781801062305"/>
    <d v="2023-03-01T00:00:00"/>
    <n v="6.99"/>
    <n v="145"/>
    <x v="80"/>
    <n v="1"/>
    <n v="6.99"/>
    <n v="4.66"/>
    <n v="33.33"/>
    <n v="45.07"/>
    <n v="3.84"/>
    <n v="1"/>
  </r>
  <r>
    <x v="286"/>
    <s v="9781801062305"/>
    <d v="2023-03-01T00:00:00"/>
    <n v="6.99"/>
    <n v="145"/>
    <x v="80"/>
    <n v="1"/>
    <n v="6.99"/>
    <n v="4.66"/>
    <n v="33.33"/>
    <n v="45.07"/>
    <n v="3.84"/>
    <n v="1"/>
  </r>
  <r>
    <x v="286"/>
    <s v="9781801062305"/>
    <d v="2023-03-01T00:00:00"/>
    <n v="6.99"/>
    <n v="145"/>
    <x v="80"/>
    <n v="2"/>
    <n v="13.98"/>
    <n v="9.32"/>
    <n v="33.33"/>
    <n v="45"/>
    <n v="7.69"/>
    <n v="1"/>
  </r>
  <r>
    <x v="286"/>
    <s v="9781801062305"/>
    <d v="2023-03-01T00:00:00"/>
    <n v="6.99"/>
    <n v="145"/>
    <x v="86"/>
    <n v="2"/>
    <n v="13.98"/>
    <n v="9.32"/>
    <n v="33.33"/>
    <n v="45"/>
    <n v="7.69"/>
    <n v="1"/>
  </r>
  <r>
    <x v="286"/>
    <s v="9781801062305"/>
    <d v="2023-03-01T00:00:00"/>
    <n v="6.99"/>
    <n v="145"/>
    <x v="16"/>
    <n v="2"/>
    <n v="13.98"/>
    <n v="9.32"/>
    <n v="33.33"/>
    <n v="45"/>
    <n v="7.69"/>
    <n v="1"/>
  </r>
  <r>
    <x v="286"/>
    <s v="9781801062305"/>
    <d v="2023-03-01T00:00:00"/>
    <n v="6.99"/>
    <n v="145"/>
    <x v="16"/>
    <n v="1"/>
    <n v="6.99"/>
    <n v="4.66"/>
    <n v="33.33"/>
    <n v="45.07"/>
    <n v="3.84"/>
    <n v="1"/>
  </r>
  <r>
    <x v="286"/>
    <s v="9781801062305"/>
    <d v="2023-03-01T00:00:00"/>
    <n v="6.99"/>
    <n v="145"/>
    <x v="13"/>
    <n v="2"/>
    <n v="13.98"/>
    <n v="9.32"/>
    <n v="33.33"/>
    <n v="45"/>
    <n v="7.69"/>
    <n v="1"/>
  </r>
  <r>
    <x v="286"/>
    <s v="9781801062305"/>
    <d v="2023-03-01T00:00:00"/>
    <n v="6.99"/>
    <n v="145"/>
    <x v="13"/>
    <n v="2"/>
    <n v="13.98"/>
    <n v="9.32"/>
    <n v="33.33"/>
    <n v="45"/>
    <n v="7.69"/>
    <n v="1"/>
  </r>
  <r>
    <x v="286"/>
    <s v="9781801062305"/>
    <d v="2023-03-01T00:00:00"/>
    <n v="6.99"/>
    <n v="145"/>
    <x v="94"/>
    <n v="2"/>
    <n v="13.98"/>
    <n v="9.32"/>
    <n v="33.33"/>
    <n v="45"/>
    <n v="7.69"/>
    <n v="1"/>
  </r>
  <r>
    <x v="286"/>
    <s v="9781801062305"/>
    <d v="2023-03-01T00:00:00"/>
    <n v="6.99"/>
    <n v="145"/>
    <x v="22"/>
    <n v="3"/>
    <n v="20.97"/>
    <n v="13.98"/>
    <n v="33.33"/>
    <n v="45.02"/>
    <n v="11.53"/>
    <n v="1"/>
  </r>
  <r>
    <x v="286"/>
    <s v="9781801062305"/>
    <d v="2023-03-01T00:00:00"/>
    <n v="6.99"/>
    <n v="145"/>
    <x v="96"/>
    <n v="1"/>
    <n v="6.99"/>
    <n v="4.66"/>
    <n v="33.33"/>
    <n v="45.07"/>
    <n v="3.84"/>
    <n v="1"/>
  </r>
  <r>
    <x v="286"/>
    <s v="9781801062305"/>
    <d v="2023-03-01T00:00:00"/>
    <n v="6.99"/>
    <n v="145"/>
    <x v="102"/>
    <n v="2"/>
    <n v="13.98"/>
    <n v="9.32"/>
    <n v="33.33"/>
    <n v="45"/>
    <n v="7.69"/>
    <n v="1"/>
  </r>
  <r>
    <x v="286"/>
    <s v="9781801062305"/>
    <d v="2023-03-01T00:00:00"/>
    <n v="6.99"/>
    <n v="145"/>
    <x v="50"/>
    <n v="1"/>
    <n v="6.99"/>
    <n v="4.66"/>
    <n v="33.33"/>
    <n v="45.07"/>
    <n v="3.84"/>
    <n v="1"/>
  </r>
  <r>
    <x v="286"/>
    <s v="9781801062305"/>
    <d v="2023-03-01T00:00:00"/>
    <n v="6.99"/>
    <n v="145"/>
    <x v="47"/>
    <n v="3"/>
    <n v="20.97"/>
    <n v="13.98"/>
    <n v="33.33"/>
    <n v="45.02"/>
    <n v="11.53"/>
    <n v="1"/>
  </r>
  <r>
    <x v="286"/>
    <s v="9781801062305"/>
    <d v="2023-03-01T00:00:00"/>
    <n v="6.99"/>
    <n v="145"/>
    <x v="63"/>
    <n v="3"/>
    <n v="20.97"/>
    <n v="13.98"/>
    <n v="33.33"/>
    <n v="45.02"/>
    <n v="11.53"/>
    <n v="1"/>
  </r>
  <r>
    <x v="286"/>
    <s v="9781801062305"/>
    <d v="2023-03-01T00:00:00"/>
    <n v="6.99"/>
    <n v="145"/>
    <x v="89"/>
    <n v="3"/>
    <n v="20.97"/>
    <n v="13.63"/>
    <n v="35"/>
    <n v="46.31"/>
    <n v="11.26"/>
    <n v="1"/>
  </r>
  <r>
    <x v="286"/>
    <s v="9781801062305"/>
    <d v="2023-03-01T00:00:00"/>
    <n v="6.99"/>
    <n v="145"/>
    <x v="104"/>
    <n v="2"/>
    <n v="13.98"/>
    <n v="9.09"/>
    <n v="35"/>
    <n v="46.29"/>
    <n v="7.51"/>
    <n v="1"/>
  </r>
  <r>
    <x v="286"/>
    <s v="9781801062305"/>
    <d v="2023-03-01T00:00:00"/>
    <n v="6.99"/>
    <n v="145"/>
    <x v="52"/>
    <n v="3"/>
    <n v="20.97"/>
    <n v="13.63"/>
    <n v="35"/>
    <n v="46.31"/>
    <n v="11.26"/>
    <n v="1"/>
  </r>
  <r>
    <x v="286"/>
    <s v="9781801062305"/>
    <d v="2023-03-01T00:00:00"/>
    <n v="6.99"/>
    <n v="145"/>
    <x v="31"/>
    <n v="6"/>
    <n v="41.94"/>
    <n v="27.26"/>
    <n v="35"/>
    <n v="46.31"/>
    <n v="22.52"/>
    <n v="1"/>
  </r>
  <r>
    <x v="286"/>
    <s v="9781801062305"/>
    <d v="2023-03-01T00:00:00"/>
    <n v="6.99"/>
    <n v="145"/>
    <x v="42"/>
    <n v="2"/>
    <n v="13.98"/>
    <n v="9.32"/>
    <n v="33.33"/>
    <n v="45"/>
    <n v="7.69"/>
    <n v="1"/>
  </r>
  <r>
    <x v="287"/>
    <s v="9781801063814"/>
    <d v="2023-03-20T00:00:00"/>
    <n v="5"/>
    <n v="47"/>
    <x v="83"/>
    <n v="2"/>
    <n v="10"/>
    <n v="6.67"/>
    <n v="33.33"/>
    <n v="45"/>
    <n v="5.5"/>
    <n v="1"/>
  </r>
  <r>
    <x v="287"/>
    <s v="9781801063814"/>
    <d v="2023-03-20T00:00:00"/>
    <n v="5"/>
    <n v="47"/>
    <x v="2"/>
    <n v="2"/>
    <n v="10"/>
    <n v="6.67"/>
    <n v="33.33"/>
    <n v="45"/>
    <n v="5.5"/>
    <n v="1"/>
  </r>
  <r>
    <x v="287"/>
    <s v="9781801063814"/>
    <d v="2023-03-20T00:00:00"/>
    <n v="5"/>
    <n v="47"/>
    <x v="20"/>
    <n v="1"/>
    <n v="5"/>
    <n v="3.33"/>
    <n v="33.33"/>
    <n v="45"/>
    <n v="2.75"/>
    <n v="1"/>
  </r>
  <r>
    <x v="287"/>
    <s v="9781801063814"/>
    <d v="2023-03-20T00:00:00"/>
    <n v="5"/>
    <n v="47"/>
    <x v="18"/>
    <n v="1"/>
    <n v="5"/>
    <n v="3.33"/>
    <n v="33.33"/>
    <n v="45"/>
    <n v="2.75"/>
    <n v="1"/>
  </r>
  <r>
    <x v="287"/>
    <s v="9781801063814"/>
    <d v="2023-03-20T00:00:00"/>
    <n v="5"/>
    <n v="47"/>
    <x v="114"/>
    <n v="10"/>
    <n v="50"/>
    <n v="42.5"/>
    <n v="15"/>
    <n v="45"/>
    <n v="27.5"/>
    <n v="1"/>
  </r>
  <r>
    <x v="287"/>
    <s v="9781801063814"/>
    <d v="2023-03-20T00:00:00"/>
    <n v="5"/>
    <n v="47"/>
    <x v="29"/>
    <n v="3"/>
    <n v="15"/>
    <n v="9.75"/>
    <n v="35"/>
    <n v="46.34"/>
    <n v="8.0500000000000007"/>
    <n v="1"/>
  </r>
  <r>
    <x v="287"/>
    <s v="9781801063814"/>
    <d v="2023-03-20T00:00:00"/>
    <n v="5"/>
    <n v="47"/>
    <x v="27"/>
    <n v="1"/>
    <n v="5"/>
    <n v="3.33"/>
    <n v="33.33"/>
    <n v="45"/>
    <n v="2.75"/>
    <n v="1"/>
  </r>
  <r>
    <x v="287"/>
    <s v="9781801063814"/>
    <d v="2023-03-20T00:00:00"/>
    <n v="5"/>
    <n v="47"/>
    <x v="117"/>
    <n v="4"/>
    <n v="20"/>
    <n v="13.33"/>
    <n v="33.33"/>
    <n v="45"/>
    <n v="11"/>
    <n v="1"/>
  </r>
  <r>
    <x v="287"/>
    <s v="9781801063814"/>
    <d v="2023-03-20T00:00:00"/>
    <n v="5"/>
    <n v="47"/>
    <x v="46"/>
    <n v="3"/>
    <n v="15"/>
    <n v="10"/>
    <n v="33.33"/>
    <n v="45"/>
    <n v="8.25"/>
    <n v="1"/>
  </r>
  <r>
    <x v="287"/>
    <s v="9781801063814"/>
    <d v="2023-03-20T00:00:00"/>
    <n v="5"/>
    <n v="47"/>
    <x v="118"/>
    <n v="1"/>
    <n v="5"/>
    <n v="3.33"/>
    <n v="33.33"/>
    <n v="45"/>
    <n v="2.75"/>
    <n v="1"/>
  </r>
  <r>
    <x v="287"/>
    <s v="9781801063814"/>
    <d v="2023-03-20T00:00:00"/>
    <n v="5"/>
    <n v="47"/>
    <x v="12"/>
    <n v="1"/>
    <n v="5"/>
    <n v="3.33"/>
    <n v="33.33"/>
    <n v="45"/>
    <n v="2.75"/>
    <n v="1"/>
  </r>
  <r>
    <x v="287"/>
    <s v="9781801063814"/>
    <d v="2023-03-20T00:00:00"/>
    <n v="5"/>
    <n v="47"/>
    <x v="12"/>
    <n v="1"/>
    <n v="5"/>
    <n v="3.33"/>
    <n v="33.33"/>
    <n v="45"/>
    <n v="2.75"/>
    <n v="1"/>
  </r>
  <r>
    <x v="287"/>
    <s v="9781801063814"/>
    <d v="2023-03-20T00:00:00"/>
    <n v="5"/>
    <n v="47"/>
    <x v="12"/>
    <n v="-1"/>
    <n v="-5"/>
    <n v="-3.33"/>
    <n v="33.33"/>
    <n v="45"/>
    <n v="-2.75"/>
    <n v="1"/>
  </r>
  <r>
    <x v="287"/>
    <s v="9781801063814"/>
    <d v="2023-03-20T00:00:00"/>
    <n v="5"/>
    <n v="47"/>
    <x v="21"/>
    <n v="1"/>
    <n v="5"/>
    <n v="3.33"/>
    <n v="33.33"/>
    <n v="45"/>
    <n v="2.75"/>
    <n v="1"/>
  </r>
  <r>
    <x v="287"/>
    <s v="9781801063814"/>
    <d v="2023-03-20T00:00:00"/>
    <n v="5"/>
    <n v="47"/>
    <x v="119"/>
    <n v="1"/>
    <n v="5"/>
    <n v="3.33"/>
    <n v="33.33"/>
    <n v="45"/>
    <n v="2.75"/>
    <n v="1"/>
  </r>
  <r>
    <x v="287"/>
    <s v="9781801063814"/>
    <d v="2023-03-20T00:00:00"/>
    <n v="5"/>
    <n v="47"/>
    <x v="94"/>
    <n v="2"/>
    <n v="10"/>
    <n v="6.67"/>
    <n v="33.33"/>
    <n v="45"/>
    <n v="5.5"/>
    <n v="1"/>
  </r>
  <r>
    <x v="287"/>
    <s v="9781801063814"/>
    <d v="2023-03-20T00:00:00"/>
    <n v="5"/>
    <n v="47"/>
    <x v="120"/>
    <n v="1"/>
    <n v="5"/>
    <n v="3.33"/>
    <n v="33.33"/>
    <n v="45"/>
    <n v="2.75"/>
    <n v="1"/>
  </r>
  <r>
    <x v="287"/>
    <s v="9781801063814"/>
    <d v="2023-03-20T00:00:00"/>
    <n v="5"/>
    <n v="47"/>
    <x v="37"/>
    <n v="3"/>
    <n v="15"/>
    <n v="10"/>
    <n v="33.33"/>
    <n v="45"/>
    <n v="8.25"/>
    <n v="1"/>
  </r>
  <r>
    <x v="288"/>
    <s v="9781801062664"/>
    <d v="2023-04-03T00:00:00"/>
    <n v="8.99"/>
    <n v="474"/>
    <x v="83"/>
    <n v="1"/>
    <n v="8.99"/>
    <n v="5.99"/>
    <n v="33.33"/>
    <n v="45.06"/>
    <n v="4.9400000000000004"/>
    <n v="1"/>
  </r>
  <r>
    <x v="288"/>
    <s v="9781801062664"/>
    <d v="2023-04-03T00:00:00"/>
    <n v="8.99"/>
    <n v="474"/>
    <x v="2"/>
    <n v="17"/>
    <n v="152.83000000000001"/>
    <n v="101.89"/>
    <n v="33.33"/>
    <n v="45"/>
    <n v="84.06"/>
    <n v="1"/>
  </r>
  <r>
    <x v="288"/>
    <s v="9781801062664"/>
    <d v="2023-04-03T00:00:00"/>
    <n v="8.99"/>
    <n v="474"/>
    <x v="2"/>
    <n v="4"/>
    <n v="35.96"/>
    <n v="23.97"/>
    <n v="33.33"/>
    <n v="45"/>
    <n v="19.78"/>
    <n v="1"/>
  </r>
  <r>
    <x v="288"/>
    <s v="9781801062664"/>
    <d v="2023-04-03T00:00:00"/>
    <n v="8.99"/>
    <n v="474"/>
    <x v="39"/>
    <n v="5"/>
    <n v="44.95"/>
    <n v="29.97"/>
    <n v="33.33"/>
    <n v="45.01"/>
    <n v="24.72"/>
    <n v="1"/>
  </r>
  <r>
    <x v="288"/>
    <s v="9781801062664"/>
    <d v="2023-04-03T00:00:00"/>
    <n v="8.99"/>
    <n v="474"/>
    <x v="33"/>
    <n v="4"/>
    <n v="35.96"/>
    <n v="23.97"/>
    <n v="33.33"/>
    <n v="45"/>
    <n v="19.78"/>
    <n v="1"/>
  </r>
  <r>
    <x v="288"/>
    <s v="9781801062664"/>
    <d v="2023-04-03T00:00:00"/>
    <n v="8.99"/>
    <n v="474"/>
    <x v="33"/>
    <n v="2"/>
    <n v="17.98"/>
    <n v="11.99"/>
    <n v="33.33"/>
    <n v="45"/>
    <n v="9.89"/>
    <n v="1"/>
  </r>
  <r>
    <x v="288"/>
    <s v="9781801062664"/>
    <d v="2023-04-03T00:00:00"/>
    <n v="8.99"/>
    <n v="474"/>
    <x v="115"/>
    <n v="2"/>
    <n v="17.98"/>
    <n v="11.99"/>
    <n v="33.33"/>
    <n v="45"/>
    <n v="9.89"/>
    <n v="1"/>
  </r>
  <r>
    <x v="288"/>
    <s v="9781801062664"/>
    <d v="2023-04-03T00:00:00"/>
    <n v="8.99"/>
    <n v="474"/>
    <x v="20"/>
    <n v="5"/>
    <n v="44.95"/>
    <n v="29.97"/>
    <n v="33.33"/>
    <n v="45.01"/>
    <n v="24.72"/>
    <n v="1"/>
  </r>
  <r>
    <x v="288"/>
    <s v="9781801062664"/>
    <d v="2023-04-03T00:00:00"/>
    <n v="8.99"/>
    <n v="474"/>
    <x v="20"/>
    <n v="3"/>
    <n v="26.97"/>
    <n v="17.98"/>
    <n v="33.33"/>
    <n v="45.02"/>
    <n v="14.83"/>
    <n v="1"/>
  </r>
  <r>
    <x v="288"/>
    <s v="9781801062664"/>
    <d v="2023-04-03T00:00:00"/>
    <n v="8.99"/>
    <n v="474"/>
    <x v="20"/>
    <n v="5"/>
    <n v="44.95"/>
    <n v="29.97"/>
    <n v="33.33"/>
    <n v="45.01"/>
    <n v="24.72"/>
    <n v="1"/>
  </r>
  <r>
    <x v="288"/>
    <s v="9781801062664"/>
    <d v="2023-04-03T00:00:00"/>
    <n v="8.99"/>
    <n v="474"/>
    <x v="18"/>
    <n v="6"/>
    <n v="53.94"/>
    <n v="35.96"/>
    <n v="33.33"/>
    <n v="45"/>
    <n v="29.67"/>
    <n v="1"/>
  </r>
  <r>
    <x v="288"/>
    <s v="9781801062664"/>
    <d v="2023-04-03T00:00:00"/>
    <n v="8.99"/>
    <n v="474"/>
    <x v="43"/>
    <n v="3"/>
    <n v="26.97"/>
    <n v="17.98"/>
    <n v="33.33"/>
    <n v="45.02"/>
    <n v="14.83"/>
    <n v="1"/>
  </r>
  <r>
    <x v="288"/>
    <s v="9781801062664"/>
    <d v="2023-04-03T00:00:00"/>
    <n v="8.99"/>
    <n v="474"/>
    <x v="23"/>
    <n v="3"/>
    <n v="26.97"/>
    <n v="17.98"/>
    <n v="33.33"/>
    <n v="45.02"/>
    <n v="14.83"/>
    <n v="1"/>
  </r>
  <r>
    <x v="288"/>
    <s v="9781801062664"/>
    <d v="2023-04-03T00:00:00"/>
    <n v="8.99"/>
    <n v="474"/>
    <x v="23"/>
    <n v="2"/>
    <n v="17.98"/>
    <n v="11.99"/>
    <n v="33.33"/>
    <n v="45"/>
    <n v="9.89"/>
    <n v="1"/>
  </r>
  <r>
    <x v="288"/>
    <s v="9781801062664"/>
    <d v="2023-04-03T00:00:00"/>
    <n v="8.99"/>
    <n v="474"/>
    <x v="61"/>
    <n v="4"/>
    <n v="35.96"/>
    <n v="23.97"/>
    <n v="33.33"/>
    <n v="45"/>
    <n v="19.78"/>
    <n v="1"/>
  </r>
  <r>
    <x v="288"/>
    <s v="9781801062664"/>
    <d v="2023-04-03T00:00:00"/>
    <n v="8.99"/>
    <n v="474"/>
    <x v="61"/>
    <n v="6"/>
    <n v="53.94"/>
    <n v="35.96"/>
    <n v="33.33"/>
    <n v="45"/>
    <n v="29.67"/>
    <n v="1"/>
  </r>
  <r>
    <x v="288"/>
    <s v="9781801062664"/>
    <d v="2023-04-03T00:00:00"/>
    <n v="8.99"/>
    <n v="474"/>
    <x v="29"/>
    <n v="30"/>
    <n v="269.7"/>
    <n v="175.31"/>
    <n v="35"/>
    <n v="46.31"/>
    <n v="144.81"/>
    <n v="1"/>
  </r>
  <r>
    <x v="288"/>
    <s v="9781801062664"/>
    <d v="2023-04-03T00:00:00"/>
    <n v="8.99"/>
    <n v="474"/>
    <x v="30"/>
    <n v="1"/>
    <n v="8.99"/>
    <n v="5.99"/>
    <n v="33.33"/>
    <n v="45.06"/>
    <n v="4.9400000000000004"/>
    <n v="1"/>
  </r>
  <r>
    <x v="288"/>
    <s v="9781801062664"/>
    <d v="2023-04-03T00:00:00"/>
    <n v="8.99"/>
    <n v="474"/>
    <x v="81"/>
    <n v="10"/>
    <n v="89.9"/>
    <n v="59.94"/>
    <n v="33.33"/>
    <n v="45"/>
    <n v="49.45"/>
    <n v="1"/>
  </r>
  <r>
    <x v="288"/>
    <s v="9781801062664"/>
    <d v="2023-04-03T00:00:00"/>
    <n v="8.99"/>
    <n v="474"/>
    <x v="117"/>
    <n v="11"/>
    <n v="98.89"/>
    <n v="65.930000000000007"/>
    <n v="33.33"/>
    <n v="45"/>
    <n v="54.39"/>
    <n v="1"/>
  </r>
  <r>
    <x v="288"/>
    <s v="9781801062664"/>
    <d v="2023-04-03T00:00:00"/>
    <n v="8.99"/>
    <n v="474"/>
    <x v="46"/>
    <n v="10"/>
    <n v="89.9"/>
    <n v="59.94"/>
    <n v="33.33"/>
    <n v="45"/>
    <n v="49.45"/>
    <n v="1"/>
  </r>
  <r>
    <x v="288"/>
    <s v="9781801062664"/>
    <d v="2023-04-03T00:00:00"/>
    <n v="8.99"/>
    <n v="474"/>
    <x v="32"/>
    <n v="2"/>
    <n v="17.98"/>
    <n v="11.99"/>
    <n v="33.33"/>
    <n v="45"/>
    <n v="9.89"/>
    <n v="1"/>
  </r>
  <r>
    <x v="288"/>
    <s v="9781801062664"/>
    <d v="2023-04-03T00:00:00"/>
    <n v="8.99"/>
    <n v="474"/>
    <x v="32"/>
    <n v="3"/>
    <n v="26.97"/>
    <n v="17.98"/>
    <n v="33.33"/>
    <n v="45.02"/>
    <n v="14.83"/>
    <n v="1"/>
  </r>
  <r>
    <x v="288"/>
    <s v="9781801062664"/>
    <d v="2023-04-03T00:00:00"/>
    <n v="8.99"/>
    <n v="474"/>
    <x v="68"/>
    <n v="3"/>
    <n v="26.97"/>
    <n v="24.27"/>
    <n v="10"/>
    <n v="45.02"/>
    <n v="14.83"/>
    <n v="1"/>
  </r>
  <r>
    <x v="288"/>
    <s v="9781801062664"/>
    <d v="2023-04-03T00:00:00"/>
    <n v="8.99"/>
    <n v="474"/>
    <x v="9"/>
    <n v="2"/>
    <n v="17.98"/>
    <n v="11.99"/>
    <n v="33.33"/>
    <n v="45"/>
    <n v="9.89"/>
    <n v="1"/>
  </r>
  <r>
    <x v="288"/>
    <s v="9781801062664"/>
    <d v="2023-04-03T00:00:00"/>
    <n v="8.99"/>
    <n v="474"/>
    <x v="21"/>
    <n v="2"/>
    <n v="17.98"/>
    <n v="11.99"/>
    <n v="33.33"/>
    <n v="45"/>
    <n v="9.89"/>
    <n v="1"/>
  </r>
  <r>
    <x v="288"/>
    <s v="9781801062664"/>
    <d v="2023-04-03T00:00:00"/>
    <n v="8.99"/>
    <n v="474"/>
    <x v="21"/>
    <n v="8"/>
    <n v="71.92"/>
    <n v="47.95"/>
    <n v="33.33"/>
    <n v="45"/>
    <n v="39.56"/>
    <n v="1"/>
  </r>
  <r>
    <x v="288"/>
    <s v="9781801062664"/>
    <d v="2023-04-03T00:00:00"/>
    <n v="8.99"/>
    <n v="474"/>
    <x v="121"/>
    <n v="2"/>
    <n v="17.98"/>
    <n v="11.99"/>
    <n v="33.33"/>
    <n v="45"/>
    <n v="9.89"/>
    <n v="1"/>
  </r>
  <r>
    <x v="288"/>
    <s v="9781801062664"/>
    <d v="2023-04-03T00:00:00"/>
    <n v="8.99"/>
    <n v="474"/>
    <x v="6"/>
    <n v="6"/>
    <n v="53.94"/>
    <n v="35.96"/>
    <n v="33.33"/>
    <n v="45"/>
    <n v="29.67"/>
    <n v="1"/>
  </r>
  <r>
    <x v="288"/>
    <s v="9781801062664"/>
    <d v="2023-04-03T00:00:00"/>
    <n v="8.99"/>
    <n v="474"/>
    <x v="13"/>
    <n v="3"/>
    <n v="26.97"/>
    <n v="17.98"/>
    <n v="33.33"/>
    <n v="45.02"/>
    <n v="14.83"/>
    <n v="1"/>
  </r>
  <r>
    <x v="288"/>
    <s v="9781801062664"/>
    <d v="2023-04-03T00:00:00"/>
    <n v="8.99"/>
    <n v="474"/>
    <x v="22"/>
    <n v="3"/>
    <n v="26.97"/>
    <n v="17.98"/>
    <n v="33.33"/>
    <n v="45.02"/>
    <n v="14.83"/>
    <n v="1"/>
  </r>
  <r>
    <x v="288"/>
    <s v="9781801062664"/>
    <d v="2023-04-03T00:00:00"/>
    <n v="8.99"/>
    <n v="474"/>
    <x v="37"/>
    <n v="6"/>
    <n v="53.94"/>
    <n v="35.96"/>
    <n v="33.33"/>
    <n v="45"/>
    <n v="29.67"/>
    <n v="1"/>
  </r>
  <r>
    <x v="288"/>
    <s v="9781801062664"/>
    <d v="2023-04-03T00:00:00"/>
    <n v="8.99"/>
    <n v="474"/>
    <x v="122"/>
    <n v="4"/>
    <n v="35.96"/>
    <n v="23.97"/>
    <n v="33.33"/>
    <n v="45"/>
    <n v="19.78"/>
    <n v="1"/>
  </r>
  <r>
    <x v="288"/>
    <s v="9781801062664"/>
    <d v="2023-04-03T00:00:00"/>
    <n v="8.99"/>
    <n v="474"/>
    <x v="63"/>
    <n v="3"/>
    <n v="26.97"/>
    <n v="17.98"/>
    <n v="33.33"/>
    <n v="45.02"/>
    <n v="14.83"/>
    <n v="1"/>
  </r>
  <r>
    <x v="288"/>
    <s v="9781801062664"/>
    <d v="2023-04-03T00:00:00"/>
    <n v="8.99"/>
    <n v="474"/>
    <x v="123"/>
    <n v="1"/>
    <n v="8.99"/>
    <n v="5.84"/>
    <n v="35"/>
    <n v="46.39"/>
    <n v="4.82"/>
    <n v="1"/>
  </r>
  <r>
    <x v="288"/>
    <s v="9781801062664"/>
    <d v="2023-04-03T00:00:00"/>
    <n v="8.99"/>
    <n v="474"/>
    <x v="31"/>
    <n v="1"/>
    <n v="8.99"/>
    <n v="5.84"/>
    <n v="35"/>
    <n v="46.39"/>
    <n v="4.82"/>
    <n v="1"/>
  </r>
  <r>
    <x v="288"/>
    <s v="9781801062664"/>
    <d v="2023-04-03T00:00:00"/>
    <n v="8.99"/>
    <n v="474"/>
    <x v="31"/>
    <n v="1"/>
    <n v="8.99"/>
    <n v="5.84"/>
    <n v="35"/>
    <n v="46.39"/>
    <n v="4.82"/>
    <n v="1"/>
  </r>
  <r>
    <x v="288"/>
    <s v="9781801062664"/>
    <d v="2023-04-03T00:00:00"/>
    <n v="8.99"/>
    <n v="474"/>
    <x v="42"/>
    <n v="5"/>
    <n v="44.95"/>
    <n v="29.97"/>
    <n v="33.33"/>
    <n v="45.01"/>
    <n v="24.72"/>
    <n v="1"/>
  </r>
  <r>
    <x v="288"/>
    <s v="9781801062664"/>
    <d v="2023-04-03T00:00:00"/>
    <n v="8.99"/>
    <n v="474"/>
    <x v="42"/>
    <n v="5"/>
    <n v="44.95"/>
    <n v="29.97"/>
    <n v="33.33"/>
    <n v="45.01"/>
    <n v="24.72"/>
    <n v="1"/>
  </r>
  <r>
    <x v="289"/>
    <s v="9781801062701"/>
    <d v="2023-04-28T00:00:00"/>
    <n v="7.99"/>
    <n v="294"/>
    <x v="39"/>
    <n v="3"/>
    <n v="23.97"/>
    <n v="15.98"/>
    <n v="33.33"/>
    <n v="45.02"/>
    <n v="13.18"/>
    <n v="1"/>
  </r>
  <r>
    <x v="289"/>
    <s v="9781801062701"/>
    <d v="2023-04-28T00:00:00"/>
    <n v="7.99"/>
    <n v="294"/>
    <x v="18"/>
    <n v="6"/>
    <n v="47.94"/>
    <n v="31.96"/>
    <n v="33.33"/>
    <n v="45"/>
    <n v="26.37"/>
    <n v="1"/>
  </r>
  <r>
    <x v="289"/>
    <s v="9781801062701"/>
    <d v="2023-04-28T00:00:00"/>
    <n v="7.99"/>
    <n v="294"/>
    <x v="92"/>
    <n v="1"/>
    <n v="7.99"/>
    <n v="5.33"/>
    <n v="33.33"/>
    <n v="45.06"/>
    <n v="4.3899999999999997"/>
    <n v="1"/>
  </r>
  <r>
    <x v="289"/>
    <s v="9781801062701"/>
    <d v="2023-04-28T00:00:00"/>
    <n v="7.99"/>
    <n v="294"/>
    <x v="76"/>
    <n v="2"/>
    <n v="15.98"/>
    <n v="10.65"/>
    <n v="33.33"/>
    <n v="45"/>
    <n v="8.7899999999999991"/>
    <n v="1"/>
  </r>
  <r>
    <x v="289"/>
    <s v="9781801062701"/>
    <d v="2023-04-28T00:00:00"/>
    <n v="7.99"/>
    <n v="294"/>
    <x v="29"/>
    <n v="10"/>
    <n v="79.900000000000006"/>
    <n v="51.94"/>
    <n v="35"/>
    <n v="46.31"/>
    <n v="42.9"/>
    <n v="1"/>
  </r>
  <r>
    <x v="289"/>
    <s v="9781801062701"/>
    <d v="2023-04-28T00:00:00"/>
    <n v="7.99"/>
    <n v="294"/>
    <x v="59"/>
    <n v="1"/>
    <n v="7.99"/>
    <n v="5.33"/>
    <n v="33.33"/>
    <n v="45.06"/>
    <n v="4.3899999999999997"/>
    <n v="1"/>
  </r>
  <r>
    <x v="289"/>
    <s v="9781801062701"/>
    <d v="2023-04-28T00:00:00"/>
    <n v="7.99"/>
    <n v="294"/>
    <x v="68"/>
    <n v="3"/>
    <n v="23.97"/>
    <n v="21.57"/>
    <n v="10"/>
    <n v="45.02"/>
    <n v="13.18"/>
    <n v="1"/>
  </r>
  <r>
    <x v="289"/>
    <s v="9781801062701"/>
    <d v="2023-04-28T00:00:00"/>
    <n v="7.99"/>
    <n v="294"/>
    <x v="12"/>
    <n v="3"/>
    <n v="23.97"/>
    <n v="15.98"/>
    <n v="33.33"/>
    <n v="45.02"/>
    <n v="13.18"/>
    <n v="1"/>
  </r>
  <r>
    <x v="289"/>
    <s v="9781801062701"/>
    <d v="2023-04-28T00:00:00"/>
    <n v="7.99"/>
    <n v="294"/>
    <x v="21"/>
    <n v="5"/>
    <n v="39.950000000000003"/>
    <n v="26.63"/>
    <n v="33.33"/>
    <n v="45.01"/>
    <n v="21.97"/>
    <n v="1"/>
  </r>
  <r>
    <x v="289"/>
    <s v="9781801062701"/>
    <d v="2023-04-28T00:00:00"/>
    <n v="7.99"/>
    <n v="294"/>
    <x v="6"/>
    <n v="1"/>
    <n v="7.99"/>
    <n v="5.33"/>
    <n v="33.33"/>
    <n v="45.06"/>
    <n v="4.3899999999999997"/>
    <n v="1"/>
  </r>
  <r>
    <x v="289"/>
    <s v="9781801062701"/>
    <d v="2023-04-28T00:00:00"/>
    <n v="7.99"/>
    <n v="294"/>
    <x v="89"/>
    <n v="3"/>
    <n v="23.97"/>
    <n v="15.58"/>
    <n v="35"/>
    <n v="46.31"/>
    <n v="12.87"/>
    <n v="1"/>
  </r>
  <r>
    <x v="289"/>
    <s v="9781801062701"/>
    <d v="2023-04-28T00:00:00"/>
    <n v="7.99"/>
    <n v="294"/>
    <x v="90"/>
    <n v="3"/>
    <n v="23.97"/>
    <n v="15.58"/>
    <n v="35"/>
    <n v="46.31"/>
    <n v="12.87"/>
    <n v="1"/>
  </r>
  <r>
    <x v="289"/>
    <s v="9781801062701"/>
    <d v="2023-04-28T00:00:00"/>
    <n v="7.99"/>
    <n v="294"/>
    <x v="52"/>
    <n v="3"/>
    <n v="23.97"/>
    <n v="15.58"/>
    <n v="35"/>
    <n v="46.31"/>
    <n v="12.87"/>
    <n v="1"/>
  </r>
  <r>
    <x v="289"/>
    <s v="9781801062701"/>
    <d v="2023-04-28T00:00:00"/>
    <n v="7.99"/>
    <n v="294"/>
    <x v="124"/>
    <n v="1"/>
    <n v="7.99"/>
    <n v="5.33"/>
    <n v="33.33"/>
    <n v="45.06"/>
    <n v="4.3899999999999997"/>
    <n v="1"/>
  </r>
  <r>
    <x v="289"/>
    <s v="9781801062701"/>
    <d v="2023-04-28T00:00:00"/>
    <n v="7.99"/>
    <n v="294"/>
    <x v="31"/>
    <n v="1"/>
    <n v="7.99"/>
    <n v="5.19"/>
    <n v="35"/>
    <n v="46.31"/>
    <n v="4.29"/>
    <n v="1"/>
  </r>
  <r>
    <x v="290"/>
    <s v="9781801060882"/>
    <d v="2023-05-31T00:00:00"/>
    <n v="7.99"/>
    <n v="2"/>
    <x v="51"/>
    <n v="-2"/>
    <n v="-15.98"/>
    <n v="-10.39"/>
    <n v="35"/>
    <n v="46.31"/>
    <n v="-8.58"/>
    <n v="1"/>
  </r>
  <r>
    <x v="291"/>
    <m/>
    <m/>
    <m/>
    <m/>
    <x v="12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96" firstHeaderRow="0" firstDataRow="1" firstDataCol="1"/>
  <pivotFields count="13">
    <pivotField axis="axisRow" showAll="0" sortType="descending">
      <items count="293">
        <item x="232"/>
        <item x="203"/>
        <item x="134"/>
        <item x="15"/>
        <item x="207"/>
        <item x="88"/>
        <item x="89"/>
        <item x="168"/>
        <item x="0"/>
        <item x="189"/>
        <item x="124"/>
        <item x="205"/>
        <item x="247"/>
        <item x="190"/>
        <item x="171"/>
        <item x="122"/>
        <item x="21"/>
        <item x="118"/>
        <item x="166"/>
        <item x="160"/>
        <item x="50"/>
        <item x="196"/>
        <item x="126"/>
        <item x="227"/>
        <item x="30"/>
        <item x="37"/>
        <item x="276"/>
        <item x="272"/>
        <item x="273"/>
        <item x="167"/>
        <item x="260"/>
        <item x="119"/>
        <item x="156"/>
        <item x="162"/>
        <item x="25"/>
        <item x="270"/>
        <item x="222"/>
        <item x="277"/>
        <item x="223"/>
        <item x="33"/>
        <item x="78"/>
        <item x="62"/>
        <item x="146"/>
        <item x="271"/>
        <item x="230"/>
        <item x="213"/>
        <item x="40"/>
        <item x="279"/>
        <item x="278"/>
        <item x="274"/>
        <item x="116"/>
        <item x="287"/>
        <item x="163"/>
        <item x="170"/>
        <item x="117"/>
        <item x="281"/>
        <item x="4"/>
        <item x="65"/>
        <item x="41"/>
        <item x="152"/>
        <item x="285"/>
        <item x="57"/>
        <item x="248"/>
        <item x="153"/>
        <item x="231"/>
        <item x="256"/>
        <item x="135"/>
        <item x="174"/>
        <item x="17"/>
        <item x="147"/>
        <item x="24"/>
        <item x="197"/>
        <item x="77"/>
        <item x="283"/>
        <item x="199"/>
        <item x="188"/>
        <item x="179"/>
        <item x="249"/>
        <item x="142"/>
        <item x="143"/>
        <item x="72"/>
        <item x="261"/>
        <item x="85"/>
        <item x="45"/>
        <item x="262"/>
        <item x="159"/>
        <item x="176"/>
        <item x="121"/>
        <item x="80"/>
        <item x="14"/>
        <item x="132"/>
        <item x="263"/>
        <item x="250"/>
        <item x="87"/>
        <item x="64"/>
        <item x="226"/>
        <item x="238"/>
        <item x="2"/>
        <item x="144"/>
        <item x="169"/>
        <item x="253"/>
        <item x="288"/>
        <item x="23"/>
        <item x="195"/>
        <item x="95"/>
        <item x="282"/>
        <item x="66"/>
        <item x="67"/>
        <item x="201"/>
        <item x="58"/>
        <item x="225"/>
        <item x="3"/>
        <item x="145"/>
        <item x="44"/>
        <item x="9"/>
        <item x="172"/>
        <item x="220"/>
        <item x="224"/>
        <item x="221"/>
        <item x="12"/>
        <item x="11"/>
        <item x="112"/>
        <item x="198"/>
        <item x="127"/>
        <item x="264"/>
        <item x="125"/>
        <item x="128"/>
        <item x="130"/>
        <item x="129"/>
        <item x="165"/>
        <item x="154"/>
        <item x="71"/>
        <item x="1"/>
        <item x="90"/>
        <item x="91"/>
        <item x="68"/>
        <item x="69"/>
        <item x="46"/>
        <item x="47"/>
        <item x="70"/>
        <item x="60"/>
        <item x="194"/>
        <item x="61"/>
        <item x="51"/>
        <item x="52"/>
        <item x="35"/>
        <item x="92"/>
        <item x="148"/>
        <item x="183"/>
        <item x="239"/>
        <item x="149"/>
        <item x="211"/>
        <item x="155"/>
        <item x="34"/>
        <item x="141"/>
        <item x="150"/>
        <item x="113"/>
        <item x="27"/>
        <item x="28"/>
        <item x="26"/>
        <item x="55"/>
        <item x="114"/>
        <item x="107"/>
        <item x="42"/>
        <item x="29"/>
        <item x="18"/>
        <item x="229"/>
        <item x="36"/>
        <item x="19"/>
        <item x="20"/>
        <item x="108"/>
        <item x="110"/>
        <item x="109"/>
        <item x="234"/>
        <item x="235"/>
        <item x="136"/>
        <item x="181"/>
        <item x="86"/>
        <item x="22"/>
        <item x="290"/>
        <item x="157"/>
        <item x="233"/>
        <item x="98"/>
        <item x="10"/>
        <item x="185"/>
        <item x="164"/>
        <item x="177"/>
        <item x="175"/>
        <item x="93"/>
        <item x="289"/>
        <item x="16"/>
        <item x="59"/>
        <item x="84"/>
        <item x="191"/>
        <item x="265"/>
        <item x="255"/>
        <item x="254"/>
        <item x="208"/>
        <item x="7"/>
        <item x="97"/>
        <item x="48"/>
        <item x="218"/>
        <item x="258"/>
        <item x="184"/>
        <item x="240"/>
        <item x="182"/>
        <item x="241"/>
        <item x="251"/>
        <item x="131"/>
        <item x="214"/>
        <item x="217"/>
        <item x="99"/>
        <item x="206"/>
        <item x="54"/>
        <item x="49"/>
        <item x="115"/>
        <item x="245"/>
        <item x="246"/>
        <item x="252"/>
        <item x="219"/>
        <item x="202"/>
        <item x="123"/>
        <item x="106"/>
        <item x="212"/>
        <item x="215"/>
        <item x="151"/>
        <item x="186"/>
        <item x="137"/>
        <item x="259"/>
        <item x="228"/>
        <item x="56"/>
        <item x="257"/>
        <item x="94"/>
        <item x="73"/>
        <item x="74"/>
        <item x="75"/>
        <item x="76"/>
        <item x="178"/>
        <item x="81"/>
        <item x="82"/>
        <item x="180"/>
        <item x="83"/>
        <item x="5"/>
        <item x="6"/>
        <item x="216"/>
        <item x="43"/>
        <item x="139"/>
        <item x="192"/>
        <item x="193"/>
        <item x="286"/>
        <item x="100"/>
        <item x="101"/>
        <item x="102"/>
        <item x="103"/>
        <item x="104"/>
        <item x="105"/>
        <item x="284"/>
        <item x="236"/>
        <item x="120"/>
        <item x="133"/>
        <item x="63"/>
        <item x="39"/>
        <item x="266"/>
        <item x="111"/>
        <item x="173"/>
        <item x="158"/>
        <item x="242"/>
        <item x="243"/>
        <item x="280"/>
        <item x="267"/>
        <item x="187"/>
        <item x="275"/>
        <item x="209"/>
        <item x="200"/>
        <item x="13"/>
        <item x="161"/>
        <item x="96"/>
        <item x="268"/>
        <item x="237"/>
        <item x="8"/>
        <item x="79"/>
        <item x="269"/>
        <item x="244"/>
        <item x="138"/>
        <item x="31"/>
        <item x="38"/>
        <item x="210"/>
        <item x="204"/>
        <item x="140"/>
        <item x="32"/>
        <item x="53"/>
        <item x="29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93">
    <i>
      <x v="122"/>
    </i>
    <i>
      <x v="286"/>
    </i>
    <i>
      <x v="101"/>
    </i>
    <i>
      <x v="77"/>
    </i>
    <i>
      <x v="176"/>
    </i>
    <i>
      <x v="96"/>
    </i>
    <i>
      <x v="249"/>
    </i>
    <i>
      <x v="100"/>
    </i>
    <i>
      <x v="268"/>
    </i>
    <i>
      <x v="7"/>
    </i>
    <i>
      <x v="13"/>
    </i>
    <i>
      <x v="166"/>
    </i>
    <i>
      <x v="218"/>
    </i>
    <i>
      <x v="267"/>
    </i>
    <i>
      <x v="4"/>
    </i>
    <i>
      <x v="196"/>
    </i>
    <i>
      <x v="74"/>
    </i>
    <i>
      <x v="2"/>
    </i>
    <i>
      <x v="189"/>
    </i>
    <i>
      <x v="95"/>
    </i>
    <i>
      <x v="266"/>
    </i>
    <i>
      <x v="12"/>
    </i>
    <i>
      <x v="110"/>
    </i>
    <i>
      <x v="14"/>
    </i>
    <i>
      <x v="80"/>
    </i>
    <i>
      <x v="124"/>
    </i>
    <i>
      <x v="76"/>
    </i>
    <i>
      <x v="270"/>
    </i>
    <i>
      <x v="22"/>
    </i>
    <i>
      <x v="64"/>
    </i>
    <i>
      <x v="206"/>
    </i>
    <i>
      <x v="60"/>
    </i>
    <i>
      <x v="87"/>
    </i>
    <i>
      <x v="50"/>
    </i>
    <i>
      <x v="228"/>
    </i>
    <i>
      <x v="51"/>
    </i>
    <i>
      <x v="115"/>
    </i>
    <i>
      <x v="116"/>
    </i>
    <i>
      <x v="277"/>
    </i>
    <i>
      <x v="150"/>
    </i>
    <i>
      <x v="84"/>
    </i>
    <i>
      <x v="5"/>
    </i>
    <i>
      <x v="6"/>
    </i>
    <i>
      <x v="32"/>
    </i>
    <i>
      <x v="186"/>
    </i>
    <i>
      <x v="118"/>
    </i>
    <i>
      <x v="281"/>
    </i>
    <i>
      <x v="63"/>
    </i>
    <i>
      <x v="148"/>
    </i>
    <i>
      <x/>
    </i>
    <i>
      <x v="81"/>
    </i>
    <i>
      <x v="262"/>
    </i>
    <i>
      <x v="20"/>
    </i>
    <i>
      <x v="143"/>
    </i>
    <i>
      <x v="117"/>
    </i>
    <i>
      <x v="199"/>
    </i>
    <i>
      <x v="3"/>
    </i>
    <i>
      <x v="245"/>
    </i>
    <i>
      <x v="205"/>
    </i>
    <i>
      <x v="15"/>
    </i>
    <i>
      <x v="258"/>
    </i>
    <i>
      <x v="28"/>
    </i>
    <i>
      <x v="278"/>
    </i>
    <i>
      <x v="290"/>
    </i>
    <i>
      <x v="227"/>
    </i>
    <i>
      <x v="248"/>
    </i>
    <i>
      <x v="223"/>
    </i>
    <i>
      <x v="231"/>
    </i>
    <i>
      <x v="57"/>
    </i>
    <i>
      <x v="147"/>
    </i>
    <i>
      <x v="197"/>
    </i>
    <i>
      <x v="246"/>
    </i>
    <i>
      <x v="220"/>
    </i>
    <i>
      <x v="280"/>
    </i>
    <i>
      <x v="49"/>
    </i>
    <i>
      <x v="198"/>
    </i>
    <i>
      <x v="9"/>
    </i>
    <i>
      <x v="244"/>
    </i>
    <i>
      <x v="155"/>
    </i>
    <i>
      <x v="47"/>
    </i>
    <i>
      <x v="212"/>
    </i>
    <i>
      <x v="215"/>
    </i>
    <i>
      <x v="224"/>
    </i>
    <i>
      <x v="213"/>
    </i>
    <i>
      <x v="229"/>
    </i>
    <i>
      <x v="65"/>
    </i>
    <i>
      <x v="237"/>
    </i>
    <i>
      <x v="125"/>
    </i>
    <i>
      <x v="182"/>
    </i>
    <i>
      <x v="261"/>
    </i>
    <i>
      <x v="109"/>
    </i>
    <i>
      <x v="208"/>
    </i>
    <i>
      <x v="194"/>
    </i>
    <i>
      <x v="97"/>
    </i>
    <i>
      <x v="89"/>
    </i>
    <i>
      <x v="207"/>
    </i>
    <i>
      <x v="174"/>
    </i>
    <i>
      <x v="173"/>
    </i>
    <i>
      <x v="144"/>
    </i>
    <i>
      <x v="204"/>
    </i>
    <i>
      <x v="264"/>
    </i>
    <i>
      <x v="260"/>
    </i>
    <i>
      <x v="153"/>
    </i>
    <i>
      <x v="90"/>
    </i>
    <i>
      <x v="58"/>
    </i>
    <i>
      <x v="279"/>
    </i>
    <i>
      <x v="257"/>
    </i>
    <i>
      <x v="79"/>
    </i>
    <i>
      <x v="72"/>
    </i>
    <i>
      <x v="26"/>
    </i>
    <i>
      <x v="211"/>
    </i>
    <i>
      <x v="91"/>
    </i>
    <i>
      <x v="104"/>
    </i>
    <i>
      <x v="73"/>
    </i>
    <i>
      <x v="210"/>
    </i>
    <i>
      <x v="105"/>
    </i>
    <i>
      <x v="82"/>
    </i>
    <i>
      <x v="183"/>
    </i>
    <i>
      <x v="256"/>
    </i>
    <i>
      <x v="275"/>
    </i>
    <i>
      <x v="240"/>
    </i>
    <i>
      <x v="152"/>
    </i>
    <i>
      <x v="54"/>
    </i>
    <i>
      <x v="185"/>
    </i>
    <i>
      <x v="40"/>
    </i>
    <i>
      <x v="193"/>
    </i>
    <i>
      <x v="274"/>
    </i>
    <i>
      <x v="222"/>
    </i>
    <i>
      <x v="214"/>
    </i>
    <i>
      <x v="241"/>
    </i>
    <i>
      <x v="230"/>
    </i>
    <i>
      <x v="158"/>
    </i>
    <i>
      <x v="18"/>
    </i>
    <i>
      <x v="86"/>
    </i>
    <i>
      <x v="75"/>
    </i>
    <i>
      <x v="56"/>
    </i>
    <i>
      <x v="103"/>
    </i>
    <i>
      <x v="71"/>
    </i>
    <i>
      <x v="33"/>
    </i>
    <i>
      <x v="99"/>
    </i>
    <i>
      <x v="178"/>
    </i>
    <i>
      <x v="66"/>
    </i>
    <i>
      <x v="30"/>
    </i>
    <i>
      <x v="232"/>
    </i>
    <i>
      <x v="141"/>
    </i>
    <i>
      <x v="253"/>
    </i>
    <i>
      <x v="276"/>
    </i>
    <i>
      <x v="272"/>
    </i>
    <i>
      <x v="10"/>
    </i>
    <i>
      <x v="177"/>
    </i>
    <i>
      <x v="247"/>
    </i>
    <i>
      <x v="17"/>
    </i>
    <i>
      <x v="83"/>
    </i>
    <i>
      <x v="200"/>
    </i>
    <i>
      <x v="25"/>
    </i>
    <i>
      <x v="164"/>
    </i>
    <i>
      <x v="285"/>
    </i>
    <i>
      <x v="273"/>
    </i>
    <i>
      <x v="78"/>
    </i>
    <i>
      <x v="226"/>
    </i>
    <i>
      <x v="11"/>
    </i>
    <i>
      <x v="146"/>
    </i>
    <i>
      <x v="138"/>
    </i>
    <i>
      <x v="140"/>
    </i>
    <i>
      <x v="34"/>
    </i>
    <i>
      <x v="23"/>
    </i>
    <i>
      <x v="254"/>
    </i>
    <i>
      <x v="184"/>
    </i>
    <i>
      <x v="142"/>
    </i>
    <i>
      <x v="137"/>
    </i>
    <i>
      <x v="181"/>
    </i>
    <i>
      <x v="236"/>
    </i>
    <i>
      <x v="159"/>
    </i>
    <i>
      <x v="169"/>
    </i>
    <i>
      <x v="39"/>
    </i>
    <i>
      <x v="165"/>
    </i>
    <i>
      <x v="157"/>
    </i>
    <i>
      <x v="48"/>
    </i>
    <i>
      <x v="88"/>
    </i>
    <i>
      <x v="43"/>
    </i>
    <i>
      <x v="19"/>
    </i>
    <i>
      <x v="225"/>
    </i>
    <i>
      <x v="216"/>
    </i>
    <i>
      <x v="180"/>
    </i>
    <i>
      <x v="149"/>
    </i>
    <i>
      <x v="38"/>
    </i>
    <i>
      <x v="129"/>
    </i>
    <i>
      <x v="130"/>
    </i>
    <i>
      <x v="135"/>
    </i>
    <i>
      <x v="85"/>
    </i>
    <i>
      <x v="203"/>
    </i>
    <i>
      <x v="191"/>
    </i>
    <i>
      <x v="209"/>
    </i>
    <i>
      <x v="46"/>
    </i>
    <i>
      <x v="195"/>
    </i>
    <i>
      <x v="259"/>
    </i>
    <i>
      <x v="128"/>
    </i>
    <i>
      <x v="255"/>
    </i>
    <i>
      <x v="252"/>
    </i>
    <i>
      <x v="93"/>
    </i>
    <i>
      <x v="8"/>
    </i>
    <i>
      <x v="42"/>
    </i>
    <i>
      <x v="156"/>
    </i>
    <i>
      <x v="123"/>
    </i>
    <i>
      <x v="168"/>
    </i>
    <i>
      <x v="127"/>
    </i>
    <i>
      <x v="154"/>
    </i>
    <i>
      <x v="53"/>
    </i>
    <i>
      <x v="283"/>
    </i>
    <i>
      <x v="41"/>
    </i>
    <i>
      <x v="52"/>
    </i>
    <i>
      <x v="29"/>
    </i>
    <i>
      <x v="21"/>
    </i>
    <i>
      <x v="217"/>
    </i>
    <i>
      <x v="70"/>
    </i>
    <i>
      <x v="136"/>
    </i>
    <i>
      <x v="145"/>
    </i>
    <i>
      <x v="69"/>
    </i>
    <i>
      <x v="288"/>
    </i>
    <i>
      <x v="221"/>
    </i>
    <i>
      <x v="36"/>
    </i>
    <i>
      <x v="114"/>
    </i>
    <i>
      <x v="68"/>
    </i>
    <i>
      <x v="59"/>
    </i>
    <i>
      <x v="45"/>
    </i>
    <i>
      <x v="67"/>
    </i>
    <i>
      <x v="219"/>
    </i>
    <i>
      <x v="289"/>
    </i>
    <i>
      <x v="98"/>
    </i>
    <i>
      <x v="287"/>
    </i>
    <i>
      <x v="133"/>
    </i>
    <i>
      <x v="134"/>
    </i>
    <i>
      <x v="62"/>
    </i>
    <i>
      <x v="151"/>
    </i>
    <i>
      <x v="31"/>
    </i>
    <i>
      <x v="139"/>
    </i>
    <i>
      <x v="250"/>
    </i>
    <i>
      <x v="126"/>
    </i>
    <i>
      <x v="61"/>
    </i>
    <i>
      <x v="94"/>
    </i>
    <i>
      <x v="251"/>
    </i>
    <i>
      <x v="170"/>
    </i>
    <i>
      <x v="161"/>
    </i>
    <i>
      <x v="121"/>
    </i>
    <i>
      <x v="172"/>
    </i>
    <i>
      <x v="162"/>
    </i>
    <i>
      <x v="112"/>
    </i>
    <i>
      <x v="171"/>
    </i>
    <i>
      <x v="160"/>
    </i>
    <i>
      <x v="163"/>
    </i>
    <i>
      <x v="188"/>
    </i>
    <i>
      <x v="284"/>
    </i>
    <i>
      <x v="113"/>
    </i>
    <i>
      <x v="131"/>
    </i>
    <i>
      <x v="238"/>
    </i>
    <i>
      <x v="192"/>
    </i>
    <i>
      <x v="16"/>
    </i>
    <i>
      <x v="132"/>
    </i>
    <i>
      <x v="111"/>
    </i>
    <i>
      <x v="190"/>
    </i>
    <i>
      <x v="107"/>
    </i>
    <i>
      <x v="119"/>
    </i>
    <i>
      <x v="24"/>
    </i>
    <i>
      <x v="242"/>
    </i>
    <i>
      <x v="243"/>
    </i>
    <i>
      <x v="102"/>
    </i>
    <i>
      <x v="120"/>
    </i>
    <i>
      <x v="106"/>
    </i>
    <i>
      <x v="92"/>
    </i>
    <i>
      <x v="187"/>
    </i>
    <i>
      <x v="37"/>
    </i>
    <i>
      <x v="201"/>
    </i>
    <i>
      <x v="291"/>
    </i>
    <i>
      <x v="44"/>
    </i>
    <i>
      <x v="234"/>
    </i>
    <i>
      <x v="269"/>
    </i>
    <i>
      <x v="263"/>
    </i>
    <i>
      <x v="235"/>
    </i>
    <i>
      <x v="239"/>
    </i>
    <i>
      <x v="265"/>
    </i>
    <i>
      <x v="175"/>
    </i>
    <i>
      <x v="233"/>
    </i>
    <i>
      <x v="1"/>
    </i>
    <i>
      <x v="282"/>
    </i>
    <i>
      <x v="179"/>
    </i>
    <i>
      <x v="108"/>
    </i>
    <i>
      <x v="35"/>
    </i>
    <i>
      <x v="167"/>
    </i>
    <i>
      <x v="55"/>
    </i>
    <i>
      <x v="27"/>
    </i>
    <i>
      <x v="271"/>
    </i>
    <i>
      <x v="20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l Qty" fld="6" baseField="0" baseItem="0"/>
    <dataField name="Sum of Pay to Publish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0" firstHeaderRow="0" firstDataRow="1" firstDataCol="1"/>
  <pivotFields count="13">
    <pivotField showAll="0"/>
    <pivotField showAll="0"/>
    <pivotField showAll="0"/>
    <pivotField showAll="0"/>
    <pivotField showAll="0"/>
    <pivotField axis="axisRow" showAll="0" sortType="descending">
      <items count="127">
        <item x="60"/>
        <item x="83"/>
        <item x="28"/>
        <item x="101"/>
        <item x="105"/>
        <item x="2"/>
        <item x="39"/>
        <item x="33"/>
        <item x="25"/>
        <item x="113"/>
        <item x="91"/>
        <item x="3"/>
        <item x="115"/>
        <item x="75"/>
        <item x="40"/>
        <item x="20"/>
        <item x="49"/>
        <item x="108"/>
        <item x="110"/>
        <item x="111"/>
        <item x="26"/>
        <item x="18"/>
        <item x="82"/>
        <item x="55"/>
        <item x="85"/>
        <item x="36"/>
        <item x="11"/>
        <item x="92"/>
        <item x="72"/>
        <item x="76"/>
        <item x="84"/>
        <item x="5"/>
        <item x="48"/>
        <item x="78"/>
        <item x="114"/>
        <item x="67"/>
        <item x="43"/>
        <item x="79"/>
        <item x="23"/>
        <item x="61"/>
        <item x="93"/>
        <item x="0"/>
        <item x="29"/>
        <item x="44"/>
        <item x="30"/>
        <item x="64"/>
        <item x="73"/>
        <item x="59"/>
        <item x="27"/>
        <item x="81"/>
        <item x="103"/>
        <item x="117"/>
        <item x="98"/>
        <item x="41"/>
        <item x="35"/>
        <item x="24"/>
        <item x="99"/>
        <item x="65"/>
        <item x="46"/>
        <item x="4"/>
        <item x="118"/>
        <item x="58"/>
        <item x="32"/>
        <item x="54"/>
        <item x="62"/>
        <item x="68"/>
        <item x="69"/>
        <item x="53"/>
        <item x="106"/>
        <item x="116"/>
        <item x="77"/>
        <item x="9"/>
        <item x="70"/>
        <item x="12"/>
        <item x="56"/>
        <item x="19"/>
        <item x="66"/>
        <item x="21"/>
        <item x="119"/>
        <item x="121"/>
        <item x="71"/>
        <item x="100"/>
        <item x="6"/>
        <item x="34"/>
        <item x="80"/>
        <item x="1"/>
        <item x="86"/>
        <item x="8"/>
        <item x="16"/>
        <item x="13"/>
        <item x="94"/>
        <item x="95"/>
        <item x="22"/>
        <item x="14"/>
        <item x="7"/>
        <item x="120"/>
        <item x="45"/>
        <item x="37"/>
        <item x="96"/>
        <item x="17"/>
        <item x="102"/>
        <item x="50"/>
        <item x="15"/>
        <item x="97"/>
        <item x="122"/>
        <item x="47"/>
        <item x="38"/>
        <item x="57"/>
        <item x="88"/>
        <item x="87"/>
        <item x="107"/>
        <item x="109"/>
        <item x="10"/>
        <item x="63"/>
        <item x="89"/>
        <item x="104"/>
        <item x="123"/>
        <item x="90"/>
        <item x="51"/>
        <item x="52"/>
        <item x="124"/>
        <item x="74"/>
        <item x="31"/>
        <item x="42"/>
        <item x="112"/>
        <item x="12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127">
    <i>
      <x v="33"/>
    </i>
    <i>
      <x v="82"/>
    </i>
    <i>
      <x v="2"/>
    </i>
    <i>
      <x v="71"/>
    </i>
    <i>
      <x v="30"/>
    </i>
    <i>
      <x v="121"/>
    </i>
    <i>
      <x v="21"/>
    </i>
    <i>
      <x v="94"/>
    </i>
    <i>
      <x/>
    </i>
    <i>
      <x v="42"/>
    </i>
    <i>
      <x v="5"/>
    </i>
    <i>
      <x v="15"/>
    </i>
    <i>
      <x v="97"/>
    </i>
    <i>
      <x v="85"/>
    </i>
    <i>
      <x v="6"/>
    </i>
    <i>
      <x v="59"/>
    </i>
    <i>
      <x v="83"/>
    </i>
    <i>
      <x v="73"/>
    </i>
    <i>
      <x v="31"/>
    </i>
    <i>
      <x v="113"/>
    </i>
    <i>
      <x v="7"/>
    </i>
    <i>
      <x v="14"/>
    </i>
    <i>
      <x v="75"/>
    </i>
    <i>
      <x v="123"/>
    </i>
    <i>
      <x v="93"/>
    </i>
    <i>
      <x v="62"/>
    </i>
    <i>
      <x v="77"/>
    </i>
    <i>
      <x v="122"/>
    </i>
    <i>
      <x v="89"/>
    </i>
    <i>
      <x v="88"/>
    </i>
    <i>
      <x v="26"/>
    </i>
    <i>
      <x v="87"/>
    </i>
    <i>
      <x v="64"/>
    </i>
    <i>
      <x v="112"/>
    </i>
    <i>
      <x v="25"/>
    </i>
    <i>
      <x v="11"/>
    </i>
    <i>
      <x v="65"/>
    </i>
    <i>
      <x v="109"/>
    </i>
    <i>
      <x v="48"/>
    </i>
    <i>
      <x v="39"/>
    </i>
    <i>
      <x v="44"/>
    </i>
    <i>
      <x v="58"/>
    </i>
    <i>
      <x v="92"/>
    </i>
    <i>
      <x v="46"/>
    </i>
    <i>
      <x v="34"/>
    </i>
    <i>
      <x v="76"/>
    </i>
    <i>
      <x v="86"/>
    </i>
    <i>
      <x v="49"/>
    </i>
    <i>
      <x v="102"/>
    </i>
    <i>
      <x v="72"/>
    </i>
    <i>
      <x v="8"/>
    </i>
    <i>
      <x v="51"/>
    </i>
    <i>
      <x v="41"/>
    </i>
    <i>
      <x v="35"/>
    </i>
    <i>
      <x v="111"/>
    </i>
    <i>
      <x v="45"/>
    </i>
    <i>
      <x v="63"/>
    </i>
    <i>
      <x v="38"/>
    </i>
    <i>
      <x v="106"/>
    </i>
    <i>
      <x v="53"/>
    </i>
    <i>
      <x v="32"/>
    </i>
    <i>
      <x v="90"/>
    </i>
    <i>
      <x v="1"/>
    </i>
    <i>
      <x v="108"/>
    </i>
    <i>
      <x v="84"/>
    </i>
    <i>
      <x v="50"/>
    </i>
    <i>
      <x v="54"/>
    </i>
    <i>
      <x v="36"/>
    </i>
    <i>
      <x v="74"/>
    </i>
    <i>
      <x v="70"/>
    </i>
    <i>
      <x v="12"/>
    </i>
    <i>
      <x v="124"/>
    </i>
    <i>
      <x v="19"/>
    </i>
    <i>
      <x v="13"/>
    </i>
    <i>
      <x v="4"/>
    </i>
    <i>
      <x v="110"/>
    </i>
    <i>
      <x v="22"/>
    </i>
    <i>
      <x v="57"/>
    </i>
    <i>
      <x v="104"/>
    </i>
    <i>
      <x v="105"/>
    </i>
    <i>
      <x v="56"/>
    </i>
    <i>
      <x v="91"/>
    </i>
    <i>
      <x v="47"/>
    </i>
    <i>
      <x v="18"/>
    </i>
    <i>
      <x v="98"/>
    </i>
    <i>
      <x v="99"/>
    </i>
    <i>
      <x v="24"/>
    </i>
    <i>
      <x v="100"/>
    </i>
    <i>
      <x v="115"/>
    </i>
    <i>
      <x v="3"/>
    </i>
    <i>
      <x v="29"/>
    </i>
    <i>
      <x v="55"/>
    </i>
    <i>
      <x v="66"/>
    </i>
    <i>
      <x v="27"/>
    </i>
    <i>
      <x v="81"/>
    </i>
    <i>
      <x v="16"/>
    </i>
    <i>
      <x v="79"/>
    </i>
    <i>
      <x v="28"/>
    </i>
    <i>
      <x v="10"/>
    </i>
    <i>
      <x v="40"/>
    </i>
    <i>
      <x v="103"/>
    </i>
    <i>
      <x v="52"/>
    </i>
    <i>
      <x v="101"/>
    </i>
    <i>
      <x v="116"/>
    </i>
    <i>
      <x v="120"/>
    </i>
    <i>
      <x v="9"/>
    </i>
    <i>
      <x v="43"/>
    </i>
    <i>
      <x v="37"/>
    </i>
    <i>
      <x v="20"/>
    </i>
    <i>
      <x v="80"/>
    </i>
    <i>
      <x v="67"/>
    </i>
    <i>
      <x v="69"/>
    </i>
    <i>
      <x v="96"/>
    </i>
    <i>
      <x v="95"/>
    </i>
    <i>
      <x v="78"/>
    </i>
    <i>
      <x v="60"/>
    </i>
    <i>
      <x v="107"/>
    </i>
    <i>
      <x v="125"/>
    </i>
    <i>
      <x v="23"/>
    </i>
    <i>
      <x v="117"/>
    </i>
    <i>
      <x v="119"/>
    </i>
    <i>
      <x v="68"/>
    </i>
    <i>
      <x v="114"/>
    </i>
    <i>
      <x v="118"/>
    </i>
    <i>
      <x v="61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l Qty" fld="6" baseField="0" baseItem="0"/>
    <dataField name="Sum of Pay to Publish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96"/>
  <sheetViews>
    <sheetView topLeftCell="A271" workbookViewId="0">
      <selection activeCell="D282" sqref="D282"/>
    </sheetView>
  </sheetViews>
  <sheetFormatPr defaultRowHeight="15" x14ac:dyDescent="0.25"/>
  <cols>
    <col min="1" max="1" width="38.28515625" bestFit="1" customWidth="1"/>
    <col min="2" max="2" width="13.7109375" bestFit="1" customWidth="1"/>
    <col min="3" max="3" width="21.28515625" bestFit="1" customWidth="1"/>
  </cols>
  <sheetData>
    <row r="3" spans="1:3" x14ac:dyDescent="0.25">
      <c r="A3" s="2" t="s">
        <v>0</v>
      </c>
      <c r="B3" t="s">
        <v>1</v>
      </c>
      <c r="C3" t="s">
        <v>2</v>
      </c>
    </row>
    <row r="4" spans="1:3" x14ac:dyDescent="0.25">
      <c r="A4" s="3" t="s">
        <v>3</v>
      </c>
      <c r="B4">
        <v>1306</v>
      </c>
      <c r="C4">
        <v>5020.7600000000011</v>
      </c>
    </row>
    <row r="5" spans="1:3" x14ac:dyDescent="0.25">
      <c r="A5" s="3" t="s">
        <v>4</v>
      </c>
      <c r="B5">
        <v>1284</v>
      </c>
      <c r="C5">
        <v>4936.2900000000027</v>
      </c>
    </row>
    <row r="6" spans="1:3" x14ac:dyDescent="0.25">
      <c r="A6" s="3" t="s">
        <v>5</v>
      </c>
      <c r="B6">
        <v>194</v>
      </c>
      <c r="C6">
        <v>955.33000000000027</v>
      </c>
    </row>
    <row r="7" spans="1:3" x14ac:dyDescent="0.25">
      <c r="A7" s="3" t="s">
        <v>6</v>
      </c>
      <c r="B7">
        <v>41</v>
      </c>
      <c r="C7">
        <v>785.03000000000009</v>
      </c>
    </row>
    <row r="8" spans="1:3" x14ac:dyDescent="0.25">
      <c r="A8" s="3" t="s">
        <v>7</v>
      </c>
      <c r="B8">
        <v>166</v>
      </c>
      <c r="C8">
        <v>709.24</v>
      </c>
    </row>
    <row r="9" spans="1:3" x14ac:dyDescent="0.25">
      <c r="A9" s="3" t="s">
        <v>8</v>
      </c>
      <c r="B9">
        <v>154</v>
      </c>
      <c r="C9">
        <v>590.79000000000008</v>
      </c>
    </row>
    <row r="10" spans="1:3" x14ac:dyDescent="0.25">
      <c r="A10" s="3" t="s">
        <v>9</v>
      </c>
      <c r="B10">
        <v>153</v>
      </c>
      <c r="C10">
        <v>586.83999999999958</v>
      </c>
    </row>
    <row r="11" spans="1:3" x14ac:dyDescent="0.25">
      <c r="A11" s="3" t="s">
        <v>10</v>
      </c>
      <c r="B11">
        <v>106</v>
      </c>
      <c r="C11">
        <v>522.23</v>
      </c>
    </row>
    <row r="12" spans="1:3" x14ac:dyDescent="0.25">
      <c r="A12" s="3" t="s">
        <v>11</v>
      </c>
      <c r="B12">
        <v>102</v>
      </c>
      <c r="C12">
        <v>462.84000000000003</v>
      </c>
    </row>
    <row r="13" spans="1:3" x14ac:dyDescent="0.25">
      <c r="A13" s="3" t="s">
        <v>12</v>
      </c>
      <c r="B13">
        <v>22</v>
      </c>
      <c r="C13">
        <v>285.64</v>
      </c>
    </row>
    <row r="14" spans="1:3" x14ac:dyDescent="0.25">
      <c r="A14" s="3" t="s">
        <v>13</v>
      </c>
      <c r="B14">
        <v>43</v>
      </c>
      <c r="C14">
        <v>283.53999999999996</v>
      </c>
    </row>
    <row r="15" spans="1:3" x14ac:dyDescent="0.25">
      <c r="A15" s="3" t="s">
        <v>14</v>
      </c>
      <c r="B15">
        <v>66</v>
      </c>
      <c r="C15">
        <v>271.90000000000003</v>
      </c>
    </row>
    <row r="16" spans="1:3" x14ac:dyDescent="0.25">
      <c r="A16" s="3" t="s">
        <v>15</v>
      </c>
      <c r="B16">
        <v>11</v>
      </c>
      <c r="C16">
        <v>269.72000000000003</v>
      </c>
    </row>
    <row r="17" spans="1:3" x14ac:dyDescent="0.25">
      <c r="A17" s="3" t="s">
        <v>16</v>
      </c>
      <c r="B17">
        <v>67</v>
      </c>
      <c r="C17">
        <v>256.65000000000003</v>
      </c>
    </row>
    <row r="18" spans="1:3" x14ac:dyDescent="0.25">
      <c r="A18" s="3" t="s">
        <v>17</v>
      </c>
      <c r="B18">
        <v>43</v>
      </c>
      <c r="C18">
        <v>234.93000000000006</v>
      </c>
    </row>
    <row r="19" spans="1:3" x14ac:dyDescent="0.25">
      <c r="A19" s="3" t="s">
        <v>18</v>
      </c>
      <c r="B19">
        <v>61</v>
      </c>
      <c r="C19">
        <v>234.41</v>
      </c>
    </row>
    <row r="20" spans="1:3" x14ac:dyDescent="0.25">
      <c r="A20" s="3" t="s">
        <v>19</v>
      </c>
      <c r="B20">
        <v>60</v>
      </c>
      <c r="C20">
        <v>224.58</v>
      </c>
    </row>
    <row r="21" spans="1:3" x14ac:dyDescent="0.25">
      <c r="A21" s="3" t="s">
        <v>20</v>
      </c>
      <c r="B21">
        <v>50</v>
      </c>
      <c r="C21">
        <v>219.37999999999994</v>
      </c>
    </row>
    <row r="22" spans="1:3" x14ac:dyDescent="0.25">
      <c r="A22" s="3" t="s">
        <v>21</v>
      </c>
      <c r="B22">
        <v>46</v>
      </c>
      <c r="C22">
        <v>200.02999999999997</v>
      </c>
    </row>
    <row r="23" spans="1:3" x14ac:dyDescent="0.25">
      <c r="A23" s="3" t="s">
        <v>22</v>
      </c>
      <c r="B23">
        <v>36</v>
      </c>
      <c r="C23">
        <v>197.48999999999998</v>
      </c>
    </row>
    <row r="24" spans="1:3" x14ac:dyDescent="0.25">
      <c r="A24" s="3" t="s">
        <v>23</v>
      </c>
      <c r="B24">
        <v>49</v>
      </c>
      <c r="C24">
        <v>185.41</v>
      </c>
    </row>
    <row r="25" spans="1:3" x14ac:dyDescent="0.25">
      <c r="A25" s="3" t="s">
        <v>24</v>
      </c>
      <c r="B25">
        <v>28</v>
      </c>
      <c r="C25">
        <v>184.64</v>
      </c>
    </row>
    <row r="26" spans="1:3" x14ac:dyDescent="0.25">
      <c r="A26" s="3" t="s">
        <v>25</v>
      </c>
      <c r="B26">
        <v>33</v>
      </c>
      <c r="C26">
        <v>180.70000000000002</v>
      </c>
    </row>
    <row r="27" spans="1:3" x14ac:dyDescent="0.25">
      <c r="A27" s="3" t="s">
        <v>26</v>
      </c>
      <c r="B27">
        <v>25</v>
      </c>
      <c r="C27">
        <v>164.82</v>
      </c>
    </row>
    <row r="28" spans="1:3" x14ac:dyDescent="0.25">
      <c r="A28" s="3" t="s">
        <v>27</v>
      </c>
      <c r="B28">
        <v>41</v>
      </c>
      <c r="C28">
        <v>156.5</v>
      </c>
    </row>
    <row r="29" spans="1:3" x14ac:dyDescent="0.25">
      <c r="A29" s="3" t="s">
        <v>28</v>
      </c>
      <c r="B29">
        <v>52</v>
      </c>
      <c r="C29">
        <v>142.69999999999999</v>
      </c>
    </row>
    <row r="30" spans="1:3" x14ac:dyDescent="0.25">
      <c r="A30" s="3" t="s">
        <v>29</v>
      </c>
      <c r="B30">
        <v>35</v>
      </c>
      <c r="C30">
        <v>132.4</v>
      </c>
    </row>
    <row r="31" spans="1:3" x14ac:dyDescent="0.25">
      <c r="A31" s="3" t="s">
        <v>30</v>
      </c>
      <c r="B31">
        <v>47</v>
      </c>
      <c r="C31">
        <v>126.54999999999997</v>
      </c>
    </row>
    <row r="32" spans="1:3" x14ac:dyDescent="0.25">
      <c r="A32" s="3" t="s">
        <v>31</v>
      </c>
      <c r="B32">
        <v>32</v>
      </c>
      <c r="C32">
        <v>122.91000000000003</v>
      </c>
    </row>
    <row r="33" spans="1:3" x14ac:dyDescent="0.25">
      <c r="A33" s="3" t="s">
        <v>32</v>
      </c>
      <c r="B33">
        <v>32</v>
      </c>
      <c r="C33">
        <v>122.78000000000002</v>
      </c>
    </row>
    <row r="34" spans="1:3" x14ac:dyDescent="0.25">
      <c r="A34" s="3" t="s">
        <v>33</v>
      </c>
      <c r="B34">
        <v>32</v>
      </c>
      <c r="C34">
        <v>122.17</v>
      </c>
    </row>
    <row r="35" spans="1:3" x14ac:dyDescent="0.25">
      <c r="A35" s="3" t="s">
        <v>34</v>
      </c>
      <c r="B35">
        <v>27</v>
      </c>
      <c r="C35">
        <v>118.41000000000003</v>
      </c>
    </row>
    <row r="36" spans="1:3" x14ac:dyDescent="0.25">
      <c r="A36" s="3" t="s">
        <v>35</v>
      </c>
      <c r="B36">
        <v>31</v>
      </c>
      <c r="C36">
        <v>117.61000000000001</v>
      </c>
    </row>
    <row r="37" spans="1:3" x14ac:dyDescent="0.25">
      <c r="A37" s="3" t="s">
        <v>36</v>
      </c>
      <c r="B37">
        <v>31</v>
      </c>
      <c r="C37">
        <v>113.54999999999998</v>
      </c>
    </row>
    <row r="38" spans="1:3" x14ac:dyDescent="0.25">
      <c r="A38" s="3" t="s">
        <v>37</v>
      </c>
      <c r="B38">
        <v>27</v>
      </c>
      <c r="C38">
        <v>103.80000000000001</v>
      </c>
    </row>
    <row r="39" spans="1:3" x14ac:dyDescent="0.25">
      <c r="A39" s="3" t="s">
        <v>38</v>
      </c>
      <c r="B39">
        <v>37</v>
      </c>
      <c r="C39">
        <v>101.55</v>
      </c>
    </row>
    <row r="40" spans="1:3" x14ac:dyDescent="0.25">
      <c r="A40" s="3" t="s">
        <v>39</v>
      </c>
      <c r="B40">
        <v>27</v>
      </c>
      <c r="C40">
        <v>101.01000000000002</v>
      </c>
    </row>
    <row r="41" spans="1:3" x14ac:dyDescent="0.25">
      <c r="A41" s="3" t="s">
        <v>40</v>
      </c>
      <c r="B41">
        <v>14</v>
      </c>
      <c r="C41">
        <v>99.95</v>
      </c>
    </row>
    <row r="42" spans="1:3" x14ac:dyDescent="0.25">
      <c r="A42" s="3" t="s">
        <v>41</v>
      </c>
      <c r="B42">
        <v>34</v>
      </c>
      <c r="C42">
        <v>93.299999999999983</v>
      </c>
    </row>
    <row r="43" spans="1:3" x14ac:dyDescent="0.25">
      <c r="A43" s="3" t="s">
        <v>42</v>
      </c>
      <c r="B43">
        <v>24</v>
      </c>
      <c r="C43">
        <v>92.36</v>
      </c>
    </row>
    <row r="44" spans="1:3" x14ac:dyDescent="0.25">
      <c r="A44" s="3" t="s">
        <v>43</v>
      </c>
      <c r="B44">
        <v>33</v>
      </c>
      <c r="C44">
        <v>90.539999999999964</v>
      </c>
    </row>
    <row r="45" spans="1:3" x14ac:dyDescent="0.25">
      <c r="A45" s="3" t="s">
        <v>44</v>
      </c>
      <c r="B45">
        <v>46</v>
      </c>
      <c r="C45">
        <v>88.55</v>
      </c>
    </row>
    <row r="46" spans="1:3" x14ac:dyDescent="0.25">
      <c r="A46" s="3" t="s">
        <v>45</v>
      </c>
      <c r="B46">
        <v>42</v>
      </c>
      <c r="C46">
        <v>80.839999999999989</v>
      </c>
    </row>
    <row r="47" spans="1:3" x14ac:dyDescent="0.25">
      <c r="A47" s="3" t="s">
        <v>46</v>
      </c>
      <c r="B47">
        <v>13</v>
      </c>
      <c r="C47">
        <v>77.350000000000023</v>
      </c>
    </row>
    <row r="48" spans="1:3" x14ac:dyDescent="0.25">
      <c r="A48" s="3" t="s">
        <v>47</v>
      </c>
      <c r="B48">
        <v>20</v>
      </c>
      <c r="C48">
        <v>76.88000000000001</v>
      </c>
    </row>
    <row r="49" spans="1:3" x14ac:dyDescent="0.25">
      <c r="A49" s="3" t="s">
        <v>48</v>
      </c>
      <c r="B49">
        <v>14</v>
      </c>
      <c r="C49">
        <v>76.849999999999994</v>
      </c>
    </row>
    <row r="50" spans="1:3" x14ac:dyDescent="0.25">
      <c r="A50" s="3" t="s">
        <v>49</v>
      </c>
      <c r="B50">
        <v>28</v>
      </c>
      <c r="C50">
        <v>76.839999999999989</v>
      </c>
    </row>
    <row r="51" spans="1:3" x14ac:dyDescent="0.25">
      <c r="A51" s="3" t="s">
        <v>50</v>
      </c>
      <c r="B51">
        <v>19</v>
      </c>
      <c r="C51">
        <v>72.800000000000011</v>
      </c>
    </row>
    <row r="52" spans="1:3" x14ac:dyDescent="0.25">
      <c r="A52" s="3" t="s">
        <v>51</v>
      </c>
      <c r="B52">
        <v>19</v>
      </c>
      <c r="C52">
        <v>70.660000000000011</v>
      </c>
    </row>
    <row r="53" spans="1:3" x14ac:dyDescent="0.25">
      <c r="A53" s="3" t="s">
        <v>52</v>
      </c>
      <c r="B53">
        <v>18</v>
      </c>
      <c r="C53">
        <v>67.849999999999994</v>
      </c>
    </row>
    <row r="54" spans="1:3" x14ac:dyDescent="0.25">
      <c r="A54" s="3" t="s">
        <v>53</v>
      </c>
      <c r="B54">
        <v>24</v>
      </c>
      <c r="C54">
        <v>65.86</v>
      </c>
    </row>
    <row r="55" spans="1:3" x14ac:dyDescent="0.25">
      <c r="A55" s="3" t="s">
        <v>54</v>
      </c>
      <c r="B55">
        <v>24</v>
      </c>
      <c r="C55">
        <v>65.849999999999994</v>
      </c>
    </row>
    <row r="56" spans="1:3" x14ac:dyDescent="0.25">
      <c r="A56" s="3" t="s">
        <v>55</v>
      </c>
      <c r="B56">
        <v>9</v>
      </c>
      <c r="C56">
        <v>64.28</v>
      </c>
    </row>
    <row r="57" spans="1:3" x14ac:dyDescent="0.25">
      <c r="A57" s="3" t="s">
        <v>56</v>
      </c>
      <c r="B57">
        <v>9</v>
      </c>
      <c r="C57">
        <v>62.87</v>
      </c>
    </row>
    <row r="58" spans="1:3" x14ac:dyDescent="0.25">
      <c r="A58" s="3" t="s">
        <v>57</v>
      </c>
      <c r="B58">
        <v>14</v>
      </c>
      <c r="C58">
        <v>61.53</v>
      </c>
    </row>
    <row r="59" spans="1:3" x14ac:dyDescent="0.25">
      <c r="A59" s="3" t="s">
        <v>58</v>
      </c>
      <c r="B59">
        <v>16</v>
      </c>
      <c r="C59">
        <v>61.52000000000001</v>
      </c>
    </row>
    <row r="60" spans="1:3" x14ac:dyDescent="0.25">
      <c r="A60" s="3" t="s">
        <v>59</v>
      </c>
      <c r="B60">
        <v>20</v>
      </c>
      <c r="C60">
        <v>61.470000000000006</v>
      </c>
    </row>
    <row r="61" spans="1:3" x14ac:dyDescent="0.25">
      <c r="A61" s="3" t="s">
        <v>60</v>
      </c>
      <c r="B61">
        <v>14</v>
      </c>
      <c r="C61">
        <v>59.870000000000005</v>
      </c>
    </row>
    <row r="62" spans="1:3" x14ac:dyDescent="0.25">
      <c r="A62" s="3" t="s">
        <v>61</v>
      </c>
      <c r="B62">
        <v>18</v>
      </c>
      <c r="C62">
        <v>59.3</v>
      </c>
    </row>
    <row r="63" spans="1:3" x14ac:dyDescent="0.25">
      <c r="A63" s="3" t="s">
        <v>62</v>
      </c>
      <c r="B63">
        <v>27</v>
      </c>
      <c r="C63">
        <v>59.25</v>
      </c>
    </row>
    <row r="64" spans="1:3" x14ac:dyDescent="0.25">
      <c r="A64" s="3" t="s">
        <v>63</v>
      </c>
      <c r="B64">
        <v>5</v>
      </c>
      <c r="C64">
        <v>58.510000000000005</v>
      </c>
    </row>
    <row r="65" spans="1:3" x14ac:dyDescent="0.25">
      <c r="A65" s="3" t="s">
        <v>64</v>
      </c>
      <c r="B65">
        <v>13</v>
      </c>
      <c r="C65">
        <v>55.85</v>
      </c>
    </row>
    <row r="66" spans="1:3" x14ac:dyDescent="0.25">
      <c r="A66" s="3" t="s">
        <v>65</v>
      </c>
      <c r="B66">
        <v>13</v>
      </c>
      <c r="C66">
        <v>55.769999999999996</v>
      </c>
    </row>
    <row r="67" spans="1:3" x14ac:dyDescent="0.25">
      <c r="A67" s="3" t="s">
        <v>66</v>
      </c>
      <c r="B67">
        <v>29</v>
      </c>
      <c r="C67">
        <v>55.63000000000001</v>
      </c>
    </row>
    <row r="68" spans="1:3" x14ac:dyDescent="0.25">
      <c r="A68" s="3" t="s">
        <v>67</v>
      </c>
      <c r="B68">
        <v>20</v>
      </c>
      <c r="C68">
        <v>54.7</v>
      </c>
    </row>
    <row r="69" spans="1:3" x14ac:dyDescent="0.25">
      <c r="A69" s="3" t="s">
        <v>68</v>
      </c>
      <c r="B69">
        <v>4</v>
      </c>
      <c r="C69">
        <v>51.32</v>
      </c>
    </row>
    <row r="70" spans="1:3" x14ac:dyDescent="0.25">
      <c r="A70" s="3" t="s">
        <v>69</v>
      </c>
      <c r="B70">
        <v>5</v>
      </c>
      <c r="C70">
        <v>49.47</v>
      </c>
    </row>
    <row r="71" spans="1:3" x14ac:dyDescent="0.25">
      <c r="A71" s="3" t="s">
        <v>70</v>
      </c>
      <c r="B71">
        <v>11</v>
      </c>
      <c r="C71">
        <v>48.339999999999996</v>
      </c>
    </row>
    <row r="72" spans="1:3" x14ac:dyDescent="0.25">
      <c r="A72" s="3" t="s">
        <v>71</v>
      </c>
      <c r="B72">
        <v>11</v>
      </c>
      <c r="C72">
        <v>48.33</v>
      </c>
    </row>
    <row r="73" spans="1:3" x14ac:dyDescent="0.25">
      <c r="A73" s="3" t="s">
        <v>72</v>
      </c>
      <c r="B73">
        <v>12</v>
      </c>
      <c r="C73">
        <v>44.06</v>
      </c>
    </row>
    <row r="74" spans="1:3" x14ac:dyDescent="0.25">
      <c r="A74" s="3" t="s">
        <v>73</v>
      </c>
      <c r="B74">
        <v>10</v>
      </c>
      <c r="C74">
        <v>43.68</v>
      </c>
    </row>
    <row r="75" spans="1:3" x14ac:dyDescent="0.25">
      <c r="A75" s="3" t="s">
        <v>74</v>
      </c>
      <c r="B75">
        <v>17</v>
      </c>
      <c r="C75">
        <v>41.98</v>
      </c>
    </row>
    <row r="76" spans="1:3" x14ac:dyDescent="0.25">
      <c r="A76" s="3" t="s">
        <v>75</v>
      </c>
      <c r="B76">
        <v>3</v>
      </c>
      <c r="C76">
        <v>41.22</v>
      </c>
    </row>
    <row r="77" spans="1:3" x14ac:dyDescent="0.25">
      <c r="A77" s="3" t="s">
        <v>76</v>
      </c>
      <c r="B77">
        <v>9</v>
      </c>
      <c r="C77">
        <v>39.54</v>
      </c>
    </row>
    <row r="78" spans="1:3" x14ac:dyDescent="0.25">
      <c r="A78" s="3" t="s">
        <v>77</v>
      </c>
      <c r="B78">
        <v>9</v>
      </c>
      <c r="C78">
        <v>39.51</v>
      </c>
    </row>
    <row r="79" spans="1:3" x14ac:dyDescent="0.25">
      <c r="A79" s="3" t="s">
        <v>78</v>
      </c>
      <c r="B79">
        <v>18</v>
      </c>
      <c r="C79">
        <v>39.5</v>
      </c>
    </row>
    <row r="80" spans="1:3" x14ac:dyDescent="0.25">
      <c r="A80" s="3" t="s">
        <v>79</v>
      </c>
      <c r="B80">
        <v>14</v>
      </c>
      <c r="C80">
        <v>38.42</v>
      </c>
    </row>
    <row r="81" spans="1:3" x14ac:dyDescent="0.25">
      <c r="A81" s="3" t="s">
        <v>80</v>
      </c>
      <c r="B81">
        <v>10</v>
      </c>
      <c r="C81">
        <v>38.35</v>
      </c>
    </row>
    <row r="82" spans="1:3" x14ac:dyDescent="0.25">
      <c r="A82" s="3" t="s">
        <v>81</v>
      </c>
      <c r="B82">
        <v>11</v>
      </c>
      <c r="C82">
        <v>35.28</v>
      </c>
    </row>
    <row r="83" spans="1:3" x14ac:dyDescent="0.25">
      <c r="A83" s="3" t="s">
        <v>82</v>
      </c>
      <c r="B83">
        <v>8</v>
      </c>
      <c r="C83">
        <v>34.97</v>
      </c>
    </row>
    <row r="84" spans="1:3" x14ac:dyDescent="0.25">
      <c r="A84" s="3" t="s">
        <v>83</v>
      </c>
      <c r="B84">
        <v>5</v>
      </c>
      <c r="C84">
        <v>33</v>
      </c>
    </row>
    <row r="85" spans="1:3" x14ac:dyDescent="0.25">
      <c r="A85" s="3" t="s">
        <v>84</v>
      </c>
      <c r="B85">
        <v>5</v>
      </c>
      <c r="C85">
        <v>33</v>
      </c>
    </row>
    <row r="86" spans="1:3" x14ac:dyDescent="0.25">
      <c r="A86" s="3" t="s">
        <v>85</v>
      </c>
      <c r="B86">
        <v>2</v>
      </c>
      <c r="C86">
        <v>32.99</v>
      </c>
    </row>
    <row r="87" spans="1:3" x14ac:dyDescent="0.25">
      <c r="A87" s="3" t="s">
        <v>86</v>
      </c>
      <c r="B87">
        <v>2</v>
      </c>
      <c r="C87">
        <v>32.979999999999997</v>
      </c>
    </row>
    <row r="88" spans="1:3" x14ac:dyDescent="0.25">
      <c r="A88" s="3" t="s">
        <v>87</v>
      </c>
      <c r="B88">
        <v>6</v>
      </c>
      <c r="C88">
        <v>32.07</v>
      </c>
    </row>
    <row r="89" spans="1:3" x14ac:dyDescent="0.25">
      <c r="A89" s="3" t="s">
        <v>88</v>
      </c>
      <c r="B89">
        <v>8</v>
      </c>
      <c r="C89">
        <v>30.740000000000002</v>
      </c>
    </row>
    <row r="90" spans="1:3" x14ac:dyDescent="0.25">
      <c r="A90" s="3" t="s">
        <v>89</v>
      </c>
      <c r="B90">
        <v>8</v>
      </c>
      <c r="C90">
        <v>30.119999999999997</v>
      </c>
    </row>
    <row r="91" spans="1:3" x14ac:dyDescent="0.25">
      <c r="A91" s="3" t="s">
        <v>90</v>
      </c>
      <c r="B91">
        <v>8</v>
      </c>
      <c r="C91">
        <v>29.92</v>
      </c>
    </row>
    <row r="92" spans="1:3" x14ac:dyDescent="0.25">
      <c r="A92" s="3" t="s">
        <v>91</v>
      </c>
      <c r="B92">
        <v>9</v>
      </c>
      <c r="C92">
        <v>29.64</v>
      </c>
    </row>
    <row r="93" spans="1:3" x14ac:dyDescent="0.25">
      <c r="A93" s="3" t="s">
        <v>92</v>
      </c>
      <c r="B93">
        <v>8</v>
      </c>
      <c r="C93">
        <v>28.84</v>
      </c>
    </row>
    <row r="94" spans="1:3" x14ac:dyDescent="0.25">
      <c r="A94" s="3" t="s">
        <v>93</v>
      </c>
      <c r="B94">
        <v>15</v>
      </c>
      <c r="C94">
        <v>28.799999999999997</v>
      </c>
    </row>
    <row r="95" spans="1:3" x14ac:dyDescent="0.25">
      <c r="A95" s="3" t="s">
        <v>94</v>
      </c>
      <c r="B95">
        <v>2</v>
      </c>
      <c r="C95">
        <v>27.489999999999995</v>
      </c>
    </row>
    <row r="96" spans="1:3" x14ac:dyDescent="0.25">
      <c r="A96" s="3" t="s">
        <v>95</v>
      </c>
      <c r="B96">
        <v>10</v>
      </c>
      <c r="C96">
        <v>27.430000000000007</v>
      </c>
    </row>
    <row r="97" spans="1:3" x14ac:dyDescent="0.25">
      <c r="A97" s="3" t="s">
        <v>96</v>
      </c>
      <c r="B97">
        <v>7</v>
      </c>
      <c r="C97">
        <v>27.23</v>
      </c>
    </row>
    <row r="98" spans="1:3" x14ac:dyDescent="0.25">
      <c r="A98" s="3" t="s">
        <v>97</v>
      </c>
      <c r="B98">
        <v>14</v>
      </c>
      <c r="C98">
        <v>26.96</v>
      </c>
    </row>
    <row r="99" spans="1:3" x14ac:dyDescent="0.25">
      <c r="A99" s="3" t="s">
        <v>98</v>
      </c>
      <c r="B99">
        <v>7</v>
      </c>
      <c r="C99">
        <v>26.9</v>
      </c>
    </row>
    <row r="100" spans="1:3" x14ac:dyDescent="0.25">
      <c r="A100" s="3" t="s">
        <v>99</v>
      </c>
      <c r="B100">
        <v>6</v>
      </c>
      <c r="C100">
        <v>26.549999999999997</v>
      </c>
    </row>
    <row r="101" spans="1:3" x14ac:dyDescent="0.25">
      <c r="A101" s="3" t="s">
        <v>100</v>
      </c>
      <c r="B101">
        <v>6</v>
      </c>
      <c r="C101">
        <v>26.549999999999997</v>
      </c>
    </row>
    <row r="102" spans="1:3" x14ac:dyDescent="0.25">
      <c r="A102" s="3" t="s">
        <v>101</v>
      </c>
      <c r="B102">
        <v>4</v>
      </c>
      <c r="C102">
        <v>26.43</v>
      </c>
    </row>
    <row r="103" spans="1:3" x14ac:dyDescent="0.25">
      <c r="A103" s="3" t="s">
        <v>102</v>
      </c>
      <c r="B103">
        <v>6</v>
      </c>
      <c r="C103">
        <v>26.349999999999998</v>
      </c>
    </row>
    <row r="104" spans="1:3" x14ac:dyDescent="0.25">
      <c r="A104" s="3" t="s">
        <v>103</v>
      </c>
      <c r="B104">
        <v>7</v>
      </c>
      <c r="C104">
        <v>26.09</v>
      </c>
    </row>
    <row r="105" spans="1:3" x14ac:dyDescent="0.25">
      <c r="A105" s="3" t="s">
        <v>104</v>
      </c>
      <c r="B105">
        <v>7</v>
      </c>
      <c r="C105">
        <v>25.66</v>
      </c>
    </row>
    <row r="106" spans="1:3" x14ac:dyDescent="0.25">
      <c r="A106" s="3" t="s">
        <v>105</v>
      </c>
      <c r="B106">
        <v>8</v>
      </c>
      <c r="C106">
        <v>25.61</v>
      </c>
    </row>
    <row r="107" spans="1:3" x14ac:dyDescent="0.25">
      <c r="A107" s="3" t="s">
        <v>106</v>
      </c>
      <c r="B107">
        <v>10</v>
      </c>
      <c r="C107">
        <v>24.77</v>
      </c>
    </row>
    <row r="108" spans="1:3" x14ac:dyDescent="0.25">
      <c r="A108" s="3" t="s">
        <v>107</v>
      </c>
      <c r="B108">
        <v>2</v>
      </c>
      <c r="C108">
        <v>24.72</v>
      </c>
    </row>
    <row r="109" spans="1:3" x14ac:dyDescent="0.25">
      <c r="A109" s="3" t="s">
        <v>108</v>
      </c>
      <c r="B109">
        <v>11</v>
      </c>
      <c r="C109">
        <v>23.86</v>
      </c>
    </row>
    <row r="110" spans="1:3" x14ac:dyDescent="0.25">
      <c r="A110" s="3" t="s">
        <v>109</v>
      </c>
      <c r="B110">
        <v>6</v>
      </c>
      <c r="C110">
        <v>23.07</v>
      </c>
    </row>
    <row r="111" spans="1:3" x14ac:dyDescent="0.25">
      <c r="A111" s="3" t="s">
        <v>110</v>
      </c>
      <c r="B111">
        <v>6</v>
      </c>
      <c r="C111">
        <v>23.05</v>
      </c>
    </row>
    <row r="112" spans="1:3" x14ac:dyDescent="0.25">
      <c r="A112" s="3" t="s">
        <v>111</v>
      </c>
      <c r="B112">
        <v>14</v>
      </c>
      <c r="C112">
        <v>23.02</v>
      </c>
    </row>
    <row r="113" spans="1:3" x14ac:dyDescent="0.25">
      <c r="A113" s="3" t="s">
        <v>112</v>
      </c>
      <c r="B113">
        <v>5</v>
      </c>
      <c r="C113">
        <v>22.25</v>
      </c>
    </row>
    <row r="114" spans="1:3" x14ac:dyDescent="0.25">
      <c r="A114" s="3" t="s">
        <v>113</v>
      </c>
      <c r="B114">
        <v>1</v>
      </c>
      <c r="C114">
        <v>21.99</v>
      </c>
    </row>
    <row r="115" spans="1:3" x14ac:dyDescent="0.25">
      <c r="A115" s="3" t="s">
        <v>114</v>
      </c>
      <c r="B115">
        <v>8</v>
      </c>
      <c r="C115">
        <v>21.950000000000003</v>
      </c>
    </row>
    <row r="116" spans="1:3" x14ac:dyDescent="0.25">
      <c r="A116" s="3" t="s">
        <v>115</v>
      </c>
      <c r="B116">
        <v>6</v>
      </c>
      <c r="C116">
        <v>21.94</v>
      </c>
    </row>
    <row r="117" spans="1:3" x14ac:dyDescent="0.25">
      <c r="A117" s="3" t="s">
        <v>116</v>
      </c>
      <c r="B117">
        <v>5</v>
      </c>
      <c r="C117">
        <v>21.65</v>
      </c>
    </row>
    <row r="118" spans="1:3" x14ac:dyDescent="0.25">
      <c r="A118" s="3" t="s">
        <v>117</v>
      </c>
      <c r="B118">
        <v>3</v>
      </c>
      <c r="C118">
        <v>21.43</v>
      </c>
    </row>
    <row r="119" spans="1:3" x14ac:dyDescent="0.25">
      <c r="A119" s="3" t="s">
        <v>118</v>
      </c>
      <c r="B119">
        <v>5</v>
      </c>
      <c r="C119">
        <v>20.560000000000002</v>
      </c>
    </row>
    <row r="120" spans="1:3" x14ac:dyDescent="0.25">
      <c r="A120" s="3" t="s">
        <v>119</v>
      </c>
      <c r="B120">
        <v>6</v>
      </c>
      <c r="C120">
        <v>19.759999999999998</v>
      </c>
    </row>
    <row r="121" spans="1:3" x14ac:dyDescent="0.25">
      <c r="A121" s="3" t="s">
        <v>120</v>
      </c>
      <c r="B121">
        <v>9</v>
      </c>
      <c r="C121">
        <v>19.53</v>
      </c>
    </row>
    <row r="122" spans="1:3" x14ac:dyDescent="0.25">
      <c r="A122" s="3" t="s">
        <v>121</v>
      </c>
      <c r="B122">
        <v>5</v>
      </c>
      <c r="C122">
        <v>19.220000000000002</v>
      </c>
    </row>
    <row r="123" spans="1:3" x14ac:dyDescent="0.25">
      <c r="A123" s="3" t="s">
        <v>122</v>
      </c>
      <c r="B123">
        <v>5</v>
      </c>
      <c r="C123">
        <v>19.2</v>
      </c>
    </row>
    <row r="124" spans="1:3" x14ac:dyDescent="0.25">
      <c r="A124" s="3" t="s">
        <v>123</v>
      </c>
      <c r="B124">
        <v>5</v>
      </c>
      <c r="C124">
        <v>19.119999999999997</v>
      </c>
    </row>
    <row r="125" spans="1:3" x14ac:dyDescent="0.25">
      <c r="A125" s="3" t="s">
        <v>124</v>
      </c>
      <c r="B125">
        <v>5</v>
      </c>
      <c r="C125">
        <v>18.93</v>
      </c>
    </row>
    <row r="126" spans="1:3" x14ac:dyDescent="0.25">
      <c r="A126" s="3" t="s">
        <v>125</v>
      </c>
      <c r="B126">
        <v>5</v>
      </c>
      <c r="C126">
        <v>18.39</v>
      </c>
    </row>
    <row r="127" spans="1:3" x14ac:dyDescent="0.25">
      <c r="A127" s="3" t="s">
        <v>126</v>
      </c>
      <c r="B127">
        <v>7</v>
      </c>
      <c r="C127">
        <v>18.32</v>
      </c>
    </row>
    <row r="128" spans="1:3" x14ac:dyDescent="0.25">
      <c r="A128" s="3" t="s">
        <v>127</v>
      </c>
      <c r="B128">
        <v>8</v>
      </c>
      <c r="C128">
        <v>17.600000000000001</v>
      </c>
    </row>
    <row r="129" spans="1:3" x14ac:dyDescent="0.25">
      <c r="A129" s="3" t="s">
        <v>128</v>
      </c>
      <c r="B129">
        <v>4</v>
      </c>
      <c r="C129">
        <v>17.57</v>
      </c>
    </row>
    <row r="130" spans="1:3" x14ac:dyDescent="0.25">
      <c r="A130" s="3" t="s">
        <v>129</v>
      </c>
      <c r="B130">
        <v>14</v>
      </c>
      <c r="C130">
        <v>17.350000000000001</v>
      </c>
    </row>
    <row r="131" spans="1:3" x14ac:dyDescent="0.25">
      <c r="A131" s="3" t="s">
        <v>130</v>
      </c>
      <c r="B131">
        <v>1</v>
      </c>
      <c r="C131">
        <v>16.489999999999998</v>
      </c>
    </row>
    <row r="132" spans="1:3" x14ac:dyDescent="0.25">
      <c r="A132" s="3" t="s">
        <v>131</v>
      </c>
      <c r="B132">
        <v>1</v>
      </c>
      <c r="C132">
        <v>16.489999999999998</v>
      </c>
    </row>
    <row r="133" spans="1:3" x14ac:dyDescent="0.25">
      <c r="A133" s="3" t="s">
        <v>132</v>
      </c>
      <c r="B133">
        <v>5</v>
      </c>
      <c r="C133">
        <v>16.459999999999994</v>
      </c>
    </row>
    <row r="134" spans="1:3" x14ac:dyDescent="0.25">
      <c r="A134" s="3" t="s">
        <v>133</v>
      </c>
      <c r="B134">
        <v>5</v>
      </c>
      <c r="C134">
        <v>16.010000000000002</v>
      </c>
    </row>
    <row r="135" spans="1:3" x14ac:dyDescent="0.25">
      <c r="A135" s="3" t="s">
        <v>134</v>
      </c>
      <c r="B135">
        <v>5</v>
      </c>
      <c r="C135">
        <v>16.010000000000002</v>
      </c>
    </row>
    <row r="136" spans="1:3" x14ac:dyDescent="0.25">
      <c r="A136" s="3" t="s">
        <v>135</v>
      </c>
      <c r="B136">
        <v>4</v>
      </c>
      <c r="C136">
        <v>15.36</v>
      </c>
    </row>
    <row r="137" spans="1:3" x14ac:dyDescent="0.25">
      <c r="A137" s="3" t="s">
        <v>136</v>
      </c>
      <c r="B137">
        <v>4</v>
      </c>
      <c r="C137">
        <v>15.16</v>
      </c>
    </row>
    <row r="138" spans="1:3" x14ac:dyDescent="0.25">
      <c r="A138" s="3" t="s">
        <v>137</v>
      </c>
      <c r="B138">
        <v>4</v>
      </c>
      <c r="C138">
        <v>15.149999999999999</v>
      </c>
    </row>
    <row r="139" spans="1:3" x14ac:dyDescent="0.25">
      <c r="A139" s="3" t="s">
        <v>138</v>
      </c>
      <c r="B139">
        <v>3</v>
      </c>
      <c r="C139">
        <v>14.850000000000001</v>
      </c>
    </row>
    <row r="140" spans="1:3" x14ac:dyDescent="0.25">
      <c r="A140" s="3" t="s">
        <v>139</v>
      </c>
      <c r="B140">
        <v>4</v>
      </c>
      <c r="C140">
        <v>14.75</v>
      </c>
    </row>
    <row r="141" spans="1:3" x14ac:dyDescent="0.25">
      <c r="A141" s="3" t="s">
        <v>140</v>
      </c>
      <c r="B141">
        <v>4</v>
      </c>
      <c r="C141">
        <v>14.75</v>
      </c>
    </row>
    <row r="142" spans="1:3" x14ac:dyDescent="0.25">
      <c r="A142" s="3" t="s">
        <v>141</v>
      </c>
      <c r="B142">
        <v>4</v>
      </c>
      <c r="C142">
        <v>14.55</v>
      </c>
    </row>
    <row r="143" spans="1:3" x14ac:dyDescent="0.25">
      <c r="A143" s="3" t="s">
        <v>142</v>
      </c>
      <c r="B143">
        <v>2</v>
      </c>
      <c r="C143">
        <v>14.29</v>
      </c>
    </row>
    <row r="144" spans="1:3" x14ac:dyDescent="0.25">
      <c r="A144" s="3" t="s">
        <v>143</v>
      </c>
      <c r="B144">
        <v>5</v>
      </c>
      <c r="C144">
        <v>13.75</v>
      </c>
    </row>
    <row r="145" spans="1:3" x14ac:dyDescent="0.25">
      <c r="A145" s="3" t="s">
        <v>144</v>
      </c>
      <c r="B145">
        <v>1</v>
      </c>
      <c r="C145">
        <v>13.74</v>
      </c>
    </row>
    <row r="146" spans="1:3" x14ac:dyDescent="0.25">
      <c r="A146" s="3" t="s">
        <v>145</v>
      </c>
      <c r="B146">
        <v>5</v>
      </c>
      <c r="C146">
        <v>13.71</v>
      </c>
    </row>
    <row r="147" spans="1:3" x14ac:dyDescent="0.25">
      <c r="A147" s="3" t="s">
        <v>146</v>
      </c>
      <c r="B147">
        <v>5</v>
      </c>
      <c r="C147">
        <v>13.71</v>
      </c>
    </row>
    <row r="148" spans="1:3" x14ac:dyDescent="0.25">
      <c r="A148" s="3" t="s">
        <v>147</v>
      </c>
      <c r="B148">
        <v>5</v>
      </c>
      <c r="C148">
        <v>13.66</v>
      </c>
    </row>
    <row r="149" spans="1:3" x14ac:dyDescent="0.25">
      <c r="A149" s="3" t="s">
        <v>148</v>
      </c>
      <c r="B149">
        <v>4</v>
      </c>
      <c r="C149">
        <v>13.170000000000002</v>
      </c>
    </row>
    <row r="150" spans="1:3" x14ac:dyDescent="0.25">
      <c r="A150" s="3" t="s">
        <v>149</v>
      </c>
      <c r="B150">
        <v>4</v>
      </c>
      <c r="C150">
        <v>13.169999999999998</v>
      </c>
    </row>
    <row r="151" spans="1:3" x14ac:dyDescent="0.25">
      <c r="A151" s="3" t="s">
        <v>150</v>
      </c>
      <c r="B151">
        <v>3</v>
      </c>
      <c r="C151">
        <v>13.169999999999998</v>
      </c>
    </row>
    <row r="152" spans="1:3" x14ac:dyDescent="0.25">
      <c r="A152" s="3" t="s">
        <v>151</v>
      </c>
      <c r="B152">
        <v>3</v>
      </c>
      <c r="C152">
        <v>13.169999999999998</v>
      </c>
    </row>
    <row r="153" spans="1:3" x14ac:dyDescent="0.25">
      <c r="A153" s="3" t="s">
        <v>152</v>
      </c>
      <c r="B153">
        <v>3</v>
      </c>
      <c r="C153">
        <v>13.169999999999998</v>
      </c>
    </row>
    <row r="154" spans="1:3" x14ac:dyDescent="0.25">
      <c r="A154" s="3" t="s">
        <v>153</v>
      </c>
      <c r="B154">
        <v>1</v>
      </c>
      <c r="C154">
        <v>12.98</v>
      </c>
    </row>
    <row r="155" spans="1:3" x14ac:dyDescent="0.25">
      <c r="A155" s="3" t="s">
        <v>154</v>
      </c>
      <c r="B155">
        <v>3</v>
      </c>
      <c r="C155">
        <v>12.93</v>
      </c>
    </row>
    <row r="156" spans="1:3" x14ac:dyDescent="0.25">
      <c r="A156" s="3" t="s">
        <v>155</v>
      </c>
      <c r="B156">
        <v>6</v>
      </c>
      <c r="C156">
        <v>12.9</v>
      </c>
    </row>
    <row r="157" spans="1:3" x14ac:dyDescent="0.25">
      <c r="A157" s="3" t="s">
        <v>156</v>
      </c>
      <c r="B157">
        <v>8</v>
      </c>
      <c r="C157">
        <v>12.839999999999998</v>
      </c>
    </row>
    <row r="158" spans="1:3" x14ac:dyDescent="0.25">
      <c r="A158" s="3" t="s">
        <v>157</v>
      </c>
      <c r="B158">
        <v>4</v>
      </c>
      <c r="C158">
        <v>12.8</v>
      </c>
    </row>
    <row r="159" spans="1:3" x14ac:dyDescent="0.25">
      <c r="A159" s="3" t="s">
        <v>158</v>
      </c>
      <c r="B159">
        <v>4</v>
      </c>
      <c r="C159">
        <v>12.8</v>
      </c>
    </row>
    <row r="160" spans="1:3" x14ac:dyDescent="0.25">
      <c r="A160" s="3" t="s">
        <v>159</v>
      </c>
      <c r="B160">
        <v>4</v>
      </c>
      <c r="C160">
        <v>12.8</v>
      </c>
    </row>
    <row r="161" spans="1:3" x14ac:dyDescent="0.25">
      <c r="A161" s="3" t="s">
        <v>160</v>
      </c>
      <c r="B161">
        <v>3</v>
      </c>
      <c r="C161">
        <v>11.54</v>
      </c>
    </row>
    <row r="162" spans="1:3" x14ac:dyDescent="0.25">
      <c r="A162" s="3" t="s">
        <v>161</v>
      </c>
      <c r="B162">
        <v>3</v>
      </c>
      <c r="C162">
        <v>11.52</v>
      </c>
    </row>
    <row r="163" spans="1:3" x14ac:dyDescent="0.25">
      <c r="A163" s="3" t="s">
        <v>162</v>
      </c>
      <c r="B163">
        <v>3</v>
      </c>
      <c r="C163">
        <v>11.52</v>
      </c>
    </row>
    <row r="164" spans="1:3" x14ac:dyDescent="0.25">
      <c r="A164" s="3" t="s">
        <v>163</v>
      </c>
      <c r="B164">
        <v>3</v>
      </c>
      <c r="C164">
        <v>11.52</v>
      </c>
    </row>
    <row r="165" spans="1:3" x14ac:dyDescent="0.25">
      <c r="A165" s="3" t="s">
        <v>164</v>
      </c>
      <c r="B165">
        <v>6</v>
      </c>
      <c r="C165">
        <v>11.34</v>
      </c>
    </row>
    <row r="166" spans="1:3" x14ac:dyDescent="0.25">
      <c r="A166" s="3" t="s">
        <v>165</v>
      </c>
      <c r="B166">
        <v>7</v>
      </c>
      <c r="C166">
        <v>11.239999999999998</v>
      </c>
    </row>
    <row r="167" spans="1:3" x14ac:dyDescent="0.25">
      <c r="A167" s="3" t="s">
        <v>166</v>
      </c>
      <c r="B167">
        <v>10</v>
      </c>
      <c r="C167">
        <v>11</v>
      </c>
    </row>
    <row r="168" spans="1:3" x14ac:dyDescent="0.25">
      <c r="A168" s="3" t="s">
        <v>167</v>
      </c>
      <c r="B168">
        <v>2</v>
      </c>
      <c r="C168">
        <v>10.98</v>
      </c>
    </row>
    <row r="169" spans="1:3" x14ac:dyDescent="0.25">
      <c r="A169" s="3" t="s">
        <v>168</v>
      </c>
      <c r="B169">
        <v>2</v>
      </c>
      <c r="C169">
        <v>10.98</v>
      </c>
    </row>
    <row r="170" spans="1:3" x14ac:dyDescent="0.25">
      <c r="A170" s="3" t="s">
        <v>169</v>
      </c>
      <c r="B170">
        <v>3</v>
      </c>
      <c r="C170">
        <v>9.8800000000000008</v>
      </c>
    </row>
    <row r="171" spans="1:3" x14ac:dyDescent="0.25">
      <c r="A171" s="3" t="s">
        <v>170</v>
      </c>
      <c r="B171">
        <v>2</v>
      </c>
      <c r="C171">
        <v>9.8800000000000008</v>
      </c>
    </row>
    <row r="172" spans="1:3" x14ac:dyDescent="0.25">
      <c r="A172" s="3" t="s">
        <v>171</v>
      </c>
      <c r="B172">
        <v>9</v>
      </c>
      <c r="C172">
        <v>9.84</v>
      </c>
    </row>
    <row r="173" spans="1:3" x14ac:dyDescent="0.25">
      <c r="A173" s="3" t="s">
        <v>172</v>
      </c>
      <c r="B173">
        <v>6</v>
      </c>
      <c r="C173">
        <v>9.81</v>
      </c>
    </row>
    <row r="174" spans="1:3" x14ac:dyDescent="0.25">
      <c r="A174" s="3" t="s">
        <v>173</v>
      </c>
      <c r="B174">
        <v>3</v>
      </c>
      <c r="C174">
        <v>9.7899999999999991</v>
      </c>
    </row>
    <row r="175" spans="1:3" x14ac:dyDescent="0.25">
      <c r="A175" s="3" t="s">
        <v>174</v>
      </c>
      <c r="B175">
        <v>3</v>
      </c>
      <c r="C175">
        <v>9.6999999999999975</v>
      </c>
    </row>
    <row r="176" spans="1:3" x14ac:dyDescent="0.25">
      <c r="A176" s="3" t="s">
        <v>175</v>
      </c>
      <c r="B176">
        <v>3</v>
      </c>
      <c r="C176">
        <v>9.6</v>
      </c>
    </row>
    <row r="177" spans="1:3" x14ac:dyDescent="0.25">
      <c r="A177" s="3" t="s">
        <v>176</v>
      </c>
      <c r="B177">
        <v>3</v>
      </c>
      <c r="C177">
        <v>9.6</v>
      </c>
    </row>
    <row r="178" spans="1:3" x14ac:dyDescent="0.25">
      <c r="A178" s="3" t="s">
        <v>177</v>
      </c>
      <c r="B178">
        <v>3</v>
      </c>
      <c r="C178">
        <v>9.6</v>
      </c>
    </row>
    <row r="179" spans="1:3" x14ac:dyDescent="0.25">
      <c r="A179" s="3" t="s">
        <v>178</v>
      </c>
      <c r="B179">
        <v>3</v>
      </c>
      <c r="C179">
        <v>9.6</v>
      </c>
    </row>
    <row r="180" spans="1:3" x14ac:dyDescent="0.25">
      <c r="A180" s="3" t="s">
        <v>179</v>
      </c>
      <c r="B180">
        <v>3</v>
      </c>
      <c r="C180">
        <v>9.6</v>
      </c>
    </row>
    <row r="181" spans="1:3" x14ac:dyDescent="0.25">
      <c r="A181" s="3" t="s">
        <v>180</v>
      </c>
      <c r="B181">
        <v>2</v>
      </c>
      <c r="C181">
        <v>9.08</v>
      </c>
    </row>
    <row r="182" spans="1:3" x14ac:dyDescent="0.25">
      <c r="A182" s="3" t="s">
        <v>181</v>
      </c>
      <c r="B182">
        <v>2</v>
      </c>
      <c r="C182">
        <v>8.7799999999999994</v>
      </c>
    </row>
    <row r="183" spans="1:3" x14ac:dyDescent="0.25">
      <c r="A183" s="3" t="s">
        <v>182</v>
      </c>
      <c r="B183">
        <v>2</v>
      </c>
      <c r="C183">
        <v>8.7799999999999994</v>
      </c>
    </row>
    <row r="184" spans="1:3" x14ac:dyDescent="0.25">
      <c r="A184" s="3" t="s">
        <v>183</v>
      </c>
      <c r="B184">
        <v>2</v>
      </c>
      <c r="C184">
        <v>8.7799999999999994</v>
      </c>
    </row>
    <row r="185" spans="1:3" x14ac:dyDescent="0.25">
      <c r="A185" s="3" t="s">
        <v>184</v>
      </c>
      <c r="B185">
        <v>2</v>
      </c>
      <c r="C185">
        <v>8.5399999999999991</v>
      </c>
    </row>
    <row r="186" spans="1:3" x14ac:dyDescent="0.25">
      <c r="A186" s="3" t="s">
        <v>185</v>
      </c>
      <c r="B186">
        <v>1</v>
      </c>
      <c r="C186">
        <v>8.24</v>
      </c>
    </row>
    <row r="187" spans="1:3" x14ac:dyDescent="0.25">
      <c r="A187" s="3" t="s">
        <v>186</v>
      </c>
      <c r="B187">
        <v>3</v>
      </c>
      <c r="C187">
        <v>8.23</v>
      </c>
    </row>
    <row r="188" spans="1:3" x14ac:dyDescent="0.25">
      <c r="A188" s="3" t="s">
        <v>187</v>
      </c>
      <c r="B188">
        <v>2</v>
      </c>
      <c r="C188">
        <v>7.8400000000000016</v>
      </c>
    </row>
    <row r="189" spans="1:3" x14ac:dyDescent="0.25">
      <c r="A189" s="3" t="s">
        <v>188</v>
      </c>
      <c r="B189">
        <v>2</v>
      </c>
      <c r="C189">
        <v>7.6900000000000013</v>
      </c>
    </row>
    <row r="190" spans="1:3" x14ac:dyDescent="0.25">
      <c r="A190" s="3" t="s">
        <v>189</v>
      </c>
      <c r="B190">
        <v>2</v>
      </c>
      <c r="C190">
        <v>7.68</v>
      </c>
    </row>
    <row r="191" spans="1:3" x14ac:dyDescent="0.25">
      <c r="A191" s="3" t="s">
        <v>190</v>
      </c>
      <c r="B191">
        <v>2</v>
      </c>
      <c r="C191">
        <v>7.59</v>
      </c>
    </row>
    <row r="192" spans="1:3" x14ac:dyDescent="0.25">
      <c r="A192" s="3" t="s">
        <v>191</v>
      </c>
      <c r="B192">
        <v>7</v>
      </c>
      <c r="C192">
        <v>7.5200000000000005</v>
      </c>
    </row>
    <row r="193" spans="1:3" x14ac:dyDescent="0.25">
      <c r="A193" s="3" t="s">
        <v>192</v>
      </c>
      <c r="B193">
        <v>2</v>
      </c>
      <c r="C193">
        <v>7.47</v>
      </c>
    </row>
    <row r="194" spans="1:3" x14ac:dyDescent="0.25">
      <c r="A194" s="3" t="s">
        <v>193</v>
      </c>
      <c r="B194">
        <v>2</v>
      </c>
      <c r="C194">
        <v>7.38</v>
      </c>
    </row>
    <row r="195" spans="1:3" x14ac:dyDescent="0.25">
      <c r="A195" s="3" t="s">
        <v>194</v>
      </c>
      <c r="B195">
        <v>2</v>
      </c>
      <c r="C195">
        <v>7.28</v>
      </c>
    </row>
    <row r="196" spans="1:3" x14ac:dyDescent="0.25">
      <c r="A196" s="3" t="s">
        <v>195</v>
      </c>
      <c r="B196">
        <v>1</v>
      </c>
      <c r="C196">
        <v>7.1499999999999995</v>
      </c>
    </row>
    <row r="197" spans="1:3" x14ac:dyDescent="0.25">
      <c r="A197" s="3" t="s">
        <v>196</v>
      </c>
      <c r="B197">
        <v>1</v>
      </c>
      <c r="C197">
        <v>6.81</v>
      </c>
    </row>
    <row r="198" spans="1:3" x14ac:dyDescent="0.25">
      <c r="A198" s="3" t="s">
        <v>197</v>
      </c>
      <c r="B198">
        <v>2</v>
      </c>
      <c r="C198">
        <v>6.7699999999999987</v>
      </c>
    </row>
    <row r="199" spans="1:3" x14ac:dyDescent="0.25">
      <c r="A199" s="3" t="s">
        <v>198</v>
      </c>
      <c r="B199">
        <v>2</v>
      </c>
      <c r="C199">
        <v>6.68</v>
      </c>
    </row>
    <row r="200" spans="1:3" x14ac:dyDescent="0.25">
      <c r="A200" s="3" t="s">
        <v>199</v>
      </c>
      <c r="B200">
        <v>2</v>
      </c>
      <c r="C200">
        <v>6.58</v>
      </c>
    </row>
    <row r="201" spans="1:3" x14ac:dyDescent="0.25">
      <c r="A201" s="3" t="s">
        <v>200</v>
      </c>
      <c r="B201">
        <v>2</v>
      </c>
      <c r="C201">
        <v>6.58</v>
      </c>
    </row>
    <row r="202" spans="1:3" x14ac:dyDescent="0.25">
      <c r="A202" s="3" t="s">
        <v>201</v>
      </c>
      <c r="B202">
        <v>2</v>
      </c>
      <c r="C202">
        <v>6.58</v>
      </c>
    </row>
    <row r="203" spans="1:3" x14ac:dyDescent="0.25">
      <c r="A203" s="3" t="s">
        <v>202</v>
      </c>
      <c r="B203">
        <v>2</v>
      </c>
      <c r="C203">
        <v>6.58</v>
      </c>
    </row>
    <row r="204" spans="1:3" x14ac:dyDescent="0.25">
      <c r="A204" s="3" t="s">
        <v>203</v>
      </c>
      <c r="B204">
        <v>3</v>
      </c>
      <c r="C204">
        <v>6.57</v>
      </c>
    </row>
    <row r="205" spans="1:3" x14ac:dyDescent="0.25">
      <c r="A205" s="3" t="s">
        <v>204</v>
      </c>
      <c r="B205">
        <v>3</v>
      </c>
      <c r="C205">
        <v>6.5299999999999994</v>
      </c>
    </row>
    <row r="206" spans="1:3" x14ac:dyDescent="0.25">
      <c r="A206" s="3" t="s">
        <v>205</v>
      </c>
      <c r="B206">
        <v>2</v>
      </c>
      <c r="C206">
        <v>6.42</v>
      </c>
    </row>
    <row r="207" spans="1:3" x14ac:dyDescent="0.25">
      <c r="A207" s="3" t="s">
        <v>206</v>
      </c>
      <c r="B207">
        <v>2</v>
      </c>
      <c r="C207">
        <v>6.4</v>
      </c>
    </row>
    <row r="208" spans="1:3" x14ac:dyDescent="0.25">
      <c r="A208" s="3" t="s">
        <v>207</v>
      </c>
      <c r="B208">
        <v>2</v>
      </c>
      <c r="C208">
        <v>6.4</v>
      </c>
    </row>
    <row r="209" spans="1:3" x14ac:dyDescent="0.25">
      <c r="A209" s="3" t="s">
        <v>208</v>
      </c>
      <c r="B209">
        <v>2</v>
      </c>
      <c r="C209">
        <v>6.4</v>
      </c>
    </row>
    <row r="210" spans="1:3" x14ac:dyDescent="0.25">
      <c r="A210" s="3" t="s">
        <v>209</v>
      </c>
      <c r="B210">
        <v>2</v>
      </c>
      <c r="C210">
        <v>6.4</v>
      </c>
    </row>
    <row r="211" spans="1:3" x14ac:dyDescent="0.25">
      <c r="A211" s="3" t="s">
        <v>210</v>
      </c>
      <c r="B211">
        <v>1</v>
      </c>
      <c r="C211">
        <v>6.19</v>
      </c>
    </row>
    <row r="212" spans="1:3" x14ac:dyDescent="0.25">
      <c r="A212" s="3" t="s">
        <v>211</v>
      </c>
      <c r="B212">
        <v>1</v>
      </c>
      <c r="C212">
        <v>5.49</v>
      </c>
    </row>
    <row r="213" spans="1:3" x14ac:dyDescent="0.25">
      <c r="A213" s="3" t="s">
        <v>212</v>
      </c>
      <c r="B213">
        <v>1</v>
      </c>
      <c r="C213">
        <v>5.49</v>
      </c>
    </row>
    <row r="214" spans="1:3" x14ac:dyDescent="0.25">
      <c r="A214" s="3" t="s">
        <v>213</v>
      </c>
      <c r="B214">
        <v>1</v>
      </c>
      <c r="C214">
        <v>5.49</v>
      </c>
    </row>
    <row r="215" spans="1:3" x14ac:dyDescent="0.25">
      <c r="A215" s="3" t="s">
        <v>214</v>
      </c>
      <c r="B215">
        <v>2</v>
      </c>
      <c r="C215">
        <v>5.49</v>
      </c>
    </row>
    <row r="216" spans="1:3" x14ac:dyDescent="0.25">
      <c r="A216" s="3" t="s">
        <v>215</v>
      </c>
      <c r="B216">
        <v>1</v>
      </c>
      <c r="C216">
        <v>5.49</v>
      </c>
    </row>
    <row r="217" spans="1:3" x14ac:dyDescent="0.25">
      <c r="A217" s="3" t="s">
        <v>216</v>
      </c>
      <c r="B217">
        <v>1</v>
      </c>
      <c r="C217">
        <v>5.49</v>
      </c>
    </row>
    <row r="218" spans="1:3" x14ac:dyDescent="0.25">
      <c r="A218" s="3" t="s">
        <v>217</v>
      </c>
      <c r="B218">
        <v>2</v>
      </c>
      <c r="C218">
        <v>5.48</v>
      </c>
    </row>
    <row r="219" spans="1:3" x14ac:dyDescent="0.25">
      <c r="A219" s="3" t="s">
        <v>218</v>
      </c>
      <c r="B219">
        <v>5</v>
      </c>
      <c r="C219">
        <v>5.44</v>
      </c>
    </row>
    <row r="220" spans="1:3" x14ac:dyDescent="0.25">
      <c r="A220" s="3" t="s">
        <v>219</v>
      </c>
      <c r="B220">
        <v>2</v>
      </c>
      <c r="C220">
        <v>5.2100000000000009</v>
      </c>
    </row>
    <row r="221" spans="1:3" x14ac:dyDescent="0.25">
      <c r="A221" s="3" t="s">
        <v>220</v>
      </c>
      <c r="B221">
        <v>1</v>
      </c>
      <c r="C221">
        <v>4.9400000000000004</v>
      </c>
    </row>
    <row r="222" spans="1:3" x14ac:dyDescent="0.25">
      <c r="A222" s="3" t="s">
        <v>221</v>
      </c>
      <c r="B222">
        <v>2</v>
      </c>
      <c r="C222">
        <v>4.4000000000000004</v>
      </c>
    </row>
    <row r="223" spans="1:3" x14ac:dyDescent="0.25">
      <c r="A223" s="3" t="s">
        <v>222</v>
      </c>
      <c r="B223">
        <v>1</v>
      </c>
      <c r="C223">
        <v>4.3899999999999997</v>
      </c>
    </row>
    <row r="224" spans="1:3" x14ac:dyDescent="0.25">
      <c r="A224" s="3" t="s">
        <v>223</v>
      </c>
      <c r="B224">
        <v>1</v>
      </c>
      <c r="C224">
        <v>4.3899999999999997</v>
      </c>
    </row>
    <row r="225" spans="1:3" x14ac:dyDescent="0.25">
      <c r="A225" s="3" t="s">
        <v>224</v>
      </c>
      <c r="B225">
        <v>1</v>
      </c>
      <c r="C225">
        <v>4.3899999999999997</v>
      </c>
    </row>
    <row r="226" spans="1:3" x14ac:dyDescent="0.25">
      <c r="A226" s="3" t="s">
        <v>225</v>
      </c>
      <c r="B226">
        <v>1</v>
      </c>
      <c r="C226">
        <v>4.33</v>
      </c>
    </row>
    <row r="227" spans="1:3" x14ac:dyDescent="0.25">
      <c r="A227" s="3" t="s">
        <v>226</v>
      </c>
      <c r="B227">
        <v>1</v>
      </c>
      <c r="C227">
        <v>4.1499999999999995</v>
      </c>
    </row>
    <row r="228" spans="1:3" x14ac:dyDescent="0.25">
      <c r="A228" s="3" t="s">
        <v>227</v>
      </c>
      <c r="B228">
        <v>1</v>
      </c>
      <c r="C228">
        <v>3.84</v>
      </c>
    </row>
    <row r="229" spans="1:3" x14ac:dyDescent="0.25">
      <c r="A229" s="3" t="s">
        <v>228</v>
      </c>
      <c r="B229">
        <v>1</v>
      </c>
      <c r="C229">
        <v>3.84</v>
      </c>
    </row>
    <row r="230" spans="1:3" x14ac:dyDescent="0.25">
      <c r="A230" s="3" t="s">
        <v>229</v>
      </c>
      <c r="B230">
        <v>1</v>
      </c>
      <c r="C230">
        <v>3.84</v>
      </c>
    </row>
    <row r="231" spans="1:3" x14ac:dyDescent="0.25">
      <c r="A231" s="3" t="s">
        <v>230</v>
      </c>
      <c r="B231">
        <v>1</v>
      </c>
      <c r="C231">
        <v>3.84</v>
      </c>
    </row>
    <row r="232" spans="1:3" x14ac:dyDescent="0.25">
      <c r="A232" s="3" t="s">
        <v>231</v>
      </c>
      <c r="B232">
        <v>1</v>
      </c>
      <c r="C232">
        <v>3.84</v>
      </c>
    </row>
    <row r="233" spans="1:3" x14ac:dyDescent="0.25">
      <c r="A233" s="3" t="s">
        <v>232</v>
      </c>
      <c r="B233">
        <v>1</v>
      </c>
      <c r="C233">
        <v>3.84</v>
      </c>
    </row>
    <row r="234" spans="1:3" x14ac:dyDescent="0.25">
      <c r="A234" s="3" t="s">
        <v>233</v>
      </c>
      <c r="B234">
        <v>1</v>
      </c>
      <c r="C234">
        <v>3.84</v>
      </c>
    </row>
    <row r="235" spans="1:3" x14ac:dyDescent="0.25">
      <c r="A235" s="3" t="s">
        <v>234</v>
      </c>
      <c r="B235">
        <v>1</v>
      </c>
      <c r="C235">
        <v>3.84</v>
      </c>
    </row>
    <row r="236" spans="1:3" x14ac:dyDescent="0.25">
      <c r="A236" s="3" t="s">
        <v>235</v>
      </c>
      <c r="B236">
        <v>1</v>
      </c>
      <c r="C236">
        <v>3.84</v>
      </c>
    </row>
    <row r="237" spans="1:3" x14ac:dyDescent="0.25">
      <c r="A237" s="3" t="s">
        <v>236</v>
      </c>
      <c r="B237">
        <v>1</v>
      </c>
      <c r="C237">
        <v>3.7199999999999998</v>
      </c>
    </row>
    <row r="238" spans="1:3" x14ac:dyDescent="0.25">
      <c r="A238" s="3" t="s">
        <v>237</v>
      </c>
      <c r="B238">
        <v>1</v>
      </c>
      <c r="C238">
        <v>3.6400000000000006</v>
      </c>
    </row>
    <row r="239" spans="1:3" x14ac:dyDescent="0.25">
      <c r="A239" s="3" t="s">
        <v>238</v>
      </c>
      <c r="B239">
        <v>3</v>
      </c>
      <c r="C239">
        <v>3.3000000000000003</v>
      </c>
    </row>
    <row r="240" spans="1:3" x14ac:dyDescent="0.25">
      <c r="A240" s="3" t="s">
        <v>239</v>
      </c>
      <c r="B240">
        <v>1</v>
      </c>
      <c r="C240">
        <v>3.29</v>
      </c>
    </row>
    <row r="241" spans="1:3" x14ac:dyDescent="0.25">
      <c r="A241" s="3" t="s">
        <v>240</v>
      </c>
      <c r="B241">
        <v>1</v>
      </c>
      <c r="C241">
        <v>3.29</v>
      </c>
    </row>
    <row r="242" spans="1:3" x14ac:dyDescent="0.25">
      <c r="A242" s="3" t="s">
        <v>241</v>
      </c>
      <c r="B242">
        <v>1</v>
      </c>
      <c r="C242">
        <v>3.29</v>
      </c>
    </row>
    <row r="243" spans="1:3" x14ac:dyDescent="0.25">
      <c r="A243" s="3" t="s">
        <v>242</v>
      </c>
      <c r="B243">
        <v>1</v>
      </c>
      <c r="C243">
        <v>3.29</v>
      </c>
    </row>
    <row r="244" spans="1:3" x14ac:dyDescent="0.25">
      <c r="A244" s="3" t="s">
        <v>243</v>
      </c>
      <c r="B244">
        <v>1</v>
      </c>
      <c r="C244">
        <v>3.29</v>
      </c>
    </row>
    <row r="245" spans="1:3" x14ac:dyDescent="0.25">
      <c r="A245" s="3" t="s">
        <v>244</v>
      </c>
      <c r="B245">
        <v>1</v>
      </c>
      <c r="C245">
        <v>3.21</v>
      </c>
    </row>
    <row r="246" spans="1:3" x14ac:dyDescent="0.25">
      <c r="A246" s="3" t="s">
        <v>245</v>
      </c>
      <c r="B246">
        <v>1</v>
      </c>
      <c r="C246">
        <v>3.21</v>
      </c>
    </row>
    <row r="247" spans="1:3" x14ac:dyDescent="0.25">
      <c r="A247" s="3" t="s">
        <v>246</v>
      </c>
      <c r="B247">
        <v>1</v>
      </c>
      <c r="C247">
        <v>3.21</v>
      </c>
    </row>
    <row r="248" spans="1:3" x14ac:dyDescent="0.25">
      <c r="A248" s="3" t="s">
        <v>247</v>
      </c>
      <c r="B248">
        <v>1</v>
      </c>
      <c r="C248">
        <v>3.21</v>
      </c>
    </row>
    <row r="249" spans="1:3" x14ac:dyDescent="0.25">
      <c r="A249" s="3" t="s">
        <v>248</v>
      </c>
      <c r="B249">
        <v>1</v>
      </c>
      <c r="C249">
        <v>3.21</v>
      </c>
    </row>
    <row r="250" spans="1:3" x14ac:dyDescent="0.25">
      <c r="A250" s="3" t="s">
        <v>249</v>
      </c>
      <c r="B250">
        <v>1</v>
      </c>
      <c r="C250">
        <v>3.21</v>
      </c>
    </row>
    <row r="251" spans="1:3" x14ac:dyDescent="0.25">
      <c r="A251" s="3" t="s">
        <v>250</v>
      </c>
      <c r="B251">
        <v>1</v>
      </c>
      <c r="C251">
        <v>3.21</v>
      </c>
    </row>
    <row r="252" spans="1:3" x14ac:dyDescent="0.25">
      <c r="A252" s="3" t="s">
        <v>251</v>
      </c>
      <c r="B252">
        <v>1</v>
      </c>
      <c r="C252">
        <v>3.2</v>
      </c>
    </row>
    <row r="253" spans="1:3" x14ac:dyDescent="0.25">
      <c r="A253" s="3" t="s">
        <v>252</v>
      </c>
      <c r="B253">
        <v>1</v>
      </c>
      <c r="C253">
        <v>3.2</v>
      </c>
    </row>
    <row r="254" spans="1:3" x14ac:dyDescent="0.25">
      <c r="A254" s="3" t="s">
        <v>253</v>
      </c>
      <c r="B254">
        <v>1</v>
      </c>
      <c r="C254">
        <v>3.2</v>
      </c>
    </row>
    <row r="255" spans="1:3" x14ac:dyDescent="0.25">
      <c r="A255" s="3" t="s">
        <v>254</v>
      </c>
      <c r="B255">
        <v>1</v>
      </c>
      <c r="C255">
        <v>3.2</v>
      </c>
    </row>
    <row r="256" spans="1:3" x14ac:dyDescent="0.25">
      <c r="A256" s="3" t="s">
        <v>255</v>
      </c>
      <c r="B256">
        <v>1</v>
      </c>
      <c r="C256">
        <v>3.11</v>
      </c>
    </row>
    <row r="257" spans="1:3" x14ac:dyDescent="0.25">
      <c r="A257" s="3" t="s">
        <v>256</v>
      </c>
      <c r="B257">
        <v>1</v>
      </c>
      <c r="C257">
        <v>3.11</v>
      </c>
    </row>
    <row r="258" spans="1:3" x14ac:dyDescent="0.25">
      <c r="A258" s="3" t="s">
        <v>257</v>
      </c>
      <c r="B258">
        <v>1</v>
      </c>
      <c r="C258">
        <v>2.9400000000000004</v>
      </c>
    </row>
    <row r="259" spans="1:3" x14ac:dyDescent="0.25">
      <c r="A259" s="3" t="s">
        <v>258</v>
      </c>
      <c r="B259">
        <v>2</v>
      </c>
      <c r="C259">
        <v>2.75</v>
      </c>
    </row>
    <row r="260" spans="1:3" x14ac:dyDescent="0.25">
      <c r="A260" s="3" t="s">
        <v>259</v>
      </c>
      <c r="B260">
        <v>1</v>
      </c>
      <c r="C260">
        <v>2.75</v>
      </c>
    </row>
    <row r="261" spans="1:3" x14ac:dyDescent="0.25">
      <c r="A261" s="3" t="s">
        <v>260</v>
      </c>
      <c r="B261">
        <v>1</v>
      </c>
      <c r="C261">
        <v>2.58</v>
      </c>
    </row>
    <row r="262" spans="1:3" x14ac:dyDescent="0.25">
      <c r="A262" s="3" t="s">
        <v>261</v>
      </c>
      <c r="B262">
        <v>1</v>
      </c>
      <c r="C262">
        <v>2.58</v>
      </c>
    </row>
    <row r="263" spans="1:3" x14ac:dyDescent="0.25">
      <c r="A263" s="3" t="s">
        <v>262</v>
      </c>
      <c r="B263">
        <v>1</v>
      </c>
      <c r="C263">
        <v>2.2999999999999998</v>
      </c>
    </row>
    <row r="264" spans="1:3" x14ac:dyDescent="0.25">
      <c r="A264" s="3" t="s">
        <v>263</v>
      </c>
      <c r="B264">
        <v>2</v>
      </c>
      <c r="C264">
        <v>2.2000000000000002</v>
      </c>
    </row>
    <row r="265" spans="1:3" x14ac:dyDescent="0.25">
      <c r="A265" s="3" t="s">
        <v>264</v>
      </c>
      <c r="B265">
        <v>2</v>
      </c>
      <c r="C265">
        <v>2.2000000000000002</v>
      </c>
    </row>
    <row r="266" spans="1:3" x14ac:dyDescent="0.25">
      <c r="A266" s="3" t="s">
        <v>265</v>
      </c>
      <c r="B266">
        <v>1</v>
      </c>
      <c r="C266">
        <v>1.64</v>
      </c>
    </row>
    <row r="267" spans="1:3" x14ac:dyDescent="0.25">
      <c r="A267" s="3" t="s">
        <v>266</v>
      </c>
      <c r="B267">
        <v>1</v>
      </c>
      <c r="C267">
        <v>1.24</v>
      </c>
    </row>
    <row r="268" spans="1:3" x14ac:dyDescent="0.25">
      <c r="A268" s="3" t="s">
        <v>267</v>
      </c>
      <c r="B268">
        <v>1</v>
      </c>
      <c r="C268">
        <v>1.24</v>
      </c>
    </row>
    <row r="269" spans="1:3" x14ac:dyDescent="0.25">
      <c r="A269" s="3" t="s">
        <v>268</v>
      </c>
      <c r="B269">
        <v>1</v>
      </c>
      <c r="C269">
        <v>1.24</v>
      </c>
    </row>
    <row r="270" spans="1:3" x14ac:dyDescent="0.25">
      <c r="A270" s="3" t="s">
        <v>269</v>
      </c>
      <c r="B270">
        <v>1</v>
      </c>
      <c r="C270">
        <v>1.1000000000000001</v>
      </c>
    </row>
    <row r="271" spans="1:3" x14ac:dyDescent="0.25">
      <c r="A271" s="3" t="s">
        <v>270</v>
      </c>
      <c r="B271">
        <v>1</v>
      </c>
      <c r="C271">
        <v>1.1000000000000001</v>
      </c>
    </row>
    <row r="272" spans="1:3" x14ac:dyDescent="0.25">
      <c r="A272" s="3" t="s">
        <v>271</v>
      </c>
      <c r="B272">
        <v>0</v>
      </c>
      <c r="C272">
        <v>0.20999999999999908</v>
      </c>
    </row>
    <row r="273" spans="1:3" x14ac:dyDescent="0.25">
      <c r="A273" s="3" t="s">
        <v>272</v>
      </c>
      <c r="B273">
        <v>0</v>
      </c>
      <c r="C273">
        <v>0</v>
      </c>
    </row>
    <row r="274" spans="1:3" x14ac:dyDescent="0.25">
      <c r="A274" s="3" t="s">
        <v>273</v>
      </c>
      <c r="B274">
        <v>0</v>
      </c>
      <c r="C274">
        <v>0</v>
      </c>
    </row>
    <row r="275" spans="1:3" x14ac:dyDescent="0.25">
      <c r="A275" s="3" t="s">
        <v>274</v>
      </c>
      <c r="B275">
        <v>0</v>
      </c>
      <c r="C275">
        <v>0</v>
      </c>
    </row>
    <row r="276" spans="1:3" x14ac:dyDescent="0.25">
      <c r="A276" s="3" t="s">
        <v>275</v>
      </c>
    </row>
    <row r="277" spans="1:3" x14ac:dyDescent="0.25">
      <c r="A277" s="3" t="s">
        <v>276</v>
      </c>
      <c r="B277">
        <v>0</v>
      </c>
      <c r="C277">
        <v>-0.16999999999999993</v>
      </c>
    </row>
    <row r="278" spans="1:3" x14ac:dyDescent="0.25">
      <c r="A278" s="3" t="s">
        <v>277</v>
      </c>
      <c r="B278">
        <v>0</v>
      </c>
      <c r="C278">
        <v>-0.18999999999999861</v>
      </c>
    </row>
    <row r="279" spans="1:3" x14ac:dyDescent="0.25">
      <c r="A279" s="3" t="s">
        <v>278</v>
      </c>
      <c r="B279">
        <v>-1</v>
      </c>
      <c r="C279">
        <v>-2.62</v>
      </c>
    </row>
    <row r="280" spans="1:3" x14ac:dyDescent="0.25">
      <c r="A280" s="3" t="s">
        <v>279</v>
      </c>
      <c r="B280">
        <v>-1</v>
      </c>
      <c r="C280">
        <v>-3.21</v>
      </c>
    </row>
    <row r="281" spans="1:3" x14ac:dyDescent="0.25">
      <c r="A281" s="3" t="s">
        <v>280</v>
      </c>
      <c r="B281">
        <v>-1</v>
      </c>
      <c r="C281">
        <v>-3.4800000000000004</v>
      </c>
    </row>
    <row r="282" spans="1:3" x14ac:dyDescent="0.25">
      <c r="A282" s="3" t="s">
        <v>281</v>
      </c>
      <c r="B282">
        <v>-1</v>
      </c>
      <c r="C282">
        <v>-3.4800000000000004</v>
      </c>
    </row>
    <row r="283" spans="1:3" x14ac:dyDescent="0.25">
      <c r="A283" s="3" t="s">
        <v>282</v>
      </c>
      <c r="B283">
        <v>-2</v>
      </c>
      <c r="C283">
        <v>-3.84</v>
      </c>
    </row>
    <row r="284" spans="1:3" x14ac:dyDescent="0.25">
      <c r="A284" s="3" t="s">
        <v>283</v>
      </c>
      <c r="B284">
        <v>-1</v>
      </c>
      <c r="C284">
        <v>-4.3899999999999997</v>
      </c>
    </row>
    <row r="285" spans="1:3" x14ac:dyDescent="0.25">
      <c r="A285" s="3" t="s">
        <v>284</v>
      </c>
      <c r="B285">
        <v>-2</v>
      </c>
      <c r="C285">
        <v>-6.9300000000000006</v>
      </c>
    </row>
    <row r="286" spans="1:3" x14ac:dyDescent="0.25">
      <c r="A286" s="3" t="s">
        <v>285</v>
      </c>
      <c r="B286">
        <v>-1</v>
      </c>
      <c r="C286">
        <v>-7.5299999999999994</v>
      </c>
    </row>
    <row r="287" spans="1:3" x14ac:dyDescent="0.25">
      <c r="A287" s="3" t="s">
        <v>286</v>
      </c>
      <c r="B287">
        <v>-1</v>
      </c>
      <c r="C287">
        <v>-8.24</v>
      </c>
    </row>
    <row r="288" spans="1:3" x14ac:dyDescent="0.25">
      <c r="A288" s="3" t="s">
        <v>287</v>
      </c>
      <c r="B288">
        <v>-2</v>
      </c>
      <c r="C288">
        <v>-8.58</v>
      </c>
    </row>
    <row r="289" spans="1:3" x14ac:dyDescent="0.25">
      <c r="A289" s="3" t="s">
        <v>288</v>
      </c>
      <c r="B289">
        <v>-3</v>
      </c>
      <c r="C289">
        <v>-11.74</v>
      </c>
    </row>
    <row r="290" spans="1:3" x14ac:dyDescent="0.25">
      <c r="A290" s="3" t="s">
        <v>289</v>
      </c>
      <c r="B290">
        <v>-2</v>
      </c>
      <c r="C290">
        <v>-11.88</v>
      </c>
    </row>
    <row r="291" spans="1:3" x14ac:dyDescent="0.25">
      <c r="A291" s="3" t="s">
        <v>290</v>
      </c>
      <c r="B291">
        <v>-4</v>
      </c>
      <c r="C291">
        <v>-12.8</v>
      </c>
    </row>
    <row r="292" spans="1:3" x14ac:dyDescent="0.25">
      <c r="A292" s="3" t="s">
        <v>291</v>
      </c>
      <c r="B292">
        <v>-2</v>
      </c>
      <c r="C292">
        <v>-16.599999999999994</v>
      </c>
    </row>
    <row r="293" spans="1:3" x14ac:dyDescent="0.25">
      <c r="A293" s="3" t="s">
        <v>292</v>
      </c>
      <c r="B293">
        <v>-6</v>
      </c>
      <c r="C293">
        <v>-20.930000000000003</v>
      </c>
    </row>
    <row r="294" spans="1:3" x14ac:dyDescent="0.25">
      <c r="A294" s="3" t="s">
        <v>293</v>
      </c>
      <c r="B294">
        <v>-9</v>
      </c>
      <c r="C294">
        <v>-39.799999999999997</v>
      </c>
    </row>
    <row r="295" spans="1:3" x14ac:dyDescent="0.25">
      <c r="A295" s="3" t="s">
        <v>294</v>
      </c>
      <c r="B295">
        <v>-28</v>
      </c>
      <c r="C295">
        <v>-167.37</v>
      </c>
    </row>
    <row r="296" spans="1:3" x14ac:dyDescent="0.25">
      <c r="A296" s="3" t="s">
        <v>295</v>
      </c>
      <c r="B296">
        <v>5909</v>
      </c>
      <c r="C296">
        <v>24043.49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30"/>
  <sheetViews>
    <sheetView workbookViewId="0">
      <selection activeCell="C4" sqref="C4"/>
    </sheetView>
  </sheetViews>
  <sheetFormatPr defaultRowHeight="15" x14ac:dyDescent="0.25"/>
  <cols>
    <col min="1" max="1" width="32.140625" bestFit="1" customWidth="1"/>
    <col min="2" max="2" width="13.7109375" bestFit="1" customWidth="1"/>
    <col min="3" max="3" width="21.28515625" bestFit="1" customWidth="1"/>
  </cols>
  <sheetData>
    <row r="3" spans="1:3" x14ac:dyDescent="0.25">
      <c r="A3" s="2" t="s">
        <v>0</v>
      </c>
      <c r="B3" t="s">
        <v>1</v>
      </c>
      <c r="C3" t="s">
        <v>2</v>
      </c>
    </row>
    <row r="4" spans="1:3" x14ac:dyDescent="0.25">
      <c r="A4" s="3" t="s">
        <v>296</v>
      </c>
      <c r="B4">
        <v>2567</v>
      </c>
      <c r="C4">
        <v>9868.8099999999922</v>
      </c>
    </row>
    <row r="5" spans="1:3" x14ac:dyDescent="0.25">
      <c r="A5" s="3" t="s">
        <v>297</v>
      </c>
      <c r="B5">
        <v>376</v>
      </c>
      <c r="C5">
        <v>2025.5300000000004</v>
      </c>
    </row>
    <row r="6" spans="1:3" x14ac:dyDescent="0.25">
      <c r="A6" s="3" t="s">
        <v>298</v>
      </c>
      <c r="B6">
        <v>276</v>
      </c>
      <c r="C6">
        <v>1302.2300000000002</v>
      </c>
    </row>
    <row r="7" spans="1:3" x14ac:dyDescent="0.25">
      <c r="A7" s="3" t="s">
        <v>299</v>
      </c>
      <c r="B7">
        <v>260</v>
      </c>
      <c r="C7">
        <v>876.39999999999964</v>
      </c>
    </row>
    <row r="8" spans="1:3" x14ac:dyDescent="0.25">
      <c r="A8" s="3" t="s">
        <v>300</v>
      </c>
      <c r="B8">
        <v>171</v>
      </c>
      <c r="C8">
        <v>687.83</v>
      </c>
    </row>
    <row r="9" spans="1:3" x14ac:dyDescent="0.25">
      <c r="A9" s="3" t="s">
        <v>301</v>
      </c>
      <c r="B9">
        <v>130</v>
      </c>
      <c r="C9">
        <v>571.29</v>
      </c>
    </row>
    <row r="10" spans="1:3" x14ac:dyDescent="0.25">
      <c r="A10" s="3" t="s">
        <v>302</v>
      </c>
      <c r="B10">
        <v>126</v>
      </c>
      <c r="C10">
        <v>523.29</v>
      </c>
    </row>
    <row r="11" spans="1:3" x14ac:dyDescent="0.25">
      <c r="A11" s="3" t="s">
        <v>303</v>
      </c>
      <c r="B11">
        <v>80</v>
      </c>
      <c r="C11">
        <v>345.07000000000011</v>
      </c>
    </row>
    <row r="12" spans="1:3" x14ac:dyDescent="0.25">
      <c r="A12" s="3" t="s">
        <v>304</v>
      </c>
      <c r="B12">
        <v>88</v>
      </c>
      <c r="C12">
        <v>338.31</v>
      </c>
    </row>
    <row r="13" spans="1:3" x14ac:dyDescent="0.25">
      <c r="A13" s="3" t="s">
        <v>305</v>
      </c>
      <c r="B13">
        <v>81</v>
      </c>
      <c r="C13">
        <v>334.61</v>
      </c>
    </row>
    <row r="14" spans="1:3" x14ac:dyDescent="0.25">
      <c r="A14" s="3" t="s">
        <v>306</v>
      </c>
      <c r="B14">
        <v>74</v>
      </c>
      <c r="C14">
        <v>320.48</v>
      </c>
    </row>
    <row r="15" spans="1:3" x14ac:dyDescent="0.25">
      <c r="A15" s="3" t="s">
        <v>307</v>
      </c>
      <c r="B15">
        <v>54</v>
      </c>
      <c r="C15">
        <v>285.58999999999992</v>
      </c>
    </row>
    <row r="16" spans="1:3" x14ac:dyDescent="0.25">
      <c r="A16" s="3" t="s">
        <v>308</v>
      </c>
      <c r="B16">
        <v>40</v>
      </c>
      <c r="C16">
        <v>272.01000000000005</v>
      </c>
    </row>
    <row r="17" spans="1:3" x14ac:dyDescent="0.25">
      <c r="A17" s="3" t="s">
        <v>309</v>
      </c>
      <c r="B17">
        <v>86</v>
      </c>
      <c r="C17">
        <v>266.40000000000009</v>
      </c>
    </row>
    <row r="18" spans="1:3" x14ac:dyDescent="0.25">
      <c r="A18" s="3" t="s">
        <v>310</v>
      </c>
      <c r="B18">
        <v>60</v>
      </c>
      <c r="C18">
        <v>232.83999999999995</v>
      </c>
    </row>
    <row r="19" spans="1:3" x14ac:dyDescent="0.25">
      <c r="A19" s="3" t="s">
        <v>311</v>
      </c>
      <c r="B19">
        <v>55</v>
      </c>
      <c r="C19">
        <v>206.84999999999997</v>
      </c>
    </row>
    <row r="20" spans="1:3" x14ac:dyDescent="0.25">
      <c r="A20" s="3" t="s">
        <v>312</v>
      </c>
      <c r="B20">
        <v>44</v>
      </c>
      <c r="C20">
        <v>194.85999999999999</v>
      </c>
    </row>
    <row r="21" spans="1:3" x14ac:dyDescent="0.25">
      <c r="A21" s="3" t="s">
        <v>313</v>
      </c>
      <c r="B21">
        <v>52</v>
      </c>
      <c r="C21">
        <v>192.26000000000002</v>
      </c>
    </row>
    <row r="22" spans="1:3" x14ac:dyDescent="0.25">
      <c r="A22" s="3" t="s">
        <v>314</v>
      </c>
      <c r="B22">
        <v>47</v>
      </c>
      <c r="C22">
        <v>183.0500000000001</v>
      </c>
    </row>
    <row r="23" spans="1:3" x14ac:dyDescent="0.25">
      <c r="A23" s="3" t="s">
        <v>315</v>
      </c>
      <c r="B23">
        <v>31</v>
      </c>
      <c r="C23">
        <v>179.54000000000002</v>
      </c>
    </row>
    <row r="24" spans="1:3" x14ac:dyDescent="0.25">
      <c r="A24" s="3" t="s">
        <v>316</v>
      </c>
      <c r="B24">
        <v>39</v>
      </c>
      <c r="C24">
        <v>177.43</v>
      </c>
    </row>
    <row r="25" spans="1:3" x14ac:dyDescent="0.25">
      <c r="A25" s="3" t="s">
        <v>317</v>
      </c>
      <c r="B25">
        <v>42</v>
      </c>
      <c r="C25">
        <v>174.03</v>
      </c>
    </row>
    <row r="26" spans="1:3" x14ac:dyDescent="0.25">
      <c r="A26" s="3" t="s">
        <v>318</v>
      </c>
      <c r="B26">
        <v>45</v>
      </c>
      <c r="C26">
        <v>173.88</v>
      </c>
    </row>
    <row r="27" spans="1:3" x14ac:dyDescent="0.25">
      <c r="A27" s="3" t="s">
        <v>319</v>
      </c>
      <c r="B27">
        <v>36</v>
      </c>
      <c r="C27">
        <v>168.42000000000002</v>
      </c>
    </row>
    <row r="28" spans="1:3" x14ac:dyDescent="0.25">
      <c r="A28" s="3" t="s">
        <v>320</v>
      </c>
      <c r="B28">
        <v>35</v>
      </c>
      <c r="C28">
        <v>164.96000000000009</v>
      </c>
    </row>
    <row r="29" spans="1:3" x14ac:dyDescent="0.25">
      <c r="A29" s="3" t="s">
        <v>321</v>
      </c>
      <c r="B29">
        <v>21</v>
      </c>
      <c r="C29">
        <v>163.01000000000002</v>
      </c>
    </row>
    <row r="30" spans="1:3" x14ac:dyDescent="0.25">
      <c r="A30" s="3" t="s">
        <v>322</v>
      </c>
      <c r="B30">
        <v>36</v>
      </c>
      <c r="C30">
        <v>162.07</v>
      </c>
    </row>
    <row r="31" spans="1:3" x14ac:dyDescent="0.25">
      <c r="A31" s="3" t="s">
        <v>323</v>
      </c>
      <c r="B31">
        <v>40</v>
      </c>
      <c r="C31">
        <v>152.72</v>
      </c>
    </row>
    <row r="32" spans="1:3" x14ac:dyDescent="0.25">
      <c r="A32" s="3" t="s">
        <v>324</v>
      </c>
      <c r="B32">
        <v>35</v>
      </c>
      <c r="C32">
        <v>143.24999999999997</v>
      </c>
    </row>
    <row r="33" spans="1:3" x14ac:dyDescent="0.25">
      <c r="A33" s="3" t="s">
        <v>325</v>
      </c>
      <c r="B33">
        <v>37</v>
      </c>
      <c r="C33">
        <v>136.84</v>
      </c>
    </row>
    <row r="34" spans="1:3" x14ac:dyDescent="0.25">
      <c r="A34" s="3" t="s">
        <v>326</v>
      </c>
      <c r="B34">
        <v>36</v>
      </c>
      <c r="C34">
        <v>129.88</v>
      </c>
    </row>
    <row r="35" spans="1:3" x14ac:dyDescent="0.25">
      <c r="A35" s="3" t="s">
        <v>327</v>
      </c>
      <c r="B35">
        <v>38</v>
      </c>
      <c r="C35">
        <v>129.69</v>
      </c>
    </row>
    <row r="36" spans="1:3" x14ac:dyDescent="0.25">
      <c r="A36" s="3" t="s">
        <v>328</v>
      </c>
      <c r="B36">
        <v>32</v>
      </c>
      <c r="C36">
        <v>127.43</v>
      </c>
    </row>
    <row r="37" spans="1:3" x14ac:dyDescent="0.25">
      <c r="A37" s="3" t="s">
        <v>329</v>
      </c>
      <c r="B37">
        <v>48</v>
      </c>
      <c r="C37">
        <v>120.95999999999998</v>
      </c>
    </row>
    <row r="38" spans="1:3" x14ac:dyDescent="0.25">
      <c r="A38" s="3" t="s">
        <v>330</v>
      </c>
      <c r="B38">
        <v>25</v>
      </c>
      <c r="C38">
        <v>117.01999999999998</v>
      </c>
    </row>
    <row r="39" spans="1:3" x14ac:dyDescent="0.25">
      <c r="A39" s="3" t="s">
        <v>331</v>
      </c>
      <c r="B39">
        <v>19</v>
      </c>
      <c r="C39">
        <v>116.97</v>
      </c>
    </row>
    <row r="40" spans="1:3" x14ac:dyDescent="0.25">
      <c r="A40" s="3" t="s">
        <v>332</v>
      </c>
      <c r="B40">
        <v>28</v>
      </c>
      <c r="C40">
        <v>114.68</v>
      </c>
    </row>
    <row r="41" spans="1:3" x14ac:dyDescent="0.25">
      <c r="A41" s="3" t="s">
        <v>333</v>
      </c>
      <c r="B41">
        <v>30</v>
      </c>
      <c r="C41">
        <v>112.59</v>
      </c>
    </row>
    <row r="42" spans="1:3" x14ac:dyDescent="0.25">
      <c r="A42" s="3" t="s">
        <v>334</v>
      </c>
      <c r="B42">
        <v>26</v>
      </c>
      <c r="C42">
        <v>108.03999999999999</v>
      </c>
    </row>
    <row r="43" spans="1:3" x14ac:dyDescent="0.25">
      <c r="A43" s="3" t="s">
        <v>335</v>
      </c>
      <c r="B43">
        <v>22</v>
      </c>
      <c r="C43">
        <v>103.43</v>
      </c>
    </row>
    <row r="44" spans="1:3" x14ac:dyDescent="0.25">
      <c r="A44" s="3" t="s">
        <v>336</v>
      </c>
      <c r="B44">
        <v>20</v>
      </c>
      <c r="C44">
        <v>103.27000000000001</v>
      </c>
    </row>
    <row r="45" spans="1:3" x14ac:dyDescent="0.25">
      <c r="A45" s="3" t="s">
        <v>337</v>
      </c>
      <c r="B45">
        <v>39</v>
      </c>
      <c r="C45">
        <v>100.78999999999999</v>
      </c>
    </row>
    <row r="46" spans="1:3" x14ac:dyDescent="0.25">
      <c r="A46" s="3" t="s">
        <v>338</v>
      </c>
      <c r="B46">
        <v>25</v>
      </c>
      <c r="C46">
        <v>87.169999999999973</v>
      </c>
    </row>
    <row r="47" spans="1:3" x14ac:dyDescent="0.25">
      <c r="A47" s="3" t="s">
        <v>339</v>
      </c>
      <c r="B47">
        <v>22</v>
      </c>
      <c r="C47">
        <v>84.58</v>
      </c>
    </row>
    <row r="48" spans="1:3" x14ac:dyDescent="0.25">
      <c r="A48" s="3" t="s">
        <v>340</v>
      </c>
      <c r="B48">
        <v>24</v>
      </c>
      <c r="C48">
        <v>83.53</v>
      </c>
    </row>
    <row r="49" spans="1:3" x14ac:dyDescent="0.25">
      <c r="A49" s="3" t="s">
        <v>341</v>
      </c>
      <c r="B49">
        <v>20</v>
      </c>
      <c r="C49">
        <v>81.83</v>
      </c>
    </row>
    <row r="50" spans="1:3" x14ac:dyDescent="0.25">
      <c r="A50" s="3" t="s">
        <v>342</v>
      </c>
      <c r="B50">
        <v>24</v>
      </c>
      <c r="C50">
        <v>81.520000000000024</v>
      </c>
    </row>
    <row r="51" spans="1:3" x14ac:dyDescent="0.25">
      <c r="A51" s="3" t="s">
        <v>343</v>
      </c>
      <c r="B51">
        <v>18</v>
      </c>
      <c r="C51">
        <v>80.740000000000009</v>
      </c>
    </row>
    <row r="52" spans="1:3" x14ac:dyDescent="0.25">
      <c r="A52" s="3" t="s">
        <v>344</v>
      </c>
      <c r="B52">
        <v>42</v>
      </c>
      <c r="C52">
        <v>80.44</v>
      </c>
    </row>
    <row r="53" spans="1:3" x14ac:dyDescent="0.25">
      <c r="A53" s="3" t="s">
        <v>345</v>
      </c>
      <c r="B53">
        <v>17</v>
      </c>
      <c r="C53">
        <v>68.660000000000011</v>
      </c>
    </row>
    <row r="54" spans="1:3" x14ac:dyDescent="0.25">
      <c r="A54" s="3" t="s">
        <v>346</v>
      </c>
      <c r="B54">
        <v>10</v>
      </c>
      <c r="C54">
        <v>66.600000000000009</v>
      </c>
    </row>
    <row r="55" spans="1:3" x14ac:dyDescent="0.25">
      <c r="A55" s="3" t="s">
        <v>347</v>
      </c>
      <c r="B55">
        <v>15</v>
      </c>
      <c r="C55">
        <v>65.39</v>
      </c>
    </row>
    <row r="56" spans="1:3" x14ac:dyDescent="0.25">
      <c r="A56" s="3" t="s">
        <v>348</v>
      </c>
      <c r="B56">
        <v>18</v>
      </c>
      <c r="C56">
        <v>61.850000000000009</v>
      </c>
    </row>
    <row r="57" spans="1:3" x14ac:dyDescent="0.25">
      <c r="A57" s="3" t="s">
        <v>349</v>
      </c>
      <c r="B57">
        <v>15</v>
      </c>
      <c r="C57">
        <v>54.91</v>
      </c>
    </row>
    <row r="58" spans="1:3" x14ac:dyDescent="0.25">
      <c r="A58" s="3" t="s">
        <v>350</v>
      </c>
      <c r="B58">
        <v>12</v>
      </c>
      <c r="C58">
        <v>54.46</v>
      </c>
    </row>
    <row r="59" spans="1:3" x14ac:dyDescent="0.25">
      <c r="A59" s="3" t="s">
        <v>351</v>
      </c>
      <c r="B59">
        <v>13</v>
      </c>
      <c r="C59">
        <v>53.230000000000004</v>
      </c>
    </row>
    <row r="60" spans="1:3" x14ac:dyDescent="0.25">
      <c r="A60" s="3" t="s">
        <v>352</v>
      </c>
      <c r="B60">
        <v>10</v>
      </c>
      <c r="C60">
        <v>48.34</v>
      </c>
    </row>
    <row r="61" spans="1:3" x14ac:dyDescent="0.25">
      <c r="A61" s="3" t="s">
        <v>353</v>
      </c>
      <c r="B61">
        <v>11</v>
      </c>
      <c r="C61">
        <v>46.13</v>
      </c>
    </row>
    <row r="62" spans="1:3" x14ac:dyDescent="0.25">
      <c r="A62" s="3" t="s">
        <v>354</v>
      </c>
      <c r="B62">
        <v>12</v>
      </c>
      <c r="C62">
        <v>44.48</v>
      </c>
    </row>
    <row r="63" spans="1:3" x14ac:dyDescent="0.25">
      <c r="A63" s="3" t="s">
        <v>355</v>
      </c>
      <c r="B63">
        <v>11</v>
      </c>
      <c r="C63">
        <v>41.2</v>
      </c>
    </row>
    <row r="64" spans="1:3" x14ac:dyDescent="0.25">
      <c r="A64" s="3" t="s">
        <v>356</v>
      </c>
      <c r="B64">
        <v>8</v>
      </c>
      <c r="C64">
        <v>40.1</v>
      </c>
    </row>
    <row r="65" spans="1:3" x14ac:dyDescent="0.25">
      <c r="A65" s="3" t="s">
        <v>357</v>
      </c>
      <c r="B65">
        <v>10</v>
      </c>
      <c r="C65">
        <v>38.880000000000003</v>
      </c>
    </row>
    <row r="66" spans="1:3" x14ac:dyDescent="0.25">
      <c r="A66" s="3" t="s">
        <v>358</v>
      </c>
      <c r="B66">
        <v>9</v>
      </c>
      <c r="C66">
        <v>37.36</v>
      </c>
    </row>
    <row r="67" spans="1:3" x14ac:dyDescent="0.25">
      <c r="A67" s="3" t="s">
        <v>359</v>
      </c>
      <c r="B67">
        <v>8</v>
      </c>
      <c r="C67">
        <v>34.06</v>
      </c>
    </row>
    <row r="68" spans="1:3" x14ac:dyDescent="0.25">
      <c r="A68" s="3" t="s">
        <v>360</v>
      </c>
      <c r="B68">
        <v>8</v>
      </c>
      <c r="C68">
        <v>32.129999999999995</v>
      </c>
    </row>
    <row r="69" spans="1:3" x14ac:dyDescent="0.25">
      <c r="A69" s="3" t="s">
        <v>361</v>
      </c>
      <c r="B69">
        <v>7</v>
      </c>
      <c r="C69">
        <v>30.21</v>
      </c>
    </row>
    <row r="70" spans="1:3" x14ac:dyDescent="0.25">
      <c r="A70" s="3" t="s">
        <v>362</v>
      </c>
      <c r="B70">
        <v>8</v>
      </c>
      <c r="C70">
        <v>29.650000000000002</v>
      </c>
    </row>
    <row r="71" spans="1:3" x14ac:dyDescent="0.25">
      <c r="A71" s="3" t="s">
        <v>363</v>
      </c>
      <c r="B71">
        <v>7</v>
      </c>
      <c r="C71">
        <v>29.11</v>
      </c>
    </row>
    <row r="72" spans="1:3" x14ac:dyDescent="0.25">
      <c r="A72" s="3" t="s">
        <v>364</v>
      </c>
      <c r="B72">
        <v>7</v>
      </c>
      <c r="C72">
        <v>26.89</v>
      </c>
    </row>
    <row r="73" spans="1:3" x14ac:dyDescent="0.25">
      <c r="A73" s="3" t="s">
        <v>365</v>
      </c>
      <c r="B73">
        <v>4</v>
      </c>
      <c r="C73">
        <v>26.38</v>
      </c>
    </row>
    <row r="74" spans="1:3" x14ac:dyDescent="0.25">
      <c r="A74" s="3" t="s">
        <v>366</v>
      </c>
      <c r="B74">
        <v>6</v>
      </c>
      <c r="C74">
        <v>25.270000000000003</v>
      </c>
    </row>
    <row r="75" spans="1:3" x14ac:dyDescent="0.25">
      <c r="A75" s="3" t="s">
        <v>367</v>
      </c>
      <c r="B75">
        <v>6</v>
      </c>
      <c r="C75">
        <v>24.54</v>
      </c>
    </row>
    <row r="76" spans="1:3" x14ac:dyDescent="0.25">
      <c r="A76" s="3" t="s">
        <v>368</v>
      </c>
      <c r="B76">
        <v>6</v>
      </c>
      <c r="C76">
        <v>24.53</v>
      </c>
    </row>
    <row r="77" spans="1:3" x14ac:dyDescent="0.25">
      <c r="A77" s="3" t="s">
        <v>369</v>
      </c>
      <c r="B77">
        <v>6</v>
      </c>
      <c r="C77">
        <v>24.439999999999998</v>
      </c>
    </row>
    <row r="78" spans="1:3" x14ac:dyDescent="0.25">
      <c r="A78" s="3" t="s">
        <v>370</v>
      </c>
      <c r="B78">
        <v>2</v>
      </c>
      <c r="C78">
        <v>23.08</v>
      </c>
    </row>
    <row r="79" spans="1:3" x14ac:dyDescent="0.25">
      <c r="A79" s="3" t="s">
        <v>371</v>
      </c>
      <c r="B79">
        <v>5</v>
      </c>
      <c r="C79">
        <v>21.97</v>
      </c>
    </row>
    <row r="80" spans="1:3" x14ac:dyDescent="0.25">
      <c r="A80" s="3" t="s">
        <v>372</v>
      </c>
      <c r="B80">
        <v>5</v>
      </c>
      <c r="C80">
        <v>21.97</v>
      </c>
    </row>
    <row r="81" spans="1:3" x14ac:dyDescent="0.25">
      <c r="A81" s="3" t="s">
        <v>373</v>
      </c>
      <c r="B81">
        <v>4</v>
      </c>
      <c r="C81">
        <v>20.88</v>
      </c>
    </row>
    <row r="82" spans="1:3" x14ac:dyDescent="0.25">
      <c r="A82" s="3" t="s">
        <v>374</v>
      </c>
      <c r="B82">
        <v>4</v>
      </c>
      <c r="C82">
        <v>19.78</v>
      </c>
    </row>
    <row r="83" spans="1:3" x14ac:dyDescent="0.25">
      <c r="A83" s="3" t="s">
        <v>375</v>
      </c>
      <c r="B83">
        <v>5</v>
      </c>
      <c r="C83">
        <v>17.02</v>
      </c>
    </row>
    <row r="84" spans="1:3" x14ac:dyDescent="0.25">
      <c r="A84" s="3" t="s">
        <v>376</v>
      </c>
      <c r="B84">
        <v>5</v>
      </c>
      <c r="C84">
        <v>17.009999999999998</v>
      </c>
    </row>
    <row r="85" spans="1:3" x14ac:dyDescent="0.25">
      <c r="A85" s="3" t="s">
        <v>377</v>
      </c>
      <c r="B85">
        <v>4</v>
      </c>
      <c r="C85">
        <v>16.62</v>
      </c>
    </row>
    <row r="86" spans="1:3" x14ac:dyDescent="0.25">
      <c r="A86" s="3" t="s">
        <v>378</v>
      </c>
      <c r="B86">
        <v>4</v>
      </c>
      <c r="C86">
        <v>16.46</v>
      </c>
    </row>
    <row r="87" spans="1:3" x14ac:dyDescent="0.25">
      <c r="A87" s="3" t="s">
        <v>379</v>
      </c>
      <c r="B87">
        <v>4</v>
      </c>
      <c r="C87">
        <v>16.36</v>
      </c>
    </row>
    <row r="88" spans="1:3" x14ac:dyDescent="0.25">
      <c r="A88" s="3" t="s">
        <v>380</v>
      </c>
      <c r="B88">
        <v>4</v>
      </c>
      <c r="C88">
        <v>15.92</v>
      </c>
    </row>
    <row r="89" spans="1:3" x14ac:dyDescent="0.25">
      <c r="A89" s="3" t="s">
        <v>381</v>
      </c>
      <c r="B89">
        <v>5</v>
      </c>
      <c r="C89">
        <v>15.419999999999998</v>
      </c>
    </row>
    <row r="90" spans="1:3" x14ac:dyDescent="0.25">
      <c r="A90" s="3" t="s">
        <v>382</v>
      </c>
      <c r="B90">
        <v>4</v>
      </c>
      <c r="C90">
        <v>15.38</v>
      </c>
    </row>
    <row r="91" spans="1:3" x14ac:dyDescent="0.25">
      <c r="A91" s="3" t="s">
        <v>383</v>
      </c>
      <c r="B91">
        <v>4</v>
      </c>
      <c r="C91">
        <v>15.38</v>
      </c>
    </row>
    <row r="92" spans="1:3" x14ac:dyDescent="0.25">
      <c r="A92" s="3" t="s">
        <v>384</v>
      </c>
      <c r="B92">
        <v>4</v>
      </c>
      <c r="C92">
        <v>15.02</v>
      </c>
    </row>
    <row r="93" spans="1:3" x14ac:dyDescent="0.25">
      <c r="A93" s="3" t="s">
        <v>385</v>
      </c>
      <c r="B93">
        <v>4</v>
      </c>
      <c r="C93">
        <v>15.02</v>
      </c>
    </row>
    <row r="94" spans="1:3" x14ac:dyDescent="0.25">
      <c r="A94" s="3" t="s">
        <v>386</v>
      </c>
      <c r="B94">
        <v>4</v>
      </c>
      <c r="C94">
        <v>14.28</v>
      </c>
    </row>
    <row r="95" spans="1:3" x14ac:dyDescent="0.25">
      <c r="A95" s="3" t="s">
        <v>387</v>
      </c>
      <c r="B95">
        <v>4</v>
      </c>
      <c r="C95">
        <v>14.17</v>
      </c>
    </row>
    <row r="96" spans="1:3" x14ac:dyDescent="0.25">
      <c r="A96" s="3" t="s">
        <v>388</v>
      </c>
      <c r="B96">
        <v>3</v>
      </c>
      <c r="C96">
        <v>12.219999999999999</v>
      </c>
    </row>
    <row r="97" spans="1:3" x14ac:dyDescent="0.25">
      <c r="A97" s="3" t="s">
        <v>389</v>
      </c>
      <c r="B97">
        <v>3</v>
      </c>
      <c r="C97">
        <v>12.08</v>
      </c>
    </row>
    <row r="98" spans="1:3" x14ac:dyDescent="0.25">
      <c r="A98" s="3" t="s">
        <v>390</v>
      </c>
      <c r="B98">
        <v>5</v>
      </c>
      <c r="C98">
        <v>10.42</v>
      </c>
    </row>
    <row r="99" spans="1:3" x14ac:dyDescent="0.25">
      <c r="A99" s="3" t="s">
        <v>391</v>
      </c>
      <c r="B99">
        <v>3</v>
      </c>
      <c r="C99">
        <v>10.39</v>
      </c>
    </row>
    <row r="100" spans="1:3" x14ac:dyDescent="0.25">
      <c r="A100" s="3" t="s">
        <v>392</v>
      </c>
      <c r="B100">
        <v>2</v>
      </c>
      <c r="C100">
        <v>9.89</v>
      </c>
    </row>
    <row r="101" spans="1:3" x14ac:dyDescent="0.25">
      <c r="A101" s="3" t="s">
        <v>393</v>
      </c>
      <c r="B101">
        <v>2</v>
      </c>
      <c r="C101">
        <v>8.23</v>
      </c>
    </row>
    <row r="102" spans="1:3" x14ac:dyDescent="0.25">
      <c r="A102" s="3" t="s">
        <v>394</v>
      </c>
      <c r="B102">
        <v>2</v>
      </c>
      <c r="C102">
        <v>7.69</v>
      </c>
    </row>
    <row r="103" spans="1:3" x14ac:dyDescent="0.25">
      <c r="A103" s="3" t="s">
        <v>395</v>
      </c>
      <c r="B103">
        <v>2</v>
      </c>
      <c r="C103">
        <v>7.69</v>
      </c>
    </row>
    <row r="104" spans="1:3" x14ac:dyDescent="0.25">
      <c r="A104" s="3" t="s">
        <v>396</v>
      </c>
      <c r="B104">
        <v>2</v>
      </c>
      <c r="C104">
        <v>7.69</v>
      </c>
    </row>
    <row r="105" spans="1:3" x14ac:dyDescent="0.25">
      <c r="A105" s="3" t="s">
        <v>397</v>
      </c>
      <c r="B105">
        <v>2</v>
      </c>
      <c r="C105">
        <v>7.69</v>
      </c>
    </row>
    <row r="106" spans="1:3" x14ac:dyDescent="0.25">
      <c r="A106" s="3" t="s">
        <v>398</v>
      </c>
      <c r="B106">
        <v>2</v>
      </c>
      <c r="C106">
        <v>7.68</v>
      </c>
    </row>
    <row r="107" spans="1:3" x14ac:dyDescent="0.25">
      <c r="A107" s="3" t="s">
        <v>399</v>
      </c>
      <c r="B107">
        <v>1</v>
      </c>
      <c r="C107">
        <v>4.82</v>
      </c>
    </row>
    <row r="108" spans="1:3" x14ac:dyDescent="0.25">
      <c r="A108" s="3" t="s">
        <v>400</v>
      </c>
      <c r="B108">
        <v>1</v>
      </c>
      <c r="C108">
        <v>4.3899999999999997</v>
      </c>
    </row>
    <row r="109" spans="1:3" x14ac:dyDescent="0.25">
      <c r="A109" s="3" t="s">
        <v>401</v>
      </c>
      <c r="B109">
        <v>1</v>
      </c>
      <c r="C109">
        <v>4.3899999999999997</v>
      </c>
    </row>
    <row r="110" spans="1:3" x14ac:dyDescent="0.25">
      <c r="A110" s="3" t="s">
        <v>402</v>
      </c>
      <c r="B110">
        <v>2</v>
      </c>
      <c r="C110">
        <v>3.85</v>
      </c>
    </row>
    <row r="111" spans="1:3" x14ac:dyDescent="0.25">
      <c r="A111" s="3" t="s">
        <v>403</v>
      </c>
      <c r="B111">
        <v>1</v>
      </c>
      <c r="C111">
        <v>3.84</v>
      </c>
    </row>
    <row r="112" spans="1:3" x14ac:dyDescent="0.25">
      <c r="A112" s="3" t="s">
        <v>404</v>
      </c>
      <c r="B112">
        <v>1</v>
      </c>
      <c r="C112">
        <v>3.84</v>
      </c>
    </row>
    <row r="113" spans="1:3" x14ac:dyDescent="0.25">
      <c r="A113" s="3" t="s">
        <v>405</v>
      </c>
      <c r="B113">
        <v>1</v>
      </c>
      <c r="C113">
        <v>3.84</v>
      </c>
    </row>
    <row r="114" spans="1:3" x14ac:dyDescent="0.25">
      <c r="A114" s="3" t="s">
        <v>406</v>
      </c>
      <c r="B114">
        <v>1</v>
      </c>
      <c r="C114">
        <v>3.84</v>
      </c>
    </row>
    <row r="115" spans="1:3" x14ac:dyDescent="0.25">
      <c r="A115" s="3" t="s">
        <v>407</v>
      </c>
      <c r="B115">
        <v>1</v>
      </c>
      <c r="C115">
        <v>3.84</v>
      </c>
    </row>
    <row r="116" spans="1:3" x14ac:dyDescent="0.25">
      <c r="A116" s="3" t="s">
        <v>408</v>
      </c>
      <c r="B116">
        <v>1</v>
      </c>
      <c r="C116">
        <v>3.2</v>
      </c>
    </row>
    <row r="117" spans="1:3" x14ac:dyDescent="0.25">
      <c r="A117" s="3" t="s">
        <v>409</v>
      </c>
      <c r="B117">
        <v>1</v>
      </c>
      <c r="C117">
        <v>2.75</v>
      </c>
    </row>
    <row r="118" spans="1:3" x14ac:dyDescent="0.25">
      <c r="A118" s="3" t="s">
        <v>410</v>
      </c>
      <c r="B118">
        <v>1</v>
      </c>
      <c r="C118">
        <v>2.75</v>
      </c>
    </row>
    <row r="119" spans="1:3" x14ac:dyDescent="0.25">
      <c r="A119" s="3" t="s">
        <v>411</v>
      </c>
      <c r="B119">
        <v>1</v>
      </c>
      <c r="C119">
        <v>2.75</v>
      </c>
    </row>
    <row r="120" spans="1:3" x14ac:dyDescent="0.25">
      <c r="A120" s="3" t="s">
        <v>412</v>
      </c>
      <c r="B120">
        <v>1</v>
      </c>
      <c r="C120">
        <v>2.48</v>
      </c>
    </row>
    <row r="121" spans="1:3" x14ac:dyDescent="0.25">
      <c r="A121" s="3" t="s">
        <v>275</v>
      </c>
    </row>
    <row r="122" spans="1:3" x14ac:dyDescent="0.25">
      <c r="A122" s="3" t="s">
        <v>413</v>
      </c>
      <c r="B122">
        <v>0</v>
      </c>
      <c r="C122">
        <v>-0.54</v>
      </c>
    </row>
    <row r="123" spans="1:3" x14ac:dyDescent="0.25">
      <c r="A123" s="3" t="s">
        <v>414</v>
      </c>
      <c r="B123">
        <v>-3</v>
      </c>
      <c r="C123">
        <v>-16.090000000000003</v>
      </c>
    </row>
    <row r="124" spans="1:3" x14ac:dyDescent="0.25">
      <c r="A124" s="3" t="s">
        <v>415</v>
      </c>
      <c r="B124">
        <v>-1</v>
      </c>
      <c r="C124">
        <v>-17.170000000000002</v>
      </c>
    </row>
    <row r="125" spans="1:3" x14ac:dyDescent="0.25">
      <c r="A125" s="3" t="s">
        <v>416</v>
      </c>
      <c r="B125">
        <v>-5</v>
      </c>
      <c r="C125">
        <v>-18.12</v>
      </c>
    </row>
    <row r="126" spans="1:3" x14ac:dyDescent="0.25">
      <c r="A126" s="3" t="s">
        <v>417</v>
      </c>
      <c r="B126">
        <v>-5</v>
      </c>
      <c r="C126">
        <v>-20.910000000000011</v>
      </c>
    </row>
    <row r="127" spans="1:3" x14ac:dyDescent="0.25">
      <c r="A127" s="3" t="s">
        <v>418</v>
      </c>
      <c r="B127">
        <v>-10</v>
      </c>
      <c r="C127">
        <v>-41.819999999999993</v>
      </c>
    </row>
    <row r="128" spans="1:3" x14ac:dyDescent="0.25">
      <c r="A128" s="3" t="s">
        <v>419</v>
      </c>
      <c r="B128">
        <v>-15</v>
      </c>
      <c r="C128">
        <v>-57.65</v>
      </c>
    </row>
    <row r="129" spans="1:3" x14ac:dyDescent="0.25">
      <c r="A129" s="3" t="s">
        <v>420</v>
      </c>
      <c r="B129">
        <v>-16</v>
      </c>
      <c r="C129">
        <v>-65.42</v>
      </c>
    </row>
    <row r="130" spans="1:3" x14ac:dyDescent="0.25">
      <c r="A130" s="3" t="s">
        <v>295</v>
      </c>
      <c r="B130">
        <v>5909</v>
      </c>
      <c r="C130">
        <v>24043.489999999987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78"/>
  <sheetViews>
    <sheetView tabSelected="1" workbookViewId="0">
      <selection activeCell="D1678" sqref="D1678"/>
    </sheetView>
  </sheetViews>
  <sheetFormatPr defaultRowHeight="15" x14ac:dyDescent="0.25"/>
  <cols>
    <col min="1" max="1" width="41.85546875" customWidth="1"/>
    <col min="2" max="2" width="25.42578125" customWidth="1"/>
    <col min="3" max="3" width="10.5703125" customWidth="1"/>
    <col min="6" max="6" width="15.7109375" customWidth="1"/>
    <col min="7" max="7" width="12.5703125" customWidth="1"/>
  </cols>
  <sheetData>
    <row r="1" spans="1:13" x14ac:dyDescent="0.25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</row>
    <row r="2" spans="1:13" x14ac:dyDescent="0.25">
      <c r="A2" t="s">
        <v>203</v>
      </c>
      <c r="B2" t="str">
        <f>"9781905255085"</f>
        <v>9781905255085</v>
      </c>
      <c r="C2" s="1">
        <v>38588</v>
      </c>
      <c r="D2">
        <v>3.99</v>
      </c>
      <c r="E2">
        <v>7</v>
      </c>
      <c r="F2" t="s">
        <v>348</v>
      </c>
      <c r="G2">
        <v>1</v>
      </c>
      <c r="H2">
        <v>3.99</v>
      </c>
      <c r="I2">
        <v>2.66</v>
      </c>
      <c r="J2">
        <v>33.33</v>
      </c>
      <c r="K2">
        <v>45.12</v>
      </c>
      <c r="L2">
        <v>2.19</v>
      </c>
      <c r="M2">
        <v>1</v>
      </c>
    </row>
    <row r="3" spans="1:13" x14ac:dyDescent="0.25">
      <c r="A3" t="s">
        <v>203</v>
      </c>
      <c r="B3" t="str">
        <f>"9781905255085"</f>
        <v>9781905255085</v>
      </c>
      <c r="C3" s="1">
        <v>38588</v>
      </c>
      <c r="D3">
        <v>3.99</v>
      </c>
      <c r="E3">
        <v>7</v>
      </c>
      <c r="F3" t="s">
        <v>348</v>
      </c>
      <c r="G3">
        <v>1</v>
      </c>
      <c r="H3">
        <v>3.99</v>
      </c>
      <c r="I3">
        <v>2.66</v>
      </c>
      <c r="J3">
        <v>33.33</v>
      </c>
      <c r="K3">
        <v>45.12</v>
      </c>
      <c r="L3">
        <v>2.19</v>
      </c>
      <c r="M3">
        <v>1</v>
      </c>
    </row>
    <row r="4" spans="1:13" x14ac:dyDescent="0.25">
      <c r="A4" t="s">
        <v>203</v>
      </c>
      <c r="B4" t="str">
        <f>"9781905255085"</f>
        <v>9781905255085</v>
      </c>
      <c r="C4" s="1">
        <v>38588</v>
      </c>
      <c r="D4">
        <v>3.99</v>
      </c>
      <c r="E4">
        <v>7</v>
      </c>
      <c r="F4" t="s">
        <v>309</v>
      </c>
      <c r="G4">
        <v>1</v>
      </c>
      <c r="H4">
        <v>3.99</v>
      </c>
      <c r="I4">
        <v>2.66</v>
      </c>
      <c r="J4">
        <v>33.33</v>
      </c>
      <c r="K4">
        <v>45.12</v>
      </c>
      <c r="L4">
        <v>2.19</v>
      </c>
      <c r="M4">
        <v>1</v>
      </c>
    </row>
    <row r="5" spans="1:13" x14ac:dyDescent="0.25">
      <c r="A5" t="s">
        <v>260</v>
      </c>
      <c r="B5" t="str">
        <f>"9781905255122"</f>
        <v>9781905255122</v>
      </c>
      <c r="C5" s="1">
        <v>38700</v>
      </c>
      <c r="D5">
        <v>4.16</v>
      </c>
      <c r="E5">
        <v>7</v>
      </c>
      <c r="F5" t="s">
        <v>306</v>
      </c>
      <c r="G5">
        <v>1</v>
      </c>
      <c r="H5">
        <v>4.16</v>
      </c>
      <c r="I5">
        <v>3.12</v>
      </c>
      <c r="J5">
        <v>25</v>
      </c>
      <c r="K5">
        <v>37.99</v>
      </c>
      <c r="L5">
        <v>2.58</v>
      </c>
      <c r="M5">
        <v>2</v>
      </c>
    </row>
    <row r="6" spans="1:13" x14ac:dyDescent="0.25">
      <c r="A6" t="s">
        <v>96</v>
      </c>
      <c r="B6" t="str">
        <f>"9781905255191"</f>
        <v>9781905255191</v>
      </c>
      <c r="C6" s="1">
        <v>38735</v>
      </c>
      <c r="D6">
        <v>6.66</v>
      </c>
      <c r="E6">
        <v>8</v>
      </c>
      <c r="F6" t="s">
        <v>331</v>
      </c>
      <c r="G6">
        <v>2</v>
      </c>
      <c r="H6">
        <v>13.32</v>
      </c>
      <c r="I6">
        <v>7.99</v>
      </c>
      <c r="J6">
        <v>40</v>
      </c>
      <c r="K6">
        <v>50.46</v>
      </c>
      <c r="L6">
        <v>6.6</v>
      </c>
      <c r="M6">
        <v>2</v>
      </c>
    </row>
    <row r="7" spans="1:13" x14ac:dyDescent="0.25">
      <c r="A7" t="s">
        <v>96</v>
      </c>
      <c r="B7" t="str">
        <f>"9781905255191"</f>
        <v>9781905255191</v>
      </c>
      <c r="C7" s="1">
        <v>38735</v>
      </c>
      <c r="D7">
        <v>6.66</v>
      </c>
      <c r="E7">
        <v>8</v>
      </c>
      <c r="F7" t="s">
        <v>309</v>
      </c>
      <c r="G7">
        <v>1</v>
      </c>
      <c r="H7">
        <v>6.66</v>
      </c>
      <c r="I7">
        <v>5</v>
      </c>
      <c r="J7">
        <v>25</v>
      </c>
      <c r="K7">
        <v>37.99</v>
      </c>
      <c r="L7">
        <v>4.13</v>
      </c>
      <c r="M7">
        <v>2</v>
      </c>
    </row>
    <row r="8" spans="1:13" x14ac:dyDescent="0.25">
      <c r="A8" t="s">
        <v>96</v>
      </c>
      <c r="B8" t="str">
        <f>"9781905255191"</f>
        <v>9781905255191</v>
      </c>
      <c r="C8" s="1">
        <v>38735</v>
      </c>
      <c r="D8">
        <v>6.66</v>
      </c>
      <c r="E8">
        <v>8</v>
      </c>
      <c r="F8" t="s">
        <v>309</v>
      </c>
      <c r="G8">
        <v>4</v>
      </c>
      <c r="H8">
        <v>26.64</v>
      </c>
      <c r="I8">
        <v>19.98</v>
      </c>
      <c r="J8">
        <v>25</v>
      </c>
      <c r="K8">
        <v>38.07</v>
      </c>
      <c r="L8">
        <v>16.5</v>
      </c>
      <c r="M8">
        <v>2</v>
      </c>
    </row>
    <row r="9" spans="1:13" x14ac:dyDescent="0.25">
      <c r="A9" t="s">
        <v>261</v>
      </c>
      <c r="B9" t="str">
        <f>"9781905255269"</f>
        <v>9781905255269</v>
      </c>
      <c r="C9" s="1">
        <v>38979</v>
      </c>
      <c r="D9">
        <v>4.16</v>
      </c>
      <c r="E9">
        <v>17</v>
      </c>
      <c r="F9" t="s">
        <v>311</v>
      </c>
      <c r="G9">
        <v>1</v>
      </c>
      <c r="H9">
        <v>4.16</v>
      </c>
      <c r="I9">
        <v>3.12</v>
      </c>
      <c r="J9">
        <v>25</v>
      </c>
      <c r="K9">
        <v>37.99</v>
      </c>
      <c r="L9">
        <v>2.58</v>
      </c>
      <c r="M9">
        <v>2</v>
      </c>
    </row>
    <row r="10" spans="1:13" x14ac:dyDescent="0.25">
      <c r="A10" t="s">
        <v>138</v>
      </c>
      <c r="B10" t="str">
        <f>"9781905255450"</f>
        <v>9781905255450</v>
      </c>
      <c r="C10" s="1">
        <v>39133</v>
      </c>
      <c r="D10">
        <v>7.99</v>
      </c>
      <c r="E10">
        <v>8</v>
      </c>
      <c r="F10" t="s">
        <v>314</v>
      </c>
      <c r="G10">
        <v>1</v>
      </c>
      <c r="H10">
        <v>7.99</v>
      </c>
      <c r="I10">
        <v>5.99</v>
      </c>
      <c r="J10">
        <v>25</v>
      </c>
      <c r="K10">
        <v>38.049999999999997</v>
      </c>
      <c r="L10">
        <v>4.95</v>
      </c>
      <c r="M10">
        <v>1</v>
      </c>
    </row>
    <row r="11" spans="1:13" x14ac:dyDescent="0.25">
      <c r="A11" t="s">
        <v>138</v>
      </c>
      <c r="B11" t="str">
        <f>"9781905255450"</f>
        <v>9781905255450</v>
      </c>
      <c r="C11" s="1">
        <v>39133</v>
      </c>
      <c r="D11">
        <v>7.99</v>
      </c>
      <c r="E11">
        <v>8</v>
      </c>
      <c r="F11" t="s">
        <v>297</v>
      </c>
      <c r="G11">
        <v>1</v>
      </c>
      <c r="H11">
        <v>7.99</v>
      </c>
      <c r="I11">
        <v>5.99</v>
      </c>
      <c r="J11">
        <v>25</v>
      </c>
      <c r="K11">
        <v>38.049999999999997</v>
      </c>
      <c r="L11">
        <v>4.95</v>
      </c>
      <c r="M11">
        <v>1</v>
      </c>
    </row>
    <row r="12" spans="1:13" x14ac:dyDescent="0.25">
      <c r="A12" t="s">
        <v>138</v>
      </c>
      <c r="B12" t="str">
        <f>"9781905255450"</f>
        <v>9781905255450</v>
      </c>
      <c r="C12" s="1">
        <v>39133</v>
      </c>
      <c r="D12">
        <v>7.99</v>
      </c>
      <c r="E12">
        <v>8</v>
      </c>
      <c r="F12" t="s">
        <v>303</v>
      </c>
      <c r="G12">
        <v>1</v>
      </c>
      <c r="H12">
        <v>7.99</v>
      </c>
      <c r="I12">
        <v>5.99</v>
      </c>
      <c r="J12">
        <v>25</v>
      </c>
      <c r="K12">
        <v>38.049999999999997</v>
      </c>
      <c r="L12">
        <v>4.95</v>
      </c>
      <c r="M12">
        <v>1</v>
      </c>
    </row>
    <row r="13" spans="1:13" x14ac:dyDescent="0.25">
      <c r="A13" t="s">
        <v>266</v>
      </c>
      <c r="B13" t="str">
        <f>"9781905255528"</f>
        <v>9781905255528</v>
      </c>
      <c r="C13" s="1">
        <v>39302</v>
      </c>
      <c r="D13">
        <v>2</v>
      </c>
      <c r="E13">
        <v>52</v>
      </c>
      <c r="F13" t="s">
        <v>327</v>
      </c>
      <c r="G13">
        <v>1</v>
      </c>
      <c r="H13">
        <v>2</v>
      </c>
      <c r="I13">
        <v>1.5</v>
      </c>
      <c r="J13">
        <v>25</v>
      </c>
      <c r="K13">
        <v>38</v>
      </c>
      <c r="L13">
        <v>1.24</v>
      </c>
      <c r="M13">
        <v>1</v>
      </c>
    </row>
    <row r="14" spans="1:13" x14ac:dyDescent="0.25">
      <c r="A14" t="s">
        <v>267</v>
      </c>
      <c r="B14" t="str">
        <f>"9781905255542"</f>
        <v>9781905255542</v>
      </c>
      <c r="C14" s="1">
        <v>39302</v>
      </c>
      <c r="D14">
        <v>2</v>
      </c>
      <c r="E14">
        <v>9</v>
      </c>
      <c r="F14" t="s">
        <v>327</v>
      </c>
      <c r="G14">
        <v>1</v>
      </c>
      <c r="H14">
        <v>2</v>
      </c>
      <c r="I14">
        <v>1.5</v>
      </c>
      <c r="J14">
        <v>25</v>
      </c>
      <c r="K14">
        <v>38</v>
      </c>
      <c r="L14">
        <v>1.24</v>
      </c>
      <c r="M14">
        <v>1</v>
      </c>
    </row>
    <row r="15" spans="1:13" x14ac:dyDescent="0.25">
      <c r="A15" t="s">
        <v>78</v>
      </c>
      <c r="B15" t="str">
        <f>"9781905255573"</f>
        <v>9781905255573</v>
      </c>
      <c r="C15" s="1">
        <v>39373</v>
      </c>
      <c r="D15">
        <v>3.99</v>
      </c>
      <c r="E15">
        <v>48</v>
      </c>
      <c r="F15" t="s">
        <v>299</v>
      </c>
      <c r="G15">
        <v>1</v>
      </c>
      <c r="H15">
        <v>3.99</v>
      </c>
      <c r="I15">
        <v>2.66</v>
      </c>
      <c r="J15">
        <v>33.33</v>
      </c>
      <c r="K15">
        <v>45.12</v>
      </c>
      <c r="L15">
        <v>2.19</v>
      </c>
      <c r="M15">
        <v>1</v>
      </c>
    </row>
    <row r="16" spans="1:13" x14ac:dyDescent="0.25">
      <c r="A16" t="s">
        <v>78</v>
      </c>
      <c r="B16" t="str">
        <f>"9781905255573"</f>
        <v>9781905255573</v>
      </c>
      <c r="C16" s="1">
        <v>39373</v>
      </c>
      <c r="D16">
        <v>3.99</v>
      </c>
      <c r="E16">
        <v>48</v>
      </c>
      <c r="F16" t="s">
        <v>299</v>
      </c>
      <c r="G16">
        <v>11</v>
      </c>
      <c r="H16">
        <v>43.89</v>
      </c>
      <c r="I16">
        <v>29.26</v>
      </c>
      <c r="J16">
        <v>33.33</v>
      </c>
      <c r="K16">
        <v>45</v>
      </c>
      <c r="L16">
        <v>24.14</v>
      </c>
      <c r="M16">
        <v>1</v>
      </c>
    </row>
    <row r="17" spans="1:13" x14ac:dyDescent="0.25">
      <c r="A17" t="s">
        <v>78</v>
      </c>
      <c r="B17" t="str">
        <f>"9781905255573"</f>
        <v>9781905255573</v>
      </c>
      <c r="C17" s="1">
        <v>39373</v>
      </c>
      <c r="D17">
        <v>3.99</v>
      </c>
      <c r="E17">
        <v>48</v>
      </c>
      <c r="F17" t="s">
        <v>299</v>
      </c>
      <c r="G17">
        <v>6</v>
      </c>
      <c r="H17">
        <v>23.94</v>
      </c>
      <c r="I17">
        <v>15.96</v>
      </c>
      <c r="J17">
        <v>33.33</v>
      </c>
      <c r="K17">
        <v>44.99</v>
      </c>
      <c r="L17">
        <v>13.17</v>
      </c>
      <c r="M17">
        <v>1</v>
      </c>
    </row>
    <row r="18" spans="1:13" x14ac:dyDescent="0.25">
      <c r="A18" t="s">
        <v>108</v>
      </c>
      <c r="B18" t="str">
        <f>"9781905255696"</f>
        <v>9781905255696</v>
      </c>
      <c r="C18" s="1">
        <v>39591</v>
      </c>
      <c r="D18">
        <v>3.5</v>
      </c>
      <c r="E18">
        <v>28</v>
      </c>
      <c r="F18" t="s">
        <v>309</v>
      </c>
      <c r="G18">
        <v>6</v>
      </c>
      <c r="H18">
        <v>21</v>
      </c>
      <c r="I18">
        <v>15.75</v>
      </c>
      <c r="J18">
        <v>25</v>
      </c>
      <c r="K18">
        <v>38.049999999999997</v>
      </c>
      <c r="L18">
        <v>13.01</v>
      </c>
      <c r="M18">
        <v>1</v>
      </c>
    </row>
    <row r="19" spans="1:13" x14ac:dyDescent="0.25">
      <c r="A19" t="s">
        <v>108</v>
      </c>
      <c r="B19" t="str">
        <f>"9781905255696"</f>
        <v>9781905255696</v>
      </c>
      <c r="C19" s="1">
        <v>39591</v>
      </c>
      <c r="D19">
        <v>3.5</v>
      </c>
      <c r="E19">
        <v>28</v>
      </c>
      <c r="F19" t="s">
        <v>329</v>
      </c>
      <c r="G19">
        <v>2</v>
      </c>
      <c r="H19">
        <v>7</v>
      </c>
      <c r="I19">
        <v>5.25</v>
      </c>
      <c r="J19">
        <v>25</v>
      </c>
      <c r="K19">
        <v>38</v>
      </c>
      <c r="L19">
        <v>4.34</v>
      </c>
      <c r="M19">
        <v>1</v>
      </c>
    </row>
    <row r="20" spans="1:13" x14ac:dyDescent="0.25">
      <c r="A20" t="s">
        <v>108</v>
      </c>
      <c r="B20" t="str">
        <f>"9781905255696"</f>
        <v>9781905255696</v>
      </c>
      <c r="C20" s="1">
        <v>39591</v>
      </c>
      <c r="D20">
        <v>3.5</v>
      </c>
      <c r="E20">
        <v>28</v>
      </c>
      <c r="F20" t="s">
        <v>329</v>
      </c>
      <c r="G20">
        <v>3</v>
      </c>
      <c r="H20">
        <v>10.5</v>
      </c>
      <c r="I20">
        <v>7.88</v>
      </c>
      <c r="J20">
        <v>25</v>
      </c>
      <c r="K20">
        <v>38</v>
      </c>
      <c r="L20">
        <v>6.51</v>
      </c>
      <c r="M20">
        <v>1</v>
      </c>
    </row>
    <row r="21" spans="1:13" x14ac:dyDescent="0.25">
      <c r="A21" t="s">
        <v>224</v>
      </c>
      <c r="B21" t="str">
        <f>"9781905255726"</f>
        <v>9781905255726</v>
      </c>
      <c r="C21" s="1">
        <v>39632</v>
      </c>
      <c r="D21">
        <v>7.99</v>
      </c>
      <c r="E21">
        <v>0</v>
      </c>
      <c r="F21" t="s">
        <v>326</v>
      </c>
      <c r="G21">
        <v>1</v>
      </c>
      <c r="H21">
        <v>7.99</v>
      </c>
      <c r="I21">
        <v>5.33</v>
      </c>
      <c r="J21">
        <v>33.33</v>
      </c>
      <c r="K21">
        <v>45.06</v>
      </c>
      <c r="L21">
        <v>4.3899999999999997</v>
      </c>
      <c r="M21">
        <v>1</v>
      </c>
    </row>
    <row r="22" spans="1:13" x14ac:dyDescent="0.25">
      <c r="A22" t="s">
        <v>120</v>
      </c>
      <c r="B22" t="str">
        <f>"9781905255795"</f>
        <v>9781905255795</v>
      </c>
      <c r="C22" s="1">
        <v>39678</v>
      </c>
      <c r="D22">
        <v>3.5</v>
      </c>
      <c r="E22">
        <v>22</v>
      </c>
      <c r="F22" t="s">
        <v>313</v>
      </c>
      <c r="G22">
        <v>1</v>
      </c>
      <c r="H22">
        <v>3.5</v>
      </c>
      <c r="I22">
        <v>2.63</v>
      </c>
      <c r="J22">
        <v>25</v>
      </c>
      <c r="K22">
        <v>38</v>
      </c>
      <c r="L22">
        <v>2.17</v>
      </c>
      <c r="M22">
        <v>1</v>
      </c>
    </row>
    <row r="23" spans="1:13" x14ac:dyDescent="0.25">
      <c r="A23" t="s">
        <v>120</v>
      </c>
      <c r="B23" t="str">
        <f>"9781905255795"</f>
        <v>9781905255795</v>
      </c>
      <c r="C23" s="1">
        <v>39678</v>
      </c>
      <c r="D23">
        <v>3.5</v>
      </c>
      <c r="E23">
        <v>22</v>
      </c>
      <c r="F23" t="s">
        <v>309</v>
      </c>
      <c r="G23">
        <v>5</v>
      </c>
      <c r="H23">
        <v>17.5</v>
      </c>
      <c r="I23">
        <v>13.13</v>
      </c>
      <c r="J23">
        <v>25</v>
      </c>
      <c r="K23">
        <v>38</v>
      </c>
      <c r="L23">
        <v>10.85</v>
      </c>
      <c r="M23">
        <v>1</v>
      </c>
    </row>
    <row r="24" spans="1:13" x14ac:dyDescent="0.25">
      <c r="A24" t="s">
        <v>120</v>
      </c>
      <c r="B24" t="str">
        <f>"9781905255795"</f>
        <v>9781905255795</v>
      </c>
      <c r="C24" s="1">
        <v>39678</v>
      </c>
      <c r="D24">
        <v>3.5</v>
      </c>
      <c r="E24">
        <v>22</v>
      </c>
      <c r="F24" t="s">
        <v>327</v>
      </c>
      <c r="G24">
        <v>1</v>
      </c>
      <c r="H24">
        <v>3.5</v>
      </c>
      <c r="I24">
        <v>2.63</v>
      </c>
      <c r="J24">
        <v>25</v>
      </c>
      <c r="K24">
        <v>38</v>
      </c>
      <c r="L24">
        <v>2.17</v>
      </c>
      <c r="M24">
        <v>1</v>
      </c>
    </row>
    <row r="25" spans="1:13" x14ac:dyDescent="0.25">
      <c r="A25" t="s">
        <v>120</v>
      </c>
      <c r="B25" t="str">
        <f>"9781905255795"</f>
        <v>9781905255795</v>
      </c>
      <c r="C25" s="1">
        <v>39678</v>
      </c>
      <c r="D25">
        <v>3.5</v>
      </c>
      <c r="E25">
        <v>22</v>
      </c>
      <c r="F25" t="s">
        <v>324</v>
      </c>
      <c r="G25">
        <v>1</v>
      </c>
      <c r="H25">
        <v>3.5</v>
      </c>
      <c r="I25">
        <v>2.63</v>
      </c>
      <c r="J25">
        <v>25</v>
      </c>
      <c r="K25">
        <v>38</v>
      </c>
      <c r="L25">
        <v>2.17</v>
      </c>
      <c r="M25">
        <v>1</v>
      </c>
    </row>
    <row r="26" spans="1:13" x14ac:dyDescent="0.25">
      <c r="A26" t="s">
        <v>120</v>
      </c>
      <c r="B26" t="str">
        <f>"9781905255795"</f>
        <v>9781905255795</v>
      </c>
      <c r="C26" s="1">
        <v>39678</v>
      </c>
      <c r="D26">
        <v>3.5</v>
      </c>
      <c r="E26">
        <v>22</v>
      </c>
      <c r="F26" t="s">
        <v>320</v>
      </c>
      <c r="G26">
        <v>1</v>
      </c>
      <c r="H26">
        <v>3.5</v>
      </c>
      <c r="I26">
        <v>2.63</v>
      </c>
      <c r="J26">
        <v>25</v>
      </c>
      <c r="K26">
        <v>38</v>
      </c>
      <c r="L26">
        <v>2.17</v>
      </c>
      <c r="M26">
        <v>1</v>
      </c>
    </row>
    <row r="27" spans="1:13" x14ac:dyDescent="0.25">
      <c r="A27" t="s">
        <v>269</v>
      </c>
      <c r="B27" t="str">
        <f>"9781905255986"</f>
        <v>9781905255986</v>
      </c>
      <c r="C27" s="1">
        <v>39750</v>
      </c>
      <c r="D27">
        <v>2</v>
      </c>
      <c r="E27">
        <v>0</v>
      </c>
      <c r="F27" t="s">
        <v>299</v>
      </c>
      <c r="G27">
        <v>1</v>
      </c>
      <c r="H27">
        <v>2</v>
      </c>
      <c r="I27">
        <v>1.33</v>
      </c>
      <c r="J27">
        <v>33.33</v>
      </c>
      <c r="K27">
        <v>45</v>
      </c>
      <c r="L27">
        <v>1.1000000000000001</v>
      </c>
      <c r="M27">
        <v>1</v>
      </c>
    </row>
    <row r="28" spans="1:13" x14ac:dyDescent="0.25">
      <c r="A28" t="s">
        <v>264</v>
      </c>
      <c r="B28" t="str">
        <f>"9781905255429"</f>
        <v>9781905255429</v>
      </c>
      <c r="C28" s="1">
        <v>39800</v>
      </c>
      <c r="D28">
        <v>2</v>
      </c>
      <c r="E28">
        <v>18</v>
      </c>
      <c r="F28" t="s">
        <v>348</v>
      </c>
      <c r="G28">
        <v>2</v>
      </c>
      <c r="H28">
        <v>4</v>
      </c>
      <c r="I28">
        <v>2.67</v>
      </c>
      <c r="J28">
        <v>33.33</v>
      </c>
      <c r="K28">
        <v>45</v>
      </c>
      <c r="L28">
        <v>2.2000000000000002</v>
      </c>
      <c r="M28">
        <v>1</v>
      </c>
    </row>
    <row r="29" spans="1:13" x14ac:dyDescent="0.25">
      <c r="A29" t="s">
        <v>129</v>
      </c>
      <c r="B29" t="str">
        <f>"9781905255993"</f>
        <v>9781905255993</v>
      </c>
      <c r="C29" s="1">
        <v>39800</v>
      </c>
      <c r="D29">
        <v>2</v>
      </c>
      <c r="E29">
        <v>10</v>
      </c>
      <c r="F29" t="s">
        <v>344</v>
      </c>
      <c r="G29">
        <v>14</v>
      </c>
      <c r="H29">
        <v>28</v>
      </c>
      <c r="I29">
        <v>21</v>
      </c>
      <c r="J29">
        <v>25</v>
      </c>
      <c r="K29">
        <v>38.04</v>
      </c>
      <c r="L29">
        <v>17.350000000000001</v>
      </c>
      <c r="M29">
        <v>1</v>
      </c>
    </row>
    <row r="30" spans="1:13" x14ac:dyDescent="0.25">
      <c r="A30" t="s">
        <v>97</v>
      </c>
      <c r="B30" t="str">
        <f>"9781905255764"</f>
        <v>9781905255764</v>
      </c>
      <c r="C30" s="1">
        <v>39828</v>
      </c>
      <c r="D30">
        <v>3.5</v>
      </c>
      <c r="E30">
        <v>41</v>
      </c>
      <c r="F30" t="s">
        <v>297</v>
      </c>
      <c r="G30">
        <v>5</v>
      </c>
      <c r="H30">
        <v>17.5</v>
      </c>
      <c r="I30">
        <v>11.67</v>
      </c>
      <c r="J30">
        <v>33.33</v>
      </c>
      <c r="K30">
        <v>44.98</v>
      </c>
      <c r="L30">
        <v>9.6300000000000008</v>
      </c>
      <c r="M30">
        <v>1</v>
      </c>
    </row>
    <row r="31" spans="1:13" x14ac:dyDescent="0.25">
      <c r="A31" t="s">
        <v>97</v>
      </c>
      <c r="B31" t="str">
        <f>"9781905255764"</f>
        <v>9781905255764</v>
      </c>
      <c r="C31" s="1">
        <v>39828</v>
      </c>
      <c r="D31">
        <v>3.5</v>
      </c>
      <c r="E31">
        <v>41</v>
      </c>
      <c r="F31" t="s">
        <v>297</v>
      </c>
      <c r="G31">
        <v>5</v>
      </c>
      <c r="H31">
        <v>17.5</v>
      </c>
      <c r="I31">
        <v>11.67</v>
      </c>
      <c r="J31">
        <v>33.33</v>
      </c>
      <c r="K31">
        <v>44.98</v>
      </c>
      <c r="L31">
        <v>9.6300000000000008</v>
      </c>
      <c r="M31">
        <v>1</v>
      </c>
    </row>
    <row r="32" spans="1:13" x14ac:dyDescent="0.25">
      <c r="A32" t="s">
        <v>97</v>
      </c>
      <c r="B32" t="str">
        <f>"9781905255764"</f>
        <v>9781905255764</v>
      </c>
      <c r="C32" s="1">
        <v>39828</v>
      </c>
      <c r="D32">
        <v>3.5</v>
      </c>
      <c r="E32">
        <v>41</v>
      </c>
      <c r="F32" t="s">
        <v>297</v>
      </c>
      <c r="G32">
        <v>3</v>
      </c>
      <c r="H32">
        <v>10.5</v>
      </c>
      <c r="I32">
        <v>7</v>
      </c>
      <c r="J32">
        <v>33.33</v>
      </c>
      <c r="K32">
        <v>44.96</v>
      </c>
      <c r="L32">
        <v>5.78</v>
      </c>
      <c r="M32">
        <v>1</v>
      </c>
    </row>
    <row r="33" spans="1:13" x14ac:dyDescent="0.25">
      <c r="A33" t="s">
        <v>97</v>
      </c>
      <c r="B33" t="str">
        <f>"9781905255764"</f>
        <v>9781905255764</v>
      </c>
      <c r="C33" s="1">
        <v>39828</v>
      </c>
      <c r="D33">
        <v>3.5</v>
      </c>
      <c r="E33">
        <v>41</v>
      </c>
      <c r="F33" t="s">
        <v>325</v>
      </c>
      <c r="G33">
        <v>1</v>
      </c>
      <c r="H33">
        <v>3.5</v>
      </c>
      <c r="I33">
        <v>2.33</v>
      </c>
      <c r="J33">
        <v>33.33</v>
      </c>
      <c r="K33">
        <v>45.15</v>
      </c>
      <c r="L33">
        <v>1.92</v>
      </c>
      <c r="M33">
        <v>1</v>
      </c>
    </row>
    <row r="34" spans="1:13" x14ac:dyDescent="0.25">
      <c r="A34" t="s">
        <v>59</v>
      </c>
      <c r="B34" t="str">
        <f t="shared" ref="B34:B42" si="0">"9781905255412"</f>
        <v>9781905255412</v>
      </c>
      <c r="C34" s="1">
        <v>39847</v>
      </c>
      <c r="D34">
        <v>5.59</v>
      </c>
      <c r="E34">
        <v>32</v>
      </c>
      <c r="F34" t="s">
        <v>326</v>
      </c>
      <c r="G34">
        <v>3</v>
      </c>
      <c r="H34">
        <v>16.77</v>
      </c>
      <c r="I34">
        <v>11.18</v>
      </c>
      <c r="J34">
        <v>33.33</v>
      </c>
      <c r="K34">
        <v>45.03</v>
      </c>
      <c r="L34">
        <v>9.2200000000000006</v>
      </c>
      <c r="M34">
        <v>1</v>
      </c>
    </row>
    <row r="35" spans="1:13" x14ac:dyDescent="0.25">
      <c r="A35" t="s">
        <v>59</v>
      </c>
      <c r="B35" t="str">
        <f t="shared" si="0"/>
        <v>9781905255412</v>
      </c>
      <c r="C35" s="1">
        <v>39847</v>
      </c>
      <c r="D35">
        <v>5.59</v>
      </c>
      <c r="E35">
        <v>32</v>
      </c>
      <c r="F35" t="s">
        <v>313</v>
      </c>
      <c r="G35">
        <v>2</v>
      </c>
      <c r="H35">
        <v>11.18</v>
      </c>
      <c r="I35">
        <v>7.45</v>
      </c>
      <c r="J35">
        <v>33.33</v>
      </c>
      <c r="K35">
        <v>45</v>
      </c>
      <c r="L35">
        <v>6.15</v>
      </c>
      <c r="M35">
        <v>1</v>
      </c>
    </row>
    <row r="36" spans="1:13" x14ac:dyDescent="0.25">
      <c r="A36" t="s">
        <v>59</v>
      </c>
      <c r="B36" t="str">
        <f t="shared" si="0"/>
        <v>9781905255412</v>
      </c>
      <c r="C36" s="1">
        <v>39847</v>
      </c>
      <c r="D36">
        <v>5.59</v>
      </c>
      <c r="E36">
        <v>32</v>
      </c>
      <c r="F36" t="s">
        <v>297</v>
      </c>
      <c r="G36">
        <v>3</v>
      </c>
      <c r="H36">
        <v>16.77</v>
      </c>
      <c r="I36">
        <v>11.18</v>
      </c>
      <c r="J36">
        <v>33.33</v>
      </c>
      <c r="K36">
        <v>45.03</v>
      </c>
      <c r="L36">
        <v>9.2200000000000006</v>
      </c>
      <c r="M36">
        <v>1</v>
      </c>
    </row>
    <row r="37" spans="1:13" x14ac:dyDescent="0.25">
      <c r="A37" t="s">
        <v>59</v>
      </c>
      <c r="B37" t="str">
        <f t="shared" si="0"/>
        <v>9781905255412</v>
      </c>
      <c r="C37" s="1">
        <v>39847</v>
      </c>
      <c r="D37">
        <v>5.59</v>
      </c>
      <c r="E37">
        <v>32</v>
      </c>
      <c r="F37" t="s">
        <v>309</v>
      </c>
      <c r="G37">
        <v>2</v>
      </c>
      <c r="H37">
        <v>11.18</v>
      </c>
      <c r="I37">
        <v>7.45</v>
      </c>
      <c r="J37">
        <v>33.33</v>
      </c>
      <c r="K37">
        <v>45</v>
      </c>
      <c r="L37">
        <v>6.15</v>
      </c>
      <c r="M37">
        <v>1</v>
      </c>
    </row>
    <row r="38" spans="1:13" x14ac:dyDescent="0.25">
      <c r="A38" t="s">
        <v>59</v>
      </c>
      <c r="B38" t="str">
        <f t="shared" si="0"/>
        <v>9781905255412</v>
      </c>
      <c r="C38" s="1">
        <v>39847</v>
      </c>
      <c r="D38">
        <v>5.59</v>
      </c>
      <c r="E38">
        <v>32</v>
      </c>
      <c r="F38" t="s">
        <v>327</v>
      </c>
      <c r="G38">
        <v>1</v>
      </c>
      <c r="H38">
        <v>5.59</v>
      </c>
      <c r="I38">
        <v>3.73</v>
      </c>
      <c r="J38">
        <v>33.33</v>
      </c>
      <c r="K38">
        <v>45.09</v>
      </c>
      <c r="L38">
        <v>3.07</v>
      </c>
      <c r="M38">
        <v>1</v>
      </c>
    </row>
    <row r="39" spans="1:13" x14ac:dyDescent="0.25">
      <c r="A39" t="s">
        <v>59</v>
      </c>
      <c r="B39" t="str">
        <f t="shared" si="0"/>
        <v>9781905255412</v>
      </c>
      <c r="C39" s="1">
        <v>39847</v>
      </c>
      <c r="D39">
        <v>5.59</v>
      </c>
      <c r="E39">
        <v>32</v>
      </c>
      <c r="F39" t="s">
        <v>325</v>
      </c>
      <c r="G39">
        <v>1</v>
      </c>
      <c r="H39">
        <v>5.59</v>
      </c>
      <c r="I39">
        <v>3.73</v>
      </c>
      <c r="J39">
        <v>33.33</v>
      </c>
      <c r="K39">
        <v>45.09</v>
      </c>
      <c r="L39">
        <v>3.07</v>
      </c>
      <c r="M39">
        <v>1</v>
      </c>
    </row>
    <row r="40" spans="1:13" x14ac:dyDescent="0.25">
      <c r="A40" t="s">
        <v>59</v>
      </c>
      <c r="B40" t="str">
        <f t="shared" si="0"/>
        <v>9781905255412</v>
      </c>
      <c r="C40" s="1">
        <v>39847</v>
      </c>
      <c r="D40">
        <v>5.59</v>
      </c>
      <c r="E40">
        <v>32</v>
      </c>
      <c r="F40" t="s">
        <v>320</v>
      </c>
      <c r="G40">
        <v>4</v>
      </c>
      <c r="H40">
        <v>22.36</v>
      </c>
      <c r="I40">
        <v>14.91</v>
      </c>
      <c r="J40">
        <v>33.33</v>
      </c>
      <c r="K40">
        <v>45</v>
      </c>
      <c r="L40">
        <v>12.3</v>
      </c>
      <c r="M40">
        <v>1</v>
      </c>
    </row>
    <row r="41" spans="1:13" x14ac:dyDescent="0.25">
      <c r="A41" t="s">
        <v>59</v>
      </c>
      <c r="B41" t="str">
        <f t="shared" si="0"/>
        <v>9781905255412</v>
      </c>
      <c r="C41" s="1">
        <v>39847</v>
      </c>
      <c r="D41">
        <v>5.59</v>
      </c>
      <c r="E41">
        <v>32</v>
      </c>
      <c r="F41" t="s">
        <v>381</v>
      </c>
      <c r="G41">
        <v>1</v>
      </c>
      <c r="H41">
        <v>5.59</v>
      </c>
      <c r="I41">
        <v>3.73</v>
      </c>
      <c r="J41">
        <v>33.33</v>
      </c>
      <c r="K41">
        <v>45.09</v>
      </c>
      <c r="L41">
        <v>3.07</v>
      </c>
      <c r="M41">
        <v>1</v>
      </c>
    </row>
    <row r="42" spans="1:13" x14ac:dyDescent="0.25">
      <c r="A42" t="s">
        <v>59</v>
      </c>
      <c r="B42" t="str">
        <f t="shared" si="0"/>
        <v>9781905255412</v>
      </c>
      <c r="C42" s="1">
        <v>39847</v>
      </c>
      <c r="D42">
        <v>5.59</v>
      </c>
      <c r="E42">
        <v>32</v>
      </c>
      <c r="F42" t="s">
        <v>329</v>
      </c>
      <c r="G42">
        <v>3</v>
      </c>
      <c r="H42">
        <v>16.77</v>
      </c>
      <c r="I42">
        <v>11.18</v>
      </c>
      <c r="J42">
        <v>33.33</v>
      </c>
      <c r="K42">
        <v>45.03</v>
      </c>
      <c r="L42">
        <v>9.2200000000000006</v>
      </c>
      <c r="M42">
        <v>1</v>
      </c>
    </row>
    <row r="43" spans="1:13" x14ac:dyDescent="0.25">
      <c r="A43" t="s">
        <v>262</v>
      </c>
      <c r="B43" t="str">
        <f>"9781907004124"</f>
        <v>9781907004124</v>
      </c>
      <c r="C43" s="1">
        <v>39967</v>
      </c>
      <c r="D43">
        <v>4.1900000000000004</v>
      </c>
      <c r="E43">
        <v>12</v>
      </c>
      <c r="F43" t="s">
        <v>302</v>
      </c>
      <c r="G43">
        <v>1</v>
      </c>
      <c r="H43">
        <v>4.1900000000000004</v>
      </c>
      <c r="I43">
        <v>2.79</v>
      </c>
      <c r="J43">
        <v>33.33</v>
      </c>
      <c r="K43">
        <v>45.11</v>
      </c>
      <c r="L43">
        <v>2.2999999999999998</v>
      </c>
      <c r="M43">
        <v>1</v>
      </c>
    </row>
    <row r="44" spans="1:13" x14ac:dyDescent="0.25">
      <c r="A44" t="s">
        <v>225</v>
      </c>
      <c r="B44" t="str">
        <f>"9781907004179"</f>
        <v>9781907004179</v>
      </c>
      <c r="C44" s="1">
        <v>40021</v>
      </c>
      <c r="D44">
        <v>6.99</v>
      </c>
      <c r="E44">
        <v>3</v>
      </c>
      <c r="F44" t="s">
        <v>348</v>
      </c>
      <c r="G44">
        <v>1</v>
      </c>
      <c r="H44">
        <v>6.99</v>
      </c>
      <c r="I44">
        <v>5.24</v>
      </c>
      <c r="J44">
        <v>25</v>
      </c>
      <c r="K44">
        <v>38.06</v>
      </c>
      <c r="L44">
        <v>4.33</v>
      </c>
      <c r="M44">
        <v>1</v>
      </c>
    </row>
    <row r="45" spans="1:13" x14ac:dyDescent="0.25">
      <c r="A45" t="s">
        <v>178</v>
      </c>
      <c r="B45" t="str">
        <f>"9781907004292"</f>
        <v>9781907004292</v>
      </c>
      <c r="C45" s="1">
        <v>40128</v>
      </c>
      <c r="D45">
        <v>5.82</v>
      </c>
      <c r="E45">
        <v>0</v>
      </c>
      <c r="F45" t="s">
        <v>318</v>
      </c>
      <c r="G45">
        <v>3</v>
      </c>
      <c r="H45">
        <v>17.46</v>
      </c>
      <c r="I45">
        <v>11.64</v>
      </c>
      <c r="J45">
        <v>33.33</v>
      </c>
      <c r="K45">
        <v>45.02</v>
      </c>
      <c r="L45">
        <v>9.6</v>
      </c>
      <c r="M45">
        <v>2</v>
      </c>
    </row>
    <row r="46" spans="1:13" x14ac:dyDescent="0.25">
      <c r="A46" t="s">
        <v>207</v>
      </c>
      <c r="B46" t="str">
        <f>"9781907004322"</f>
        <v>9781907004322</v>
      </c>
      <c r="C46" s="1">
        <v>40128</v>
      </c>
      <c r="D46">
        <v>5.82</v>
      </c>
      <c r="E46">
        <v>0</v>
      </c>
      <c r="F46" t="s">
        <v>326</v>
      </c>
      <c r="G46">
        <v>2</v>
      </c>
      <c r="H46">
        <v>11.64</v>
      </c>
      <c r="I46">
        <v>7.76</v>
      </c>
      <c r="J46">
        <v>33.33</v>
      </c>
      <c r="K46">
        <v>45.02</v>
      </c>
      <c r="L46">
        <v>6.4</v>
      </c>
      <c r="M46">
        <v>2</v>
      </c>
    </row>
    <row r="47" spans="1:13" x14ac:dyDescent="0.25">
      <c r="A47" t="s">
        <v>176</v>
      </c>
      <c r="B47" t="str">
        <f>"9781907004315"</f>
        <v>9781907004315</v>
      </c>
      <c r="C47" s="1">
        <v>40128</v>
      </c>
      <c r="D47">
        <v>5.82</v>
      </c>
      <c r="E47">
        <v>17</v>
      </c>
      <c r="F47" t="s">
        <v>326</v>
      </c>
      <c r="G47">
        <v>3</v>
      </c>
      <c r="H47">
        <v>17.46</v>
      </c>
      <c r="I47">
        <v>11.64</v>
      </c>
      <c r="J47">
        <v>33.33</v>
      </c>
      <c r="K47">
        <v>45.02</v>
      </c>
      <c r="L47">
        <v>9.6</v>
      </c>
      <c r="M47">
        <v>2</v>
      </c>
    </row>
    <row r="48" spans="1:13" x14ac:dyDescent="0.25">
      <c r="A48" t="s">
        <v>259</v>
      </c>
      <c r="B48" t="str">
        <f>"9781907004209"</f>
        <v>9781907004209</v>
      </c>
      <c r="C48" s="1">
        <v>40142</v>
      </c>
      <c r="D48">
        <v>5</v>
      </c>
      <c r="E48">
        <v>6</v>
      </c>
      <c r="F48" t="s">
        <v>325</v>
      </c>
      <c r="G48">
        <v>1</v>
      </c>
      <c r="H48">
        <v>5</v>
      </c>
      <c r="I48">
        <v>3.33</v>
      </c>
      <c r="J48">
        <v>33.33</v>
      </c>
      <c r="K48">
        <v>45</v>
      </c>
      <c r="L48">
        <v>2.75</v>
      </c>
      <c r="M48">
        <v>1</v>
      </c>
    </row>
    <row r="49" spans="1:13" x14ac:dyDescent="0.25">
      <c r="A49" t="s">
        <v>143</v>
      </c>
      <c r="B49" t="str">
        <f>"9781907004216"</f>
        <v>9781907004216</v>
      </c>
      <c r="C49" s="1">
        <v>40142</v>
      </c>
      <c r="D49">
        <v>5</v>
      </c>
      <c r="E49">
        <v>7</v>
      </c>
      <c r="F49" t="s">
        <v>348</v>
      </c>
      <c r="G49">
        <v>2</v>
      </c>
      <c r="H49">
        <v>10</v>
      </c>
      <c r="I49">
        <v>6.67</v>
      </c>
      <c r="J49">
        <v>33.33</v>
      </c>
      <c r="K49">
        <v>45</v>
      </c>
      <c r="L49">
        <v>5.5</v>
      </c>
      <c r="M49">
        <v>1</v>
      </c>
    </row>
    <row r="50" spans="1:13" x14ac:dyDescent="0.25">
      <c r="A50" t="s">
        <v>143</v>
      </c>
      <c r="B50" t="str">
        <f>"9781907004216"</f>
        <v>9781907004216</v>
      </c>
      <c r="C50" s="1">
        <v>40142</v>
      </c>
      <c r="D50">
        <v>5</v>
      </c>
      <c r="E50">
        <v>7</v>
      </c>
      <c r="F50" t="s">
        <v>297</v>
      </c>
      <c r="G50">
        <v>1</v>
      </c>
      <c r="H50">
        <v>5</v>
      </c>
      <c r="I50">
        <v>3.33</v>
      </c>
      <c r="J50">
        <v>33.33</v>
      </c>
      <c r="K50">
        <v>45</v>
      </c>
      <c r="L50">
        <v>2.75</v>
      </c>
      <c r="M50">
        <v>1</v>
      </c>
    </row>
    <row r="51" spans="1:13" x14ac:dyDescent="0.25">
      <c r="A51" t="s">
        <v>143</v>
      </c>
      <c r="B51" t="str">
        <f>"9781907004216"</f>
        <v>9781907004216</v>
      </c>
      <c r="C51" s="1">
        <v>40142</v>
      </c>
      <c r="D51">
        <v>5</v>
      </c>
      <c r="E51">
        <v>7</v>
      </c>
      <c r="F51" t="s">
        <v>325</v>
      </c>
      <c r="G51">
        <v>1</v>
      </c>
      <c r="H51">
        <v>5</v>
      </c>
      <c r="I51">
        <v>3.33</v>
      </c>
      <c r="J51">
        <v>33.33</v>
      </c>
      <c r="K51">
        <v>45</v>
      </c>
      <c r="L51">
        <v>2.75</v>
      </c>
      <c r="M51">
        <v>1</v>
      </c>
    </row>
    <row r="52" spans="1:13" x14ac:dyDescent="0.25">
      <c r="A52" t="s">
        <v>143</v>
      </c>
      <c r="B52" t="str">
        <f>"9781907004216"</f>
        <v>9781907004216</v>
      </c>
      <c r="C52" s="1">
        <v>40142</v>
      </c>
      <c r="D52">
        <v>5</v>
      </c>
      <c r="E52">
        <v>7</v>
      </c>
      <c r="F52" t="s">
        <v>325</v>
      </c>
      <c r="G52">
        <v>1</v>
      </c>
      <c r="H52">
        <v>5</v>
      </c>
      <c r="I52">
        <v>3.33</v>
      </c>
      <c r="J52">
        <v>33.33</v>
      </c>
      <c r="K52">
        <v>45</v>
      </c>
      <c r="L52">
        <v>2.75</v>
      </c>
      <c r="M52">
        <v>1</v>
      </c>
    </row>
    <row r="53" spans="1:13" x14ac:dyDescent="0.25">
      <c r="A53" t="s">
        <v>268</v>
      </c>
      <c r="B53" t="str">
        <f>"9781907004452"</f>
        <v>9781907004452</v>
      </c>
      <c r="C53" s="1">
        <v>40281</v>
      </c>
      <c r="D53">
        <v>2</v>
      </c>
      <c r="E53">
        <v>10</v>
      </c>
      <c r="F53" t="s">
        <v>307</v>
      </c>
      <c r="G53">
        <v>1</v>
      </c>
      <c r="H53">
        <v>2</v>
      </c>
      <c r="I53">
        <v>1.5</v>
      </c>
      <c r="J53">
        <v>25</v>
      </c>
      <c r="K53">
        <v>38</v>
      </c>
      <c r="L53">
        <v>1.24</v>
      </c>
      <c r="M53">
        <v>1</v>
      </c>
    </row>
    <row r="54" spans="1:13" x14ac:dyDescent="0.25">
      <c r="A54" t="s">
        <v>217</v>
      </c>
      <c r="B54" t="str">
        <f>"9781907004445"</f>
        <v>9781907004445</v>
      </c>
      <c r="C54" s="1">
        <v>40317</v>
      </c>
      <c r="D54">
        <v>4.99</v>
      </c>
      <c r="E54">
        <v>5</v>
      </c>
      <c r="F54" t="s">
        <v>327</v>
      </c>
      <c r="G54">
        <v>1</v>
      </c>
      <c r="H54">
        <v>4.99</v>
      </c>
      <c r="I54">
        <v>3.33</v>
      </c>
      <c r="J54">
        <v>33.33</v>
      </c>
      <c r="K54">
        <v>45.1</v>
      </c>
      <c r="L54">
        <v>2.74</v>
      </c>
      <c r="M54">
        <v>1</v>
      </c>
    </row>
    <row r="55" spans="1:13" x14ac:dyDescent="0.25">
      <c r="A55" t="s">
        <v>217</v>
      </c>
      <c r="B55" t="str">
        <f>"9781907004445"</f>
        <v>9781907004445</v>
      </c>
      <c r="C55" s="1">
        <v>40317</v>
      </c>
      <c r="D55">
        <v>4.99</v>
      </c>
      <c r="E55">
        <v>5</v>
      </c>
      <c r="F55" t="s">
        <v>327</v>
      </c>
      <c r="G55">
        <v>1</v>
      </c>
      <c r="H55">
        <v>4.99</v>
      </c>
      <c r="I55">
        <v>3.33</v>
      </c>
      <c r="J55">
        <v>33.33</v>
      </c>
      <c r="K55">
        <v>45.1</v>
      </c>
      <c r="L55">
        <v>2.74</v>
      </c>
      <c r="M55">
        <v>1</v>
      </c>
    </row>
    <row r="56" spans="1:13" x14ac:dyDescent="0.25">
      <c r="A56" t="s">
        <v>167</v>
      </c>
      <c r="B56" t="str">
        <f>"9781907004551"</f>
        <v>9781907004551</v>
      </c>
      <c r="C56" s="1">
        <v>40476</v>
      </c>
      <c r="D56">
        <v>9.99</v>
      </c>
      <c r="E56">
        <v>6</v>
      </c>
      <c r="F56" t="s">
        <v>326</v>
      </c>
      <c r="G56">
        <v>1</v>
      </c>
      <c r="H56">
        <v>9.99</v>
      </c>
      <c r="I56">
        <v>6.66</v>
      </c>
      <c r="J56">
        <v>33.33</v>
      </c>
      <c r="K56">
        <v>45.05</v>
      </c>
      <c r="L56">
        <v>5.49</v>
      </c>
      <c r="M56">
        <v>1</v>
      </c>
    </row>
    <row r="57" spans="1:13" x14ac:dyDescent="0.25">
      <c r="A57" t="s">
        <v>167</v>
      </c>
      <c r="B57" t="str">
        <f>"9781907004551"</f>
        <v>9781907004551</v>
      </c>
      <c r="C57" s="1">
        <v>40476</v>
      </c>
      <c r="D57">
        <v>9.99</v>
      </c>
      <c r="E57">
        <v>6</v>
      </c>
      <c r="F57" t="s">
        <v>322</v>
      </c>
      <c r="G57">
        <v>1</v>
      </c>
      <c r="H57">
        <v>9.99</v>
      </c>
      <c r="I57">
        <v>6.66</v>
      </c>
      <c r="J57">
        <v>33.33</v>
      </c>
      <c r="K57">
        <v>45.05</v>
      </c>
      <c r="L57">
        <v>5.49</v>
      </c>
      <c r="M57">
        <v>1</v>
      </c>
    </row>
    <row r="58" spans="1:13" x14ac:dyDescent="0.25">
      <c r="A58" t="s">
        <v>175</v>
      </c>
      <c r="B58" t="str">
        <f>"9781907004414"</f>
        <v>9781907004414</v>
      </c>
      <c r="C58" s="1">
        <v>40519</v>
      </c>
      <c r="D58">
        <v>5.82</v>
      </c>
      <c r="E58">
        <v>0</v>
      </c>
      <c r="F58" t="s">
        <v>326</v>
      </c>
      <c r="G58">
        <v>3</v>
      </c>
      <c r="H58">
        <v>17.46</v>
      </c>
      <c r="I58">
        <v>11.64</v>
      </c>
      <c r="J58">
        <v>33.33</v>
      </c>
      <c r="K58">
        <v>45.02</v>
      </c>
      <c r="L58">
        <v>9.6</v>
      </c>
      <c r="M58">
        <v>2</v>
      </c>
    </row>
    <row r="59" spans="1:13" x14ac:dyDescent="0.25">
      <c r="A59" t="s">
        <v>179</v>
      </c>
      <c r="B59" t="str">
        <f>"9781907004667"</f>
        <v>9781907004667</v>
      </c>
      <c r="C59" s="1">
        <v>40534</v>
      </c>
      <c r="D59">
        <v>5.82</v>
      </c>
      <c r="E59">
        <v>0</v>
      </c>
      <c r="F59" t="s">
        <v>326</v>
      </c>
      <c r="G59">
        <v>3</v>
      </c>
      <c r="H59">
        <v>17.46</v>
      </c>
      <c r="I59">
        <v>11.64</v>
      </c>
      <c r="J59">
        <v>33.33</v>
      </c>
      <c r="K59">
        <v>45.02</v>
      </c>
      <c r="L59">
        <v>9.6</v>
      </c>
      <c r="M59">
        <v>2</v>
      </c>
    </row>
    <row r="60" spans="1:13" x14ac:dyDescent="0.25">
      <c r="A60" t="s">
        <v>134</v>
      </c>
      <c r="B60" t="str">
        <f>"9781907004674"</f>
        <v>9781907004674</v>
      </c>
      <c r="C60" s="1">
        <v>40534</v>
      </c>
      <c r="D60">
        <v>5.82</v>
      </c>
      <c r="E60">
        <v>0</v>
      </c>
      <c r="F60" t="s">
        <v>326</v>
      </c>
      <c r="G60">
        <v>5</v>
      </c>
      <c r="H60">
        <v>29.1</v>
      </c>
      <c r="I60">
        <v>19.399999999999999</v>
      </c>
      <c r="J60">
        <v>33.33</v>
      </c>
      <c r="K60">
        <v>44.99</v>
      </c>
      <c r="L60">
        <v>16.010000000000002</v>
      </c>
      <c r="M60">
        <v>2</v>
      </c>
    </row>
    <row r="61" spans="1:13" x14ac:dyDescent="0.25">
      <c r="A61" t="s">
        <v>158</v>
      </c>
      <c r="B61" t="str">
        <f>"9781907004421"</f>
        <v>9781907004421</v>
      </c>
      <c r="C61" s="1">
        <v>40534</v>
      </c>
      <c r="D61">
        <v>5.82</v>
      </c>
      <c r="E61">
        <v>4</v>
      </c>
      <c r="F61" t="s">
        <v>309</v>
      </c>
      <c r="G61">
        <v>1</v>
      </c>
      <c r="H61">
        <v>5.82</v>
      </c>
      <c r="I61">
        <v>3.88</v>
      </c>
      <c r="J61">
        <v>33.33</v>
      </c>
      <c r="K61">
        <v>45.02</v>
      </c>
      <c r="L61">
        <v>3.2</v>
      </c>
      <c r="M61">
        <v>2</v>
      </c>
    </row>
    <row r="62" spans="1:13" x14ac:dyDescent="0.25">
      <c r="A62" t="s">
        <v>158</v>
      </c>
      <c r="B62" t="str">
        <f>"9781907004421"</f>
        <v>9781907004421</v>
      </c>
      <c r="C62" s="1">
        <v>40534</v>
      </c>
      <c r="D62">
        <v>5.82</v>
      </c>
      <c r="E62">
        <v>4</v>
      </c>
      <c r="F62" t="s">
        <v>338</v>
      </c>
      <c r="G62">
        <v>2</v>
      </c>
      <c r="H62">
        <v>11.64</v>
      </c>
      <c r="I62">
        <v>7.76</v>
      </c>
      <c r="J62">
        <v>33.33</v>
      </c>
      <c r="K62">
        <v>45.02</v>
      </c>
      <c r="L62">
        <v>6.4</v>
      </c>
      <c r="M62">
        <v>2</v>
      </c>
    </row>
    <row r="63" spans="1:13" x14ac:dyDescent="0.25">
      <c r="A63" t="s">
        <v>158</v>
      </c>
      <c r="B63" t="str">
        <f>"9781907004421"</f>
        <v>9781907004421</v>
      </c>
      <c r="C63" s="1">
        <v>40534</v>
      </c>
      <c r="D63">
        <v>5.82</v>
      </c>
      <c r="E63">
        <v>4</v>
      </c>
      <c r="F63" t="s">
        <v>338</v>
      </c>
      <c r="G63">
        <v>1</v>
      </c>
      <c r="H63">
        <v>5.82</v>
      </c>
      <c r="I63">
        <v>3.88</v>
      </c>
      <c r="J63">
        <v>33.33</v>
      </c>
      <c r="K63">
        <v>45.02</v>
      </c>
      <c r="L63">
        <v>3.2</v>
      </c>
      <c r="M63">
        <v>2</v>
      </c>
    </row>
    <row r="64" spans="1:13" x14ac:dyDescent="0.25">
      <c r="A64" t="s">
        <v>265</v>
      </c>
      <c r="B64" t="str">
        <f>"9781907004773"</f>
        <v>9781907004773</v>
      </c>
      <c r="C64" s="1">
        <v>40637</v>
      </c>
      <c r="D64">
        <v>2.99</v>
      </c>
      <c r="E64">
        <v>6</v>
      </c>
      <c r="F64" t="s">
        <v>353</v>
      </c>
      <c r="G64">
        <v>1</v>
      </c>
      <c r="H64">
        <v>2.99</v>
      </c>
      <c r="I64">
        <v>1.99</v>
      </c>
      <c r="J64">
        <v>33.33</v>
      </c>
      <c r="K64">
        <v>45.16</v>
      </c>
      <c r="L64">
        <v>1.64</v>
      </c>
      <c r="M64">
        <v>1</v>
      </c>
    </row>
    <row r="65" spans="1:13" x14ac:dyDescent="0.25">
      <c r="A65" t="s">
        <v>254</v>
      </c>
      <c r="B65" t="str">
        <f>"9781907004384"</f>
        <v>9781907004384</v>
      </c>
      <c r="C65" s="1">
        <v>40689</v>
      </c>
      <c r="D65">
        <v>5.82</v>
      </c>
      <c r="E65">
        <v>20</v>
      </c>
      <c r="F65" t="s">
        <v>387</v>
      </c>
      <c r="G65">
        <v>1</v>
      </c>
      <c r="H65">
        <v>5.82</v>
      </c>
      <c r="I65">
        <v>3.88</v>
      </c>
      <c r="J65">
        <v>33.33</v>
      </c>
      <c r="K65">
        <v>45.02</v>
      </c>
      <c r="L65">
        <v>3.2</v>
      </c>
      <c r="M65">
        <v>2</v>
      </c>
    </row>
    <row r="66" spans="1:13" x14ac:dyDescent="0.25">
      <c r="A66" t="s">
        <v>230</v>
      </c>
      <c r="B66" t="str">
        <f>"9781907004872"</f>
        <v>9781907004872</v>
      </c>
      <c r="C66" s="1">
        <v>40711</v>
      </c>
      <c r="D66">
        <v>6.99</v>
      </c>
      <c r="E66">
        <v>3</v>
      </c>
      <c r="F66" t="s">
        <v>303</v>
      </c>
      <c r="G66">
        <v>1</v>
      </c>
      <c r="H66">
        <v>6.99</v>
      </c>
      <c r="I66">
        <v>4.66</v>
      </c>
      <c r="J66">
        <v>33.33</v>
      </c>
      <c r="K66">
        <v>45.07</v>
      </c>
      <c r="L66">
        <v>3.84</v>
      </c>
      <c r="M66">
        <v>1</v>
      </c>
    </row>
    <row r="67" spans="1:13" x14ac:dyDescent="0.25">
      <c r="A67" t="s">
        <v>177</v>
      </c>
      <c r="B67" t="str">
        <f>"9781907004971"</f>
        <v>9781907004971</v>
      </c>
      <c r="C67" s="1">
        <v>40739</v>
      </c>
      <c r="D67">
        <v>5.82</v>
      </c>
      <c r="E67">
        <v>11</v>
      </c>
      <c r="F67" t="s">
        <v>309</v>
      </c>
      <c r="G67">
        <v>3</v>
      </c>
      <c r="H67">
        <v>17.46</v>
      </c>
      <c r="I67">
        <v>11.64</v>
      </c>
      <c r="J67">
        <v>33.33</v>
      </c>
      <c r="K67">
        <v>45.02</v>
      </c>
      <c r="L67">
        <v>9.6</v>
      </c>
      <c r="M67">
        <v>2</v>
      </c>
    </row>
    <row r="68" spans="1:13" x14ac:dyDescent="0.25">
      <c r="A68" t="s">
        <v>105</v>
      </c>
      <c r="B68" t="str">
        <f>"9781907004391"</f>
        <v>9781907004391</v>
      </c>
      <c r="C68" s="1">
        <v>40739</v>
      </c>
      <c r="D68">
        <v>5.82</v>
      </c>
      <c r="E68">
        <v>14</v>
      </c>
      <c r="F68" t="s">
        <v>302</v>
      </c>
      <c r="G68">
        <v>3</v>
      </c>
      <c r="H68">
        <v>17.46</v>
      </c>
      <c r="I68">
        <v>11.64</v>
      </c>
      <c r="J68">
        <v>33.33</v>
      </c>
      <c r="K68">
        <v>45.02</v>
      </c>
      <c r="L68">
        <v>9.6</v>
      </c>
      <c r="M68">
        <v>2</v>
      </c>
    </row>
    <row r="69" spans="1:13" x14ac:dyDescent="0.25">
      <c r="A69" t="s">
        <v>105</v>
      </c>
      <c r="B69" t="str">
        <f>"9781907004391"</f>
        <v>9781907004391</v>
      </c>
      <c r="C69" s="1">
        <v>40739</v>
      </c>
      <c r="D69">
        <v>5.82</v>
      </c>
      <c r="E69">
        <v>14</v>
      </c>
      <c r="F69" t="s">
        <v>309</v>
      </c>
      <c r="G69">
        <v>5</v>
      </c>
      <c r="H69">
        <v>29.1</v>
      </c>
      <c r="I69">
        <v>19.399999999999999</v>
      </c>
      <c r="J69">
        <v>33.33</v>
      </c>
      <c r="K69">
        <v>44.99</v>
      </c>
      <c r="L69">
        <v>16.010000000000002</v>
      </c>
      <c r="M69">
        <v>2</v>
      </c>
    </row>
    <row r="70" spans="1:13" x14ac:dyDescent="0.25">
      <c r="A70" t="s">
        <v>219</v>
      </c>
      <c r="B70" t="str">
        <f>"9781907004926"</f>
        <v>9781907004926</v>
      </c>
      <c r="C70" s="1">
        <v>40771</v>
      </c>
      <c r="D70">
        <v>4.99</v>
      </c>
      <c r="E70">
        <v>14</v>
      </c>
      <c r="F70" t="s">
        <v>346</v>
      </c>
      <c r="G70">
        <v>1</v>
      </c>
      <c r="H70">
        <v>4.99</v>
      </c>
      <c r="I70">
        <v>3.33</v>
      </c>
      <c r="J70">
        <v>33.33</v>
      </c>
      <c r="K70">
        <v>45.1</v>
      </c>
      <c r="L70">
        <v>2.74</v>
      </c>
      <c r="M70">
        <v>1</v>
      </c>
    </row>
    <row r="71" spans="1:13" x14ac:dyDescent="0.25">
      <c r="A71" t="s">
        <v>219</v>
      </c>
      <c r="B71" t="str">
        <f>"9781907004926"</f>
        <v>9781907004926</v>
      </c>
      <c r="C71" s="1">
        <v>40771</v>
      </c>
      <c r="D71">
        <v>4.99</v>
      </c>
      <c r="E71">
        <v>14</v>
      </c>
      <c r="F71" t="s">
        <v>331</v>
      </c>
      <c r="G71">
        <v>1</v>
      </c>
      <c r="H71">
        <v>4.99</v>
      </c>
      <c r="I71">
        <v>2.99</v>
      </c>
      <c r="J71">
        <v>40</v>
      </c>
      <c r="K71">
        <v>50.51</v>
      </c>
      <c r="L71">
        <v>2.4700000000000002</v>
      </c>
      <c r="M71">
        <v>1</v>
      </c>
    </row>
    <row r="72" spans="1:13" x14ac:dyDescent="0.25">
      <c r="A72" t="s">
        <v>290</v>
      </c>
      <c r="B72" t="str">
        <f>"9781908574015"</f>
        <v>9781908574015</v>
      </c>
      <c r="C72" s="1">
        <v>40781</v>
      </c>
      <c r="D72">
        <v>5.82</v>
      </c>
      <c r="E72">
        <v>9</v>
      </c>
      <c r="F72" t="s">
        <v>338</v>
      </c>
      <c r="G72">
        <v>-2</v>
      </c>
      <c r="H72">
        <v>-11.64</v>
      </c>
      <c r="I72">
        <v>-7.76</v>
      </c>
      <c r="J72">
        <v>33.33</v>
      </c>
      <c r="K72">
        <v>45.02</v>
      </c>
      <c r="L72">
        <v>-6.4</v>
      </c>
      <c r="M72">
        <v>2</v>
      </c>
    </row>
    <row r="73" spans="1:13" x14ac:dyDescent="0.25">
      <c r="A73" t="s">
        <v>290</v>
      </c>
      <c r="B73" t="str">
        <f>"9781908574015"</f>
        <v>9781908574015</v>
      </c>
      <c r="C73" s="1">
        <v>40781</v>
      </c>
      <c r="D73">
        <v>5.82</v>
      </c>
      <c r="E73">
        <v>9</v>
      </c>
      <c r="F73" t="s">
        <v>320</v>
      </c>
      <c r="G73">
        <v>-2</v>
      </c>
      <c r="H73">
        <v>-11.64</v>
      </c>
      <c r="I73">
        <v>-7.76</v>
      </c>
      <c r="J73">
        <v>33.33</v>
      </c>
      <c r="K73">
        <v>45.02</v>
      </c>
      <c r="L73">
        <v>-6.4</v>
      </c>
      <c r="M73">
        <v>2</v>
      </c>
    </row>
    <row r="74" spans="1:13" x14ac:dyDescent="0.25">
      <c r="A74" t="s">
        <v>157</v>
      </c>
      <c r="B74" t="str">
        <f>"9781908574176"</f>
        <v>9781908574176</v>
      </c>
      <c r="C74" s="1">
        <v>40864</v>
      </c>
      <c r="D74">
        <v>5.82</v>
      </c>
      <c r="E74">
        <v>9</v>
      </c>
      <c r="F74" t="s">
        <v>306</v>
      </c>
      <c r="G74">
        <v>1</v>
      </c>
      <c r="H74">
        <v>5.82</v>
      </c>
      <c r="I74">
        <v>3.88</v>
      </c>
      <c r="J74">
        <v>33.33</v>
      </c>
      <c r="K74">
        <v>45.02</v>
      </c>
      <c r="L74">
        <v>3.2</v>
      </c>
      <c r="M74">
        <v>2</v>
      </c>
    </row>
    <row r="75" spans="1:13" x14ac:dyDescent="0.25">
      <c r="A75" t="s">
        <v>157</v>
      </c>
      <c r="B75" t="str">
        <f>"9781908574176"</f>
        <v>9781908574176</v>
      </c>
      <c r="C75" s="1">
        <v>40864</v>
      </c>
      <c r="D75">
        <v>5.82</v>
      </c>
      <c r="E75">
        <v>9</v>
      </c>
      <c r="F75" t="s">
        <v>326</v>
      </c>
      <c r="G75">
        <v>3</v>
      </c>
      <c r="H75">
        <v>17.46</v>
      </c>
      <c r="I75">
        <v>11.64</v>
      </c>
      <c r="J75">
        <v>33.33</v>
      </c>
      <c r="K75">
        <v>45.02</v>
      </c>
      <c r="L75">
        <v>9.6</v>
      </c>
      <c r="M75">
        <v>2</v>
      </c>
    </row>
    <row r="76" spans="1:13" x14ac:dyDescent="0.25">
      <c r="A76" t="s">
        <v>159</v>
      </c>
      <c r="B76" t="str">
        <f>"9781908574114"</f>
        <v>9781908574114</v>
      </c>
      <c r="C76" s="1">
        <v>40864</v>
      </c>
      <c r="D76">
        <v>5.82</v>
      </c>
      <c r="E76">
        <v>0</v>
      </c>
      <c r="F76" t="s">
        <v>326</v>
      </c>
      <c r="G76">
        <v>4</v>
      </c>
      <c r="H76">
        <v>23.28</v>
      </c>
      <c r="I76">
        <v>15.52</v>
      </c>
      <c r="J76">
        <v>33.33</v>
      </c>
      <c r="K76">
        <v>45.02</v>
      </c>
      <c r="L76">
        <v>12.8</v>
      </c>
      <c r="M76">
        <v>2</v>
      </c>
    </row>
    <row r="77" spans="1:13" x14ac:dyDescent="0.25">
      <c r="A77" t="s">
        <v>92</v>
      </c>
      <c r="B77" t="str">
        <f>"9781908574091"</f>
        <v>9781908574091</v>
      </c>
      <c r="C77" s="1">
        <v>40942</v>
      </c>
      <c r="D77">
        <v>6.99</v>
      </c>
      <c r="E77">
        <v>5</v>
      </c>
      <c r="F77" t="s">
        <v>331</v>
      </c>
      <c r="G77">
        <v>1</v>
      </c>
      <c r="H77">
        <v>6.99</v>
      </c>
      <c r="I77">
        <v>4.1900000000000004</v>
      </c>
      <c r="J77">
        <v>40</v>
      </c>
      <c r="K77">
        <v>50.51</v>
      </c>
      <c r="L77">
        <v>3.46</v>
      </c>
      <c r="M77">
        <v>1</v>
      </c>
    </row>
    <row r="78" spans="1:13" x14ac:dyDescent="0.25">
      <c r="A78" t="s">
        <v>92</v>
      </c>
      <c r="B78" t="str">
        <f>"9781908574091"</f>
        <v>9781908574091</v>
      </c>
      <c r="C78" s="1">
        <v>40942</v>
      </c>
      <c r="D78">
        <v>6.99</v>
      </c>
      <c r="E78">
        <v>5</v>
      </c>
      <c r="F78" t="s">
        <v>331</v>
      </c>
      <c r="G78">
        <v>4</v>
      </c>
      <c r="H78">
        <v>27.96</v>
      </c>
      <c r="I78">
        <v>16.78</v>
      </c>
      <c r="J78">
        <v>40</v>
      </c>
      <c r="K78">
        <v>50.43</v>
      </c>
      <c r="L78">
        <v>13.86</v>
      </c>
      <c r="M78">
        <v>1</v>
      </c>
    </row>
    <row r="79" spans="1:13" x14ac:dyDescent="0.25">
      <c r="A79" t="s">
        <v>92</v>
      </c>
      <c r="B79" t="str">
        <f>"9781908574091"</f>
        <v>9781908574091</v>
      </c>
      <c r="C79" s="1">
        <v>40942</v>
      </c>
      <c r="D79">
        <v>6.99</v>
      </c>
      <c r="E79">
        <v>5</v>
      </c>
      <c r="F79" t="s">
        <v>404</v>
      </c>
      <c r="G79">
        <v>1</v>
      </c>
      <c r="H79">
        <v>6.99</v>
      </c>
      <c r="I79">
        <v>4.66</v>
      </c>
      <c r="J79">
        <v>33.33</v>
      </c>
      <c r="K79">
        <v>45.07</v>
      </c>
      <c r="L79">
        <v>3.84</v>
      </c>
      <c r="M79">
        <v>1</v>
      </c>
    </row>
    <row r="80" spans="1:13" x14ac:dyDescent="0.25">
      <c r="A80" t="s">
        <v>92</v>
      </c>
      <c r="B80" t="str">
        <f>"9781908574091"</f>
        <v>9781908574091</v>
      </c>
      <c r="C80" s="1">
        <v>40942</v>
      </c>
      <c r="D80">
        <v>6.99</v>
      </c>
      <c r="E80">
        <v>5</v>
      </c>
      <c r="F80" t="s">
        <v>334</v>
      </c>
      <c r="G80">
        <v>1</v>
      </c>
      <c r="H80">
        <v>6.99</v>
      </c>
      <c r="I80">
        <v>4.66</v>
      </c>
      <c r="J80">
        <v>33.33</v>
      </c>
      <c r="K80">
        <v>45.07</v>
      </c>
      <c r="L80">
        <v>3.84</v>
      </c>
      <c r="M80">
        <v>1</v>
      </c>
    </row>
    <row r="81" spans="1:13" x14ac:dyDescent="0.25">
      <c r="A81" t="s">
        <v>92</v>
      </c>
      <c r="B81" t="str">
        <f>"9781908574091"</f>
        <v>9781908574091</v>
      </c>
      <c r="C81" s="1">
        <v>40942</v>
      </c>
      <c r="D81">
        <v>6.99</v>
      </c>
      <c r="E81">
        <v>5</v>
      </c>
      <c r="F81" t="s">
        <v>327</v>
      </c>
      <c r="G81">
        <v>1</v>
      </c>
      <c r="H81">
        <v>6.99</v>
      </c>
      <c r="I81">
        <v>4.66</v>
      </c>
      <c r="J81">
        <v>33.33</v>
      </c>
      <c r="K81">
        <v>45.07</v>
      </c>
      <c r="L81">
        <v>3.84</v>
      </c>
      <c r="M81">
        <v>1</v>
      </c>
    </row>
    <row r="82" spans="1:13" x14ac:dyDescent="0.25">
      <c r="A82" t="s">
        <v>196</v>
      </c>
      <c r="B82" t="str">
        <f>"9781908574282"</f>
        <v>9781908574282</v>
      </c>
      <c r="C82" s="1">
        <v>40976</v>
      </c>
      <c r="D82">
        <v>10.99</v>
      </c>
      <c r="E82">
        <v>19</v>
      </c>
      <c r="F82" t="s">
        <v>334</v>
      </c>
      <c r="G82">
        <v>1</v>
      </c>
      <c r="H82">
        <v>10.99</v>
      </c>
      <c r="I82">
        <v>8.24</v>
      </c>
      <c r="J82">
        <v>25</v>
      </c>
      <c r="K82">
        <v>38.04</v>
      </c>
      <c r="L82">
        <v>6.81</v>
      </c>
      <c r="M82">
        <v>1</v>
      </c>
    </row>
    <row r="83" spans="1:13" x14ac:dyDescent="0.25">
      <c r="A83" t="s">
        <v>107</v>
      </c>
      <c r="B83" t="str">
        <f>"9781908574305"</f>
        <v>9781908574305</v>
      </c>
      <c r="C83" s="1">
        <v>40981</v>
      </c>
      <c r="D83">
        <v>19.95</v>
      </c>
      <c r="E83">
        <v>4</v>
      </c>
      <c r="F83" t="s">
        <v>307</v>
      </c>
      <c r="G83">
        <v>1</v>
      </c>
      <c r="H83">
        <v>19.95</v>
      </c>
      <c r="I83">
        <v>14.96</v>
      </c>
      <c r="J83">
        <v>25</v>
      </c>
      <c r="K83">
        <v>38.049999999999997</v>
      </c>
      <c r="L83">
        <v>12.36</v>
      </c>
      <c r="M83">
        <v>2</v>
      </c>
    </row>
    <row r="84" spans="1:13" x14ac:dyDescent="0.25">
      <c r="A84" t="s">
        <v>107</v>
      </c>
      <c r="B84" t="str">
        <f>"9781908574305"</f>
        <v>9781908574305</v>
      </c>
      <c r="C84" s="1">
        <v>40981</v>
      </c>
      <c r="D84">
        <v>19.95</v>
      </c>
      <c r="E84">
        <v>4</v>
      </c>
      <c r="F84" t="s">
        <v>334</v>
      </c>
      <c r="G84">
        <v>1</v>
      </c>
      <c r="H84">
        <v>19.95</v>
      </c>
      <c r="I84">
        <v>14.96</v>
      </c>
      <c r="J84">
        <v>25</v>
      </c>
      <c r="K84">
        <v>38.049999999999997</v>
      </c>
      <c r="L84">
        <v>12.36</v>
      </c>
      <c r="M84">
        <v>2</v>
      </c>
    </row>
    <row r="85" spans="1:13" x14ac:dyDescent="0.25">
      <c r="A85" t="s">
        <v>252</v>
      </c>
      <c r="B85" t="str">
        <f>"9781908574565"</f>
        <v>9781908574565</v>
      </c>
      <c r="C85" s="1">
        <v>41075</v>
      </c>
      <c r="D85">
        <v>5.82</v>
      </c>
      <c r="E85">
        <v>29</v>
      </c>
      <c r="F85" t="s">
        <v>306</v>
      </c>
      <c r="G85">
        <v>1</v>
      </c>
      <c r="H85">
        <v>5.82</v>
      </c>
      <c r="I85">
        <v>3.88</v>
      </c>
      <c r="J85">
        <v>33.33</v>
      </c>
      <c r="K85">
        <v>45.02</v>
      </c>
      <c r="L85">
        <v>3.2</v>
      </c>
      <c r="M85">
        <v>2</v>
      </c>
    </row>
    <row r="86" spans="1:13" x14ac:dyDescent="0.25">
      <c r="A86" t="s">
        <v>60</v>
      </c>
      <c r="B86" t="str">
        <f>"9781908574220"</f>
        <v>9781908574220</v>
      </c>
      <c r="C86" s="1">
        <v>41075</v>
      </c>
      <c r="D86">
        <v>7.99</v>
      </c>
      <c r="E86">
        <v>19</v>
      </c>
      <c r="F86" t="s">
        <v>298</v>
      </c>
      <c r="G86">
        <v>7</v>
      </c>
      <c r="H86">
        <v>55.93</v>
      </c>
      <c r="I86">
        <v>35.24</v>
      </c>
      <c r="J86">
        <v>37</v>
      </c>
      <c r="K86">
        <v>47.96</v>
      </c>
      <c r="L86">
        <v>29.11</v>
      </c>
      <c r="M86">
        <v>1</v>
      </c>
    </row>
    <row r="87" spans="1:13" x14ac:dyDescent="0.25">
      <c r="A87" t="s">
        <v>60</v>
      </c>
      <c r="B87" t="str">
        <f>"9781908574220"</f>
        <v>9781908574220</v>
      </c>
      <c r="C87" s="1">
        <v>41075</v>
      </c>
      <c r="D87">
        <v>7.99</v>
      </c>
      <c r="E87">
        <v>19</v>
      </c>
      <c r="F87" t="s">
        <v>318</v>
      </c>
      <c r="G87">
        <v>6</v>
      </c>
      <c r="H87">
        <v>47.94</v>
      </c>
      <c r="I87">
        <v>31.96</v>
      </c>
      <c r="J87">
        <v>33.33</v>
      </c>
      <c r="K87">
        <v>45</v>
      </c>
      <c r="L87">
        <v>26.37</v>
      </c>
      <c r="M87">
        <v>1</v>
      </c>
    </row>
    <row r="88" spans="1:13" x14ac:dyDescent="0.25">
      <c r="A88" t="s">
        <v>60</v>
      </c>
      <c r="B88" t="str">
        <f>"9781908574220"</f>
        <v>9781908574220</v>
      </c>
      <c r="C88" s="1">
        <v>41075</v>
      </c>
      <c r="D88">
        <v>7.99</v>
      </c>
      <c r="E88">
        <v>19</v>
      </c>
      <c r="F88" t="s">
        <v>325</v>
      </c>
      <c r="G88">
        <v>1</v>
      </c>
      <c r="H88">
        <v>7.99</v>
      </c>
      <c r="I88">
        <v>5.33</v>
      </c>
      <c r="J88">
        <v>33.33</v>
      </c>
      <c r="K88">
        <v>45.06</v>
      </c>
      <c r="L88">
        <v>4.3899999999999997</v>
      </c>
      <c r="M88">
        <v>1</v>
      </c>
    </row>
    <row r="89" spans="1:13" x14ac:dyDescent="0.25">
      <c r="A89" t="s">
        <v>255</v>
      </c>
      <c r="B89" t="str">
        <f>"9781907004988"</f>
        <v>9781907004988</v>
      </c>
      <c r="C89" s="1">
        <v>41131</v>
      </c>
      <c r="D89">
        <v>5.99</v>
      </c>
      <c r="E89">
        <v>16</v>
      </c>
      <c r="F89" t="s">
        <v>298</v>
      </c>
      <c r="G89">
        <v>1</v>
      </c>
      <c r="H89">
        <v>5.99</v>
      </c>
      <c r="I89">
        <v>3.77</v>
      </c>
      <c r="J89">
        <v>37</v>
      </c>
      <c r="K89">
        <v>48.09</v>
      </c>
      <c r="L89">
        <v>3.11</v>
      </c>
      <c r="M89">
        <v>1</v>
      </c>
    </row>
    <row r="90" spans="1:13" x14ac:dyDescent="0.25">
      <c r="A90" t="s">
        <v>155</v>
      </c>
      <c r="B90" t="str">
        <f>"9781908574749"</f>
        <v>9781908574749</v>
      </c>
      <c r="C90" s="1">
        <v>41204</v>
      </c>
      <c r="D90">
        <v>3.99</v>
      </c>
      <c r="E90">
        <v>44</v>
      </c>
      <c r="F90" t="s">
        <v>305</v>
      </c>
      <c r="G90">
        <v>5</v>
      </c>
      <c r="H90">
        <v>19.95</v>
      </c>
      <c r="I90">
        <v>12.97</v>
      </c>
      <c r="J90">
        <v>35</v>
      </c>
      <c r="K90">
        <v>46.32</v>
      </c>
      <c r="L90">
        <v>10.71</v>
      </c>
      <c r="M90">
        <v>1</v>
      </c>
    </row>
    <row r="91" spans="1:13" x14ac:dyDescent="0.25">
      <c r="A91" t="s">
        <v>155</v>
      </c>
      <c r="B91" t="str">
        <f>"9781908574749"</f>
        <v>9781908574749</v>
      </c>
      <c r="C91" s="1">
        <v>41204</v>
      </c>
      <c r="D91">
        <v>3.99</v>
      </c>
      <c r="E91">
        <v>44</v>
      </c>
      <c r="F91" t="s">
        <v>336</v>
      </c>
      <c r="G91">
        <v>1</v>
      </c>
      <c r="H91">
        <v>3.99</v>
      </c>
      <c r="I91">
        <v>2.66</v>
      </c>
      <c r="J91">
        <v>33.33</v>
      </c>
      <c r="K91">
        <v>45.12</v>
      </c>
      <c r="L91">
        <v>2.19</v>
      </c>
      <c r="M91">
        <v>1</v>
      </c>
    </row>
    <row r="92" spans="1:13" x14ac:dyDescent="0.25">
      <c r="A92" t="s">
        <v>172</v>
      </c>
      <c r="B92" t="str">
        <f>"9781908574510"</f>
        <v>9781908574510</v>
      </c>
      <c r="C92" s="1">
        <v>41204</v>
      </c>
      <c r="D92">
        <v>2.99</v>
      </c>
      <c r="E92">
        <v>83</v>
      </c>
      <c r="F92" t="s">
        <v>346</v>
      </c>
      <c r="G92">
        <v>1</v>
      </c>
      <c r="H92">
        <v>2.99</v>
      </c>
      <c r="I92">
        <v>1.99</v>
      </c>
      <c r="J92">
        <v>33.33</v>
      </c>
      <c r="K92">
        <v>45.16</v>
      </c>
      <c r="L92">
        <v>1.64</v>
      </c>
      <c r="M92">
        <v>1</v>
      </c>
    </row>
    <row r="93" spans="1:13" x14ac:dyDescent="0.25">
      <c r="A93" t="s">
        <v>172</v>
      </c>
      <c r="B93" t="str">
        <f>"9781908574510"</f>
        <v>9781908574510</v>
      </c>
      <c r="C93" s="1">
        <v>41204</v>
      </c>
      <c r="D93">
        <v>2.99</v>
      </c>
      <c r="E93">
        <v>83</v>
      </c>
      <c r="F93" t="s">
        <v>297</v>
      </c>
      <c r="G93">
        <v>1</v>
      </c>
      <c r="H93">
        <v>2.99</v>
      </c>
      <c r="I93">
        <v>1.99</v>
      </c>
      <c r="J93">
        <v>33.33</v>
      </c>
      <c r="K93">
        <v>45.16</v>
      </c>
      <c r="L93">
        <v>1.64</v>
      </c>
      <c r="M93">
        <v>1</v>
      </c>
    </row>
    <row r="94" spans="1:13" x14ac:dyDescent="0.25">
      <c r="A94" t="s">
        <v>172</v>
      </c>
      <c r="B94" t="str">
        <f>"9781908574510"</f>
        <v>9781908574510</v>
      </c>
      <c r="C94" s="1">
        <v>41204</v>
      </c>
      <c r="D94">
        <v>2.99</v>
      </c>
      <c r="E94">
        <v>83</v>
      </c>
      <c r="F94" t="s">
        <v>297</v>
      </c>
      <c r="G94">
        <v>1</v>
      </c>
      <c r="H94">
        <v>2.99</v>
      </c>
      <c r="I94">
        <v>1.99</v>
      </c>
      <c r="J94">
        <v>33.33</v>
      </c>
      <c r="K94">
        <v>45.16</v>
      </c>
      <c r="L94">
        <v>1.64</v>
      </c>
      <c r="M94">
        <v>1</v>
      </c>
    </row>
    <row r="95" spans="1:13" x14ac:dyDescent="0.25">
      <c r="A95" t="s">
        <v>172</v>
      </c>
      <c r="B95" t="str">
        <f>"9781908574510"</f>
        <v>9781908574510</v>
      </c>
      <c r="C95" s="1">
        <v>41204</v>
      </c>
      <c r="D95">
        <v>2.99</v>
      </c>
      <c r="E95">
        <v>83</v>
      </c>
      <c r="F95" t="s">
        <v>320</v>
      </c>
      <c r="G95">
        <v>2</v>
      </c>
      <c r="H95">
        <v>5.98</v>
      </c>
      <c r="I95">
        <v>3.99</v>
      </c>
      <c r="J95">
        <v>33.33</v>
      </c>
      <c r="K95">
        <v>44.99</v>
      </c>
      <c r="L95">
        <v>3.29</v>
      </c>
      <c r="M95">
        <v>1</v>
      </c>
    </row>
    <row r="96" spans="1:13" x14ac:dyDescent="0.25">
      <c r="A96" t="s">
        <v>172</v>
      </c>
      <c r="B96" t="str">
        <f>"9781908574510"</f>
        <v>9781908574510</v>
      </c>
      <c r="C96" s="1">
        <v>41204</v>
      </c>
      <c r="D96">
        <v>2.99</v>
      </c>
      <c r="E96">
        <v>83</v>
      </c>
      <c r="F96" t="s">
        <v>323</v>
      </c>
      <c r="G96">
        <v>1</v>
      </c>
      <c r="H96">
        <v>2.99</v>
      </c>
      <c r="I96">
        <v>1.94</v>
      </c>
      <c r="J96">
        <v>35</v>
      </c>
      <c r="K96">
        <v>46.49</v>
      </c>
      <c r="L96">
        <v>1.6</v>
      </c>
      <c r="M96">
        <v>1</v>
      </c>
    </row>
    <row r="97" spans="1:13" x14ac:dyDescent="0.25">
      <c r="A97" t="s">
        <v>165</v>
      </c>
      <c r="B97" t="str">
        <f t="shared" ref="B97:B102" si="1">"9781908574527"</f>
        <v>9781908574527</v>
      </c>
      <c r="C97" s="1">
        <v>41204</v>
      </c>
      <c r="D97">
        <v>2.99</v>
      </c>
      <c r="E97">
        <v>45</v>
      </c>
      <c r="F97" t="s">
        <v>298</v>
      </c>
      <c r="G97">
        <v>3</v>
      </c>
      <c r="H97">
        <v>8.9700000000000006</v>
      </c>
      <c r="I97">
        <v>5.65</v>
      </c>
      <c r="J97">
        <v>37</v>
      </c>
      <c r="K97">
        <v>47.94</v>
      </c>
      <c r="L97">
        <v>4.67</v>
      </c>
      <c r="M97">
        <v>1</v>
      </c>
    </row>
    <row r="98" spans="1:13" x14ac:dyDescent="0.25">
      <c r="A98" t="s">
        <v>165</v>
      </c>
      <c r="B98" t="str">
        <f t="shared" si="1"/>
        <v>9781908574527</v>
      </c>
      <c r="C98" s="1">
        <v>41204</v>
      </c>
      <c r="D98">
        <v>2.99</v>
      </c>
      <c r="E98">
        <v>45</v>
      </c>
      <c r="F98" t="s">
        <v>321</v>
      </c>
      <c r="G98">
        <v>-1</v>
      </c>
      <c r="H98">
        <v>-2.99</v>
      </c>
      <c r="I98">
        <v>-1.99</v>
      </c>
      <c r="J98">
        <v>33.33</v>
      </c>
      <c r="K98">
        <v>45.16</v>
      </c>
      <c r="L98">
        <v>-1.64</v>
      </c>
      <c r="M98">
        <v>1</v>
      </c>
    </row>
    <row r="99" spans="1:13" x14ac:dyDescent="0.25">
      <c r="A99" t="s">
        <v>165</v>
      </c>
      <c r="B99" t="str">
        <f t="shared" si="1"/>
        <v>9781908574527</v>
      </c>
      <c r="C99" s="1">
        <v>41204</v>
      </c>
      <c r="D99">
        <v>2.99</v>
      </c>
      <c r="E99">
        <v>45</v>
      </c>
      <c r="F99" t="s">
        <v>297</v>
      </c>
      <c r="G99">
        <v>1</v>
      </c>
      <c r="H99">
        <v>2.99</v>
      </c>
      <c r="I99">
        <v>1.99</v>
      </c>
      <c r="J99">
        <v>33.33</v>
      </c>
      <c r="K99">
        <v>45.16</v>
      </c>
      <c r="L99">
        <v>1.64</v>
      </c>
      <c r="M99">
        <v>1</v>
      </c>
    </row>
    <row r="100" spans="1:13" x14ac:dyDescent="0.25">
      <c r="A100" t="s">
        <v>165</v>
      </c>
      <c r="B100" t="str">
        <f t="shared" si="1"/>
        <v>9781908574527</v>
      </c>
      <c r="C100" s="1">
        <v>41204</v>
      </c>
      <c r="D100">
        <v>2.99</v>
      </c>
      <c r="E100">
        <v>45</v>
      </c>
      <c r="F100" t="s">
        <v>325</v>
      </c>
      <c r="G100">
        <v>1</v>
      </c>
      <c r="H100">
        <v>2.99</v>
      </c>
      <c r="I100">
        <v>1.99</v>
      </c>
      <c r="J100">
        <v>33.33</v>
      </c>
      <c r="K100">
        <v>45.16</v>
      </c>
      <c r="L100">
        <v>1.64</v>
      </c>
      <c r="M100">
        <v>1</v>
      </c>
    </row>
    <row r="101" spans="1:13" x14ac:dyDescent="0.25">
      <c r="A101" t="s">
        <v>165</v>
      </c>
      <c r="B101" t="str">
        <f t="shared" si="1"/>
        <v>9781908574527</v>
      </c>
      <c r="C101" s="1">
        <v>41204</v>
      </c>
      <c r="D101">
        <v>2.99</v>
      </c>
      <c r="E101">
        <v>45</v>
      </c>
      <c r="F101" t="s">
        <v>325</v>
      </c>
      <c r="G101">
        <v>1</v>
      </c>
      <c r="H101">
        <v>2.99</v>
      </c>
      <c r="I101">
        <v>1.99</v>
      </c>
      <c r="J101">
        <v>33.33</v>
      </c>
      <c r="K101">
        <v>45.16</v>
      </c>
      <c r="L101">
        <v>1.64</v>
      </c>
      <c r="M101">
        <v>1</v>
      </c>
    </row>
    <row r="102" spans="1:13" x14ac:dyDescent="0.25">
      <c r="A102" t="s">
        <v>165</v>
      </c>
      <c r="B102" t="str">
        <f t="shared" si="1"/>
        <v>9781908574527</v>
      </c>
      <c r="C102" s="1">
        <v>41204</v>
      </c>
      <c r="D102">
        <v>2.99</v>
      </c>
      <c r="E102">
        <v>45</v>
      </c>
      <c r="F102" t="s">
        <v>320</v>
      </c>
      <c r="G102">
        <v>2</v>
      </c>
      <c r="H102">
        <v>5.98</v>
      </c>
      <c r="I102">
        <v>3.99</v>
      </c>
      <c r="J102">
        <v>33.33</v>
      </c>
      <c r="K102">
        <v>44.99</v>
      </c>
      <c r="L102">
        <v>3.29</v>
      </c>
      <c r="M102">
        <v>1</v>
      </c>
    </row>
    <row r="103" spans="1:13" x14ac:dyDescent="0.25">
      <c r="A103" t="s">
        <v>156</v>
      </c>
      <c r="B103" t="str">
        <f t="shared" ref="B103:B109" si="2">"9781908574732"</f>
        <v>9781908574732</v>
      </c>
      <c r="C103" s="1">
        <v>41204</v>
      </c>
      <c r="D103">
        <v>2.99</v>
      </c>
      <c r="E103">
        <v>0</v>
      </c>
      <c r="F103" t="s">
        <v>298</v>
      </c>
      <c r="G103">
        <v>3</v>
      </c>
      <c r="H103">
        <v>8.9700000000000006</v>
      </c>
      <c r="I103">
        <v>5.65</v>
      </c>
      <c r="J103">
        <v>37</v>
      </c>
      <c r="K103">
        <v>47.94</v>
      </c>
      <c r="L103">
        <v>4.67</v>
      </c>
      <c r="M103">
        <v>1</v>
      </c>
    </row>
    <row r="104" spans="1:13" x14ac:dyDescent="0.25">
      <c r="A104" t="s">
        <v>156</v>
      </c>
      <c r="B104" t="str">
        <f t="shared" si="2"/>
        <v>9781908574732</v>
      </c>
      <c r="C104" s="1">
        <v>41204</v>
      </c>
      <c r="D104">
        <v>2.99</v>
      </c>
      <c r="E104">
        <v>0</v>
      </c>
      <c r="F104" t="s">
        <v>321</v>
      </c>
      <c r="G104">
        <v>-2</v>
      </c>
      <c r="H104">
        <v>-5.98</v>
      </c>
      <c r="I104">
        <v>-3.99</v>
      </c>
      <c r="J104">
        <v>33.33</v>
      </c>
      <c r="K104">
        <v>44.99</v>
      </c>
      <c r="L104">
        <v>-3.29</v>
      </c>
      <c r="M104">
        <v>1</v>
      </c>
    </row>
    <row r="105" spans="1:13" x14ac:dyDescent="0.25">
      <c r="A105" t="s">
        <v>156</v>
      </c>
      <c r="B105" t="str">
        <f t="shared" si="2"/>
        <v>9781908574732</v>
      </c>
      <c r="C105" s="1">
        <v>41204</v>
      </c>
      <c r="D105">
        <v>2.99</v>
      </c>
      <c r="E105">
        <v>0</v>
      </c>
      <c r="F105" t="s">
        <v>299</v>
      </c>
      <c r="G105">
        <v>1</v>
      </c>
      <c r="H105">
        <v>2.99</v>
      </c>
      <c r="I105">
        <v>1.99</v>
      </c>
      <c r="J105">
        <v>33.33</v>
      </c>
      <c r="K105">
        <v>45.16</v>
      </c>
      <c r="L105">
        <v>1.64</v>
      </c>
      <c r="M105">
        <v>1</v>
      </c>
    </row>
    <row r="106" spans="1:13" x14ac:dyDescent="0.25">
      <c r="A106" t="s">
        <v>156</v>
      </c>
      <c r="B106" t="str">
        <f t="shared" si="2"/>
        <v>9781908574732</v>
      </c>
      <c r="C106" s="1">
        <v>41204</v>
      </c>
      <c r="D106">
        <v>2.99</v>
      </c>
      <c r="E106">
        <v>0</v>
      </c>
      <c r="F106" t="s">
        <v>297</v>
      </c>
      <c r="G106">
        <v>1</v>
      </c>
      <c r="H106">
        <v>2.99</v>
      </c>
      <c r="I106">
        <v>1.99</v>
      </c>
      <c r="J106">
        <v>33.33</v>
      </c>
      <c r="K106">
        <v>45.16</v>
      </c>
      <c r="L106">
        <v>1.64</v>
      </c>
      <c r="M106">
        <v>1</v>
      </c>
    </row>
    <row r="107" spans="1:13" x14ac:dyDescent="0.25">
      <c r="A107" t="s">
        <v>156</v>
      </c>
      <c r="B107" t="str">
        <f t="shared" si="2"/>
        <v>9781908574732</v>
      </c>
      <c r="C107" s="1">
        <v>41204</v>
      </c>
      <c r="D107">
        <v>2.99</v>
      </c>
      <c r="E107">
        <v>0</v>
      </c>
      <c r="F107" t="s">
        <v>297</v>
      </c>
      <c r="G107">
        <v>2</v>
      </c>
      <c r="H107">
        <v>5.98</v>
      </c>
      <c r="I107">
        <v>3.99</v>
      </c>
      <c r="J107">
        <v>33.33</v>
      </c>
      <c r="K107">
        <v>44.99</v>
      </c>
      <c r="L107">
        <v>3.29</v>
      </c>
      <c r="M107">
        <v>1</v>
      </c>
    </row>
    <row r="108" spans="1:13" x14ac:dyDescent="0.25">
      <c r="A108" t="s">
        <v>156</v>
      </c>
      <c r="B108" t="str">
        <f t="shared" si="2"/>
        <v>9781908574732</v>
      </c>
      <c r="C108" s="1">
        <v>41204</v>
      </c>
      <c r="D108">
        <v>2.99</v>
      </c>
      <c r="E108">
        <v>0</v>
      </c>
      <c r="F108" t="s">
        <v>320</v>
      </c>
      <c r="G108">
        <v>2</v>
      </c>
      <c r="H108">
        <v>5.98</v>
      </c>
      <c r="I108">
        <v>3.99</v>
      </c>
      <c r="J108">
        <v>33.33</v>
      </c>
      <c r="K108">
        <v>44.99</v>
      </c>
      <c r="L108">
        <v>3.29</v>
      </c>
      <c r="M108">
        <v>1</v>
      </c>
    </row>
    <row r="109" spans="1:13" x14ac:dyDescent="0.25">
      <c r="A109" t="s">
        <v>156</v>
      </c>
      <c r="B109" t="str">
        <f t="shared" si="2"/>
        <v>9781908574732</v>
      </c>
      <c r="C109" s="1">
        <v>41204</v>
      </c>
      <c r="D109">
        <v>2.99</v>
      </c>
      <c r="E109">
        <v>0</v>
      </c>
      <c r="F109" t="s">
        <v>323</v>
      </c>
      <c r="G109">
        <v>1</v>
      </c>
      <c r="H109">
        <v>2.99</v>
      </c>
      <c r="I109">
        <v>1.94</v>
      </c>
      <c r="J109">
        <v>35</v>
      </c>
      <c r="K109">
        <v>46.49</v>
      </c>
      <c r="L109">
        <v>1.6</v>
      </c>
      <c r="M109">
        <v>1</v>
      </c>
    </row>
    <row r="110" spans="1:13" x14ac:dyDescent="0.25">
      <c r="A110" t="s">
        <v>131</v>
      </c>
      <c r="B110" t="str">
        <f>"9781908574916"</f>
        <v>9781908574916</v>
      </c>
      <c r="C110" s="1">
        <v>41261</v>
      </c>
      <c r="D110">
        <v>29.99</v>
      </c>
      <c r="E110">
        <v>4</v>
      </c>
      <c r="F110" t="s">
        <v>307</v>
      </c>
      <c r="G110">
        <v>1</v>
      </c>
      <c r="H110">
        <v>29.99</v>
      </c>
      <c r="I110">
        <v>19.989999999999998</v>
      </c>
      <c r="J110">
        <v>33.33</v>
      </c>
      <c r="K110">
        <v>45.02</v>
      </c>
      <c r="L110">
        <v>16.489999999999998</v>
      </c>
      <c r="M110">
        <v>1</v>
      </c>
    </row>
    <row r="111" spans="1:13" x14ac:dyDescent="0.25">
      <c r="A111" t="s">
        <v>55</v>
      </c>
      <c r="B111" t="str">
        <f t="shared" ref="B111:B117" si="3">"9781908574718"</f>
        <v>9781908574718</v>
      </c>
      <c r="C111" s="1">
        <v>41278</v>
      </c>
      <c r="D111">
        <v>12.99</v>
      </c>
      <c r="E111">
        <v>22</v>
      </c>
      <c r="F111" t="s">
        <v>316</v>
      </c>
      <c r="G111">
        <v>1</v>
      </c>
      <c r="H111">
        <v>12.99</v>
      </c>
      <c r="I111">
        <v>8.66</v>
      </c>
      <c r="J111">
        <v>33.33</v>
      </c>
      <c r="K111">
        <v>45.04</v>
      </c>
      <c r="L111">
        <v>7.14</v>
      </c>
      <c r="M111">
        <v>1</v>
      </c>
    </row>
    <row r="112" spans="1:13" x14ac:dyDescent="0.25">
      <c r="A112" t="s">
        <v>55</v>
      </c>
      <c r="B112" t="str">
        <f t="shared" si="3"/>
        <v>9781908574718</v>
      </c>
      <c r="C112" s="1">
        <v>41278</v>
      </c>
      <c r="D112">
        <v>12.99</v>
      </c>
      <c r="E112">
        <v>22</v>
      </c>
      <c r="F112" t="s">
        <v>316</v>
      </c>
      <c r="G112">
        <v>1</v>
      </c>
      <c r="H112">
        <v>12.99</v>
      </c>
      <c r="I112">
        <v>8.66</v>
      </c>
      <c r="J112">
        <v>33.33</v>
      </c>
      <c r="K112">
        <v>45.04</v>
      </c>
      <c r="L112">
        <v>7.14</v>
      </c>
      <c r="M112">
        <v>1</v>
      </c>
    </row>
    <row r="113" spans="1:13" x14ac:dyDescent="0.25">
      <c r="A113" t="s">
        <v>55</v>
      </c>
      <c r="B113" t="str">
        <f t="shared" si="3"/>
        <v>9781908574718</v>
      </c>
      <c r="C113" s="1">
        <v>41278</v>
      </c>
      <c r="D113">
        <v>12.99</v>
      </c>
      <c r="E113">
        <v>22</v>
      </c>
      <c r="F113" t="s">
        <v>302</v>
      </c>
      <c r="G113">
        <v>2</v>
      </c>
      <c r="H113">
        <v>25.98</v>
      </c>
      <c r="I113">
        <v>17.32</v>
      </c>
      <c r="J113">
        <v>33.33</v>
      </c>
      <c r="K113">
        <v>45</v>
      </c>
      <c r="L113">
        <v>14.29</v>
      </c>
      <c r="M113">
        <v>1</v>
      </c>
    </row>
    <row r="114" spans="1:13" x14ac:dyDescent="0.25">
      <c r="A114" t="s">
        <v>55</v>
      </c>
      <c r="B114" t="str">
        <f t="shared" si="3"/>
        <v>9781908574718</v>
      </c>
      <c r="C114" s="1">
        <v>41278</v>
      </c>
      <c r="D114">
        <v>12.99</v>
      </c>
      <c r="E114">
        <v>22</v>
      </c>
      <c r="F114" t="s">
        <v>326</v>
      </c>
      <c r="G114">
        <v>2</v>
      </c>
      <c r="H114">
        <v>25.98</v>
      </c>
      <c r="I114">
        <v>17.32</v>
      </c>
      <c r="J114">
        <v>33.33</v>
      </c>
      <c r="K114">
        <v>45</v>
      </c>
      <c r="L114">
        <v>14.29</v>
      </c>
      <c r="M114">
        <v>1</v>
      </c>
    </row>
    <row r="115" spans="1:13" x14ac:dyDescent="0.25">
      <c r="A115" t="s">
        <v>55</v>
      </c>
      <c r="B115" t="str">
        <f t="shared" si="3"/>
        <v>9781908574718</v>
      </c>
      <c r="C115" s="1">
        <v>41278</v>
      </c>
      <c r="D115">
        <v>12.99</v>
      </c>
      <c r="E115">
        <v>22</v>
      </c>
      <c r="F115" t="s">
        <v>334</v>
      </c>
      <c r="G115">
        <v>1</v>
      </c>
      <c r="H115">
        <v>12.99</v>
      </c>
      <c r="I115">
        <v>8.66</v>
      </c>
      <c r="J115">
        <v>33.33</v>
      </c>
      <c r="K115">
        <v>45.04</v>
      </c>
      <c r="L115">
        <v>7.14</v>
      </c>
      <c r="M115">
        <v>1</v>
      </c>
    </row>
    <row r="116" spans="1:13" x14ac:dyDescent="0.25">
      <c r="A116" t="s">
        <v>55</v>
      </c>
      <c r="B116" t="str">
        <f t="shared" si="3"/>
        <v>9781908574718</v>
      </c>
      <c r="C116" s="1">
        <v>41278</v>
      </c>
      <c r="D116">
        <v>12.99</v>
      </c>
      <c r="E116">
        <v>22</v>
      </c>
      <c r="F116" t="s">
        <v>327</v>
      </c>
      <c r="G116">
        <v>1</v>
      </c>
      <c r="H116">
        <v>12.99</v>
      </c>
      <c r="I116">
        <v>8.66</v>
      </c>
      <c r="J116">
        <v>33.33</v>
      </c>
      <c r="K116">
        <v>45.04</v>
      </c>
      <c r="L116">
        <v>7.14</v>
      </c>
      <c r="M116">
        <v>1</v>
      </c>
    </row>
    <row r="117" spans="1:13" x14ac:dyDescent="0.25">
      <c r="A117" t="s">
        <v>55</v>
      </c>
      <c r="B117" t="str">
        <f t="shared" si="3"/>
        <v>9781908574718</v>
      </c>
      <c r="C117" s="1">
        <v>41278</v>
      </c>
      <c r="D117">
        <v>12.99</v>
      </c>
      <c r="E117">
        <v>22</v>
      </c>
      <c r="F117" t="s">
        <v>327</v>
      </c>
      <c r="G117">
        <v>1</v>
      </c>
      <c r="H117">
        <v>12.99</v>
      </c>
      <c r="I117">
        <v>8.66</v>
      </c>
      <c r="J117">
        <v>33.33</v>
      </c>
      <c r="K117">
        <v>45.04</v>
      </c>
      <c r="L117">
        <v>7.14</v>
      </c>
      <c r="M117">
        <v>1</v>
      </c>
    </row>
    <row r="118" spans="1:13" x14ac:dyDescent="0.25">
      <c r="A118" t="s">
        <v>56</v>
      </c>
      <c r="B118" t="str">
        <f>"9781908574824"</f>
        <v>9781908574824</v>
      </c>
      <c r="C118" s="1">
        <v>41278</v>
      </c>
      <c r="D118">
        <v>12.99</v>
      </c>
      <c r="E118">
        <v>78</v>
      </c>
      <c r="F118" t="s">
        <v>346</v>
      </c>
      <c r="G118">
        <v>1</v>
      </c>
      <c r="H118">
        <v>12.99</v>
      </c>
      <c r="I118">
        <v>8.66</v>
      </c>
      <c r="J118">
        <v>33.33</v>
      </c>
      <c r="K118">
        <v>45.04</v>
      </c>
      <c r="L118">
        <v>7.14</v>
      </c>
      <c r="M118">
        <v>1</v>
      </c>
    </row>
    <row r="119" spans="1:13" x14ac:dyDescent="0.25">
      <c r="A119" t="s">
        <v>56</v>
      </c>
      <c r="B119" t="str">
        <f>"9781908574824"</f>
        <v>9781908574824</v>
      </c>
      <c r="C119" s="1">
        <v>41278</v>
      </c>
      <c r="D119">
        <v>12.99</v>
      </c>
      <c r="E119">
        <v>78</v>
      </c>
      <c r="F119" t="s">
        <v>331</v>
      </c>
      <c r="G119">
        <v>1</v>
      </c>
      <c r="H119">
        <v>12.99</v>
      </c>
      <c r="I119">
        <v>7.79</v>
      </c>
      <c r="J119">
        <v>40</v>
      </c>
      <c r="K119">
        <v>50.51</v>
      </c>
      <c r="L119">
        <v>6.43</v>
      </c>
      <c r="M119">
        <v>1</v>
      </c>
    </row>
    <row r="120" spans="1:13" x14ac:dyDescent="0.25">
      <c r="A120" t="s">
        <v>56</v>
      </c>
      <c r="B120" t="str">
        <f>"9781908574824"</f>
        <v>9781908574824</v>
      </c>
      <c r="C120" s="1">
        <v>41278</v>
      </c>
      <c r="D120">
        <v>12.99</v>
      </c>
      <c r="E120">
        <v>78</v>
      </c>
      <c r="F120" t="s">
        <v>331</v>
      </c>
      <c r="G120">
        <v>1</v>
      </c>
      <c r="H120">
        <v>12.99</v>
      </c>
      <c r="I120">
        <v>7.79</v>
      </c>
      <c r="J120">
        <v>40</v>
      </c>
      <c r="K120">
        <v>50.51</v>
      </c>
      <c r="L120">
        <v>6.43</v>
      </c>
      <c r="M120">
        <v>1</v>
      </c>
    </row>
    <row r="121" spans="1:13" x14ac:dyDescent="0.25">
      <c r="A121" t="s">
        <v>56</v>
      </c>
      <c r="B121" t="str">
        <f>"9781908574824"</f>
        <v>9781908574824</v>
      </c>
      <c r="C121" s="1">
        <v>41278</v>
      </c>
      <c r="D121">
        <v>12.99</v>
      </c>
      <c r="E121">
        <v>78</v>
      </c>
      <c r="F121" t="s">
        <v>302</v>
      </c>
      <c r="G121">
        <v>6</v>
      </c>
      <c r="H121">
        <v>77.94</v>
      </c>
      <c r="I121">
        <v>51.96</v>
      </c>
      <c r="J121">
        <v>33.33</v>
      </c>
      <c r="K121">
        <v>45</v>
      </c>
      <c r="L121">
        <v>42.87</v>
      </c>
      <c r="M121">
        <v>1</v>
      </c>
    </row>
    <row r="122" spans="1:13" x14ac:dyDescent="0.25">
      <c r="A122" t="s">
        <v>101</v>
      </c>
      <c r="B122" t="str">
        <f>"9781908574831"</f>
        <v>9781908574831</v>
      </c>
      <c r="C122" s="1">
        <v>41278</v>
      </c>
      <c r="D122">
        <v>12.99</v>
      </c>
      <c r="E122">
        <v>70</v>
      </c>
      <c r="F122" t="s">
        <v>346</v>
      </c>
      <c r="G122">
        <v>1</v>
      </c>
      <c r="H122">
        <v>12.99</v>
      </c>
      <c r="I122">
        <v>8.66</v>
      </c>
      <c r="J122">
        <v>33.33</v>
      </c>
      <c r="K122">
        <v>45.04</v>
      </c>
      <c r="L122">
        <v>7.14</v>
      </c>
      <c r="M122">
        <v>1</v>
      </c>
    </row>
    <row r="123" spans="1:13" x14ac:dyDescent="0.25">
      <c r="A123" t="s">
        <v>101</v>
      </c>
      <c r="B123" t="str">
        <f>"9781908574831"</f>
        <v>9781908574831</v>
      </c>
      <c r="C123" s="1">
        <v>41278</v>
      </c>
      <c r="D123">
        <v>12.99</v>
      </c>
      <c r="E123">
        <v>70</v>
      </c>
      <c r="F123" t="s">
        <v>331</v>
      </c>
      <c r="G123">
        <v>1</v>
      </c>
      <c r="H123">
        <v>12.99</v>
      </c>
      <c r="I123">
        <v>7.79</v>
      </c>
      <c r="J123">
        <v>40</v>
      </c>
      <c r="K123">
        <v>50.51</v>
      </c>
      <c r="L123">
        <v>6.43</v>
      </c>
      <c r="M123">
        <v>1</v>
      </c>
    </row>
    <row r="124" spans="1:13" x14ac:dyDescent="0.25">
      <c r="A124" t="s">
        <v>101</v>
      </c>
      <c r="B124" t="str">
        <f>"9781908574831"</f>
        <v>9781908574831</v>
      </c>
      <c r="C124" s="1">
        <v>41278</v>
      </c>
      <c r="D124">
        <v>12.99</v>
      </c>
      <c r="E124">
        <v>70</v>
      </c>
      <c r="F124" t="s">
        <v>331</v>
      </c>
      <c r="G124">
        <v>1</v>
      </c>
      <c r="H124">
        <v>12.99</v>
      </c>
      <c r="I124">
        <v>7.79</v>
      </c>
      <c r="J124">
        <v>40</v>
      </c>
      <c r="K124">
        <v>50.51</v>
      </c>
      <c r="L124">
        <v>6.43</v>
      </c>
      <c r="M124">
        <v>1</v>
      </c>
    </row>
    <row r="125" spans="1:13" x14ac:dyDescent="0.25">
      <c r="A125" t="s">
        <v>101</v>
      </c>
      <c r="B125" t="str">
        <f>"9781908574831"</f>
        <v>9781908574831</v>
      </c>
      <c r="C125" s="1">
        <v>41278</v>
      </c>
      <c r="D125">
        <v>12.99</v>
      </c>
      <c r="E125">
        <v>70</v>
      </c>
      <c r="F125" t="s">
        <v>331</v>
      </c>
      <c r="G125">
        <v>1</v>
      </c>
      <c r="H125">
        <v>12.99</v>
      </c>
      <c r="I125">
        <v>7.79</v>
      </c>
      <c r="J125">
        <v>40</v>
      </c>
      <c r="K125">
        <v>50.51</v>
      </c>
      <c r="L125">
        <v>6.43</v>
      </c>
      <c r="M125">
        <v>1</v>
      </c>
    </row>
    <row r="126" spans="1:13" x14ac:dyDescent="0.25">
      <c r="A126" t="s">
        <v>66</v>
      </c>
      <c r="B126" t="str">
        <f t="shared" ref="B126:B137" si="4">"9781907004889"</f>
        <v>9781907004889</v>
      </c>
      <c r="C126" s="1">
        <v>41278</v>
      </c>
      <c r="D126">
        <v>3.5</v>
      </c>
      <c r="E126">
        <v>46</v>
      </c>
      <c r="F126" t="s">
        <v>331</v>
      </c>
      <c r="G126">
        <v>1</v>
      </c>
      <c r="H126">
        <v>3.5</v>
      </c>
      <c r="I126">
        <v>2.1</v>
      </c>
      <c r="J126">
        <v>40</v>
      </c>
      <c r="K126">
        <v>50.58</v>
      </c>
      <c r="L126">
        <v>1.73</v>
      </c>
      <c r="M126">
        <v>1</v>
      </c>
    </row>
    <row r="127" spans="1:13" x14ac:dyDescent="0.25">
      <c r="A127" t="s">
        <v>66</v>
      </c>
      <c r="B127" t="str">
        <f t="shared" si="4"/>
        <v>9781907004889</v>
      </c>
      <c r="C127" s="1">
        <v>41278</v>
      </c>
      <c r="D127">
        <v>3.5</v>
      </c>
      <c r="E127">
        <v>46</v>
      </c>
      <c r="F127" t="s">
        <v>307</v>
      </c>
      <c r="G127">
        <v>1</v>
      </c>
      <c r="H127">
        <v>3.5</v>
      </c>
      <c r="I127">
        <v>2.33</v>
      </c>
      <c r="J127">
        <v>33.33</v>
      </c>
      <c r="K127">
        <v>45.15</v>
      </c>
      <c r="L127">
        <v>1.92</v>
      </c>
      <c r="M127">
        <v>1</v>
      </c>
    </row>
    <row r="128" spans="1:13" x14ac:dyDescent="0.25">
      <c r="A128" t="s">
        <v>66</v>
      </c>
      <c r="B128" t="str">
        <f t="shared" si="4"/>
        <v>9781907004889</v>
      </c>
      <c r="C128" s="1">
        <v>41278</v>
      </c>
      <c r="D128">
        <v>3.5</v>
      </c>
      <c r="E128">
        <v>46</v>
      </c>
      <c r="F128" t="s">
        <v>313</v>
      </c>
      <c r="G128">
        <v>1</v>
      </c>
      <c r="H128">
        <v>3.5</v>
      </c>
      <c r="I128">
        <v>2.33</v>
      </c>
      <c r="J128">
        <v>33.33</v>
      </c>
      <c r="K128">
        <v>45.15</v>
      </c>
      <c r="L128">
        <v>1.92</v>
      </c>
      <c r="M128">
        <v>1</v>
      </c>
    </row>
    <row r="129" spans="1:13" x14ac:dyDescent="0.25">
      <c r="A129" t="s">
        <v>66</v>
      </c>
      <c r="B129" t="str">
        <f t="shared" si="4"/>
        <v>9781907004889</v>
      </c>
      <c r="C129" s="1">
        <v>41278</v>
      </c>
      <c r="D129">
        <v>3.5</v>
      </c>
      <c r="E129">
        <v>46</v>
      </c>
      <c r="F129" t="s">
        <v>297</v>
      </c>
      <c r="G129">
        <v>3</v>
      </c>
      <c r="H129">
        <v>10.5</v>
      </c>
      <c r="I129">
        <v>7</v>
      </c>
      <c r="J129">
        <v>33.33</v>
      </c>
      <c r="K129">
        <v>44.96</v>
      </c>
      <c r="L129">
        <v>5.78</v>
      </c>
      <c r="M129">
        <v>1</v>
      </c>
    </row>
    <row r="130" spans="1:13" x14ac:dyDescent="0.25">
      <c r="A130" t="s">
        <v>66</v>
      </c>
      <c r="B130" t="str">
        <f t="shared" si="4"/>
        <v>9781907004889</v>
      </c>
      <c r="C130" s="1">
        <v>41278</v>
      </c>
      <c r="D130">
        <v>3.5</v>
      </c>
      <c r="E130">
        <v>46</v>
      </c>
      <c r="F130" t="s">
        <v>297</v>
      </c>
      <c r="G130">
        <v>5</v>
      </c>
      <c r="H130">
        <v>17.5</v>
      </c>
      <c r="I130">
        <v>11.67</v>
      </c>
      <c r="J130">
        <v>33.33</v>
      </c>
      <c r="K130">
        <v>44.98</v>
      </c>
      <c r="L130">
        <v>9.6300000000000008</v>
      </c>
      <c r="M130">
        <v>1</v>
      </c>
    </row>
    <row r="131" spans="1:13" x14ac:dyDescent="0.25">
      <c r="A131" t="s">
        <v>66</v>
      </c>
      <c r="B131" t="str">
        <f t="shared" si="4"/>
        <v>9781907004889</v>
      </c>
      <c r="C131" s="1">
        <v>41278</v>
      </c>
      <c r="D131">
        <v>3.5</v>
      </c>
      <c r="E131">
        <v>46</v>
      </c>
      <c r="F131" t="s">
        <v>297</v>
      </c>
      <c r="G131">
        <v>3</v>
      </c>
      <c r="H131">
        <v>10.5</v>
      </c>
      <c r="I131">
        <v>7</v>
      </c>
      <c r="J131">
        <v>33.33</v>
      </c>
      <c r="K131">
        <v>44.96</v>
      </c>
      <c r="L131">
        <v>5.78</v>
      </c>
      <c r="M131">
        <v>1</v>
      </c>
    </row>
    <row r="132" spans="1:13" x14ac:dyDescent="0.25">
      <c r="A132" t="s">
        <v>66</v>
      </c>
      <c r="B132" t="str">
        <f t="shared" si="4"/>
        <v>9781907004889</v>
      </c>
      <c r="C132" s="1">
        <v>41278</v>
      </c>
      <c r="D132">
        <v>3.5</v>
      </c>
      <c r="E132">
        <v>46</v>
      </c>
      <c r="F132" t="s">
        <v>309</v>
      </c>
      <c r="G132">
        <v>6</v>
      </c>
      <c r="H132">
        <v>21</v>
      </c>
      <c r="I132">
        <v>14</v>
      </c>
      <c r="J132">
        <v>33.33</v>
      </c>
      <c r="K132">
        <v>45</v>
      </c>
      <c r="L132">
        <v>11.55</v>
      </c>
      <c r="M132">
        <v>1</v>
      </c>
    </row>
    <row r="133" spans="1:13" x14ac:dyDescent="0.25">
      <c r="A133" t="s">
        <v>66</v>
      </c>
      <c r="B133" t="str">
        <f t="shared" si="4"/>
        <v>9781907004889</v>
      </c>
      <c r="C133" s="1">
        <v>41278</v>
      </c>
      <c r="D133">
        <v>3.5</v>
      </c>
      <c r="E133">
        <v>46</v>
      </c>
      <c r="F133" t="s">
        <v>327</v>
      </c>
      <c r="G133">
        <v>1</v>
      </c>
      <c r="H133">
        <v>3.5</v>
      </c>
      <c r="I133">
        <v>2.33</v>
      </c>
      <c r="J133">
        <v>33.33</v>
      </c>
      <c r="K133">
        <v>45.15</v>
      </c>
      <c r="L133">
        <v>1.92</v>
      </c>
      <c r="M133">
        <v>1</v>
      </c>
    </row>
    <row r="134" spans="1:13" x14ac:dyDescent="0.25">
      <c r="A134" t="s">
        <v>66</v>
      </c>
      <c r="B134" t="str">
        <f t="shared" si="4"/>
        <v>9781907004889</v>
      </c>
      <c r="C134" s="1">
        <v>41278</v>
      </c>
      <c r="D134">
        <v>3.5</v>
      </c>
      <c r="E134">
        <v>46</v>
      </c>
      <c r="F134" t="s">
        <v>320</v>
      </c>
      <c r="G134">
        <v>2</v>
      </c>
      <c r="H134">
        <v>7</v>
      </c>
      <c r="I134">
        <v>4.67</v>
      </c>
      <c r="J134">
        <v>33.33</v>
      </c>
      <c r="K134">
        <v>45</v>
      </c>
      <c r="L134">
        <v>3.85</v>
      </c>
      <c r="M134">
        <v>1</v>
      </c>
    </row>
    <row r="135" spans="1:13" x14ac:dyDescent="0.25">
      <c r="A135" t="s">
        <v>66</v>
      </c>
      <c r="B135" t="str">
        <f t="shared" si="4"/>
        <v>9781907004889</v>
      </c>
      <c r="C135" s="1">
        <v>41278</v>
      </c>
      <c r="D135">
        <v>3.5</v>
      </c>
      <c r="E135">
        <v>46</v>
      </c>
      <c r="F135" t="s">
        <v>303</v>
      </c>
      <c r="G135">
        <v>1</v>
      </c>
      <c r="H135">
        <v>3.5</v>
      </c>
      <c r="I135">
        <v>2.33</v>
      </c>
      <c r="J135">
        <v>33.33</v>
      </c>
      <c r="K135">
        <v>45.15</v>
      </c>
      <c r="L135">
        <v>1.92</v>
      </c>
      <c r="M135">
        <v>1</v>
      </c>
    </row>
    <row r="136" spans="1:13" x14ac:dyDescent="0.25">
      <c r="A136" t="s">
        <v>66</v>
      </c>
      <c r="B136" t="str">
        <f t="shared" si="4"/>
        <v>9781907004889</v>
      </c>
      <c r="C136" s="1">
        <v>41278</v>
      </c>
      <c r="D136">
        <v>3.5</v>
      </c>
      <c r="E136">
        <v>46</v>
      </c>
      <c r="F136" t="s">
        <v>329</v>
      </c>
      <c r="G136">
        <v>2</v>
      </c>
      <c r="H136">
        <v>7</v>
      </c>
      <c r="I136">
        <v>4.67</v>
      </c>
      <c r="J136">
        <v>33.33</v>
      </c>
      <c r="K136">
        <v>45</v>
      </c>
      <c r="L136">
        <v>3.85</v>
      </c>
      <c r="M136">
        <v>1</v>
      </c>
    </row>
    <row r="137" spans="1:13" x14ac:dyDescent="0.25">
      <c r="A137" t="s">
        <v>66</v>
      </c>
      <c r="B137" t="str">
        <f t="shared" si="4"/>
        <v>9781907004889</v>
      </c>
      <c r="C137" s="1">
        <v>41278</v>
      </c>
      <c r="D137">
        <v>3.5</v>
      </c>
      <c r="E137">
        <v>46</v>
      </c>
      <c r="F137" t="s">
        <v>329</v>
      </c>
      <c r="G137">
        <v>3</v>
      </c>
      <c r="H137">
        <v>10.5</v>
      </c>
      <c r="I137">
        <v>7</v>
      </c>
      <c r="J137">
        <v>33.33</v>
      </c>
      <c r="K137">
        <v>44.96</v>
      </c>
      <c r="L137">
        <v>5.78</v>
      </c>
      <c r="M137">
        <v>1</v>
      </c>
    </row>
    <row r="138" spans="1:13" x14ac:dyDescent="0.25">
      <c r="A138" t="s">
        <v>86</v>
      </c>
      <c r="B138" t="str">
        <f>"9781908574985"</f>
        <v>9781908574985</v>
      </c>
      <c r="C138" s="1">
        <v>41337</v>
      </c>
      <c r="D138">
        <v>29.99</v>
      </c>
      <c r="E138">
        <v>12</v>
      </c>
      <c r="F138" t="s">
        <v>346</v>
      </c>
      <c r="G138">
        <v>1</v>
      </c>
      <c r="H138">
        <v>29.99</v>
      </c>
      <c r="I138">
        <v>19.989999999999998</v>
      </c>
      <c r="J138">
        <v>33.33</v>
      </c>
      <c r="K138">
        <v>45.02</v>
      </c>
      <c r="L138">
        <v>16.489999999999998</v>
      </c>
      <c r="M138">
        <v>1</v>
      </c>
    </row>
    <row r="139" spans="1:13" x14ac:dyDescent="0.25">
      <c r="A139" t="s">
        <v>86</v>
      </c>
      <c r="B139" t="str">
        <f>"9781908574985"</f>
        <v>9781908574985</v>
      </c>
      <c r="C139" s="1">
        <v>41337</v>
      </c>
      <c r="D139">
        <v>29.99</v>
      </c>
      <c r="E139">
        <v>12</v>
      </c>
      <c r="F139" t="s">
        <v>307</v>
      </c>
      <c r="G139">
        <v>1</v>
      </c>
      <c r="H139">
        <v>29.99</v>
      </c>
      <c r="I139">
        <v>19.989999999999998</v>
      </c>
      <c r="J139">
        <v>33.33</v>
      </c>
      <c r="K139">
        <v>45.02</v>
      </c>
      <c r="L139">
        <v>16.489999999999998</v>
      </c>
      <c r="M139">
        <v>1</v>
      </c>
    </row>
    <row r="140" spans="1:13" x14ac:dyDescent="0.25">
      <c r="A140" t="s">
        <v>251</v>
      </c>
      <c r="B140" t="str">
        <f>"9781909666436"</f>
        <v>9781909666436</v>
      </c>
      <c r="C140" s="1">
        <v>41584</v>
      </c>
      <c r="D140">
        <v>5.82</v>
      </c>
      <c r="E140">
        <v>25</v>
      </c>
      <c r="F140" t="s">
        <v>309</v>
      </c>
      <c r="G140">
        <v>1</v>
      </c>
      <c r="H140">
        <v>5.82</v>
      </c>
      <c r="I140">
        <v>3.88</v>
      </c>
      <c r="J140">
        <v>33.33</v>
      </c>
      <c r="K140">
        <v>45.02</v>
      </c>
      <c r="L140">
        <v>3.2</v>
      </c>
      <c r="M140">
        <v>2</v>
      </c>
    </row>
    <row r="141" spans="1:13" x14ac:dyDescent="0.25">
      <c r="A141" t="s">
        <v>133</v>
      </c>
      <c r="B141" t="str">
        <f>"9781909666429"</f>
        <v>9781909666429</v>
      </c>
      <c r="C141" s="1">
        <v>41584</v>
      </c>
      <c r="D141">
        <v>5.82</v>
      </c>
      <c r="E141">
        <v>0</v>
      </c>
      <c r="F141" t="s">
        <v>309</v>
      </c>
      <c r="G141">
        <v>5</v>
      </c>
      <c r="H141">
        <v>29.1</v>
      </c>
      <c r="I141">
        <v>19.399999999999999</v>
      </c>
      <c r="J141">
        <v>33.33</v>
      </c>
      <c r="K141">
        <v>44.99</v>
      </c>
      <c r="L141">
        <v>16.010000000000002</v>
      </c>
      <c r="M141">
        <v>2</v>
      </c>
    </row>
    <row r="142" spans="1:13" x14ac:dyDescent="0.25">
      <c r="A142" t="s">
        <v>241</v>
      </c>
      <c r="B142" t="str">
        <f>"9781909666184"</f>
        <v>9781909666184</v>
      </c>
      <c r="C142" s="1">
        <v>41661</v>
      </c>
      <c r="D142">
        <v>5.99</v>
      </c>
      <c r="E142">
        <v>18</v>
      </c>
      <c r="F142" t="s">
        <v>336</v>
      </c>
      <c r="G142">
        <v>1</v>
      </c>
      <c r="H142">
        <v>5.99</v>
      </c>
      <c r="I142">
        <v>3.99</v>
      </c>
      <c r="J142">
        <v>33.33</v>
      </c>
      <c r="K142">
        <v>45.08</v>
      </c>
      <c r="L142">
        <v>3.29</v>
      </c>
      <c r="M142">
        <v>1</v>
      </c>
    </row>
    <row r="143" spans="1:13" x14ac:dyDescent="0.25">
      <c r="A143" t="s">
        <v>93</v>
      </c>
      <c r="B143" t="str">
        <f t="shared" ref="B143:B148" si="5">"9781909666030"</f>
        <v>9781909666030</v>
      </c>
      <c r="C143" s="1">
        <v>41694</v>
      </c>
      <c r="D143">
        <v>3.49</v>
      </c>
      <c r="E143">
        <v>51</v>
      </c>
      <c r="F143" t="s">
        <v>313</v>
      </c>
      <c r="G143">
        <v>1</v>
      </c>
      <c r="H143">
        <v>3.49</v>
      </c>
      <c r="I143">
        <v>2.33</v>
      </c>
      <c r="J143">
        <v>33.33</v>
      </c>
      <c r="K143">
        <v>44.99</v>
      </c>
      <c r="L143">
        <v>1.92</v>
      </c>
      <c r="M143">
        <v>1</v>
      </c>
    </row>
    <row r="144" spans="1:13" x14ac:dyDescent="0.25">
      <c r="A144" t="s">
        <v>93</v>
      </c>
      <c r="B144" t="str">
        <f t="shared" si="5"/>
        <v>9781909666030</v>
      </c>
      <c r="C144" s="1">
        <v>41694</v>
      </c>
      <c r="D144">
        <v>3.49</v>
      </c>
      <c r="E144">
        <v>51</v>
      </c>
      <c r="F144" t="s">
        <v>297</v>
      </c>
      <c r="G144">
        <v>5</v>
      </c>
      <c r="H144">
        <v>17.45</v>
      </c>
      <c r="I144">
        <v>11.63</v>
      </c>
      <c r="J144">
        <v>33.33</v>
      </c>
      <c r="K144">
        <v>44.99</v>
      </c>
      <c r="L144">
        <v>9.6</v>
      </c>
      <c r="M144">
        <v>1</v>
      </c>
    </row>
    <row r="145" spans="1:13" x14ac:dyDescent="0.25">
      <c r="A145" t="s">
        <v>93</v>
      </c>
      <c r="B145" t="str">
        <f t="shared" si="5"/>
        <v>9781909666030</v>
      </c>
      <c r="C145" s="1">
        <v>41694</v>
      </c>
      <c r="D145">
        <v>3.49</v>
      </c>
      <c r="E145">
        <v>51</v>
      </c>
      <c r="F145" t="s">
        <v>312</v>
      </c>
      <c r="G145">
        <v>5</v>
      </c>
      <c r="H145">
        <v>17.45</v>
      </c>
      <c r="I145">
        <v>11.63</v>
      </c>
      <c r="J145">
        <v>33.33</v>
      </c>
      <c r="K145">
        <v>44.99</v>
      </c>
      <c r="L145">
        <v>9.6</v>
      </c>
      <c r="M145">
        <v>1</v>
      </c>
    </row>
    <row r="146" spans="1:13" x14ac:dyDescent="0.25">
      <c r="A146" t="s">
        <v>93</v>
      </c>
      <c r="B146" t="str">
        <f t="shared" si="5"/>
        <v>9781909666030</v>
      </c>
      <c r="C146" s="1">
        <v>41694</v>
      </c>
      <c r="D146">
        <v>3.49</v>
      </c>
      <c r="E146">
        <v>51</v>
      </c>
      <c r="F146" t="s">
        <v>327</v>
      </c>
      <c r="G146">
        <v>1</v>
      </c>
      <c r="H146">
        <v>3.49</v>
      </c>
      <c r="I146">
        <v>2.33</v>
      </c>
      <c r="J146">
        <v>33.33</v>
      </c>
      <c r="K146">
        <v>44.99</v>
      </c>
      <c r="L146">
        <v>1.92</v>
      </c>
      <c r="M146">
        <v>1</v>
      </c>
    </row>
    <row r="147" spans="1:13" x14ac:dyDescent="0.25">
      <c r="A147" t="s">
        <v>93</v>
      </c>
      <c r="B147" t="str">
        <f t="shared" si="5"/>
        <v>9781909666030</v>
      </c>
      <c r="C147" s="1">
        <v>41694</v>
      </c>
      <c r="D147">
        <v>3.49</v>
      </c>
      <c r="E147">
        <v>51</v>
      </c>
      <c r="F147" t="s">
        <v>320</v>
      </c>
      <c r="G147">
        <v>2</v>
      </c>
      <c r="H147">
        <v>6.98</v>
      </c>
      <c r="I147">
        <v>4.6500000000000004</v>
      </c>
      <c r="J147">
        <v>33.33</v>
      </c>
      <c r="K147">
        <v>44.99</v>
      </c>
      <c r="L147">
        <v>3.84</v>
      </c>
      <c r="M147">
        <v>1</v>
      </c>
    </row>
    <row r="148" spans="1:13" x14ac:dyDescent="0.25">
      <c r="A148" t="s">
        <v>93</v>
      </c>
      <c r="B148" t="str">
        <f t="shared" si="5"/>
        <v>9781909666030</v>
      </c>
      <c r="C148" s="1">
        <v>41694</v>
      </c>
      <c r="D148">
        <v>3.49</v>
      </c>
      <c r="E148">
        <v>51</v>
      </c>
      <c r="F148" t="s">
        <v>329</v>
      </c>
      <c r="G148">
        <v>1</v>
      </c>
      <c r="H148">
        <v>3.49</v>
      </c>
      <c r="I148">
        <v>2.33</v>
      </c>
      <c r="J148">
        <v>33.33</v>
      </c>
      <c r="K148">
        <v>44.99</v>
      </c>
      <c r="L148">
        <v>1.92</v>
      </c>
      <c r="M148">
        <v>1</v>
      </c>
    </row>
    <row r="149" spans="1:13" x14ac:dyDescent="0.25">
      <c r="A149" t="s">
        <v>194</v>
      </c>
      <c r="B149" t="str">
        <f>"9781905255719"</f>
        <v>9781905255719</v>
      </c>
      <c r="C149" s="1">
        <v>41740</v>
      </c>
      <c r="D149">
        <v>6.99</v>
      </c>
      <c r="E149">
        <v>35</v>
      </c>
      <c r="F149" t="s">
        <v>298</v>
      </c>
      <c r="G149">
        <v>2</v>
      </c>
      <c r="H149">
        <v>13.98</v>
      </c>
      <c r="I149">
        <v>8.81</v>
      </c>
      <c r="J149">
        <v>37</v>
      </c>
      <c r="K149">
        <v>47.93</v>
      </c>
      <c r="L149">
        <v>7.28</v>
      </c>
      <c r="M149">
        <v>1</v>
      </c>
    </row>
    <row r="150" spans="1:13" x14ac:dyDescent="0.25">
      <c r="A150" t="s">
        <v>166</v>
      </c>
      <c r="B150" t="str">
        <f t="shared" ref="B150:B156" si="6">"9781909666085"</f>
        <v>9781909666085</v>
      </c>
      <c r="C150" s="1">
        <v>41765</v>
      </c>
      <c r="D150">
        <v>2</v>
      </c>
      <c r="E150">
        <v>203</v>
      </c>
      <c r="F150" t="s">
        <v>313</v>
      </c>
      <c r="G150">
        <v>2</v>
      </c>
      <c r="H150">
        <v>4</v>
      </c>
      <c r="I150">
        <v>2.67</v>
      </c>
      <c r="J150">
        <v>33.33</v>
      </c>
      <c r="K150">
        <v>45</v>
      </c>
      <c r="L150">
        <v>2.2000000000000002</v>
      </c>
      <c r="M150">
        <v>1</v>
      </c>
    </row>
    <row r="151" spans="1:13" x14ac:dyDescent="0.25">
      <c r="A151" t="s">
        <v>166</v>
      </c>
      <c r="B151" t="str">
        <f t="shared" si="6"/>
        <v>9781909666085</v>
      </c>
      <c r="C151" s="1">
        <v>41765</v>
      </c>
      <c r="D151">
        <v>2</v>
      </c>
      <c r="E151">
        <v>203</v>
      </c>
      <c r="F151" t="s">
        <v>297</v>
      </c>
      <c r="G151">
        <v>1</v>
      </c>
      <c r="H151">
        <v>2</v>
      </c>
      <c r="I151">
        <v>1.33</v>
      </c>
      <c r="J151">
        <v>33.33</v>
      </c>
      <c r="K151">
        <v>45</v>
      </c>
      <c r="L151">
        <v>1.1000000000000001</v>
      </c>
      <c r="M151">
        <v>1</v>
      </c>
    </row>
    <row r="152" spans="1:13" x14ac:dyDescent="0.25">
      <c r="A152" t="s">
        <v>166</v>
      </c>
      <c r="B152" t="str">
        <f t="shared" si="6"/>
        <v>9781909666085</v>
      </c>
      <c r="C152" s="1">
        <v>41765</v>
      </c>
      <c r="D152">
        <v>2</v>
      </c>
      <c r="E152">
        <v>203</v>
      </c>
      <c r="F152" t="s">
        <v>325</v>
      </c>
      <c r="G152">
        <v>1</v>
      </c>
      <c r="H152">
        <v>2</v>
      </c>
      <c r="I152">
        <v>1.33</v>
      </c>
      <c r="J152">
        <v>33.33</v>
      </c>
      <c r="K152">
        <v>45</v>
      </c>
      <c r="L152">
        <v>1.1000000000000001</v>
      </c>
      <c r="M152">
        <v>1</v>
      </c>
    </row>
    <row r="153" spans="1:13" x14ac:dyDescent="0.25">
      <c r="A153" t="s">
        <v>166</v>
      </c>
      <c r="B153" t="str">
        <f t="shared" si="6"/>
        <v>9781909666085</v>
      </c>
      <c r="C153" s="1">
        <v>41765</v>
      </c>
      <c r="D153">
        <v>2</v>
      </c>
      <c r="E153">
        <v>203</v>
      </c>
      <c r="F153" t="s">
        <v>325</v>
      </c>
      <c r="G153">
        <v>1</v>
      </c>
      <c r="H153">
        <v>2</v>
      </c>
      <c r="I153">
        <v>1.33</v>
      </c>
      <c r="J153">
        <v>33.33</v>
      </c>
      <c r="K153">
        <v>45</v>
      </c>
      <c r="L153">
        <v>1.1000000000000001</v>
      </c>
      <c r="M153">
        <v>1</v>
      </c>
    </row>
    <row r="154" spans="1:13" x14ac:dyDescent="0.25">
      <c r="A154" t="s">
        <v>166</v>
      </c>
      <c r="B154" t="str">
        <f t="shared" si="6"/>
        <v>9781909666085</v>
      </c>
      <c r="C154" s="1">
        <v>41765</v>
      </c>
      <c r="D154">
        <v>2</v>
      </c>
      <c r="E154">
        <v>203</v>
      </c>
      <c r="F154" t="s">
        <v>320</v>
      </c>
      <c r="G154">
        <v>2</v>
      </c>
      <c r="H154">
        <v>4</v>
      </c>
      <c r="I154">
        <v>2.67</v>
      </c>
      <c r="J154">
        <v>33.33</v>
      </c>
      <c r="K154">
        <v>45</v>
      </c>
      <c r="L154">
        <v>2.2000000000000002</v>
      </c>
      <c r="M154">
        <v>1</v>
      </c>
    </row>
    <row r="155" spans="1:13" x14ac:dyDescent="0.25">
      <c r="A155" t="s">
        <v>166</v>
      </c>
      <c r="B155" t="str">
        <f t="shared" si="6"/>
        <v>9781909666085</v>
      </c>
      <c r="C155" s="1">
        <v>41765</v>
      </c>
      <c r="D155">
        <v>2</v>
      </c>
      <c r="E155">
        <v>203</v>
      </c>
      <c r="F155" t="s">
        <v>320</v>
      </c>
      <c r="G155">
        <v>2</v>
      </c>
      <c r="H155">
        <v>4</v>
      </c>
      <c r="I155">
        <v>2.67</v>
      </c>
      <c r="J155">
        <v>33.33</v>
      </c>
      <c r="K155">
        <v>45</v>
      </c>
      <c r="L155">
        <v>2.2000000000000002</v>
      </c>
      <c r="M155">
        <v>1</v>
      </c>
    </row>
    <row r="156" spans="1:13" x14ac:dyDescent="0.25">
      <c r="A156" t="s">
        <v>166</v>
      </c>
      <c r="B156" t="str">
        <f t="shared" si="6"/>
        <v>9781909666085</v>
      </c>
      <c r="C156" s="1">
        <v>41765</v>
      </c>
      <c r="D156">
        <v>2</v>
      </c>
      <c r="E156">
        <v>203</v>
      </c>
      <c r="F156" t="s">
        <v>303</v>
      </c>
      <c r="G156">
        <v>1</v>
      </c>
      <c r="H156">
        <v>2</v>
      </c>
      <c r="I156">
        <v>1.33</v>
      </c>
      <c r="J156">
        <v>33.33</v>
      </c>
      <c r="K156">
        <v>45</v>
      </c>
      <c r="L156">
        <v>1.1000000000000001</v>
      </c>
      <c r="M156">
        <v>1</v>
      </c>
    </row>
    <row r="157" spans="1:13" x14ac:dyDescent="0.25">
      <c r="A157" t="s">
        <v>171</v>
      </c>
      <c r="B157" t="str">
        <f t="shared" ref="B157:B162" si="7">"9781909666078"</f>
        <v>9781909666078</v>
      </c>
      <c r="C157" s="1">
        <v>41765</v>
      </c>
      <c r="D157">
        <v>2</v>
      </c>
      <c r="E157">
        <v>26</v>
      </c>
      <c r="F157" t="s">
        <v>298</v>
      </c>
      <c r="G157">
        <v>1</v>
      </c>
      <c r="H157">
        <v>2</v>
      </c>
      <c r="I157">
        <v>1.26</v>
      </c>
      <c r="J157">
        <v>37</v>
      </c>
      <c r="K157">
        <v>48</v>
      </c>
      <c r="L157">
        <v>1.04</v>
      </c>
      <c r="M157">
        <v>1</v>
      </c>
    </row>
    <row r="158" spans="1:13" x14ac:dyDescent="0.25">
      <c r="A158" t="s">
        <v>171</v>
      </c>
      <c r="B158" t="str">
        <f t="shared" si="7"/>
        <v>9781909666078</v>
      </c>
      <c r="C158" s="1">
        <v>41765</v>
      </c>
      <c r="D158">
        <v>2</v>
      </c>
      <c r="E158">
        <v>26</v>
      </c>
      <c r="F158" t="s">
        <v>313</v>
      </c>
      <c r="G158">
        <v>2</v>
      </c>
      <c r="H158">
        <v>4</v>
      </c>
      <c r="I158">
        <v>2.67</v>
      </c>
      <c r="J158">
        <v>33.33</v>
      </c>
      <c r="K158">
        <v>45</v>
      </c>
      <c r="L158">
        <v>2.2000000000000002</v>
      </c>
      <c r="M158">
        <v>1</v>
      </c>
    </row>
    <row r="159" spans="1:13" x14ac:dyDescent="0.25">
      <c r="A159" t="s">
        <v>171</v>
      </c>
      <c r="B159" t="str">
        <f t="shared" si="7"/>
        <v>9781909666078</v>
      </c>
      <c r="C159" s="1">
        <v>41765</v>
      </c>
      <c r="D159">
        <v>2</v>
      </c>
      <c r="E159">
        <v>26</v>
      </c>
      <c r="F159" t="s">
        <v>325</v>
      </c>
      <c r="G159">
        <v>1</v>
      </c>
      <c r="H159">
        <v>2</v>
      </c>
      <c r="I159">
        <v>1.33</v>
      </c>
      <c r="J159">
        <v>33.33</v>
      </c>
      <c r="K159">
        <v>45</v>
      </c>
      <c r="L159">
        <v>1.1000000000000001</v>
      </c>
      <c r="M159">
        <v>1</v>
      </c>
    </row>
    <row r="160" spans="1:13" x14ac:dyDescent="0.25">
      <c r="A160" t="s">
        <v>171</v>
      </c>
      <c r="B160" t="str">
        <f t="shared" si="7"/>
        <v>9781909666078</v>
      </c>
      <c r="C160" s="1">
        <v>41765</v>
      </c>
      <c r="D160">
        <v>2</v>
      </c>
      <c r="E160">
        <v>26</v>
      </c>
      <c r="F160" t="s">
        <v>320</v>
      </c>
      <c r="G160">
        <v>2</v>
      </c>
      <c r="H160">
        <v>4</v>
      </c>
      <c r="I160">
        <v>2.67</v>
      </c>
      <c r="J160">
        <v>33.33</v>
      </c>
      <c r="K160">
        <v>45</v>
      </c>
      <c r="L160">
        <v>2.2000000000000002</v>
      </c>
      <c r="M160">
        <v>1</v>
      </c>
    </row>
    <row r="161" spans="1:13" x14ac:dyDescent="0.25">
      <c r="A161" t="s">
        <v>171</v>
      </c>
      <c r="B161" t="str">
        <f t="shared" si="7"/>
        <v>9781909666078</v>
      </c>
      <c r="C161" s="1">
        <v>41765</v>
      </c>
      <c r="D161">
        <v>2</v>
      </c>
      <c r="E161">
        <v>26</v>
      </c>
      <c r="F161" t="s">
        <v>320</v>
      </c>
      <c r="G161">
        <v>2</v>
      </c>
      <c r="H161">
        <v>4</v>
      </c>
      <c r="I161">
        <v>2.67</v>
      </c>
      <c r="J161">
        <v>33.33</v>
      </c>
      <c r="K161">
        <v>45</v>
      </c>
      <c r="L161">
        <v>2.2000000000000002</v>
      </c>
      <c r="M161">
        <v>1</v>
      </c>
    </row>
    <row r="162" spans="1:13" x14ac:dyDescent="0.25">
      <c r="A162" t="s">
        <v>171</v>
      </c>
      <c r="B162" t="str">
        <f t="shared" si="7"/>
        <v>9781909666078</v>
      </c>
      <c r="C162" s="1">
        <v>41765</v>
      </c>
      <c r="D162">
        <v>2</v>
      </c>
      <c r="E162">
        <v>26</v>
      </c>
      <c r="F162" t="s">
        <v>303</v>
      </c>
      <c r="G162">
        <v>1</v>
      </c>
      <c r="H162">
        <v>2</v>
      </c>
      <c r="I162">
        <v>1.33</v>
      </c>
      <c r="J162">
        <v>33.33</v>
      </c>
      <c r="K162">
        <v>45</v>
      </c>
      <c r="L162">
        <v>1.1000000000000001</v>
      </c>
      <c r="M162">
        <v>1</v>
      </c>
    </row>
    <row r="163" spans="1:13" x14ac:dyDescent="0.25">
      <c r="A163" t="s">
        <v>212</v>
      </c>
      <c r="B163" t="str">
        <f>"9781909666450"</f>
        <v>9781909666450</v>
      </c>
      <c r="C163" s="1">
        <v>41771</v>
      </c>
      <c r="D163">
        <v>9.99</v>
      </c>
      <c r="E163">
        <v>22</v>
      </c>
      <c r="F163" t="s">
        <v>362</v>
      </c>
      <c r="G163">
        <v>1</v>
      </c>
      <c r="H163">
        <v>9.99</v>
      </c>
      <c r="I163">
        <v>6.66</v>
      </c>
      <c r="J163">
        <v>33.33</v>
      </c>
      <c r="K163">
        <v>45.05</v>
      </c>
      <c r="L163">
        <v>5.49</v>
      </c>
      <c r="M163">
        <v>1</v>
      </c>
    </row>
    <row r="164" spans="1:13" x14ac:dyDescent="0.25">
      <c r="A164" t="s">
        <v>104</v>
      </c>
      <c r="B164" t="str">
        <f>"9781909666221"</f>
        <v>9781909666221</v>
      </c>
      <c r="C164" s="1">
        <v>41771</v>
      </c>
      <c r="D164">
        <v>6.99</v>
      </c>
      <c r="E164">
        <v>50</v>
      </c>
      <c r="F164" t="s">
        <v>298</v>
      </c>
      <c r="G164">
        <v>6</v>
      </c>
      <c r="H164">
        <v>41.94</v>
      </c>
      <c r="I164">
        <v>26.42</v>
      </c>
      <c r="J164">
        <v>37</v>
      </c>
      <c r="K164">
        <v>47.98</v>
      </c>
      <c r="L164">
        <v>21.82</v>
      </c>
      <c r="M164">
        <v>1</v>
      </c>
    </row>
    <row r="165" spans="1:13" x14ac:dyDescent="0.25">
      <c r="A165" t="s">
        <v>104</v>
      </c>
      <c r="B165" t="str">
        <f>"9781909666221"</f>
        <v>9781909666221</v>
      </c>
      <c r="C165" s="1">
        <v>41771</v>
      </c>
      <c r="D165">
        <v>6.99</v>
      </c>
      <c r="E165">
        <v>50</v>
      </c>
      <c r="F165" t="s">
        <v>327</v>
      </c>
      <c r="G165">
        <v>1</v>
      </c>
      <c r="H165">
        <v>6.99</v>
      </c>
      <c r="I165">
        <v>4.66</v>
      </c>
      <c r="J165">
        <v>33.33</v>
      </c>
      <c r="K165">
        <v>45.07</v>
      </c>
      <c r="L165">
        <v>3.84</v>
      </c>
      <c r="M165">
        <v>1</v>
      </c>
    </row>
    <row r="166" spans="1:13" x14ac:dyDescent="0.25">
      <c r="A166" t="s">
        <v>242</v>
      </c>
      <c r="B166" t="str">
        <f>"9781909666900"</f>
        <v>9781909666900</v>
      </c>
      <c r="C166" s="1">
        <v>41836</v>
      </c>
      <c r="D166">
        <v>5.99</v>
      </c>
      <c r="E166">
        <v>19</v>
      </c>
      <c r="F166" t="s">
        <v>311</v>
      </c>
      <c r="G166">
        <v>1</v>
      </c>
      <c r="H166">
        <v>5.99</v>
      </c>
      <c r="I166">
        <v>3.99</v>
      </c>
      <c r="J166">
        <v>33.33</v>
      </c>
      <c r="K166">
        <v>45.08</v>
      </c>
      <c r="L166">
        <v>3.29</v>
      </c>
      <c r="M166">
        <v>1</v>
      </c>
    </row>
    <row r="167" spans="1:13" x14ac:dyDescent="0.25">
      <c r="A167" t="s">
        <v>71</v>
      </c>
      <c r="B167" t="str">
        <f t="shared" ref="B167:B172" si="8">"9781909666818"</f>
        <v>9781909666818</v>
      </c>
      <c r="C167" s="1">
        <v>41898</v>
      </c>
      <c r="D167">
        <v>7.99</v>
      </c>
      <c r="E167">
        <v>29</v>
      </c>
      <c r="F167" t="s">
        <v>330</v>
      </c>
      <c r="G167">
        <v>2</v>
      </c>
      <c r="H167">
        <v>15.98</v>
      </c>
      <c r="I167">
        <v>10.65</v>
      </c>
      <c r="J167">
        <v>33.33</v>
      </c>
      <c r="K167">
        <v>45</v>
      </c>
      <c r="L167">
        <v>8.7899999999999991</v>
      </c>
      <c r="M167">
        <v>1</v>
      </c>
    </row>
    <row r="168" spans="1:13" x14ac:dyDescent="0.25">
      <c r="A168" t="s">
        <v>71</v>
      </c>
      <c r="B168" t="str">
        <f t="shared" si="8"/>
        <v>9781909666818</v>
      </c>
      <c r="C168" s="1">
        <v>41898</v>
      </c>
      <c r="D168">
        <v>7.99</v>
      </c>
      <c r="E168">
        <v>29</v>
      </c>
      <c r="F168" t="s">
        <v>314</v>
      </c>
      <c r="G168">
        <v>1</v>
      </c>
      <c r="H168">
        <v>7.99</v>
      </c>
      <c r="I168">
        <v>5.33</v>
      </c>
      <c r="J168">
        <v>33.33</v>
      </c>
      <c r="K168">
        <v>45.06</v>
      </c>
      <c r="L168">
        <v>4.3899999999999997</v>
      </c>
      <c r="M168">
        <v>1</v>
      </c>
    </row>
    <row r="169" spans="1:13" x14ac:dyDescent="0.25">
      <c r="A169" t="s">
        <v>71</v>
      </c>
      <c r="B169" t="str">
        <f t="shared" si="8"/>
        <v>9781909666818</v>
      </c>
      <c r="C169" s="1">
        <v>41898</v>
      </c>
      <c r="D169">
        <v>7.99</v>
      </c>
      <c r="E169">
        <v>29</v>
      </c>
      <c r="F169" t="s">
        <v>362</v>
      </c>
      <c r="G169">
        <v>2</v>
      </c>
      <c r="H169">
        <v>15.98</v>
      </c>
      <c r="I169">
        <v>10.65</v>
      </c>
      <c r="J169">
        <v>33.33</v>
      </c>
      <c r="K169">
        <v>45</v>
      </c>
      <c r="L169">
        <v>8.7899999999999991</v>
      </c>
      <c r="M169">
        <v>1</v>
      </c>
    </row>
    <row r="170" spans="1:13" x14ac:dyDescent="0.25">
      <c r="A170" t="s">
        <v>71</v>
      </c>
      <c r="B170" t="str">
        <f t="shared" si="8"/>
        <v>9781909666818</v>
      </c>
      <c r="C170" s="1">
        <v>41898</v>
      </c>
      <c r="D170">
        <v>7.99</v>
      </c>
      <c r="E170">
        <v>29</v>
      </c>
      <c r="F170" t="s">
        <v>338</v>
      </c>
      <c r="G170">
        <v>3</v>
      </c>
      <c r="H170">
        <v>23.97</v>
      </c>
      <c r="I170">
        <v>15.98</v>
      </c>
      <c r="J170">
        <v>33.33</v>
      </c>
      <c r="K170">
        <v>45.02</v>
      </c>
      <c r="L170">
        <v>13.18</v>
      </c>
      <c r="M170">
        <v>1</v>
      </c>
    </row>
    <row r="171" spans="1:13" x14ac:dyDescent="0.25">
      <c r="A171" t="s">
        <v>71</v>
      </c>
      <c r="B171" t="str">
        <f t="shared" si="8"/>
        <v>9781909666818</v>
      </c>
      <c r="C171" s="1">
        <v>41898</v>
      </c>
      <c r="D171">
        <v>7.99</v>
      </c>
      <c r="E171">
        <v>29</v>
      </c>
      <c r="F171" t="s">
        <v>308</v>
      </c>
      <c r="G171">
        <v>1</v>
      </c>
      <c r="H171">
        <v>7.99</v>
      </c>
      <c r="I171">
        <v>5.33</v>
      </c>
      <c r="J171">
        <v>33.33</v>
      </c>
      <c r="K171">
        <v>45.06</v>
      </c>
      <c r="L171">
        <v>4.3899999999999997</v>
      </c>
      <c r="M171">
        <v>1</v>
      </c>
    </row>
    <row r="172" spans="1:13" x14ac:dyDescent="0.25">
      <c r="A172" t="s">
        <v>71</v>
      </c>
      <c r="B172" t="str">
        <f t="shared" si="8"/>
        <v>9781909666818</v>
      </c>
      <c r="C172" s="1">
        <v>41898</v>
      </c>
      <c r="D172">
        <v>7.99</v>
      </c>
      <c r="E172">
        <v>29</v>
      </c>
      <c r="F172" t="s">
        <v>354</v>
      </c>
      <c r="G172">
        <v>2</v>
      </c>
      <c r="H172">
        <v>15.98</v>
      </c>
      <c r="I172">
        <v>10.65</v>
      </c>
      <c r="J172">
        <v>33.33</v>
      </c>
      <c r="K172">
        <v>45</v>
      </c>
      <c r="L172">
        <v>8.7899999999999991</v>
      </c>
      <c r="M172">
        <v>1</v>
      </c>
    </row>
    <row r="173" spans="1:13" x14ac:dyDescent="0.25">
      <c r="A173" t="s">
        <v>270</v>
      </c>
      <c r="B173" t="str">
        <f>"9781909666979"</f>
        <v>9781909666979</v>
      </c>
      <c r="C173" s="1">
        <v>41955</v>
      </c>
      <c r="D173">
        <v>2</v>
      </c>
      <c r="E173">
        <v>9</v>
      </c>
      <c r="F173" t="s">
        <v>321</v>
      </c>
      <c r="G173">
        <v>-2</v>
      </c>
      <c r="H173">
        <v>-4</v>
      </c>
      <c r="I173">
        <v>-2.67</v>
      </c>
      <c r="J173">
        <v>33.33</v>
      </c>
      <c r="K173">
        <v>45</v>
      </c>
      <c r="L173">
        <v>-2.2000000000000002</v>
      </c>
      <c r="M173">
        <v>1</v>
      </c>
    </row>
    <row r="174" spans="1:13" x14ac:dyDescent="0.25">
      <c r="A174" t="s">
        <v>270</v>
      </c>
      <c r="B174" t="str">
        <f>"9781909666979"</f>
        <v>9781909666979</v>
      </c>
      <c r="C174" s="1">
        <v>41955</v>
      </c>
      <c r="D174">
        <v>2</v>
      </c>
      <c r="E174">
        <v>9</v>
      </c>
      <c r="F174" t="s">
        <v>313</v>
      </c>
      <c r="G174">
        <v>2</v>
      </c>
      <c r="H174">
        <v>4</v>
      </c>
      <c r="I174">
        <v>2.67</v>
      </c>
      <c r="J174">
        <v>33.33</v>
      </c>
      <c r="K174">
        <v>45</v>
      </c>
      <c r="L174">
        <v>2.2000000000000002</v>
      </c>
      <c r="M174">
        <v>1</v>
      </c>
    </row>
    <row r="175" spans="1:13" x14ac:dyDescent="0.25">
      <c r="A175" t="s">
        <v>270</v>
      </c>
      <c r="B175" t="str">
        <f>"9781909666979"</f>
        <v>9781909666979</v>
      </c>
      <c r="C175" s="1">
        <v>41955</v>
      </c>
      <c r="D175">
        <v>2</v>
      </c>
      <c r="E175">
        <v>9</v>
      </c>
      <c r="F175" t="s">
        <v>327</v>
      </c>
      <c r="G175">
        <v>1</v>
      </c>
      <c r="H175">
        <v>2</v>
      </c>
      <c r="I175">
        <v>1.33</v>
      </c>
      <c r="J175">
        <v>33.33</v>
      </c>
      <c r="K175">
        <v>45</v>
      </c>
      <c r="L175">
        <v>1.1000000000000001</v>
      </c>
      <c r="M175">
        <v>1</v>
      </c>
    </row>
    <row r="176" spans="1:13" x14ac:dyDescent="0.25">
      <c r="A176" t="s">
        <v>263</v>
      </c>
      <c r="B176" t="str">
        <f>"9781909666962"</f>
        <v>9781909666962</v>
      </c>
      <c r="C176" s="1">
        <v>41955</v>
      </c>
      <c r="D176">
        <v>2</v>
      </c>
      <c r="E176">
        <v>5</v>
      </c>
      <c r="F176" t="s">
        <v>321</v>
      </c>
      <c r="G176">
        <v>-1</v>
      </c>
      <c r="H176">
        <v>-2</v>
      </c>
      <c r="I176">
        <v>-1.33</v>
      </c>
      <c r="J176">
        <v>33.33</v>
      </c>
      <c r="K176">
        <v>45</v>
      </c>
      <c r="L176">
        <v>-1.1000000000000001</v>
      </c>
      <c r="M176">
        <v>1</v>
      </c>
    </row>
    <row r="177" spans="1:13" x14ac:dyDescent="0.25">
      <c r="A177" t="s">
        <v>263</v>
      </c>
      <c r="B177" t="str">
        <f>"9781909666962"</f>
        <v>9781909666962</v>
      </c>
      <c r="C177" s="1">
        <v>41955</v>
      </c>
      <c r="D177">
        <v>2</v>
      </c>
      <c r="E177">
        <v>5</v>
      </c>
      <c r="F177" t="s">
        <v>313</v>
      </c>
      <c r="G177">
        <v>2</v>
      </c>
      <c r="H177">
        <v>4</v>
      </c>
      <c r="I177">
        <v>2.67</v>
      </c>
      <c r="J177">
        <v>33.33</v>
      </c>
      <c r="K177">
        <v>45</v>
      </c>
      <c r="L177">
        <v>2.2000000000000002</v>
      </c>
      <c r="M177">
        <v>1</v>
      </c>
    </row>
    <row r="178" spans="1:13" x14ac:dyDescent="0.25">
      <c r="A178" t="s">
        <v>263</v>
      </c>
      <c r="B178" t="str">
        <f>"9781909666962"</f>
        <v>9781909666962</v>
      </c>
      <c r="C178" s="1">
        <v>41955</v>
      </c>
      <c r="D178">
        <v>2</v>
      </c>
      <c r="E178">
        <v>5</v>
      </c>
      <c r="F178" t="s">
        <v>325</v>
      </c>
      <c r="G178">
        <v>1</v>
      </c>
      <c r="H178">
        <v>2</v>
      </c>
      <c r="I178">
        <v>1.33</v>
      </c>
      <c r="J178">
        <v>33.33</v>
      </c>
      <c r="K178">
        <v>45</v>
      </c>
      <c r="L178">
        <v>1.1000000000000001</v>
      </c>
      <c r="M178">
        <v>1</v>
      </c>
    </row>
    <row r="179" spans="1:13" x14ac:dyDescent="0.25">
      <c r="A179" t="s">
        <v>191</v>
      </c>
      <c r="B179" t="str">
        <f t="shared" ref="B179:B184" si="9">"9781909666887"</f>
        <v>9781909666887</v>
      </c>
      <c r="C179" s="1">
        <v>41955</v>
      </c>
      <c r="D179">
        <v>2</v>
      </c>
      <c r="E179">
        <v>77</v>
      </c>
      <c r="F179" t="s">
        <v>298</v>
      </c>
      <c r="G179">
        <v>3</v>
      </c>
      <c r="H179">
        <v>6</v>
      </c>
      <c r="I179">
        <v>3.78</v>
      </c>
      <c r="J179">
        <v>37</v>
      </c>
      <c r="K179">
        <v>48</v>
      </c>
      <c r="L179">
        <v>3.12</v>
      </c>
      <c r="M179">
        <v>1</v>
      </c>
    </row>
    <row r="180" spans="1:13" x14ac:dyDescent="0.25">
      <c r="A180" t="s">
        <v>191</v>
      </c>
      <c r="B180" t="str">
        <f t="shared" si="9"/>
        <v>9781909666887</v>
      </c>
      <c r="C180" s="1">
        <v>41955</v>
      </c>
      <c r="D180">
        <v>2</v>
      </c>
      <c r="E180">
        <v>77</v>
      </c>
      <c r="F180" t="s">
        <v>321</v>
      </c>
      <c r="G180">
        <v>-2</v>
      </c>
      <c r="H180">
        <v>-4</v>
      </c>
      <c r="I180">
        <v>-2.67</v>
      </c>
      <c r="J180">
        <v>33.33</v>
      </c>
      <c r="K180">
        <v>45</v>
      </c>
      <c r="L180">
        <v>-2.2000000000000002</v>
      </c>
      <c r="M180">
        <v>1</v>
      </c>
    </row>
    <row r="181" spans="1:13" x14ac:dyDescent="0.25">
      <c r="A181" t="s">
        <v>191</v>
      </c>
      <c r="B181" t="str">
        <f t="shared" si="9"/>
        <v>9781909666887</v>
      </c>
      <c r="C181" s="1">
        <v>41955</v>
      </c>
      <c r="D181">
        <v>2</v>
      </c>
      <c r="E181">
        <v>77</v>
      </c>
      <c r="F181" t="s">
        <v>313</v>
      </c>
      <c r="G181">
        <v>2</v>
      </c>
      <c r="H181">
        <v>4</v>
      </c>
      <c r="I181">
        <v>2.67</v>
      </c>
      <c r="J181">
        <v>33.33</v>
      </c>
      <c r="K181">
        <v>45</v>
      </c>
      <c r="L181">
        <v>2.2000000000000002</v>
      </c>
      <c r="M181">
        <v>1</v>
      </c>
    </row>
    <row r="182" spans="1:13" x14ac:dyDescent="0.25">
      <c r="A182" t="s">
        <v>191</v>
      </c>
      <c r="B182" t="str">
        <f t="shared" si="9"/>
        <v>9781909666887</v>
      </c>
      <c r="C182" s="1">
        <v>41955</v>
      </c>
      <c r="D182">
        <v>2</v>
      </c>
      <c r="E182">
        <v>77</v>
      </c>
      <c r="F182" t="s">
        <v>297</v>
      </c>
      <c r="G182">
        <v>1</v>
      </c>
      <c r="H182">
        <v>2</v>
      </c>
      <c r="I182">
        <v>1.33</v>
      </c>
      <c r="J182">
        <v>33.33</v>
      </c>
      <c r="K182">
        <v>45</v>
      </c>
      <c r="L182">
        <v>1.1000000000000001</v>
      </c>
      <c r="M182">
        <v>1</v>
      </c>
    </row>
    <row r="183" spans="1:13" x14ac:dyDescent="0.25">
      <c r="A183" t="s">
        <v>191</v>
      </c>
      <c r="B183" t="str">
        <f t="shared" si="9"/>
        <v>9781909666887</v>
      </c>
      <c r="C183" s="1">
        <v>41955</v>
      </c>
      <c r="D183">
        <v>2</v>
      </c>
      <c r="E183">
        <v>77</v>
      </c>
      <c r="F183" t="s">
        <v>327</v>
      </c>
      <c r="G183">
        <v>1</v>
      </c>
      <c r="H183">
        <v>2</v>
      </c>
      <c r="I183">
        <v>1.33</v>
      </c>
      <c r="J183">
        <v>33.33</v>
      </c>
      <c r="K183">
        <v>45</v>
      </c>
      <c r="L183">
        <v>1.1000000000000001</v>
      </c>
      <c r="M183">
        <v>1</v>
      </c>
    </row>
    <row r="184" spans="1:13" x14ac:dyDescent="0.25">
      <c r="A184" t="s">
        <v>191</v>
      </c>
      <c r="B184" t="str">
        <f t="shared" si="9"/>
        <v>9781909666887</v>
      </c>
      <c r="C184" s="1">
        <v>41955</v>
      </c>
      <c r="D184">
        <v>2</v>
      </c>
      <c r="E184">
        <v>77</v>
      </c>
      <c r="F184" t="s">
        <v>320</v>
      </c>
      <c r="G184">
        <v>2</v>
      </c>
      <c r="H184">
        <v>4</v>
      </c>
      <c r="I184">
        <v>2.67</v>
      </c>
      <c r="J184">
        <v>33.33</v>
      </c>
      <c r="K184">
        <v>45</v>
      </c>
      <c r="L184">
        <v>2.2000000000000002</v>
      </c>
      <c r="M184">
        <v>1</v>
      </c>
    </row>
    <row r="185" spans="1:13" x14ac:dyDescent="0.25">
      <c r="A185" t="s">
        <v>218</v>
      </c>
      <c r="B185" t="str">
        <f>"9781909666894"</f>
        <v>9781909666894</v>
      </c>
      <c r="C185" s="1">
        <v>41955</v>
      </c>
      <c r="D185">
        <v>2</v>
      </c>
      <c r="E185">
        <v>41</v>
      </c>
      <c r="F185" t="s">
        <v>298</v>
      </c>
      <c r="G185">
        <v>1</v>
      </c>
      <c r="H185">
        <v>2</v>
      </c>
      <c r="I185">
        <v>1.26</v>
      </c>
      <c r="J185">
        <v>37</v>
      </c>
      <c r="K185">
        <v>48</v>
      </c>
      <c r="L185">
        <v>1.04</v>
      </c>
      <c r="M185">
        <v>1</v>
      </c>
    </row>
    <row r="186" spans="1:13" x14ac:dyDescent="0.25">
      <c r="A186" t="s">
        <v>218</v>
      </c>
      <c r="B186" t="str">
        <f>"9781909666894"</f>
        <v>9781909666894</v>
      </c>
      <c r="C186" s="1">
        <v>41955</v>
      </c>
      <c r="D186">
        <v>2</v>
      </c>
      <c r="E186">
        <v>41</v>
      </c>
      <c r="F186" t="s">
        <v>321</v>
      </c>
      <c r="G186">
        <v>-1</v>
      </c>
      <c r="H186">
        <v>-2</v>
      </c>
      <c r="I186">
        <v>-1.33</v>
      </c>
      <c r="J186">
        <v>33.33</v>
      </c>
      <c r="K186">
        <v>45</v>
      </c>
      <c r="L186">
        <v>-1.1000000000000001</v>
      </c>
      <c r="M186">
        <v>1</v>
      </c>
    </row>
    <row r="187" spans="1:13" x14ac:dyDescent="0.25">
      <c r="A187" t="s">
        <v>218</v>
      </c>
      <c r="B187" t="str">
        <f>"9781909666894"</f>
        <v>9781909666894</v>
      </c>
      <c r="C187" s="1">
        <v>41955</v>
      </c>
      <c r="D187">
        <v>2</v>
      </c>
      <c r="E187">
        <v>41</v>
      </c>
      <c r="F187" t="s">
        <v>313</v>
      </c>
      <c r="G187">
        <v>2</v>
      </c>
      <c r="H187">
        <v>4</v>
      </c>
      <c r="I187">
        <v>2.67</v>
      </c>
      <c r="J187">
        <v>33.33</v>
      </c>
      <c r="K187">
        <v>45</v>
      </c>
      <c r="L187">
        <v>2.2000000000000002</v>
      </c>
      <c r="M187">
        <v>1</v>
      </c>
    </row>
    <row r="188" spans="1:13" x14ac:dyDescent="0.25">
      <c r="A188" t="s">
        <v>218</v>
      </c>
      <c r="B188" t="str">
        <f>"9781909666894"</f>
        <v>9781909666894</v>
      </c>
      <c r="C188" s="1">
        <v>41955</v>
      </c>
      <c r="D188">
        <v>2</v>
      </c>
      <c r="E188">
        <v>41</v>
      </c>
      <c r="F188" t="s">
        <v>325</v>
      </c>
      <c r="G188">
        <v>1</v>
      </c>
      <c r="H188">
        <v>2</v>
      </c>
      <c r="I188">
        <v>1.33</v>
      </c>
      <c r="J188">
        <v>33.33</v>
      </c>
      <c r="K188">
        <v>45</v>
      </c>
      <c r="L188">
        <v>1.1000000000000001</v>
      </c>
      <c r="M188">
        <v>1</v>
      </c>
    </row>
    <row r="189" spans="1:13" x14ac:dyDescent="0.25">
      <c r="A189" t="s">
        <v>218</v>
      </c>
      <c r="B189" t="str">
        <f>"9781909666894"</f>
        <v>9781909666894</v>
      </c>
      <c r="C189" s="1">
        <v>41955</v>
      </c>
      <c r="D189">
        <v>2</v>
      </c>
      <c r="E189">
        <v>41</v>
      </c>
      <c r="F189" t="s">
        <v>320</v>
      </c>
      <c r="G189">
        <v>2</v>
      </c>
      <c r="H189">
        <v>4</v>
      </c>
      <c r="I189">
        <v>2.67</v>
      </c>
      <c r="J189">
        <v>33.33</v>
      </c>
      <c r="K189">
        <v>45</v>
      </c>
      <c r="L189">
        <v>2.2000000000000002</v>
      </c>
      <c r="M189">
        <v>1</v>
      </c>
    </row>
    <row r="190" spans="1:13" x14ac:dyDescent="0.25">
      <c r="A190" t="s">
        <v>238</v>
      </c>
      <c r="B190" t="str">
        <f>"9781909666955"</f>
        <v>9781909666955</v>
      </c>
      <c r="C190" s="1">
        <v>41955</v>
      </c>
      <c r="D190">
        <v>2</v>
      </c>
      <c r="E190">
        <v>82</v>
      </c>
      <c r="F190" t="s">
        <v>321</v>
      </c>
      <c r="G190">
        <v>-1</v>
      </c>
      <c r="H190">
        <v>-2</v>
      </c>
      <c r="I190">
        <v>-1.33</v>
      </c>
      <c r="J190">
        <v>33.33</v>
      </c>
      <c r="K190">
        <v>45</v>
      </c>
      <c r="L190">
        <v>-1.1000000000000001</v>
      </c>
      <c r="M190">
        <v>1</v>
      </c>
    </row>
    <row r="191" spans="1:13" x14ac:dyDescent="0.25">
      <c r="A191" t="s">
        <v>238</v>
      </c>
      <c r="B191" t="str">
        <f>"9781909666955"</f>
        <v>9781909666955</v>
      </c>
      <c r="C191" s="1">
        <v>41955</v>
      </c>
      <c r="D191">
        <v>2</v>
      </c>
      <c r="E191">
        <v>82</v>
      </c>
      <c r="F191" t="s">
        <v>313</v>
      </c>
      <c r="G191">
        <v>2</v>
      </c>
      <c r="H191">
        <v>4</v>
      </c>
      <c r="I191">
        <v>2.67</v>
      </c>
      <c r="J191">
        <v>33.33</v>
      </c>
      <c r="K191">
        <v>45</v>
      </c>
      <c r="L191">
        <v>2.2000000000000002</v>
      </c>
      <c r="M191">
        <v>1</v>
      </c>
    </row>
    <row r="192" spans="1:13" x14ac:dyDescent="0.25">
      <c r="A192" t="s">
        <v>238</v>
      </c>
      <c r="B192" t="str">
        <f>"9781909666955"</f>
        <v>9781909666955</v>
      </c>
      <c r="C192" s="1">
        <v>41955</v>
      </c>
      <c r="D192">
        <v>2</v>
      </c>
      <c r="E192">
        <v>82</v>
      </c>
      <c r="F192" t="s">
        <v>320</v>
      </c>
      <c r="G192">
        <v>2</v>
      </c>
      <c r="H192">
        <v>4</v>
      </c>
      <c r="I192">
        <v>2.67</v>
      </c>
      <c r="J192">
        <v>33.33</v>
      </c>
      <c r="K192">
        <v>45</v>
      </c>
      <c r="L192">
        <v>2.2000000000000002</v>
      </c>
      <c r="M192">
        <v>1</v>
      </c>
    </row>
    <row r="193" spans="1:13" x14ac:dyDescent="0.25">
      <c r="A193" t="s">
        <v>256</v>
      </c>
      <c r="B193" t="str">
        <f>"9781909666986"</f>
        <v>9781909666986</v>
      </c>
      <c r="C193" s="1">
        <v>41975</v>
      </c>
      <c r="D193">
        <v>5.99</v>
      </c>
      <c r="E193">
        <v>10</v>
      </c>
      <c r="F193" t="s">
        <v>298</v>
      </c>
      <c r="G193">
        <v>1</v>
      </c>
      <c r="H193">
        <v>5.99</v>
      </c>
      <c r="I193">
        <v>3.77</v>
      </c>
      <c r="J193">
        <v>37</v>
      </c>
      <c r="K193">
        <v>48.09</v>
      </c>
      <c r="L193">
        <v>3.11</v>
      </c>
      <c r="M193">
        <v>1</v>
      </c>
    </row>
    <row r="194" spans="1:13" x14ac:dyDescent="0.25">
      <c r="A194" t="s">
        <v>27</v>
      </c>
      <c r="B194" t="str">
        <f t="shared" ref="B194:B208" si="10">"9781909666948"</f>
        <v>9781909666948</v>
      </c>
      <c r="C194" s="1">
        <v>41983</v>
      </c>
      <c r="D194">
        <v>6.99</v>
      </c>
      <c r="E194">
        <v>77</v>
      </c>
      <c r="F194" t="s">
        <v>298</v>
      </c>
      <c r="G194">
        <v>5</v>
      </c>
      <c r="H194">
        <v>34.950000000000003</v>
      </c>
      <c r="I194">
        <v>22.02</v>
      </c>
      <c r="J194">
        <v>37</v>
      </c>
      <c r="K194">
        <v>47.96</v>
      </c>
      <c r="L194">
        <v>18.190000000000001</v>
      </c>
      <c r="M194">
        <v>1</v>
      </c>
    </row>
    <row r="195" spans="1:13" x14ac:dyDescent="0.25">
      <c r="A195" t="s">
        <v>27</v>
      </c>
      <c r="B195" t="str">
        <f t="shared" si="10"/>
        <v>9781909666948</v>
      </c>
      <c r="C195" s="1">
        <v>41983</v>
      </c>
      <c r="D195">
        <v>6.99</v>
      </c>
      <c r="E195">
        <v>77</v>
      </c>
      <c r="F195" t="s">
        <v>306</v>
      </c>
      <c r="G195">
        <v>10</v>
      </c>
      <c r="H195">
        <v>69.900000000000006</v>
      </c>
      <c r="I195">
        <v>46.6</v>
      </c>
      <c r="J195">
        <v>33.33</v>
      </c>
      <c r="K195">
        <v>45</v>
      </c>
      <c r="L195">
        <v>38.450000000000003</v>
      </c>
      <c r="M195">
        <v>1</v>
      </c>
    </row>
    <row r="196" spans="1:13" x14ac:dyDescent="0.25">
      <c r="A196" t="s">
        <v>27</v>
      </c>
      <c r="B196" t="str">
        <f t="shared" si="10"/>
        <v>9781909666948</v>
      </c>
      <c r="C196" s="1">
        <v>41983</v>
      </c>
      <c r="D196">
        <v>6.99</v>
      </c>
      <c r="E196">
        <v>77</v>
      </c>
      <c r="F196" t="s">
        <v>310</v>
      </c>
      <c r="G196">
        <v>9</v>
      </c>
      <c r="H196">
        <v>62.91</v>
      </c>
      <c r="I196">
        <v>41.94</v>
      </c>
      <c r="J196">
        <v>33.33</v>
      </c>
      <c r="K196">
        <v>45.01</v>
      </c>
      <c r="L196">
        <v>34.6</v>
      </c>
      <c r="M196">
        <v>1</v>
      </c>
    </row>
    <row r="197" spans="1:13" x14ac:dyDescent="0.25">
      <c r="A197" t="s">
        <v>27</v>
      </c>
      <c r="B197" t="str">
        <f t="shared" si="10"/>
        <v>9781909666948</v>
      </c>
      <c r="C197" s="1">
        <v>41983</v>
      </c>
      <c r="D197">
        <v>6.99</v>
      </c>
      <c r="E197">
        <v>77</v>
      </c>
      <c r="F197" t="s">
        <v>310</v>
      </c>
      <c r="G197">
        <v>6</v>
      </c>
      <c r="H197">
        <v>41.94</v>
      </c>
      <c r="I197">
        <v>27.96</v>
      </c>
      <c r="J197">
        <v>33.33</v>
      </c>
      <c r="K197">
        <v>45</v>
      </c>
      <c r="L197">
        <v>23.07</v>
      </c>
      <c r="M197">
        <v>1</v>
      </c>
    </row>
    <row r="198" spans="1:13" x14ac:dyDescent="0.25">
      <c r="A198" t="s">
        <v>27</v>
      </c>
      <c r="B198" t="str">
        <f t="shared" si="10"/>
        <v>9781909666948</v>
      </c>
      <c r="C198" s="1">
        <v>41983</v>
      </c>
      <c r="D198">
        <v>6.99</v>
      </c>
      <c r="E198">
        <v>77</v>
      </c>
      <c r="F198" t="s">
        <v>310</v>
      </c>
      <c r="G198">
        <v>3</v>
      </c>
      <c r="H198">
        <v>20.97</v>
      </c>
      <c r="I198">
        <v>13.98</v>
      </c>
      <c r="J198">
        <v>33.33</v>
      </c>
      <c r="K198">
        <v>45.02</v>
      </c>
      <c r="L198">
        <v>11.53</v>
      </c>
      <c r="M198">
        <v>1</v>
      </c>
    </row>
    <row r="199" spans="1:13" x14ac:dyDescent="0.25">
      <c r="A199" t="s">
        <v>27</v>
      </c>
      <c r="B199" t="str">
        <f t="shared" si="10"/>
        <v>9781909666948</v>
      </c>
      <c r="C199" s="1">
        <v>41983</v>
      </c>
      <c r="D199">
        <v>6.99</v>
      </c>
      <c r="E199">
        <v>77</v>
      </c>
      <c r="F199" t="s">
        <v>310</v>
      </c>
      <c r="G199">
        <v>5</v>
      </c>
      <c r="H199">
        <v>34.950000000000003</v>
      </c>
      <c r="I199">
        <v>23.3</v>
      </c>
      <c r="J199">
        <v>33.33</v>
      </c>
      <c r="K199">
        <v>45.01</v>
      </c>
      <c r="L199">
        <v>19.22</v>
      </c>
      <c r="M199">
        <v>1</v>
      </c>
    </row>
    <row r="200" spans="1:13" x14ac:dyDescent="0.25">
      <c r="A200" t="s">
        <v>27</v>
      </c>
      <c r="B200" t="str">
        <f t="shared" si="10"/>
        <v>9781909666948</v>
      </c>
      <c r="C200" s="1">
        <v>41983</v>
      </c>
      <c r="D200">
        <v>6.99</v>
      </c>
      <c r="E200">
        <v>77</v>
      </c>
      <c r="F200" t="s">
        <v>317</v>
      </c>
      <c r="G200">
        <v>3</v>
      </c>
      <c r="H200">
        <v>20.97</v>
      </c>
      <c r="I200">
        <v>13.98</v>
      </c>
      <c r="J200">
        <v>33.33</v>
      </c>
      <c r="K200">
        <v>45.02</v>
      </c>
      <c r="L200">
        <v>11.53</v>
      </c>
      <c r="M200">
        <v>1</v>
      </c>
    </row>
    <row r="201" spans="1:13" x14ac:dyDescent="0.25">
      <c r="A201" t="s">
        <v>27</v>
      </c>
      <c r="B201" t="str">
        <f t="shared" si="10"/>
        <v>9781909666948</v>
      </c>
      <c r="C201" s="1">
        <v>41983</v>
      </c>
      <c r="D201">
        <v>6.99</v>
      </c>
      <c r="E201">
        <v>77</v>
      </c>
      <c r="F201" t="s">
        <v>313</v>
      </c>
      <c r="G201">
        <v>-1</v>
      </c>
      <c r="H201">
        <v>-6.99</v>
      </c>
      <c r="I201">
        <v>-4.66</v>
      </c>
      <c r="J201">
        <v>33.33</v>
      </c>
      <c r="K201">
        <v>45.07</v>
      </c>
      <c r="L201">
        <v>-3.84</v>
      </c>
      <c r="M201">
        <v>1</v>
      </c>
    </row>
    <row r="202" spans="1:13" x14ac:dyDescent="0.25">
      <c r="A202" t="s">
        <v>27</v>
      </c>
      <c r="B202" t="str">
        <f t="shared" si="10"/>
        <v>9781909666948</v>
      </c>
      <c r="C202" s="1">
        <v>41983</v>
      </c>
      <c r="D202">
        <v>6.99</v>
      </c>
      <c r="E202">
        <v>77</v>
      </c>
      <c r="F202" t="s">
        <v>297</v>
      </c>
      <c r="G202">
        <v>1</v>
      </c>
      <c r="H202">
        <v>6.99</v>
      </c>
      <c r="I202">
        <v>4.66</v>
      </c>
      <c r="J202">
        <v>33.33</v>
      </c>
      <c r="K202">
        <v>45.07</v>
      </c>
      <c r="L202">
        <v>3.84</v>
      </c>
      <c r="M202">
        <v>1</v>
      </c>
    </row>
    <row r="203" spans="1:13" x14ac:dyDescent="0.25">
      <c r="A203" t="s">
        <v>27</v>
      </c>
      <c r="B203" t="str">
        <f t="shared" si="10"/>
        <v>9781909666948</v>
      </c>
      <c r="C203" s="1">
        <v>41983</v>
      </c>
      <c r="D203">
        <v>6.99</v>
      </c>
      <c r="E203">
        <v>77</v>
      </c>
      <c r="F203" t="s">
        <v>320</v>
      </c>
      <c r="G203">
        <v>-1</v>
      </c>
      <c r="H203">
        <v>-6.99</v>
      </c>
      <c r="I203">
        <v>-4.66</v>
      </c>
      <c r="J203">
        <v>33.33</v>
      </c>
      <c r="K203">
        <v>45.07</v>
      </c>
      <c r="L203">
        <v>-3.84</v>
      </c>
      <c r="M203">
        <v>1</v>
      </c>
    </row>
    <row r="204" spans="1:13" x14ac:dyDescent="0.25">
      <c r="A204" t="s">
        <v>27</v>
      </c>
      <c r="B204" t="str">
        <f t="shared" si="10"/>
        <v>9781909666948</v>
      </c>
      <c r="C204" s="1">
        <v>41983</v>
      </c>
      <c r="D204">
        <v>6.99</v>
      </c>
      <c r="E204">
        <v>77</v>
      </c>
      <c r="F204" t="s">
        <v>320</v>
      </c>
      <c r="G204">
        <v>-1</v>
      </c>
      <c r="H204">
        <v>-6.99</v>
      </c>
      <c r="I204">
        <v>-4.66</v>
      </c>
      <c r="J204">
        <v>33.33</v>
      </c>
      <c r="K204">
        <v>45.07</v>
      </c>
      <c r="L204">
        <v>-3.84</v>
      </c>
      <c r="M204">
        <v>1</v>
      </c>
    </row>
    <row r="205" spans="1:13" x14ac:dyDescent="0.25">
      <c r="A205" t="s">
        <v>27</v>
      </c>
      <c r="B205" t="str">
        <f t="shared" si="10"/>
        <v>9781909666948</v>
      </c>
      <c r="C205" s="1">
        <v>41983</v>
      </c>
      <c r="D205">
        <v>6.99</v>
      </c>
      <c r="E205">
        <v>77</v>
      </c>
      <c r="F205" t="s">
        <v>320</v>
      </c>
      <c r="G205">
        <v>-1</v>
      </c>
      <c r="H205">
        <v>-6.99</v>
      </c>
      <c r="I205">
        <v>-4.66</v>
      </c>
      <c r="J205">
        <v>33.33</v>
      </c>
      <c r="K205">
        <v>45.07</v>
      </c>
      <c r="L205">
        <v>-3.84</v>
      </c>
      <c r="M205">
        <v>1</v>
      </c>
    </row>
    <row r="206" spans="1:13" x14ac:dyDescent="0.25">
      <c r="A206" t="s">
        <v>27</v>
      </c>
      <c r="B206" t="str">
        <f t="shared" si="10"/>
        <v>9781909666948</v>
      </c>
      <c r="C206" s="1">
        <v>41983</v>
      </c>
      <c r="D206">
        <v>6.99</v>
      </c>
      <c r="E206">
        <v>77</v>
      </c>
      <c r="F206" t="s">
        <v>303</v>
      </c>
      <c r="G206">
        <v>1</v>
      </c>
      <c r="H206">
        <v>6.99</v>
      </c>
      <c r="I206">
        <v>4.66</v>
      </c>
      <c r="J206">
        <v>33.33</v>
      </c>
      <c r="K206">
        <v>45.07</v>
      </c>
      <c r="L206">
        <v>3.84</v>
      </c>
      <c r="M206">
        <v>1</v>
      </c>
    </row>
    <row r="207" spans="1:13" x14ac:dyDescent="0.25">
      <c r="A207" t="s">
        <v>27</v>
      </c>
      <c r="B207" t="str">
        <f t="shared" si="10"/>
        <v>9781909666948</v>
      </c>
      <c r="C207" s="1">
        <v>41983</v>
      </c>
      <c r="D207">
        <v>6.99</v>
      </c>
      <c r="E207">
        <v>77</v>
      </c>
      <c r="F207" t="s">
        <v>303</v>
      </c>
      <c r="G207">
        <v>1</v>
      </c>
      <c r="H207">
        <v>6.99</v>
      </c>
      <c r="I207">
        <v>4.66</v>
      </c>
      <c r="J207">
        <v>33.33</v>
      </c>
      <c r="K207">
        <v>45.07</v>
      </c>
      <c r="L207">
        <v>3.84</v>
      </c>
      <c r="M207">
        <v>1</v>
      </c>
    </row>
    <row r="208" spans="1:13" x14ac:dyDescent="0.25">
      <c r="A208" t="s">
        <v>27</v>
      </c>
      <c r="B208" t="str">
        <f t="shared" si="10"/>
        <v>9781909666948</v>
      </c>
      <c r="C208" s="1">
        <v>41983</v>
      </c>
      <c r="D208">
        <v>6.99</v>
      </c>
      <c r="E208">
        <v>77</v>
      </c>
      <c r="F208" t="s">
        <v>323</v>
      </c>
      <c r="G208">
        <v>1</v>
      </c>
      <c r="H208">
        <v>6.99</v>
      </c>
      <c r="I208">
        <v>4.54</v>
      </c>
      <c r="J208">
        <v>35</v>
      </c>
      <c r="K208">
        <v>46.36</v>
      </c>
      <c r="L208">
        <v>3.75</v>
      </c>
      <c r="M208">
        <v>1</v>
      </c>
    </row>
    <row r="209" spans="1:13" x14ac:dyDescent="0.25">
      <c r="A209" t="s">
        <v>284</v>
      </c>
      <c r="B209" t="str">
        <f>"9781909666856"</f>
        <v>9781909666856</v>
      </c>
      <c r="C209" s="1">
        <v>41996</v>
      </c>
      <c r="D209">
        <v>5.99</v>
      </c>
      <c r="E209">
        <v>17</v>
      </c>
      <c r="F209" t="s">
        <v>298</v>
      </c>
      <c r="G209">
        <v>2</v>
      </c>
      <c r="H209">
        <v>11.98</v>
      </c>
      <c r="I209">
        <v>7.55</v>
      </c>
      <c r="J209">
        <v>37</v>
      </c>
      <c r="K209">
        <v>47.92</v>
      </c>
      <c r="L209">
        <v>6.24</v>
      </c>
      <c r="M209">
        <v>1</v>
      </c>
    </row>
    <row r="210" spans="1:13" x14ac:dyDescent="0.25">
      <c r="A210" t="s">
        <v>284</v>
      </c>
      <c r="B210" t="str">
        <f>"9781909666856"</f>
        <v>9781909666856</v>
      </c>
      <c r="C210" s="1">
        <v>41996</v>
      </c>
      <c r="D210">
        <v>5.99</v>
      </c>
      <c r="E210">
        <v>17</v>
      </c>
      <c r="F210" t="s">
        <v>299</v>
      </c>
      <c r="G210">
        <v>-1</v>
      </c>
      <c r="H210">
        <v>-5.99</v>
      </c>
      <c r="I210">
        <v>-3.99</v>
      </c>
      <c r="J210">
        <v>33.33</v>
      </c>
      <c r="K210">
        <v>45.08</v>
      </c>
      <c r="L210">
        <v>-3.29</v>
      </c>
      <c r="M210">
        <v>1</v>
      </c>
    </row>
    <row r="211" spans="1:13" x14ac:dyDescent="0.25">
      <c r="A211" t="s">
        <v>284</v>
      </c>
      <c r="B211" t="str">
        <f>"9781909666856"</f>
        <v>9781909666856</v>
      </c>
      <c r="C211" s="1">
        <v>41996</v>
      </c>
      <c r="D211">
        <v>5.99</v>
      </c>
      <c r="E211">
        <v>17</v>
      </c>
      <c r="F211" t="s">
        <v>320</v>
      </c>
      <c r="G211">
        <v>-3</v>
      </c>
      <c r="H211">
        <v>-17.97</v>
      </c>
      <c r="I211">
        <v>-11.98</v>
      </c>
      <c r="J211">
        <v>33.33</v>
      </c>
      <c r="K211">
        <v>45.02</v>
      </c>
      <c r="L211">
        <v>-9.8800000000000008</v>
      </c>
      <c r="M211">
        <v>1</v>
      </c>
    </row>
    <row r="212" spans="1:13" x14ac:dyDescent="0.25">
      <c r="A212" t="s">
        <v>277</v>
      </c>
      <c r="B212" t="str">
        <f>"9781909666849"</f>
        <v>9781909666849</v>
      </c>
      <c r="C212" s="1">
        <v>41996</v>
      </c>
      <c r="D212">
        <v>5.99</v>
      </c>
      <c r="E212">
        <v>21</v>
      </c>
      <c r="F212" t="s">
        <v>298</v>
      </c>
      <c r="G212">
        <v>1</v>
      </c>
      <c r="H212">
        <v>5.99</v>
      </c>
      <c r="I212">
        <v>3.77</v>
      </c>
      <c r="J212">
        <v>37</v>
      </c>
      <c r="K212">
        <v>48.09</v>
      </c>
      <c r="L212">
        <v>3.11</v>
      </c>
      <c r="M212">
        <v>1</v>
      </c>
    </row>
    <row r="213" spans="1:13" x14ac:dyDescent="0.25">
      <c r="A213" t="s">
        <v>277</v>
      </c>
      <c r="B213" t="str">
        <f>"9781909666849"</f>
        <v>9781909666849</v>
      </c>
      <c r="C213" s="1">
        <v>41996</v>
      </c>
      <c r="D213">
        <v>5.99</v>
      </c>
      <c r="E213">
        <v>21</v>
      </c>
      <c r="F213" t="s">
        <v>311</v>
      </c>
      <c r="G213">
        <v>1</v>
      </c>
      <c r="H213">
        <v>5.99</v>
      </c>
      <c r="I213">
        <v>3.99</v>
      </c>
      <c r="J213">
        <v>33.33</v>
      </c>
      <c r="K213">
        <v>45.08</v>
      </c>
      <c r="L213">
        <v>3.29</v>
      </c>
      <c r="M213">
        <v>1</v>
      </c>
    </row>
    <row r="214" spans="1:13" x14ac:dyDescent="0.25">
      <c r="A214" t="s">
        <v>277</v>
      </c>
      <c r="B214" t="str">
        <f>"9781909666849"</f>
        <v>9781909666849</v>
      </c>
      <c r="C214" s="1">
        <v>41996</v>
      </c>
      <c r="D214">
        <v>5.99</v>
      </c>
      <c r="E214">
        <v>21</v>
      </c>
      <c r="F214" t="s">
        <v>299</v>
      </c>
      <c r="G214">
        <v>1</v>
      </c>
      <c r="H214">
        <v>5.99</v>
      </c>
      <c r="I214">
        <v>3.99</v>
      </c>
      <c r="J214">
        <v>33.33</v>
      </c>
      <c r="K214">
        <v>45.08</v>
      </c>
      <c r="L214">
        <v>3.29</v>
      </c>
      <c r="M214">
        <v>1</v>
      </c>
    </row>
    <row r="215" spans="1:13" x14ac:dyDescent="0.25">
      <c r="A215" t="s">
        <v>277</v>
      </c>
      <c r="B215" t="str">
        <f>"9781909666849"</f>
        <v>9781909666849</v>
      </c>
      <c r="C215" s="1">
        <v>41996</v>
      </c>
      <c r="D215">
        <v>5.99</v>
      </c>
      <c r="E215">
        <v>21</v>
      </c>
      <c r="F215" t="s">
        <v>320</v>
      </c>
      <c r="G215">
        <v>-2</v>
      </c>
      <c r="H215">
        <v>-11.98</v>
      </c>
      <c r="I215">
        <v>-7.99</v>
      </c>
      <c r="J215">
        <v>33.33</v>
      </c>
      <c r="K215">
        <v>45</v>
      </c>
      <c r="L215">
        <v>-6.59</v>
      </c>
      <c r="M215">
        <v>1</v>
      </c>
    </row>
    <row r="216" spans="1:13" x14ac:dyDescent="0.25">
      <c r="A216" t="s">
        <v>277</v>
      </c>
      <c r="B216" t="str">
        <f>"9781909666849"</f>
        <v>9781909666849</v>
      </c>
      <c r="C216" s="1">
        <v>41996</v>
      </c>
      <c r="D216">
        <v>5.99</v>
      </c>
      <c r="E216">
        <v>21</v>
      </c>
      <c r="F216" t="s">
        <v>320</v>
      </c>
      <c r="G216">
        <v>-1</v>
      </c>
      <c r="H216">
        <v>-5.99</v>
      </c>
      <c r="I216">
        <v>-3.99</v>
      </c>
      <c r="J216">
        <v>33.33</v>
      </c>
      <c r="K216">
        <v>45.08</v>
      </c>
      <c r="L216">
        <v>-3.29</v>
      </c>
      <c r="M216">
        <v>1</v>
      </c>
    </row>
    <row r="217" spans="1:13" x14ac:dyDescent="0.25">
      <c r="A217" t="s">
        <v>280</v>
      </c>
      <c r="B217" t="str">
        <f>"9781909666832"</f>
        <v>9781909666832</v>
      </c>
      <c r="C217" s="1">
        <v>41996</v>
      </c>
      <c r="D217">
        <v>5.99</v>
      </c>
      <c r="E217">
        <v>25</v>
      </c>
      <c r="F217" t="s">
        <v>298</v>
      </c>
      <c r="G217">
        <v>1</v>
      </c>
      <c r="H217">
        <v>5.99</v>
      </c>
      <c r="I217">
        <v>3.77</v>
      </c>
      <c r="J217">
        <v>37</v>
      </c>
      <c r="K217">
        <v>48.09</v>
      </c>
      <c r="L217">
        <v>3.11</v>
      </c>
      <c r="M217">
        <v>1</v>
      </c>
    </row>
    <row r="218" spans="1:13" x14ac:dyDescent="0.25">
      <c r="A218" t="s">
        <v>280</v>
      </c>
      <c r="B218" t="str">
        <f>"9781909666832"</f>
        <v>9781909666832</v>
      </c>
      <c r="C218" s="1">
        <v>41996</v>
      </c>
      <c r="D218">
        <v>5.99</v>
      </c>
      <c r="E218">
        <v>25</v>
      </c>
      <c r="F218" t="s">
        <v>311</v>
      </c>
      <c r="G218">
        <v>1</v>
      </c>
      <c r="H218">
        <v>5.99</v>
      </c>
      <c r="I218">
        <v>3.99</v>
      </c>
      <c r="J218">
        <v>33.33</v>
      </c>
      <c r="K218">
        <v>45.08</v>
      </c>
      <c r="L218">
        <v>3.29</v>
      </c>
      <c r="M218">
        <v>1</v>
      </c>
    </row>
    <row r="219" spans="1:13" x14ac:dyDescent="0.25">
      <c r="A219" t="s">
        <v>280</v>
      </c>
      <c r="B219" t="str">
        <f>"9781909666832"</f>
        <v>9781909666832</v>
      </c>
      <c r="C219" s="1">
        <v>41996</v>
      </c>
      <c r="D219">
        <v>5.99</v>
      </c>
      <c r="E219">
        <v>25</v>
      </c>
      <c r="F219" t="s">
        <v>299</v>
      </c>
      <c r="G219">
        <v>-1</v>
      </c>
      <c r="H219">
        <v>-5.99</v>
      </c>
      <c r="I219">
        <v>-3.99</v>
      </c>
      <c r="J219">
        <v>33.33</v>
      </c>
      <c r="K219">
        <v>45.08</v>
      </c>
      <c r="L219">
        <v>-3.29</v>
      </c>
      <c r="M219">
        <v>1</v>
      </c>
    </row>
    <row r="220" spans="1:13" x14ac:dyDescent="0.25">
      <c r="A220" t="s">
        <v>280</v>
      </c>
      <c r="B220" t="str">
        <f>"9781909666832"</f>
        <v>9781909666832</v>
      </c>
      <c r="C220" s="1">
        <v>41996</v>
      </c>
      <c r="D220">
        <v>5.99</v>
      </c>
      <c r="E220">
        <v>25</v>
      </c>
      <c r="F220" t="s">
        <v>299</v>
      </c>
      <c r="G220">
        <v>1</v>
      </c>
      <c r="H220">
        <v>5.99</v>
      </c>
      <c r="I220">
        <v>3.99</v>
      </c>
      <c r="J220">
        <v>33.33</v>
      </c>
      <c r="K220">
        <v>45.08</v>
      </c>
      <c r="L220">
        <v>3.29</v>
      </c>
      <c r="M220">
        <v>1</v>
      </c>
    </row>
    <row r="221" spans="1:13" x14ac:dyDescent="0.25">
      <c r="A221" t="s">
        <v>280</v>
      </c>
      <c r="B221" t="str">
        <f>"9781909666832"</f>
        <v>9781909666832</v>
      </c>
      <c r="C221" s="1">
        <v>41996</v>
      </c>
      <c r="D221">
        <v>5.99</v>
      </c>
      <c r="E221">
        <v>25</v>
      </c>
      <c r="F221" t="s">
        <v>320</v>
      </c>
      <c r="G221">
        <v>-3</v>
      </c>
      <c r="H221">
        <v>-17.97</v>
      </c>
      <c r="I221">
        <v>-11.98</v>
      </c>
      <c r="J221">
        <v>33.33</v>
      </c>
      <c r="K221">
        <v>45.02</v>
      </c>
      <c r="L221">
        <v>-9.8800000000000008</v>
      </c>
      <c r="M221">
        <v>1</v>
      </c>
    </row>
    <row r="222" spans="1:13" x14ac:dyDescent="0.25">
      <c r="A222" t="s">
        <v>174</v>
      </c>
      <c r="B222" t="str">
        <f>"9781909666870"</f>
        <v>9781909666870</v>
      </c>
      <c r="C222" s="1">
        <v>41996</v>
      </c>
      <c r="D222">
        <v>5.99</v>
      </c>
      <c r="E222">
        <v>35</v>
      </c>
      <c r="F222" t="s">
        <v>298</v>
      </c>
      <c r="G222">
        <v>1</v>
      </c>
      <c r="H222">
        <v>5.99</v>
      </c>
      <c r="I222">
        <v>3.77</v>
      </c>
      <c r="J222">
        <v>37</v>
      </c>
      <c r="K222">
        <v>48.09</v>
      </c>
      <c r="L222">
        <v>3.11</v>
      </c>
      <c r="M222">
        <v>1</v>
      </c>
    </row>
    <row r="223" spans="1:13" x14ac:dyDescent="0.25">
      <c r="A223" t="s">
        <v>174</v>
      </c>
      <c r="B223" t="str">
        <f>"9781909666870"</f>
        <v>9781909666870</v>
      </c>
      <c r="C223" s="1">
        <v>41996</v>
      </c>
      <c r="D223">
        <v>5.99</v>
      </c>
      <c r="E223">
        <v>35</v>
      </c>
      <c r="F223" t="s">
        <v>302</v>
      </c>
      <c r="G223">
        <v>5</v>
      </c>
      <c r="H223">
        <v>29.95</v>
      </c>
      <c r="I223">
        <v>19.97</v>
      </c>
      <c r="J223">
        <v>33.33</v>
      </c>
      <c r="K223">
        <v>45.01</v>
      </c>
      <c r="L223">
        <v>16.47</v>
      </c>
      <c r="M223">
        <v>1</v>
      </c>
    </row>
    <row r="224" spans="1:13" x14ac:dyDescent="0.25">
      <c r="A224" t="s">
        <v>174</v>
      </c>
      <c r="B224" t="str">
        <f>"9781909666870"</f>
        <v>9781909666870</v>
      </c>
      <c r="C224" s="1">
        <v>41996</v>
      </c>
      <c r="D224">
        <v>5.99</v>
      </c>
      <c r="E224">
        <v>35</v>
      </c>
      <c r="F224" t="s">
        <v>299</v>
      </c>
      <c r="G224">
        <v>-1</v>
      </c>
      <c r="H224">
        <v>-5.99</v>
      </c>
      <c r="I224">
        <v>-3.99</v>
      </c>
      <c r="J224">
        <v>33.33</v>
      </c>
      <c r="K224">
        <v>45.08</v>
      </c>
      <c r="L224">
        <v>-3.29</v>
      </c>
      <c r="M224">
        <v>1</v>
      </c>
    </row>
    <row r="225" spans="1:13" x14ac:dyDescent="0.25">
      <c r="A225" t="s">
        <v>174</v>
      </c>
      <c r="B225" t="str">
        <f>"9781909666870"</f>
        <v>9781909666870</v>
      </c>
      <c r="C225" s="1">
        <v>41996</v>
      </c>
      <c r="D225">
        <v>5.99</v>
      </c>
      <c r="E225">
        <v>35</v>
      </c>
      <c r="F225" t="s">
        <v>325</v>
      </c>
      <c r="G225">
        <v>1</v>
      </c>
      <c r="H225">
        <v>5.99</v>
      </c>
      <c r="I225">
        <v>3.99</v>
      </c>
      <c r="J225">
        <v>33.33</v>
      </c>
      <c r="K225">
        <v>45.08</v>
      </c>
      <c r="L225">
        <v>3.29</v>
      </c>
      <c r="M225">
        <v>1</v>
      </c>
    </row>
    <row r="226" spans="1:13" x14ac:dyDescent="0.25">
      <c r="A226" t="s">
        <v>174</v>
      </c>
      <c r="B226" t="str">
        <f>"9781909666870"</f>
        <v>9781909666870</v>
      </c>
      <c r="C226" s="1">
        <v>41996</v>
      </c>
      <c r="D226">
        <v>5.99</v>
      </c>
      <c r="E226">
        <v>35</v>
      </c>
      <c r="F226" t="s">
        <v>320</v>
      </c>
      <c r="G226">
        <v>-3</v>
      </c>
      <c r="H226">
        <v>-17.97</v>
      </c>
      <c r="I226">
        <v>-11.98</v>
      </c>
      <c r="J226">
        <v>33.33</v>
      </c>
      <c r="K226">
        <v>45.02</v>
      </c>
      <c r="L226">
        <v>-9.8800000000000008</v>
      </c>
      <c r="M226">
        <v>1</v>
      </c>
    </row>
    <row r="227" spans="1:13" x14ac:dyDescent="0.25">
      <c r="A227" t="s">
        <v>111</v>
      </c>
      <c r="B227" t="str">
        <f>"9781909666917"</f>
        <v>9781909666917</v>
      </c>
      <c r="C227" s="1">
        <v>42038</v>
      </c>
      <c r="D227">
        <v>2.99</v>
      </c>
      <c r="E227">
        <v>39</v>
      </c>
      <c r="F227" t="s">
        <v>327</v>
      </c>
      <c r="G227">
        <v>1</v>
      </c>
      <c r="H227">
        <v>2.99</v>
      </c>
      <c r="I227">
        <v>1.99</v>
      </c>
      <c r="J227">
        <v>33.33</v>
      </c>
      <c r="K227">
        <v>45.16</v>
      </c>
      <c r="L227">
        <v>1.64</v>
      </c>
      <c r="M227">
        <v>1</v>
      </c>
    </row>
    <row r="228" spans="1:13" x14ac:dyDescent="0.25">
      <c r="A228" t="s">
        <v>111</v>
      </c>
      <c r="B228" t="str">
        <f>"9781909666917"</f>
        <v>9781909666917</v>
      </c>
      <c r="C228" s="1">
        <v>42038</v>
      </c>
      <c r="D228">
        <v>2.99</v>
      </c>
      <c r="E228">
        <v>39</v>
      </c>
      <c r="F228" t="s">
        <v>329</v>
      </c>
      <c r="G228">
        <v>11</v>
      </c>
      <c r="H228">
        <v>32.89</v>
      </c>
      <c r="I228">
        <v>21.93</v>
      </c>
      <c r="J228">
        <v>33.33</v>
      </c>
      <c r="K228">
        <v>45</v>
      </c>
      <c r="L228">
        <v>18.09</v>
      </c>
      <c r="M228">
        <v>1</v>
      </c>
    </row>
    <row r="229" spans="1:13" x14ac:dyDescent="0.25">
      <c r="A229" t="s">
        <v>111</v>
      </c>
      <c r="B229" t="str">
        <f>"9781909666917"</f>
        <v>9781909666917</v>
      </c>
      <c r="C229" s="1">
        <v>42038</v>
      </c>
      <c r="D229">
        <v>2.99</v>
      </c>
      <c r="E229">
        <v>39</v>
      </c>
      <c r="F229" t="s">
        <v>329</v>
      </c>
      <c r="G229">
        <v>2</v>
      </c>
      <c r="H229">
        <v>5.98</v>
      </c>
      <c r="I229">
        <v>3.99</v>
      </c>
      <c r="J229">
        <v>33.33</v>
      </c>
      <c r="K229">
        <v>44.99</v>
      </c>
      <c r="L229">
        <v>3.29</v>
      </c>
      <c r="M229">
        <v>1</v>
      </c>
    </row>
    <row r="230" spans="1:13" x14ac:dyDescent="0.25">
      <c r="A230" t="s">
        <v>127</v>
      </c>
      <c r="B230" t="str">
        <f>"9781909666092"</f>
        <v>9781909666092</v>
      </c>
      <c r="C230" s="1">
        <v>42048</v>
      </c>
      <c r="D230">
        <v>4</v>
      </c>
      <c r="E230">
        <v>41</v>
      </c>
      <c r="F230" t="s">
        <v>348</v>
      </c>
      <c r="G230">
        <v>1</v>
      </c>
      <c r="H230">
        <v>4</v>
      </c>
      <c r="I230">
        <v>2.67</v>
      </c>
      <c r="J230">
        <v>33.33</v>
      </c>
      <c r="K230">
        <v>45</v>
      </c>
      <c r="L230">
        <v>2.2000000000000002</v>
      </c>
      <c r="M230">
        <v>1</v>
      </c>
    </row>
    <row r="231" spans="1:13" x14ac:dyDescent="0.25">
      <c r="A231" t="s">
        <v>127</v>
      </c>
      <c r="B231" t="str">
        <f>"9781909666092"</f>
        <v>9781909666092</v>
      </c>
      <c r="C231" s="1">
        <v>42048</v>
      </c>
      <c r="D231">
        <v>4</v>
      </c>
      <c r="E231">
        <v>41</v>
      </c>
      <c r="F231" t="s">
        <v>355</v>
      </c>
      <c r="G231">
        <v>4</v>
      </c>
      <c r="H231">
        <v>16</v>
      </c>
      <c r="I231">
        <v>10.67</v>
      </c>
      <c r="J231">
        <v>33.33</v>
      </c>
      <c r="K231">
        <v>45</v>
      </c>
      <c r="L231">
        <v>8.8000000000000007</v>
      </c>
      <c r="M231">
        <v>1</v>
      </c>
    </row>
    <row r="232" spans="1:13" x14ac:dyDescent="0.25">
      <c r="A232" t="s">
        <v>127</v>
      </c>
      <c r="B232" t="str">
        <f>"9781909666092"</f>
        <v>9781909666092</v>
      </c>
      <c r="C232" s="1">
        <v>42048</v>
      </c>
      <c r="D232">
        <v>4</v>
      </c>
      <c r="E232">
        <v>41</v>
      </c>
      <c r="F232" t="s">
        <v>327</v>
      </c>
      <c r="G232">
        <v>1</v>
      </c>
      <c r="H232">
        <v>4</v>
      </c>
      <c r="I232">
        <v>2.67</v>
      </c>
      <c r="J232">
        <v>33.33</v>
      </c>
      <c r="K232">
        <v>45</v>
      </c>
      <c r="L232">
        <v>2.2000000000000002</v>
      </c>
      <c r="M232">
        <v>1</v>
      </c>
    </row>
    <row r="233" spans="1:13" x14ac:dyDescent="0.25">
      <c r="A233" t="s">
        <v>127</v>
      </c>
      <c r="B233" t="str">
        <f>"9781909666092"</f>
        <v>9781909666092</v>
      </c>
      <c r="C233" s="1">
        <v>42048</v>
      </c>
      <c r="D233">
        <v>4</v>
      </c>
      <c r="E233">
        <v>41</v>
      </c>
      <c r="F233" t="s">
        <v>319</v>
      </c>
      <c r="G233">
        <v>2</v>
      </c>
      <c r="H233">
        <v>8</v>
      </c>
      <c r="I233">
        <v>5.33</v>
      </c>
      <c r="J233">
        <v>33.33</v>
      </c>
      <c r="K233">
        <v>45</v>
      </c>
      <c r="L233">
        <v>4.4000000000000004</v>
      </c>
      <c r="M233">
        <v>1</v>
      </c>
    </row>
    <row r="234" spans="1:13" x14ac:dyDescent="0.25">
      <c r="A234" t="s">
        <v>76</v>
      </c>
      <c r="B234" t="str">
        <f>"9781910574096"</f>
        <v>9781910574096</v>
      </c>
      <c r="C234" s="1">
        <v>42256</v>
      </c>
      <c r="D234">
        <v>7.99</v>
      </c>
      <c r="E234">
        <v>18</v>
      </c>
      <c r="F234" t="s">
        <v>314</v>
      </c>
      <c r="G234">
        <v>1</v>
      </c>
      <c r="H234">
        <v>7.99</v>
      </c>
      <c r="I234">
        <v>5.33</v>
      </c>
      <c r="J234">
        <v>33.33</v>
      </c>
      <c r="K234">
        <v>45.06</v>
      </c>
      <c r="L234">
        <v>4.3899999999999997</v>
      </c>
      <c r="M234">
        <v>1</v>
      </c>
    </row>
    <row r="235" spans="1:13" x14ac:dyDescent="0.25">
      <c r="A235" t="s">
        <v>76</v>
      </c>
      <c r="B235" t="str">
        <f>"9781910574096"</f>
        <v>9781910574096</v>
      </c>
      <c r="C235" s="1">
        <v>42256</v>
      </c>
      <c r="D235">
        <v>7.99</v>
      </c>
      <c r="E235">
        <v>18</v>
      </c>
      <c r="F235" t="s">
        <v>318</v>
      </c>
      <c r="G235">
        <v>6</v>
      </c>
      <c r="H235">
        <v>47.94</v>
      </c>
      <c r="I235">
        <v>31.96</v>
      </c>
      <c r="J235">
        <v>33.33</v>
      </c>
      <c r="K235">
        <v>45</v>
      </c>
      <c r="L235">
        <v>26.37</v>
      </c>
      <c r="M235">
        <v>1</v>
      </c>
    </row>
    <row r="236" spans="1:13" x14ac:dyDescent="0.25">
      <c r="A236" t="s">
        <v>76</v>
      </c>
      <c r="B236" t="str">
        <f>"9781910574096"</f>
        <v>9781910574096</v>
      </c>
      <c r="C236" s="1">
        <v>42256</v>
      </c>
      <c r="D236">
        <v>7.99</v>
      </c>
      <c r="E236">
        <v>18</v>
      </c>
      <c r="F236" t="s">
        <v>325</v>
      </c>
      <c r="G236">
        <v>1</v>
      </c>
      <c r="H236">
        <v>7.99</v>
      </c>
      <c r="I236">
        <v>5.33</v>
      </c>
      <c r="J236">
        <v>33.33</v>
      </c>
      <c r="K236">
        <v>45.06</v>
      </c>
      <c r="L236">
        <v>4.3899999999999997</v>
      </c>
      <c r="M236">
        <v>1</v>
      </c>
    </row>
    <row r="237" spans="1:13" x14ac:dyDescent="0.25">
      <c r="A237" t="s">
        <v>76</v>
      </c>
      <c r="B237" t="str">
        <f>"9781910574096"</f>
        <v>9781910574096</v>
      </c>
      <c r="C237" s="1">
        <v>42256</v>
      </c>
      <c r="D237">
        <v>7.99</v>
      </c>
      <c r="E237">
        <v>18</v>
      </c>
      <c r="F237" t="s">
        <v>308</v>
      </c>
      <c r="G237">
        <v>1</v>
      </c>
      <c r="H237">
        <v>7.99</v>
      </c>
      <c r="I237">
        <v>5.33</v>
      </c>
      <c r="J237">
        <v>33.33</v>
      </c>
      <c r="K237">
        <v>45.06</v>
      </c>
      <c r="L237">
        <v>4.3899999999999997</v>
      </c>
      <c r="M237">
        <v>1</v>
      </c>
    </row>
    <row r="238" spans="1:13" x14ac:dyDescent="0.25">
      <c r="A238" t="s">
        <v>181</v>
      </c>
      <c r="B238" t="str">
        <f>"9781910574034"</f>
        <v>9781910574034</v>
      </c>
      <c r="C238" s="1">
        <v>42265</v>
      </c>
      <c r="D238">
        <v>7.99</v>
      </c>
      <c r="E238">
        <v>67</v>
      </c>
      <c r="F238" t="s">
        <v>311</v>
      </c>
      <c r="G238">
        <v>1</v>
      </c>
      <c r="H238">
        <v>7.99</v>
      </c>
      <c r="I238">
        <v>5.33</v>
      </c>
      <c r="J238">
        <v>33.33</v>
      </c>
      <c r="K238">
        <v>45.06</v>
      </c>
      <c r="L238">
        <v>4.3899999999999997</v>
      </c>
      <c r="M238">
        <v>1</v>
      </c>
    </row>
    <row r="239" spans="1:13" x14ac:dyDescent="0.25">
      <c r="A239" t="s">
        <v>181</v>
      </c>
      <c r="B239" t="str">
        <f>"9781910574034"</f>
        <v>9781910574034</v>
      </c>
      <c r="C239" s="1">
        <v>42265</v>
      </c>
      <c r="D239">
        <v>7.99</v>
      </c>
      <c r="E239">
        <v>67</v>
      </c>
      <c r="F239" t="s">
        <v>303</v>
      </c>
      <c r="G239">
        <v>1</v>
      </c>
      <c r="H239">
        <v>7.99</v>
      </c>
      <c r="I239">
        <v>5.33</v>
      </c>
      <c r="J239">
        <v>33.33</v>
      </c>
      <c r="K239">
        <v>45.06</v>
      </c>
      <c r="L239">
        <v>4.3899999999999997</v>
      </c>
      <c r="M239">
        <v>1</v>
      </c>
    </row>
    <row r="240" spans="1:13" x14ac:dyDescent="0.25">
      <c r="A240" t="s">
        <v>257</v>
      </c>
      <c r="B240" t="str">
        <f>"9781910574157"</f>
        <v>9781910574157</v>
      </c>
      <c r="C240" s="1">
        <v>42331</v>
      </c>
      <c r="D240">
        <v>5.99</v>
      </c>
      <c r="E240">
        <v>31</v>
      </c>
      <c r="F240" t="s">
        <v>298</v>
      </c>
      <c r="G240">
        <v>2</v>
      </c>
      <c r="H240">
        <v>11.98</v>
      </c>
      <c r="I240">
        <v>7.55</v>
      </c>
      <c r="J240">
        <v>37</v>
      </c>
      <c r="K240">
        <v>47.92</v>
      </c>
      <c r="L240">
        <v>6.24</v>
      </c>
      <c r="M240">
        <v>1</v>
      </c>
    </row>
    <row r="241" spans="1:13" x14ac:dyDescent="0.25">
      <c r="A241" t="s">
        <v>257</v>
      </c>
      <c r="B241" t="str">
        <f>"9781910574157"</f>
        <v>9781910574157</v>
      </c>
      <c r="C241" s="1">
        <v>42331</v>
      </c>
      <c r="D241">
        <v>5.99</v>
      </c>
      <c r="E241">
        <v>31</v>
      </c>
      <c r="F241" t="s">
        <v>299</v>
      </c>
      <c r="G241">
        <v>1</v>
      </c>
      <c r="H241">
        <v>5.99</v>
      </c>
      <c r="I241">
        <v>3.99</v>
      </c>
      <c r="J241">
        <v>33.33</v>
      </c>
      <c r="K241">
        <v>45.08</v>
      </c>
      <c r="L241">
        <v>3.29</v>
      </c>
      <c r="M241">
        <v>1</v>
      </c>
    </row>
    <row r="242" spans="1:13" x14ac:dyDescent="0.25">
      <c r="A242" t="s">
        <v>257</v>
      </c>
      <c r="B242" t="str">
        <f>"9781910574157"</f>
        <v>9781910574157</v>
      </c>
      <c r="C242" s="1">
        <v>42331</v>
      </c>
      <c r="D242">
        <v>5.99</v>
      </c>
      <c r="E242">
        <v>31</v>
      </c>
      <c r="F242" t="s">
        <v>320</v>
      </c>
      <c r="G242">
        <v>-3</v>
      </c>
      <c r="H242">
        <v>-17.97</v>
      </c>
      <c r="I242">
        <v>-11.98</v>
      </c>
      <c r="J242">
        <v>33.33</v>
      </c>
      <c r="K242">
        <v>45.02</v>
      </c>
      <c r="L242">
        <v>-9.8800000000000008</v>
      </c>
      <c r="M242">
        <v>1</v>
      </c>
    </row>
    <row r="243" spans="1:13" x14ac:dyDescent="0.25">
      <c r="A243" t="s">
        <v>257</v>
      </c>
      <c r="B243" t="str">
        <f>"9781910574157"</f>
        <v>9781910574157</v>
      </c>
      <c r="C243" s="1">
        <v>42331</v>
      </c>
      <c r="D243">
        <v>5.99</v>
      </c>
      <c r="E243">
        <v>31</v>
      </c>
      <c r="F243" t="s">
        <v>303</v>
      </c>
      <c r="G243">
        <v>1</v>
      </c>
      <c r="H243">
        <v>5.99</v>
      </c>
      <c r="I243">
        <v>3.99</v>
      </c>
      <c r="J243">
        <v>33.33</v>
      </c>
      <c r="K243">
        <v>45.08</v>
      </c>
      <c r="L243">
        <v>3.29</v>
      </c>
      <c r="M243">
        <v>1</v>
      </c>
    </row>
    <row r="244" spans="1:13" x14ac:dyDescent="0.25">
      <c r="A244" t="s">
        <v>281</v>
      </c>
      <c r="B244" t="str">
        <f>"9781910574164"</f>
        <v>9781910574164</v>
      </c>
      <c r="C244" s="1">
        <v>42331</v>
      </c>
      <c r="D244">
        <v>5.99</v>
      </c>
      <c r="E244">
        <v>23</v>
      </c>
      <c r="F244" t="s">
        <v>298</v>
      </c>
      <c r="G244">
        <v>1</v>
      </c>
      <c r="H244">
        <v>5.99</v>
      </c>
      <c r="I244">
        <v>3.77</v>
      </c>
      <c r="J244">
        <v>37</v>
      </c>
      <c r="K244">
        <v>48.09</v>
      </c>
      <c r="L244">
        <v>3.11</v>
      </c>
      <c r="M244">
        <v>1</v>
      </c>
    </row>
    <row r="245" spans="1:13" x14ac:dyDescent="0.25">
      <c r="A245" t="s">
        <v>281</v>
      </c>
      <c r="B245" t="str">
        <f>"9781910574164"</f>
        <v>9781910574164</v>
      </c>
      <c r="C245" s="1">
        <v>42331</v>
      </c>
      <c r="D245">
        <v>5.99</v>
      </c>
      <c r="E245">
        <v>23</v>
      </c>
      <c r="F245" t="s">
        <v>299</v>
      </c>
      <c r="G245">
        <v>1</v>
      </c>
      <c r="H245">
        <v>5.99</v>
      </c>
      <c r="I245">
        <v>3.99</v>
      </c>
      <c r="J245">
        <v>33.33</v>
      </c>
      <c r="K245">
        <v>45.08</v>
      </c>
      <c r="L245">
        <v>3.29</v>
      </c>
      <c r="M245">
        <v>1</v>
      </c>
    </row>
    <row r="246" spans="1:13" x14ac:dyDescent="0.25">
      <c r="A246" t="s">
        <v>281</v>
      </c>
      <c r="B246" t="str">
        <f>"9781910574164"</f>
        <v>9781910574164</v>
      </c>
      <c r="C246" s="1">
        <v>42331</v>
      </c>
      <c r="D246">
        <v>5.99</v>
      </c>
      <c r="E246">
        <v>23</v>
      </c>
      <c r="F246" t="s">
        <v>320</v>
      </c>
      <c r="G246">
        <v>-3</v>
      </c>
      <c r="H246">
        <v>-17.97</v>
      </c>
      <c r="I246">
        <v>-11.98</v>
      </c>
      <c r="J246">
        <v>33.33</v>
      </c>
      <c r="K246">
        <v>45.02</v>
      </c>
      <c r="L246">
        <v>-9.8800000000000008</v>
      </c>
      <c r="M246">
        <v>1</v>
      </c>
    </row>
    <row r="247" spans="1:13" x14ac:dyDescent="0.25">
      <c r="A247" t="s">
        <v>132</v>
      </c>
      <c r="B247" t="str">
        <f>"9781910574171"</f>
        <v>9781910574171</v>
      </c>
      <c r="C247" s="1">
        <v>42331</v>
      </c>
      <c r="D247">
        <v>5.99</v>
      </c>
      <c r="E247">
        <v>31</v>
      </c>
      <c r="F247" t="s">
        <v>302</v>
      </c>
      <c r="G247">
        <v>5</v>
      </c>
      <c r="H247">
        <v>29.95</v>
      </c>
      <c r="I247">
        <v>19.97</v>
      </c>
      <c r="J247">
        <v>33.33</v>
      </c>
      <c r="K247">
        <v>45.01</v>
      </c>
      <c r="L247">
        <v>16.47</v>
      </c>
      <c r="M247">
        <v>1</v>
      </c>
    </row>
    <row r="248" spans="1:13" x14ac:dyDescent="0.25">
      <c r="A248" t="s">
        <v>132</v>
      </c>
      <c r="B248" t="str">
        <f>"9781910574171"</f>
        <v>9781910574171</v>
      </c>
      <c r="C248" s="1">
        <v>42331</v>
      </c>
      <c r="D248">
        <v>5.99</v>
      </c>
      <c r="E248">
        <v>31</v>
      </c>
      <c r="F248" t="s">
        <v>311</v>
      </c>
      <c r="G248">
        <v>1</v>
      </c>
      <c r="H248">
        <v>5.99</v>
      </c>
      <c r="I248">
        <v>3.99</v>
      </c>
      <c r="J248">
        <v>33.33</v>
      </c>
      <c r="K248">
        <v>45.08</v>
      </c>
      <c r="L248">
        <v>3.29</v>
      </c>
      <c r="M248">
        <v>1</v>
      </c>
    </row>
    <row r="249" spans="1:13" x14ac:dyDescent="0.25">
      <c r="A249" t="s">
        <v>132</v>
      </c>
      <c r="B249" t="str">
        <f>"9781910574171"</f>
        <v>9781910574171</v>
      </c>
      <c r="C249" s="1">
        <v>42331</v>
      </c>
      <c r="D249">
        <v>5.99</v>
      </c>
      <c r="E249">
        <v>31</v>
      </c>
      <c r="F249" t="s">
        <v>299</v>
      </c>
      <c r="G249">
        <v>1</v>
      </c>
      <c r="H249">
        <v>5.99</v>
      </c>
      <c r="I249">
        <v>3.99</v>
      </c>
      <c r="J249">
        <v>33.33</v>
      </c>
      <c r="K249">
        <v>45.08</v>
      </c>
      <c r="L249">
        <v>3.29</v>
      </c>
      <c r="M249">
        <v>1</v>
      </c>
    </row>
    <row r="250" spans="1:13" x14ac:dyDescent="0.25">
      <c r="A250" t="s">
        <v>132</v>
      </c>
      <c r="B250" t="str">
        <f>"9781910574171"</f>
        <v>9781910574171</v>
      </c>
      <c r="C250" s="1">
        <v>42331</v>
      </c>
      <c r="D250">
        <v>5.99</v>
      </c>
      <c r="E250">
        <v>31</v>
      </c>
      <c r="F250" t="s">
        <v>299</v>
      </c>
      <c r="G250">
        <v>1</v>
      </c>
      <c r="H250">
        <v>5.99</v>
      </c>
      <c r="I250">
        <v>3.99</v>
      </c>
      <c r="J250">
        <v>33.33</v>
      </c>
      <c r="K250">
        <v>45.08</v>
      </c>
      <c r="L250">
        <v>3.29</v>
      </c>
      <c r="M250">
        <v>1</v>
      </c>
    </row>
    <row r="251" spans="1:13" x14ac:dyDescent="0.25">
      <c r="A251" t="s">
        <v>132</v>
      </c>
      <c r="B251" t="str">
        <f>"9781910574171"</f>
        <v>9781910574171</v>
      </c>
      <c r="C251" s="1">
        <v>42331</v>
      </c>
      <c r="D251">
        <v>5.99</v>
      </c>
      <c r="E251">
        <v>31</v>
      </c>
      <c r="F251" t="s">
        <v>320</v>
      </c>
      <c r="G251">
        <v>-3</v>
      </c>
      <c r="H251">
        <v>-17.97</v>
      </c>
      <c r="I251">
        <v>-11.98</v>
      </c>
      <c r="J251">
        <v>33.33</v>
      </c>
      <c r="K251">
        <v>45.02</v>
      </c>
      <c r="L251">
        <v>-9.8800000000000008</v>
      </c>
      <c r="M251">
        <v>1</v>
      </c>
    </row>
    <row r="252" spans="1:13" x14ac:dyDescent="0.25">
      <c r="A252" t="s">
        <v>258</v>
      </c>
      <c r="B252" t="str">
        <f>"9781910574409"</f>
        <v>9781910574409</v>
      </c>
      <c r="C252" s="1">
        <v>42334</v>
      </c>
      <c r="D252">
        <v>2.5</v>
      </c>
      <c r="E252">
        <v>25</v>
      </c>
      <c r="F252" t="s">
        <v>312</v>
      </c>
      <c r="G252">
        <v>2</v>
      </c>
      <c r="H252">
        <v>5</v>
      </c>
      <c r="I252">
        <v>3.33</v>
      </c>
      <c r="J252">
        <v>33.33</v>
      </c>
      <c r="K252">
        <v>45</v>
      </c>
      <c r="L252">
        <v>2.75</v>
      </c>
      <c r="M252">
        <v>1</v>
      </c>
    </row>
    <row r="253" spans="1:13" x14ac:dyDescent="0.25">
      <c r="A253" t="s">
        <v>119</v>
      </c>
      <c r="B253" t="str">
        <f>"9781910574270"</f>
        <v>9781910574270</v>
      </c>
      <c r="C253" s="1">
        <v>42338</v>
      </c>
      <c r="D253">
        <v>5.99</v>
      </c>
      <c r="E253">
        <v>16</v>
      </c>
      <c r="F253" t="s">
        <v>302</v>
      </c>
      <c r="G253">
        <v>3</v>
      </c>
      <c r="H253">
        <v>17.97</v>
      </c>
      <c r="I253">
        <v>11.98</v>
      </c>
      <c r="J253">
        <v>33.33</v>
      </c>
      <c r="K253">
        <v>45.02</v>
      </c>
      <c r="L253">
        <v>9.8800000000000008</v>
      </c>
      <c r="M253">
        <v>1</v>
      </c>
    </row>
    <row r="254" spans="1:13" x14ac:dyDescent="0.25">
      <c r="A254" t="s">
        <v>119</v>
      </c>
      <c r="B254" t="str">
        <f>"9781910574270"</f>
        <v>9781910574270</v>
      </c>
      <c r="C254" s="1">
        <v>42338</v>
      </c>
      <c r="D254">
        <v>5.99</v>
      </c>
      <c r="E254">
        <v>16</v>
      </c>
      <c r="F254" t="s">
        <v>363</v>
      </c>
      <c r="G254">
        <v>2</v>
      </c>
      <c r="H254">
        <v>11.98</v>
      </c>
      <c r="I254">
        <v>7.99</v>
      </c>
      <c r="J254">
        <v>33.33</v>
      </c>
      <c r="K254">
        <v>45</v>
      </c>
      <c r="L254">
        <v>6.59</v>
      </c>
      <c r="M254">
        <v>1</v>
      </c>
    </row>
    <row r="255" spans="1:13" x14ac:dyDescent="0.25">
      <c r="A255" t="s">
        <v>119</v>
      </c>
      <c r="B255" t="str">
        <f>"9781910574270"</f>
        <v>9781910574270</v>
      </c>
      <c r="C255" s="1">
        <v>42338</v>
      </c>
      <c r="D255">
        <v>5.99</v>
      </c>
      <c r="E255">
        <v>16</v>
      </c>
      <c r="F255" t="s">
        <v>308</v>
      </c>
      <c r="G255">
        <v>1</v>
      </c>
      <c r="H255">
        <v>5.99</v>
      </c>
      <c r="I255">
        <v>3.99</v>
      </c>
      <c r="J255">
        <v>33.33</v>
      </c>
      <c r="K255">
        <v>45.08</v>
      </c>
      <c r="L255">
        <v>3.29</v>
      </c>
      <c r="M255">
        <v>1</v>
      </c>
    </row>
    <row r="256" spans="1:13" x14ac:dyDescent="0.25">
      <c r="A256" t="s">
        <v>152</v>
      </c>
      <c r="B256" t="str">
        <f>"9781910574287"</f>
        <v>9781910574287</v>
      </c>
      <c r="C256" s="1">
        <v>42338</v>
      </c>
      <c r="D256">
        <v>7.99</v>
      </c>
      <c r="E256">
        <v>11</v>
      </c>
      <c r="F256" t="s">
        <v>314</v>
      </c>
      <c r="G256">
        <v>1</v>
      </c>
      <c r="H256">
        <v>7.99</v>
      </c>
      <c r="I256">
        <v>5.33</v>
      </c>
      <c r="J256">
        <v>33.33</v>
      </c>
      <c r="K256">
        <v>45.06</v>
      </c>
      <c r="L256">
        <v>4.3899999999999997</v>
      </c>
      <c r="M256">
        <v>1</v>
      </c>
    </row>
    <row r="257" spans="1:13" x14ac:dyDescent="0.25">
      <c r="A257" t="s">
        <v>152</v>
      </c>
      <c r="B257" t="str">
        <f>"9781910574287"</f>
        <v>9781910574287</v>
      </c>
      <c r="C257" s="1">
        <v>42338</v>
      </c>
      <c r="D257">
        <v>7.99</v>
      </c>
      <c r="E257">
        <v>11</v>
      </c>
      <c r="F257" t="s">
        <v>325</v>
      </c>
      <c r="G257">
        <v>1</v>
      </c>
      <c r="H257">
        <v>7.99</v>
      </c>
      <c r="I257">
        <v>5.33</v>
      </c>
      <c r="J257">
        <v>33.33</v>
      </c>
      <c r="K257">
        <v>45.06</v>
      </c>
      <c r="L257">
        <v>4.3899999999999997</v>
      </c>
      <c r="M257">
        <v>1</v>
      </c>
    </row>
    <row r="258" spans="1:13" x14ac:dyDescent="0.25">
      <c r="A258" t="s">
        <v>152</v>
      </c>
      <c r="B258" t="str">
        <f>"9781910574287"</f>
        <v>9781910574287</v>
      </c>
      <c r="C258" s="1">
        <v>42338</v>
      </c>
      <c r="D258">
        <v>7.99</v>
      </c>
      <c r="E258">
        <v>11</v>
      </c>
      <c r="F258" t="s">
        <v>308</v>
      </c>
      <c r="G258">
        <v>1</v>
      </c>
      <c r="H258">
        <v>7.99</v>
      </c>
      <c r="I258">
        <v>5.33</v>
      </c>
      <c r="J258">
        <v>33.33</v>
      </c>
      <c r="K258">
        <v>45.06</v>
      </c>
      <c r="L258">
        <v>4.3899999999999997</v>
      </c>
      <c r="M258">
        <v>1</v>
      </c>
    </row>
    <row r="259" spans="1:13" x14ac:dyDescent="0.25">
      <c r="A259" t="s">
        <v>202</v>
      </c>
      <c r="B259" t="str">
        <f>"9781910574263"</f>
        <v>9781910574263</v>
      </c>
      <c r="C259" s="1">
        <v>42360</v>
      </c>
      <c r="D259">
        <v>5.99</v>
      </c>
      <c r="E259">
        <v>19</v>
      </c>
      <c r="F259" t="s">
        <v>311</v>
      </c>
      <c r="G259">
        <v>1</v>
      </c>
      <c r="H259">
        <v>5.99</v>
      </c>
      <c r="I259">
        <v>3.99</v>
      </c>
      <c r="J259">
        <v>33.33</v>
      </c>
      <c r="K259">
        <v>45.08</v>
      </c>
      <c r="L259">
        <v>3.29</v>
      </c>
      <c r="M259">
        <v>1</v>
      </c>
    </row>
    <row r="260" spans="1:13" x14ac:dyDescent="0.25">
      <c r="A260" t="s">
        <v>202</v>
      </c>
      <c r="B260" t="str">
        <f>"9781910574263"</f>
        <v>9781910574263</v>
      </c>
      <c r="C260" s="1">
        <v>42360</v>
      </c>
      <c r="D260">
        <v>5.99</v>
      </c>
      <c r="E260">
        <v>19</v>
      </c>
      <c r="F260" t="s">
        <v>299</v>
      </c>
      <c r="G260">
        <v>1</v>
      </c>
      <c r="H260">
        <v>5.99</v>
      </c>
      <c r="I260">
        <v>3.99</v>
      </c>
      <c r="J260">
        <v>33.33</v>
      </c>
      <c r="K260">
        <v>45.08</v>
      </c>
      <c r="L260">
        <v>3.29</v>
      </c>
      <c r="M260">
        <v>1</v>
      </c>
    </row>
    <row r="261" spans="1:13" x14ac:dyDescent="0.25">
      <c r="A261" t="s">
        <v>44</v>
      </c>
      <c r="B261" t="str">
        <f t="shared" ref="B261:B275" si="11">"9781910574348"</f>
        <v>9781910574348</v>
      </c>
      <c r="C261" s="1">
        <v>42387</v>
      </c>
      <c r="D261">
        <v>3.5</v>
      </c>
      <c r="E261">
        <v>31</v>
      </c>
      <c r="F261" t="s">
        <v>313</v>
      </c>
      <c r="G261">
        <v>1</v>
      </c>
      <c r="H261">
        <v>3.5</v>
      </c>
      <c r="I261">
        <v>2.33</v>
      </c>
      <c r="J261">
        <v>33.33</v>
      </c>
      <c r="K261">
        <v>45.15</v>
      </c>
      <c r="L261">
        <v>1.92</v>
      </c>
      <c r="M261">
        <v>1</v>
      </c>
    </row>
    <row r="262" spans="1:13" x14ac:dyDescent="0.25">
      <c r="A262" t="s">
        <v>44</v>
      </c>
      <c r="B262" t="str">
        <f t="shared" si="11"/>
        <v>9781910574348</v>
      </c>
      <c r="C262" s="1">
        <v>42387</v>
      </c>
      <c r="D262">
        <v>3.5</v>
      </c>
      <c r="E262">
        <v>31</v>
      </c>
      <c r="F262" t="s">
        <v>318</v>
      </c>
      <c r="G262">
        <v>6</v>
      </c>
      <c r="H262">
        <v>21</v>
      </c>
      <c r="I262">
        <v>14</v>
      </c>
      <c r="J262">
        <v>33.33</v>
      </c>
      <c r="K262">
        <v>45</v>
      </c>
      <c r="L262">
        <v>11.55</v>
      </c>
      <c r="M262">
        <v>1</v>
      </c>
    </row>
    <row r="263" spans="1:13" x14ac:dyDescent="0.25">
      <c r="A263" t="s">
        <v>44</v>
      </c>
      <c r="B263" t="str">
        <f t="shared" si="11"/>
        <v>9781910574348</v>
      </c>
      <c r="C263" s="1">
        <v>42387</v>
      </c>
      <c r="D263">
        <v>3.5</v>
      </c>
      <c r="E263">
        <v>31</v>
      </c>
      <c r="F263" t="s">
        <v>297</v>
      </c>
      <c r="G263">
        <v>5</v>
      </c>
      <c r="H263">
        <v>17.5</v>
      </c>
      <c r="I263">
        <v>11.67</v>
      </c>
      <c r="J263">
        <v>33.33</v>
      </c>
      <c r="K263">
        <v>44.98</v>
      </c>
      <c r="L263">
        <v>9.6300000000000008</v>
      </c>
      <c r="M263">
        <v>1</v>
      </c>
    </row>
    <row r="264" spans="1:13" x14ac:dyDescent="0.25">
      <c r="A264" t="s">
        <v>44</v>
      </c>
      <c r="B264" t="str">
        <f t="shared" si="11"/>
        <v>9781910574348</v>
      </c>
      <c r="C264" s="1">
        <v>42387</v>
      </c>
      <c r="D264">
        <v>3.5</v>
      </c>
      <c r="E264">
        <v>31</v>
      </c>
      <c r="F264" t="s">
        <v>297</v>
      </c>
      <c r="G264">
        <v>10</v>
      </c>
      <c r="H264">
        <v>35</v>
      </c>
      <c r="I264">
        <v>23.33</v>
      </c>
      <c r="J264">
        <v>33.33</v>
      </c>
      <c r="K264">
        <v>45</v>
      </c>
      <c r="L264">
        <v>19.25</v>
      </c>
      <c r="M264">
        <v>1</v>
      </c>
    </row>
    <row r="265" spans="1:13" x14ac:dyDescent="0.25">
      <c r="A265" t="s">
        <v>44</v>
      </c>
      <c r="B265" t="str">
        <f t="shared" si="11"/>
        <v>9781910574348</v>
      </c>
      <c r="C265" s="1">
        <v>42387</v>
      </c>
      <c r="D265">
        <v>3.5</v>
      </c>
      <c r="E265">
        <v>31</v>
      </c>
      <c r="F265" t="s">
        <v>312</v>
      </c>
      <c r="G265">
        <v>3</v>
      </c>
      <c r="H265">
        <v>10.5</v>
      </c>
      <c r="I265">
        <v>7</v>
      </c>
      <c r="J265">
        <v>33.33</v>
      </c>
      <c r="K265">
        <v>44.96</v>
      </c>
      <c r="L265">
        <v>5.78</v>
      </c>
      <c r="M265">
        <v>1</v>
      </c>
    </row>
    <row r="266" spans="1:13" x14ac:dyDescent="0.25">
      <c r="A266" t="s">
        <v>44</v>
      </c>
      <c r="B266" t="str">
        <f t="shared" si="11"/>
        <v>9781910574348</v>
      </c>
      <c r="C266" s="1">
        <v>42387</v>
      </c>
      <c r="D266">
        <v>3.5</v>
      </c>
      <c r="E266">
        <v>31</v>
      </c>
      <c r="F266" t="s">
        <v>309</v>
      </c>
      <c r="G266">
        <v>5</v>
      </c>
      <c r="H266">
        <v>17.5</v>
      </c>
      <c r="I266">
        <v>11.67</v>
      </c>
      <c r="J266">
        <v>33.33</v>
      </c>
      <c r="K266">
        <v>44.98</v>
      </c>
      <c r="L266">
        <v>9.6300000000000008</v>
      </c>
      <c r="M266">
        <v>1</v>
      </c>
    </row>
    <row r="267" spans="1:13" x14ac:dyDescent="0.25">
      <c r="A267" t="s">
        <v>44</v>
      </c>
      <c r="B267" t="str">
        <f t="shared" si="11"/>
        <v>9781910574348</v>
      </c>
      <c r="C267" s="1">
        <v>42387</v>
      </c>
      <c r="D267">
        <v>3.5</v>
      </c>
      <c r="E267">
        <v>31</v>
      </c>
      <c r="F267" t="s">
        <v>327</v>
      </c>
      <c r="G267">
        <v>1</v>
      </c>
      <c r="H267">
        <v>3.5</v>
      </c>
      <c r="I267">
        <v>2.33</v>
      </c>
      <c r="J267">
        <v>33.33</v>
      </c>
      <c r="K267">
        <v>45.15</v>
      </c>
      <c r="L267">
        <v>1.92</v>
      </c>
      <c r="M267">
        <v>1</v>
      </c>
    </row>
    <row r="268" spans="1:13" x14ac:dyDescent="0.25">
      <c r="A268" t="s">
        <v>44</v>
      </c>
      <c r="B268" t="str">
        <f t="shared" si="11"/>
        <v>9781910574348</v>
      </c>
      <c r="C268" s="1">
        <v>42387</v>
      </c>
      <c r="D268">
        <v>3.5</v>
      </c>
      <c r="E268">
        <v>31</v>
      </c>
      <c r="F268" t="s">
        <v>327</v>
      </c>
      <c r="G268">
        <v>1</v>
      </c>
      <c r="H268">
        <v>3.5</v>
      </c>
      <c r="I268">
        <v>2.33</v>
      </c>
      <c r="J268">
        <v>33.33</v>
      </c>
      <c r="K268">
        <v>45.15</v>
      </c>
      <c r="L268">
        <v>1.92</v>
      </c>
      <c r="M268">
        <v>1</v>
      </c>
    </row>
    <row r="269" spans="1:13" x14ac:dyDescent="0.25">
      <c r="A269" t="s">
        <v>44</v>
      </c>
      <c r="B269" t="str">
        <f t="shared" si="11"/>
        <v>9781910574348</v>
      </c>
      <c r="C269" s="1">
        <v>42387</v>
      </c>
      <c r="D269">
        <v>3.5</v>
      </c>
      <c r="E269">
        <v>31</v>
      </c>
      <c r="F269" t="s">
        <v>338</v>
      </c>
      <c r="G269">
        <v>3</v>
      </c>
      <c r="H269">
        <v>10.5</v>
      </c>
      <c r="I269">
        <v>7</v>
      </c>
      <c r="J269">
        <v>33.33</v>
      </c>
      <c r="K269">
        <v>44.96</v>
      </c>
      <c r="L269">
        <v>5.78</v>
      </c>
      <c r="M269">
        <v>1</v>
      </c>
    </row>
    <row r="270" spans="1:13" x14ac:dyDescent="0.25">
      <c r="A270" t="s">
        <v>44</v>
      </c>
      <c r="B270" t="str">
        <f t="shared" si="11"/>
        <v>9781910574348</v>
      </c>
      <c r="C270" s="1">
        <v>42387</v>
      </c>
      <c r="D270">
        <v>3.5</v>
      </c>
      <c r="E270">
        <v>31</v>
      </c>
      <c r="F270" t="s">
        <v>320</v>
      </c>
      <c r="G270">
        <v>2</v>
      </c>
      <c r="H270">
        <v>7</v>
      </c>
      <c r="I270">
        <v>4.67</v>
      </c>
      <c r="J270">
        <v>33.33</v>
      </c>
      <c r="K270">
        <v>45</v>
      </c>
      <c r="L270">
        <v>3.85</v>
      </c>
      <c r="M270">
        <v>1</v>
      </c>
    </row>
    <row r="271" spans="1:13" x14ac:dyDescent="0.25">
      <c r="A271" t="s">
        <v>44</v>
      </c>
      <c r="B271" t="str">
        <f t="shared" si="11"/>
        <v>9781910574348</v>
      </c>
      <c r="C271" s="1">
        <v>42387</v>
      </c>
      <c r="D271">
        <v>3.5</v>
      </c>
      <c r="E271">
        <v>31</v>
      </c>
      <c r="F271" t="s">
        <v>320</v>
      </c>
      <c r="G271">
        <v>2</v>
      </c>
      <c r="H271">
        <v>7</v>
      </c>
      <c r="I271">
        <v>4.67</v>
      </c>
      <c r="J271">
        <v>33.33</v>
      </c>
      <c r="K271">
        <v>45</v>
      </c>
      <c r="L271">
        <v>3.85</v>
      </c>
      <c r="M271">
        <v>1</v>
      </c>
    </row>
    <row r="272" spans="1:13" x14ac:dyDescent="0.25">
      <c r="A272" t="s">
        <v>44</v>
      </c>
      <c r="B272" t="str">
        <f t="shared" si="11"/>
        <v>9781910574348</v>
      </c>
      <c r="C272" s="1">
        <v>42387</v>
      </c>
      <c r="D272">
        <v>3.5</v>
      </c>
      <c r="E272">
        <v>31</v>
      </c>
      <c r="F272" t="s">
        <v>308</v>
      </c>
      <c r="G272">
        <v>2</v>
      </c>
      <c r="H272">
        <v>7</v>
      </c>
      <c r="I272">
        <v>4.67</v>
      </c>
      <c r="J272">
        <v>33.33</v>
      </c>
      <c r="K272">
        <v>45</v>
      </c>
      <c r="L272">
        <v>3.85</v>
      </c>
      <c r="M272">
        <v>1</v>
      </c>
    </row>
    <row r="273" spans="1:13" x14ac:dyDescent="0.25">
      <c r="A273" t="s">
        <v>44</v>
      </c>
      <c r="B273" t="str">
        <f t="shared" si="11"/>
        <v>9781910574348</v>
      </c>
      <c r="C273" s="1">
        <v>42387</v>
      </c>
      <c r="D273">
        <v>3.5</v>
      </c>
      <c r="E273">
        <v>31</v>
      </c>
      <c r="F273" t="s">
        <v>381</v>
      </c>
      <c r="G273">
        <v>1</v>
      </c>
      <c r="H273">
        <v>3.5</v>
      </c>
      <c r="I273">
        <v>2.33</v>
      </c>
      <c r="J273">
        <v>33.33</v>
      </c>
      <c r="K273">
        <v>45.15</v>
      </c>
      <c r="L273">
        <v>1.92</v>
      </c>
      <c r="M273">
        <v>1</v>
      </c>
    </row>
    <row r="274" spans="1:13" x14ac:dyDescent="0.25">
      <c r="A274" t="s">
        <v>44</v>
      </c>
      <c r="B274" t="str">
        <f t="shared" si="11"/>
        <v>9781910574348</v>
      </c>
      <c r="C274" s="1">
        <v>42387</v>
      </c>
      <c r="D274">
        <v>3.5</v>
      </c>
      <c r="E274">
        <v>31</v>
      </c>
      <c r="F274" t="s">
        <v>381</v>
      </c>
      <c r="G274">
        <v>1</v>
      </c>
      <c r="H274">
        <v>3.5</v>
      </c>
      <c r="I274">
        <v>2.33</v>
      </c>
      <c r="J274">
        <v>33.33</v>
      </c>
      <c r="K274">
        <v>45.15</v>
      </c>
      <c r="L274">
        <v>1.92</v>
      </c>
      <c r="M274">
        <v>1</v>
      </c>
    </row>
    <row r="275" spans="1:13" x14ac:dyDescent="0.25">
      <c r="A275" t="s">
        <v>44</v>
      </c>
      <c r="B275" t="str">
        <f t="shared" si="11"/>
        <v>9781910574348</v>
      </c>
      <c r="C275" s="1">
        <v>42387</v>
      </c>
      <c r="D275">
        <v>3.5</v>
      </c>
      <c r="E275">
        <v>31</v>
      </c>
      <c r="F275" t="s">
        <v>329</v>
      </c>
      <c r="G275">
        <v>3</v>
      </c>
      <c r="H275">
        <v>10.5</v>
      </c>
      <c r="I275">
        <v>7</v>
      </c>
      <c r="J275">
        <v>33.33</v>
      </c>
      <c r="K275">
        <v>44.96</v>
      </c>
      <c r="L275">
        <v>5.78</v>
      </c>
      <c r="M275">
        <v>1</v>
      </c>
    </row>
    <row r="276" spans="1:13" x14ac:dyDescent="0.25">
      <c r="A276" t="s">
        <v>45</v>
      </c>
      <c r="B276" t="str">
        <f t="shared" ref="B276:B290" si="12">"9781910574331"</f>
        <v>9781910574331</v>
      </c>
      <c r="C276" s="1">
        <v>42387</v>
      </c>
      <c r="D276">
        <v>3.5</v>
      </c>
      <c r="E276">
        <v>55</v>
      </c>
      <c r="F276" t="s">
        <v>314</v>
      </c>
      <c r="G276">
        <v>1</v>
      </c>
      <c r="H276">
        <v>3.5</v>
      </c>
      <c r="I276">
        <v>2.33</v>
      </c>
      <c r="J276">
        <v>33.33</v>
      </c>
      <c r="K276">
        <v>45.15</v>
      </c>
      <c r="L276">
        <v>1.92</v>
      </c>
      <c r="M276">
        <v>1</v>
      </c>
    </row>
    <row r="277" spans="1:13" x14ac:dyDescent="0.25">
      <c r="A277" t="s">
        <v>45</v>
      </c>
      <c r="B277" t="str">
        <f t="shared" si="12"/>
        <v>9781910574331</v>
      </c>
      <c r="C277" s="1">
        <v>42387</v>
      </c>
      <c r="D277">
        <v>3.5</v>
      </c>
      <c r="E277">
        <v>55</v>
      </c>
      <c r="F277" t="s">
        <v>402</v>
      </c>
      <c r="G277">
        <v>2</v>
      </c>
      <c r="H277">
        <v>7</v>
      </c>
      <c r="I277">
        <v>4.67</v>
      </c>
      <c r="J277">
        <v>33.33</v>
      </c>
      <c r="K277">
        <v>45</v>
      </c>
      <c r="L277">
        <v>3.85</v>
      </c>
      <c r="M277">
        <v>1</v>
      </c>
    </row>
    <row r="278" spans="1:13" x14ac:dyDescent="0.25">
      <c r="A278" t="s">
        <v>45</v>
      </c>
      <c r="B278" t="str">
        <f t="shared" si="12"/>
        <v>9781910574331</v>
      </c>
      <c r="C278" s="1">
        <v>42387</v>
      </c>
      <c r="D278">
        <v>3.5</v>
      </c>
      <c r="E278">
        <v>55</v>
      </c>
      <c r="F278" t="s">
        <v>313</v>
      </c>
      <c r="G278">
        <v>1</v>
      </c>
      <c r="H278">
        <v>3.5</v>
      </c>
      <c r="I278">
        <v>2.33</v>
      </c>
      <c r="J278">
        <v>33.33</v>
      </c>
      <c r="K278">
        <v>45.15</v>
      </c>
      <c r="L278">
        <v>1.92</v>
      </c>
      <c r="M278">
        <v>1</v>
      </c>
    </row>
    <row r="279" spans="1:13" x14ac:dyDescent="0.25">
      <c r="A279" t="s">
        <v>45</v>
      </c>
      <c r="B279" t="str">
        <f t="shared" si="12"/>
        <v>9781910574331</v>
      </c>
      <c r="C279" s="1">
        <v>42387</v>
      </c>
      <c r="D279">
        <v>3.5</v>
      </c>
      <c r="E279">
        <v>55</v>
      </c>
      <c r="F279" t="s">
        <v>297</v>
      </c>
      <c r="G279">
        <v>3</v>
      </c>
      <c r="H279">
        <v>10.5</v>
      </c>
      <c r="I279">
        <v>7</v>
      </c>
      <c r="J279">
        <v>33.33</v>
      </c>
      <c r="K279">
        <v>44.96</v>
      </c>
      <c r="L279">
        <v>5.78</v>
      </c>
      <c r="M279">
        <v>1</v>
      </c>
    </row>
    <row r="280" spans="1:13" x14ac:dyDescent="0.25">
      <c r="A280" t="s">
        <v>45</v>
      </c>
      <c r="B280" t="str">
        <f t="shared" si="12"/>
        <v>9781910574331</v>
      </c>
      <c r="C280" s="1">
        <v>42387</v>
      </c>
      <c r="D280">
        <v>3.5</v>
      </c>
      <c r="E280">
        <v>55</v>
      </c>
      <c r="F280" t="s">
        <v>297</v>
      </c>
      <c r="G280">
        <v>6</v>
      </c>
      <c r="H280">
        <v>21</v>
      </c>
      <c r="I280">
        <v>14</v>
      </c>
      <c r="J280">
        <v>33.33</v>
      </c>
      <c r="K280">
        <v>45</v>
      </c>
      <c r="L280">
        <v>11.55</v>
      </c>
      <c r="M280">
        <v>1</v>
      </c>
    </row>
    <row r="281" spans="1:13" x14ac:dyDescent="0.25">
      <c r="A281" t="s">
        <v>45</v>
      </c>
      <c r="B281" t="str">
        <f t="shared" si="12"/>
        <v>9781910574331</v>
      </c>
      <c r="C281" s="1">
        <v>42387</v>
      </c>
      <c r="D281">
        <v>3.5</v>
      </c>
      <c r="E281">
        <v>55</v>
      </c>
      <c r="F281" t="s">
        <v>297</v>
      </c>
      <c r="G281">
        <v>4</v>
      </c>
      <c r="H281">
        <v>14</v>
      </c>
      <c r="I281">
        <v>9.33</v>
      </c>
      <c r="J281">
        <v>33.33</v>
      </c>
      <c r="K281">
        <v>45</v>
      </c>
      <c r="L281">
        <v>7.7</v>
      </c>
      <c r="M281">
        <v>1</v>
      </c>
    </row>
    <row r="282" spans="1:13" x14ac:dyDescent="0.25">
      <c r="A282" t="s">
        <v>45</v>
      </c>
      <c r="B282" t="str">
        <f t="shared" si="12"/>
        <v>9781910574331</v>
      </c>
      <c r="C282" s="1">
        <v>42387</v>
      </c>
      <c r="D282">
        <v>3.5</v>
      </c>
      <c r="E282">
        <v>55</v>
      </c>
      <c r="F282" t="s">
        <v>312</v>
      </c>
      <c r="G282">
        <v>3</v>
      </c>
      <c r="H282">
        <v>10.5</v>
      </c>
      <c r="I282">
        <v>7</v>
      </c>
      <c r="J282">
        <v>33.33</v>
      </c>
      <c r="K282">
        <v>44.96</v>
      </c>
      <c r="L282">
        <v>5.78</v>
      </c>
      <c r="M282">
        <v>1</v>
      </c>
    </row>
    <row r="283" spans="1:13" x14ac:dyDescent="0.25">
      <c r="A283" t="s">
        <v>45</v>
      </c>
      <c r="B283" t="str">
        <f t="shared" si="12"/>
        <v>9781910574331</v>
      </c>
      <c r="C283" s="1">
        <v>42387</v>
      </c>
      <c r="D283">
        <v>3.5</v>
      </c>
      <c r="E283">
        <v>55</v>
      </c>
      <c r="F283" t="s">
        <v>309</v>
      </c>
      <c r="G283">
        <v>6</v>
      </c>
      <c r="H283">
        <v>21</v>
      </c>
      <c r="I283">
        <v>14</v>
      </c>
      <c r="J283">
        <v>33.33</v>
      </c>
      <c r="K283">
        <v>45</v>
      </c>
      <c r="L283">
        <v>11.55</v>
      </c>
      <c r="M283">
        <v>1</v>
      </c>
    </row>
    <row r="284" spans="1:13" x14ac:dyDescent="0.25">
      <c r="A284" t="s">
        <v>45</v>
      </c>
      <c r="B284" t="str">
        <f t="shared" si="12"/>
        <v>9781910574331</v>
      </c>
      <c r="C284" s="1">
        <v>42387</v>
      </c>
      <c r="D284">
        <v>3.5</v>
      </c>
      <c r="E284">
        <v>55</v>
      </c>
      <c r="F284" t="s">
        <v>327</v>
      </c>
      <c r="G284">
        <v>1</v>
      </c>
      <c r="H284">
        <v>3.5</v>
      </c>
      <c r="I284">
        <v>2.33</v>
      </c>
      <c r="J284">
        <v>33.33</v>
      </c>
      <c r="K284">
        <v>45.15</v>
      </c>
      <c r="L284">
        <v>1.92</v>
      </c>
      <c r="M284">
        <v>1</v>
      </c>
    </row>
    <row r="285" spans="1:13" x14ac:dyDescent="0.25">
      <c r="A285" t="s">
        <v>45</v>
      </c>
      <c r="B285" t="str">
        <f t="shared" si="12"/>
        <v>9781910574331</v>
      </c>
      <c r="C285" s="1">
        <v>42387</v>
      </c>
      <c r="D285">
        <v>3.5</v>
      </c>
      <c r="E285">
        <v>55</v>
      </c>
      <c r="F285" t="s">
        <v>320</v>
      </c>
      <c r="G285">
        <v>6</v>
      </c>
      <c r="H285">
        <v>21</v>
      </c>
      <c r="I285">
        <v>14</v>
      </c>
      <c r="J285">
        <v>33.33</v>
      </c>
      <c r="K285">
        <v>45</v>
      </c>
      <c r="L285">
        <v>11.55</v>
      </c>
      <c r="M285">
        <v>1</v>
      </c>
    </row>
    <row r="286" spans="1:13" x14ac:dyDescent="0.25">
      <c r="A286" t="s">
        <v>45</v>
      </c>
      <c r="B286" t="str">
        <f t="shared" si="12"/>
        <v>9781910574331</v>
      </c>
      <c r="C286" s="1">
        <v>42387</v>
      </c>
      <c r="D286">
        <v>3.5</v>
      </c>
      <c r="E286">
        <v>55</v>
      </c>
      <c r="F286" t="s">
        <v>320</v>
      </c>
      <c r="G286">
        <v>2</v>
      </c>
      <c r="H286">
        <v>7</v>
      </c>
      <c r="I286">
        <v>4.67</v>
      </c>
      <c r="J286">
        <v>33.33</v>
      </c>
      <c r="K286">
        <v>45</v>
      </c>
      <c r="L286">
        <v>3.85</v>
      </c>
      <c r="M286">
        <v>1</v>
      </c>
    </row>
    <row r="287" spans="1:13" x14ac:dyDescent="0.25">
      <c r="A287" t="s">
        <v>45</v>
      </c>
      <c r="B287" t="str">
        <f t="shared" si="12"/>
        <v>9781910574331</v>
      </c>
      <c r="C287" s="1">
        <v>42387</v>
      </c>
      <c r="D287">
        <v>3.5</v>
      </c>
      <c r="E287">
        <v>55</v>
      </c>
      <c r="F287" t="s">
        <v>308</v>
      </c>
      <c r="G287">
        <v>2</v>
      </c>
      <c r="H287">
        <v>7</v>
      </c>
      <c r="I287">
        <v>4.67</v>
      </c>
      <c r="J287">
        <v>33.33</v>
      </c>
      <c r="K287">
        <v>45</v>
      </c>
      <c r="L287">
        <v>3.85</v>
      </c>
      <c r="M287">
        <v>1</v>
      </c>
    </row>
    <row r="288" spans="1:13" x14ac:dyDescent="0.25">
      <c r="A288" t="s">
        <v>45</v>
      </c>
      <c r="B288" t="str">
        <f t="shared" si="12"/>
        <v>9781910574331</v>
      </c>
      <c r="C288" s="1">
        <v>42387</v>
      </c>
      <c r="D288">
        <v>3.5</v>
      </c>
      <c r="E288">
        <v>55</v>
      </c>
      <c r="F288" t="s">
        <v>381</v>
      </c>
      <c r="G288">
        <v>1</v>
      </c>
      <c r="H288">
        <v>3.5</v>
      </c>
      <c r="I288">
        <v>2.33</v>
      </c>
      <c r="J288">
        <v>33.33</v>
      </c>
      <c r="K288">
        <v>45.15</v>
      </c>
      <c r="L288">
        <v>1.92</v>
      </c>
      <c r="M288">
        <v>1</v>
      </c>
    </row>
    <row r="289" spans="1:13" x14ac:dyDescent="0.25">
      <c r="A289" t="s">
        <v>45</v>
      </c>
      <c r="B289" t="str">
        <f t="shared" si="12"/>
        <v>9781910574331</v>
      </c>
      <c r="C289" s="1">
        <v>42387</v>
      </c>
      <c r="D289">
        <v>3.5</v>
      </c>
      <c r="E289">
        <v>55</v>
      </c>
      <c r="F289" t="s">
        <v>381</v>
      </c>
      <c r="G289">
        <v>1</v>
      </c>
      <c r="H289">
        <v>3.5</v>
      </c>
      <c r="I289">
        <v>2.33</v>
      </c>
      <c r="J289">
        <v>33.33</v>
      </c>
      <c r="K289">
        <v>45.15</v>
      </c>
      <c r="L289">
        <v>1.92</v>
      </c>
      <c r="M289">
        <v>1</v>
      </c>
    </row>
    <row r="290" spans="1:13" x14ac:dyDescent="0.25">
      <c r="A290" t="s">
        <v>45</v>
      </c>
      <c r="B290" t="str">
        <f t="shared" si="12"/>
        <v>9781910574331</v>
      </c>
      <c r="C290" s="1">
        <v>42387</v>
      </c>
      <c r="D290">
        <v>3.5</v>
      </c>
      <c r="E290">
        <v>55</v>
      </c>
      <c r="F290" t="s">
        <v>329</v>
      </c>
      <c r="G290">
        <v>3</v>
      </c>
      <c r="H290">
        <v>10.5</v>
      </c>
      <c r="I290">
        <v>7</v>
      </c>
      <c r="J290">
        <v>33.33</v>
      </c>
      <c r="K290">
        <v>44.96</v>
      </c>
      <c r="L290">
        <v>5.78</v>
      </c>
      <c r="M290">
        <v>1</v>
      </c>
    </row>
    <row r="291" spans="1:13" x14ac:dyDescent="0.25">
      <c r="A291" t="s">
        <v>233</v>
      </c>
      <c r="B291" t="str">
        <f>"9781910574317"</f>
        <v>9781910574317</v>
      </c>
      <c r="C291" s="1">
        <v>42387</v>
      </c>
      <c r="D291">
        <v>6.99</v>
      </c>
      <c r="E291">
        <v>27</v>
      </c>
      <c r="F291" t="s">
        <v>325</v>
      </c>
      <c r="G291">
        <v>1</v>
      </c>
      <c r="H291">
        <v>6.99</v>
      </c>
      <c r="I291">
        <v>4.66</v>
      </c>
      <c r="J291">
        <v>33.33</v>
      </c>
      <c r="K291">
        <v>45.07</v>
      </c>
      <c r="L291">
        <v>3.84</v>
      </c>
      <c r="M291">
        <v>1</v>
      </c>
    </row>
    <row r="292" spans="1:13" x14ac:dyDescent="0.25">
      <c r="A292" t="s">
        <v>234</v>
      </c>
      <c r="B292" t="str">
        <f>"9781910574324"</f>
        <v>9781910574324</v>
      </c>
      <c r="C292" s="1">
        <v>42387</v>
      </c>
      <c r="D292">
        <v>6.99</v>
      </c>
      <c r="E292">
        <v>8</v>
      </c>
      <c r="F292" t="s">
        <v>325</v>
      </c>
      <c r="G292">
        <v>1</v>
      </c>
      <c r="H292">
        <v>6.99</v>
      </c>
      <c r="I292">
        <v>4.66</v>
      </c>
      <c r="J292">
        <v>33.33</v>
      </c>
      <c r="K292">
        <v>45.07</v>
      </c>
      <c r="L292">
        <v>3.84</v>
      </c>
      <c r="M292">
        <v>1</v>
      </c>
    </row>
    <row r="293" spans="1:13" x14ac:dyDescent="0.25">
      <c r="A293" t="s">
        <v>164</v>
      </c>
      <c r="B293" t="str">
        <f>"9781907004933"</f>
        <v>9781907004933</v>
      </c>
      <c r="C293" s="1">
        <v>42423</v>
      </c>
      <c r="D293">
        <v>3.5</v>
      </c>
      <c r="E293">
        <v>5</v>
      </c>
      <c r="F293" t="s">
        <v>331</v>
      </c>
      <c r="G293">
        <v>1</v>
      </c>
      <c r="H293">
        <v>3.5</v>
      </c>
      <c r="I293">
        <v>2.1</v>
      </c>
      <c r="J293">
        <v>40</v>
      </c>
      <c r="K293">
        <v>50.58</v>
      </c>
      <c r="L293">
        <v>1.73</v>
      </c>
      <c r="M293">
        <v>1</v>
      </c>
    </row>
    <row r="294" spans="1:13" x14ac:dyDescent="0.25">
      <c r="A294" t="s">
        <v>164</v>
      </c>
      <c r="B294" t="str">
        <f>"9781907004933"</f>
        <v>9781907004933</v>
      </c>
      <c r="C294" s="1">
        <v>42423</v>
      </c>
      <c r="D294">
        <v>3.5</v>
      </c>
      <c r="E294">
        <v>5</v>
      </c>
      <c r="F294" t="s">
        <v>348</v>
      </c>
      <c r="G294">
        <v>1</v>
      </c>
      <c r="H294">
        <v>3.5</v>
      </c>
      <c r="I294">
        <v>2.33</v>
      </c>
      <c r="J294">
        <v>33.33</v>
      </c>
      <c r="K294">
        <v>45.15</v>
      </c>
      <c r="L294">
        <v>1.92</v>
      </c>
      <c r="M294">
        <v>1</v>
      </c>
    </row>
    <row r="295" spans="1:13" x14ac:dyDescent="0.25">
      <c r="A295" t="s">
        <v>164</v>
      </c>
      <c r="B295" t="str">
        <f>"9781907004933"</f>
        <v>9781907004933</v>
      </c>
      <c r="C295" s="1">
        <v>42423</v>
      </c>
      <c r="D295">
        <v>3.5</v>
      </c>
      <c r="E295">
        <v>5</v>
      </c>
      <c r="F295" t="s">
        <v>297</v>
      </c>
      <c r="G295">
        <v>1</v>
      </c>
      <c r="H295">
        <v>3.5</v>
      </c>
      <c r="I295">
        <v>2.33</v>
      </c>
      <c r="J295">
        <v>33.33</v>
      </c>
      <c r="K295">
        <v>45.15</v>
      </c>
      <c r="L295">
        <v>1.92</v>
      </c>
      <c r="M295">
        <v>1</v>
      </c>
    </row>
    <row r="296" spans="1:13" x14ac:dyDescent="0.25">
      <c r="A296" t="s">
        <v>164</v>
      </c>
      <c r="B296" t="str">
        <f>"9781907004933"</f>
        <v>9781907004933</v>
      </c>
      <c r="C296" s="1">
        <v>42423</v>
      </c>
      <c r="D296">
        <v>3.5</v>
      </c>
      <c r="E296">
        <v>5</v>
      </c>
      <c r="F296" t="s">
        <v>297</v>
      </c>
      <c r="G296">
        <v>1</v>
      </c>
      <c r="H296">
        <v>3.5</v>
      </c>
      <c r="I296">
        <v>2.33</v>
      </c>
      <c r="J296">
        <v>33.33</v>
      </c>
      <c r="K296">
        <v>45.15</v>
      </c>
      <c r="L296">
        <v>1.92</v>
      </c>
      <c r="M296">
        <v>1</v>
      </c>
    </row>
    <row r="297" spans="1:13" x14ac:dyDescent="0.25">
      <c r="A297" t="s">
        <v>164</v>
      </c>
      <c r="B297" t="str">
        <f>"9781907004933"</f>
        <v>9781907004933</v>
      </c>
      <c r="C297" s="1">
        <v>42423</v>
      </c>
      <c r="D297">
        <v>3.5</v>
      </c>
      <c r="E297">
        <v>5</v>
      </c>
      <c r="F297" t="s">
        <v>297</v>
      </c>
      <c r="G297">
        <v>2</v>
      </c>
      <c r="H297">
        <v>7</v>
      </c>
      <c r="I297">
        <v>4.67</v>
      </c>
      <c r="J297">
        <v>33.33</v>
      </c>
      <c r="K297">
        <v>45</v>
      </c>
      <c r="L297">
        <v>3.85</v>
      </c>
      <c r="M297">
        <v>1</v>
      </c>
    </row>
    <row r="298" spans="1:13" x14ac:dyDescent="0.25">
      <c r="A298" t="s">
        <v>253</v>
      </c>
      <c r="B298" t="str">
        <f>"9781910574485"</f>
        <v>9781910574485</v>
      </c>
      <c r="C298" s="1">
        <v>42433</v>
      </c>
      <c r="D298">
        <v>5.82</v>
      </c>
      <c r="E298">
        <v>1</v>
      </c>
      <c r="F298" t="s">
        <v>408</v>
      </c>
      <c r="G298">
        <v>1</v>
      </c>
      <c r="H298">
        <v>5.82</v>
      </c>
      <c r="I298">
        <v>3.88</v>
      </c>
      <c r="J298">
        <v>33.33</v>
      </c>
      <c r="K298">
        <v>45.02</v>
      </c>
      <c r="L298">
        <v>3.2</v>
      </c>
      <c r="M298">
        <v>2</v>
      </c>
    </row>
    <row r="299" spans="1:13" x14ac:dyDescent="0.25">
      <c r="A299" t="s">
        <v>146</v>
      </c>
      <c r="B299" t="str">
        <f>"9781908574404"</f>
        <v>9781908574404</v>
      </c>
      <c r="C299" s="1">
        <v>42437</v>
      </c>
      <c r="D299">
        <v>4.99</v>
      </c>
      <c r="E299">
        <v>23</v>
      </c>
      <c r="F299" t="s">
        <v>306</v>
      </c>
      <c r="G299">
        <v>1</v>
      </c>
      <c r="H299">
        <v>4.99</v>
      </c>
      <c r="I299">
        <v>3.33</v>
      </c>
      <c r="J299">
        <v>33.33</v>
      </c>
      <c r="K299">
        <v>45.1</v>
      </c>
      <c r="L299">
        <v>2.74</v>
      </c>
      <c r="M299">
        <v>2</v>
      </c>
    </row>
    <row r="300" spans="1:13" x14ac:dyDescent="0.25">
      <c r="A300" t="s">
        <v>146</v>
      </c>
      <c r="B300" t="str">
        <f>"9781908574404"</f>
        <v>9781908574404</v>
      </c>
      <c r="C300" s="1">
        <v>42437</v>
      </c>
      <c r="D300">
        <v>4.99</v>
      </c>
      <c r="E300">
        <v>23</v>
      </c>
      <c r="F300" t="s">
        <v>337</v>
      </c>
      <c r="G300">
        <v>1</v>
      </c>
      <c r="H300">
        <v>4.99</v>
      </c>
      <c r="I300">
        <v>3.33</v>
      </c>
      <c r="J300">
        <v>33.33</v>
      </c>
      <c r="K300">
        <v>45.1</v>
      </c>
      <c r="L300">
        <v>2.74</v>
      </c>
      <c r="M300">
        <v>2</v>
      </c>
    </row>
    <row r="301" spans="1:13" x14ac:dyDescent="0.25">
      <c r="A301" t="s">
        <v>146</v>
      </c>
      <c r="B301" t="str">
        <f>"9781908574404"</f>
        <v>9781908574404</v>
      </c>
      <c r="C301" s="1">
        <v>42437</v>
      </c>
      <c r="D301">
        <v>4.99</v>
      </c>
      <c r="E301">
        <v>23</v>
      </c>
      <c r="F301" t="s">
        <v>299</v>
      </c>
      <c r="G301">
        <v>1</v>
      </c>
      <c r="H301">
        <v>4.99</v>
      </c>
      <c r="I301">
        <v>3.33</v>
      </c>
      <c r="J301">
        <v>33.33</v>
      </c>
      <c r="K301">
        <v>45.1</v>
      </c>
      <c r="L301">
        <v>2.74</v>
      </c>
      <c r="M301">
        <v>2</v>
      </c>
    </row>
    <row r="302" spans="1:13" x14ac:dyDescent="0.25">
      <c r="A302" t="s">
        <v>146</v>
      </c>
      <c r="B302" t="str">
        <f>"9781908574404"</f>
        <v>9781908574404</v>
      </c>
      <c r="C302" s="1">
        <v>42437</v>
      </c>
      <c r="D302">
        <v>4.99</v>
      </c>
      <c r="E302">
        <v>23</v>
      </c>
      <c r="F302" t="s">
        <v>375</v>
      </c>
      <c r="G302">
        <v>2</v>
      </c>
      <c r="H302">
        <v>9.98</v>
      </c>
      <c r="I302">
        <v>6.65</v>
      </c>
      <c r="J302">
        <v>33.33</v>
      </c>
      <c r="K302">
        <v>44.99</v>
      </c>
      <c r="L302">
        <v>5.49</v>
      </c>
      <c r="M302">
        <v>2</v>
      </c>
    </row>
    <row r="303" spans="1:13" x14ac:dyDescent="0.25">
      <c r="A303" t="s">
        <v>115</v>
      </c>
      <c r="B303" t="str">
        <f>"9781910574386"</f>
        <v>9781910574386</v>
      </c>
      <c r="C303" s="1">
        <v>42450</v>
      </c>
      <c r="D303">
        <v>6.99</v>
      </c>
      <c r="E303">
        <v>57</v>
      </c>
      <c r="F303" t="s">
        <v>298</v>
      </c>
      <c r="G303">
        <v>5</v>
      </c>
      <c r="H303">
        <v>34.950000000000003</v>
      </c>
      <c r="I303">
        <v>22.02</v>
      </c>
      <c r="J303">
        <v>37</v>
      </c>
      <c r="K303">
        <v>47.96</v>
      </c>
      <c r="L303">
        <v>18.190000000000001</v>
      </c>
      <c r="M303">
        <v>1</v>
      </c>
    </row>
    <row r="304" spans="1:13" x14ac:dyDescent="0.25">
      <c r="A304" t="s">
        <v>115</v>
      </c>
      <c r="B304" t="str">
        <f>"9781910574386"</f>
        <v>9781910574386</v>
      </c>
      <c r="C304" s="1">
        <v>42450</v>
      </c>
      <c r="D304">
        <v>6.99</v>
      </c>
      <c r="E304">
        <v>57</v>
      </c>
      <c r="F304" t="s">
        <v>323</v>
      </c>
      <c r="G304">
        <v>1</v>
      </c>
      <c r="H304">
        <v>6.99</v>
      </c>
      <c r="I304">
        <v>4.54</v>
      </c>
      <c r="J304">
        <v>35</v>
      </c>
      <c r="K304">
        <v>46.36</v>
      </c>
      <c r="L304">
        <v>3.75</v>
      </c>
      <c r="M304">
        <v>1</v>
      </c>
    </row>
    <row r="305" spans="1:13" x14ac:dyDescent="0.25">
      <c r="A305" t="s">
        <v>149</v>
      </c>
      <c r="B305" t="str">
        <f>"9781910574423"</f>
        <v>9781910574423</v>
      </c>
      <c r="C305" s="1">
        <v>42466</v>
      </c>
      <c r="D305">
        <v>5.99</v>
      </c>
      <c r="E305">
        <v>14</v>
      </c>
      <c r="F305" t="s">
        <v>314</v>
      </c>
      <c r="G305">
        <v>2</v>
      </c>
      <c r="H305">
        <v>11.98</v>
      </c>
      <c r="I305">
        <v>7.99</v>
      </c>
      <c r="J305">
        <v>33.33</v>
      </c>
      <c r="K305">
        <v>45</v>
      </c>
      <c r="L305">
        <v>6.59</v>
      </c>
      <c r="M305">
        <v>1</v>
      </c>
    </row>
    <row r="306" spans="1:13" x14ac:dyDescent="0.25">
      <c r="A306" t="s">
        <v>149</v>
      </c>
      <c r="B306" t="str">
        <f>"9781910574423"</f>
        <v>9781910574423</v>
      </c>
      <c r="C306" s="1">
        <v>42466</v>
      </c>
      <c r="D306">
        <v>5.99</v>
      </c>
      <c r="E306">
        <v>14</v>
      </c>
      <c r="F306" t="s">
        <v>356</v>
      </c>
      <c r="G306">
        <v>1</v>
      </c>
      <c r="H306">
        <v>5.99</v>
      </c>
      <c r="I306">
        <v>3.99</v>
      </c>
      <c r="J306">
        <v>33.33</v>
      </c>
      <c r="K306">
        <v>45.08</v>
      </c>
      <c r="L306">
        <v>3.29</v>
      </c>
      <c r="M306">
        <v>1</v>
      </c>
    </row>
    <row r="307" spans="1:13" x14ac:dyDescent="0.25">
      <c r="A307" t="s">
        <v>149</v>
      </c>
      <c r="B307" t="str">
        <f>"9781910574423"</f>
        <v>9781910574423</v>
      </c>
      <c r="C307" s="1">
        <v>42466</v>
      </c>
      <c r="D307">
        <v>5.99</v>
      </c>
      <c r="E307">
        <v>14</v>
      </c>
      <c r="F307" t="s">
        <v>308</v>
      </c>
      <c r="G307">
        <v>1</v>
      </c>
      <c r="H307">
        <v>5.99</v>
      </c>
      <c r="I307">
        <v>3.99</v>
      </c>
      <c r="J307">
        <v>33.33</v>
      </c>
      <c r="K307">
        <v>45.08</v>
      </c>
      <c r="L307">
        <v>3.29</v>
      </c>
      <c r="M307">
        <v>1</v>
      </c>
    </row>
    <row r="308" spans="1:13" x14ac:dyDescent="0.25">
      <c r="A308" t="s">
        <v>58</v>
      </c>
      <c r="B308" t="str">
        <f t="shared" ref="B308:B316" si="13">"9781910574492"</f>
        <v>9781910574492</v>
      </c>
      <c r="C308" s="1">
        <v>42482</v>
      </c>
      <c r="D308">
        <v>6.99</v>
      </c>
      <c r="E308">
        <v>31</v>
      </c>
      <c r="F308" t="s">
        <v>306</v>
      </c>
      <c r="G308">
        <v>10</v>
      </c>
      <c r="H308">
        <v>69.900000000000006</v>
      </c>
      <c r="I308">
        <v>46.6</v>
      </c>
      <c r="J308">
        <v>33.33</v>
      </c>
      <c r="K308">
        <v>45</v>
      </c>
      <c r="L308">
        <v>38.450000000000003</v>
      </c>
      <c r="M308">
        <v>1</v>
      </c>
    </row>
    <row r="309" spans="1:13" x14ac:dyDescent="0.25">
      <c r="A309" t="s">
        <v>58</v>
      </c>
      <c r="B309" t="str">
        <f t="shared" si="13"/>
        <v>9781910574492</v>
      </c>
      <c r="C309" s="1">
        <v>42482</v>
      </c>
      <c r="D309">
        <v>6.99</v>
      </c>
      <c r="E309">
        <v>31</v>
      </c>
      <c r="F309" t="s">
        <v>306</v>
      </c>
      <c r="G309">
        <v>-1</v>
      </c>
      <c r="H309">
        <v>-6.99</v>
      </c>
      <c r="I309">
        <v>-4.66</v>
      </c>
      <c r="J309">
        <v>33.33</v>
      </c>
      <c r="K309">
        <v>45.07</v>
      </c>
      <c r="L309">
        <v>-3.84</v>
      </c>
      <c r="M309">
        <v>1</v>
      </c>
    </row>
    <row r="310" spans="1:13" x14ac:dyDescent="0.25">
      <c r="A310" t="s">
        <v>58</v>
      </c>
      <c r="B310" t="str">
        <f t="shared" si="13"/>
        <v>9781910574492</v>
      </c>
      <c r="C310" s="1">
        <v>42482</v>
      </c>
      <c r="D310">
        <v>6.99</v>
      </c>
      <c r="E310">
        <v>31</v>
      </c>
      <c r="F310" t="s">
        <v>306</v>
      </c>
      <c r="G310">
        <v>-5</v>
      </c>
      <c r="H310">
        <v>-34.950000000000003</v>
      </c>
      <c r="I310">
        <v>-23.3</v>
      </c>
      <c r="J310">
        <v>33.33</v>
      </c>
      <c r="K310">
        <v>45.01</v>
      </c>
      <c r="L310">
        <v>-19.22</v>
      </c>
      <c r="M310">
        <v>1</v>
      </c>
    </row>
    <row r="311" spans="1:13" x14ac:dyDescent="0.25">
      <c r="A311" t="s">
        <v>58</v>
      </c>
      <c r="B311" t="str">
        <f t="shared" si="13"/>
        <v>9781910574492</v>
      </c>
      <c r="C311" s="1">
        <v>42482</v>
      </c>
      <c r="D311">
        <v>6.99</v>
      </c>
      <c r="E311">
        <v>31</v>
      </c>
      <c r="F311" t="s">
        <v>310</v>
      </c>
      <c r="G311">
        <v>3</v>
      </c>
      <c r="H311">
        <v>20.97</v>
      </c>
      <c r="I311">
        <v>13.98</v>
      </c>
      <c r="J311">
        <v>33.33</v>
      </c>
      <c r="K311">
        <v>45.02</v>
      </c>
      <c r="L311">
        <v>11.53</v>
      </c>
      <c r="M311">
        <v>1</v>
      </c>
    </row>
    <row r="312" spans="1:13" x14ac:dyDescent="0.25">
      <c r="A312" t="s">
        <v>58</v>
      </c>
      <c r="B312" t="str">
        <f t="shared" si="13"/>
        <v>9781910574492</v>
      </c>
      <c r="C312" s="1">
        <v>42482</v>
      </c>
      <c r="D312">
        <v>6.99</v>
      </c>
      <c r="E312">
        <v>31</v>
      </c>
      <c r="F312" t="s">
        <v>310</v>
      </c>
      <c r="G312">
        <v>8</v>
      </c>
      <c r="H312">
        <v>55.92</v>
      </c>
      <c r="I312">
        <v>37.28</v>
      </c>
      <c r="J312">
        <v>33.33</v>
      </c>
      <c r="K312">
        <v>45</v>
      </c>
      <c r="L312">
        <v>30.76</v>
      </c>
      <c r="M312">
        <v>1</v>
      </c>
    </row>
    <row r="313" spans="1:13" x14ac:dyDescent="0.25">
      <c r="A313" t="s">
        <v>58</v>
      </c>
      <c r="B313" t="str">
        <f t="shared" si="13"/>
        <v>9781910574492</v>
      </c>
      <c r="C313" s="1">
        <v>42482</v>
      </c>
      <c r="D313">
        <v>6.99</v>
      </c>
      <c r="E313">
        <v>31</v>
      </c>
      <c r="F313" t="s">
        <v>297</v>
      </c>
      <c r="G313">
        <v>1</v>
      </c>
      <c r="H313">
        <v>6.99</v>
      </c>
      <c r="I313">
        <v>4.66</v>
      </c>
      <c r="J313">
        <v>33.33</v>
      </c>
      <c r="K313">
        <v>45.07</v>
      </c>
      <c r="L313">
        <v>3.84</v>
      </c>
      <c r="M313">
        <v>1</v>
      </c>
    </row>
    <row r="314" spans="1:13" x14ac:dyDescent="0.25">
      <c r="A314" t="s">
        <v>58</v>
      </c>
      <c r="B314" t="str">
        <f t="shared" si="13"/>
        <v>9781910574492</v>
      </c>
      <c r="C314" s="1">
        <v>42482</v>
      </c>
      <c r="D314">
        <v>6.99</v>
      </c>
      <c r="E314">
        <v>31</v>
      </c>
      <c r="F314" t="s">
        <v>320</v>
      </c>
      <c r="G314">
        <v>-3</v>
      </c>
      <c r="H314">
        <v>-20.97</v>
      </c>
      <c r="I314">
        <v>-13.98</v>
      </c>
      <c r="J314">
        <v>33.33</v>
      </c>
      <c r="K314">
        <v>45.02</v>
      </c>
      <c r="L314">
        <v>-11.53</v>
      </c>
      <c r="M314">
        <v>1</v>
      </c>
    </row>
    <row r="315" spans="1:13" x14ac:dyDescent="0.25">
      <c r="A315" t="s">
        <v>58</v>
      </c>
      <c r="B315" t="str">
        <f t="shared" si="13"/>
        <v>9781910574492</v>
      </c>
      <c r="C315" s="1">
        <v>42482</v>
      </c>
      <c r="D315">
        <v>6.99</v>
      </c>
      <c r="E315">
        <v>31</v>
      </c>
      <c r="F315" t="s">
        <v>320</v>
      </c>
      <c r="G315">
        <v>2</v>
      </c>
      <c r="H315">
        <v>13.98</v>
      </c>
      <c r="I315">
        <v>9.32</v>
      </c>
      <c r="J315">
        <v>33.33</v>
      </c>
      <c r="K315">
        <v>45</v>
      </c>
      <c r="L315">
        <v>7.69</v>
      </c>
      <c r="M315">
        <v>1</v>
      </c>
    </row>
    <row r="316" spans="1:13" x14ac:dyDescent="0.25">
      <c r="A316" t="s">
        <v>58</v>
      </c>
      <c r="B316" t="str">
        <f t="shared" si="13"/>
        <v>9781910574492</v>
      </c>
      <c r="C316" s="1">
        <v>42482</v>
      </c>
      <c r="D316">
        <v>6.99</v>
      </c>
      <c r="E316">
        <v>31</v>
      </c>
      <c r="F316" t="s">
        <v>303</v>
      </c>
      <c r="G316">
        <v>1</v>
      </c>
      <c r="H316">
        <v>6.99</v>
      </c>
      <c r="I316">
        <v>4.66</v>
      </c>
      <c r="J316">
        <v>33.33</v>
      </c>
      <c r="K316">
        <v>45.07</v>
      </c>
      <c r="L316">
        <v>3.84</v>
      </c>
      <c r="M316">
        <v>1</v>
      </c>
    </row>
    <row r="317" spans="1:13" x14ac:dyDescent="0.25">
      <c r="A317" t="s">
        <v>91</v>
      </c>
      <c r="B317" t="str">
        <f>"9781910574126"</f>
        <v>9781910574126</v>
      </c>
      <c r="C317" s="1">
        <v>42517</v>
      </c>
      <c r="D317">
        <v>5.99</v>
      </c>
      <c r="E317">
        <v>29</v>
      </c>
      <c r="F317" t="s">
        <v>362</v>
      </c>
      <c r="G317">
        <v>1</v>
      </c>
      <c r="H317">
        <v>5.99</v>
      </c>
      <c r="I317">
        <v>3.99</v>
      </c>
      <c r="J317">
        <v>33.33</v>
      </c>
      <c r="K317">
        <v>45.08</v>
      </c>
      <c r="L317">
        <v>3.29</v>
      </c>
      <c r="M317">
        <v>1</v>
      </c>
    </row>
    <row r="318" spans="1:13" x14ac:dyDescent="0.25">
      <c r="A318" t="s">
        <v>91</v>
      </c>
      <c r="B318" t="str">
        <f>"9781910574126"</f>
        <v>9781910574126</v>
      </c>
      <c r="C318" s="1">
        <v>42517</v>
      </c>
      <c r="D318">
        <v>5.99</v>
      </c>
      <c r="E318">
        <v>29</v>
      </c>
      <c r="F318" t="s">
        <v>309</v>
      </c>
      <c r="G318">
        <v>3</v>
      </c>
      <c r="H318">
        <v>17.97</v>
      </c>
      <c r="I318">
        <v>11.98</v>
      </c>
      <c r="J318">
        <v>33.33</v>
      </c>
      <c r="K318">
        <v>45.02</v>
      </c>
      <c r="L318">
        <v>9.8800000000000008</v>
      </c>
      <c r="M318">
        <v>1</v>
      </c>
    </row>
    <row r="319" spans="1:13" x14ac:dyDescent="0.25">
      <c r="A319" t="s">
        <v>91</v>
      </c>
      <c r="B319" t="str">
        <f>"9781910574126"</f>
        <v>9781910574126</v>
      </c>
      <c r="C319" s="1">
        <v>42517</v>
      </c>
      <c r="D319">
        <v>5.99</v>
      </c>
      <c r="E319">
        <v>29</v>
      </c>
      <c r="F319" t="s">
        <v>354</v>
      </c>
      <c r="G319">
        <v>5</v>
      </c>
      <c r="H319">
        <v>29.95</v>
      </c>
      <c r="I319">
        <v>19.97</v>
      </c>
      <c r="J319">
        <v>33.33</v>
      </c>
      <c r="K319">
        <v>45.01</v>
      </c>
      <c r="L319">
        <v>16.47</v>
      </c>
      <c r="M319">
        <v>1</v>
      </c>
    </row>
    <row r="320" spans="1:13" x14ac:dyDescent="0.25">
      <c r="A320" t="s">
        <v>113</v>
      </c>
      <c r="B320" t="str">
        <f>"9781910574416"</f>
        <v>9781910574416</v>
      </c>
      <c r="C320" s="1">
        <v>42562</v>
      </c>
      <c r="D320">
        <v>39.99</v>
      </c>
      <c r="E320">
        <v>6</v>
      </c>
      <c r="F320" t="s">
        <v>312</v>
      </c>
      <c r="G320">
        <v>1</v>
      </c>
      <c r="H320">
        <v>39.99</v>
      </c>
      <c r="I320">
        <v>26.66</v>
      </c>
      <c r="J320">
        <v>33.33</v>
      </c>
      <c r="K320">
        <v>45.02</v>
      </c>
      <c r="L320">
        <v>21.99</v>
      </c>
      <c r="M320">
        <v>1</v>
      </c>
    </row>
    <row r="321" spans="1:13" x14ac:dyDescent="0.25">
      <c r="A321" t="s">
        <v>239</v>
      </c>
      <c r="B321" t="str">
        <f>"9781910574515"</f>
        <v>9781910574515</v>
      </c>
      <c r="C321" s="1">
        <v>42572</v>
      </c>
      <c r="D321">
        <v>5.99</v>
      </c>
      <c r="E321">
        <v>22</v>
      </c>
      <c r="F321" t="s">
        <v>303</v>
      </c>
      <c r="G321">
        <v>1</v>
      </c>
      <c r="H321">
        <v>5.99</v>
      </c>
      <c r="I321">
        <v>3.99</v>
      </c>
      <c r="J321">
        <v>33.33</v>
      </c>
      <c r="K321">
        <v>45.08</v>
      </c>
      <c r="L321">
        <v>3.29</v>
      </c>
      <c r="M321">
        <v>1</v>
      </c>
    </row>
    <row r="322" spans="1:13" x14ac:dyDescent="0.25">
      <c r="A322" t="s">
        <v>243</v>
      </c>
      <c r="B322" t="str">
        <f>"9781910574522"</f>
        <v>9781910574522</v>
      </c>
      <c r="C322" s="1">
        <v>42572</v>
      </c>
      <c r="D322">
        <v>5.99</v>
      </c>
      <c r="E322">
        <v>32</v>
      </c>
      <c r="F322" t="s">
        <v>303</v>
      </c>
      <c r="G322">
        <v>1</v>
      </c>
      <c r="H322">
        <v>5.99</v>
      </c>
      <c r="I322">
        <v>3.99</v>
      </c>
      <c r="J322">
        <v>33.33</v>
      </c>
      <c r="K322">
        <v>45.08</v>
      </c>
      <c r="L322">
        <v>3.29</v>
      </c>
      <c r="M322">
        <v>1</v>
      </c>
    </row>
    <row r="323" spans="1:13" x14ac:dyDescent="0.25">
      <c r="A323" t="s">
        <v>201</v>
      </c>
      <c r="B323" t="str">
        <f>"9781910574546"</f>
        <v>9781910574546</v>
      </c>
      <c r="C323" s="1">
        <v>42572</v>
      </c>
      <c r="D323">
        <v>5.99</v>
      </c>
      <c r="E323">
        <v>11</v>
      </c>
      <c r="F323" t="s">
        <v>314</v>
      </c>
      <c r="G323">
        <v>1</v>
      </c>
      <c r="H323">
        <v>5.99</v>
      </c>
      <c r="I323">
        <v>3.99</v>
      </c>
      <c r="J323">
        <v>33.33</v>
      </c>
      <c r="K323">
        <v>45.08</v>
      </c>
      <c r="L323">
        <v>3.29</v>
      </c>
      <c r="M323">
        <v>1</v>
      </c>
    </row>
    <row r="324" spans="1:13" x14ac:dyDescent="0.25">
      <c r="A324" t="s">
        <v>201</v>
      </c>
      <c r="B324" t="str">
        <f>"9781910574546"</f>
        <v>9781910574546</v>
      </c>
      <c r="C324" s="1">
        <v>42572</v>
      </c>
      <c r="D324">
        <v>5.99</v>
      </c>
      <c r="E324">
        <v>11</v>
      </c>
      <c r="F324" t="s">
        <v>303</v>
      </c>
      <c r="G324">
        <v>1</v>
      </c>
      <c r="H324">
        <v>5.99</v>
      </c>
      <c r="I324">
        <v>3.99</v>
      </c>
      <c r="J324">
        <v>33.33</v>
      </c>
      <c r="K324">
        <v>45.08</v>
      </c>
      <c r="L324">
        <v>3.29</v>
      </c>
      <c r="M324">
        <v>1</v>
      </c>
    </row>
    <row r="325" spans="1:13" x14ac:dyDescent="0.25">
      <c r="A325" t="s">
        <v>148</v>
      </c>
      <c r="B325" t="str">
        <f>"9781910574553"</f>
        <v>9781910574553</v>
      </c>
      <c r="C325" s="1">
        <v>42572</v>
      </c>
      <c r="D325">
        <v>5.99</v>
      </c>
      <c r="E325">
        <v>43</v>
      </c>
      <c r="F325" t="s">
        <v>325</v>
      </c>
      <c r="G325">
        <v>1</v>
      </c>
      <c r="H325">
        <v>5.99</v>
      </c>
      <c r="I325">
        <v>3.99</v>
      </c>
      <c r="J325">
        <v>33.33</v>
      </c>
      <c r="K325">
        <v>45.08</v>
      </c>
      <c r="L325">
        <v>3.29</v>
      </c>
      <c r="M325">
        <v>1</v>
      </c>
    </row>
    <row r="326" spans="1:13" x14ac:dyDescent="0.25">
      <c r="A326" t="s">
        <v>148</v>
      </c>
      <c r="B326" t="str">
        <f>"9781910574553"</f>
        <v>9781910574553</v>
      </c>
      <c r="C326" s="1">
        <v>42572</v>
      </c>
      <c r="D326">
        <v>5.99</v>
      </c>
      <c r="E326">
        <v>43</v>
      </c>
      <c r="F326" t="s">
        <v>319</v>
      </c>
      <c r="G326">
        <v>3</v>
      </c>
      <c r="H326">
        <v>17.97</v>
      </c>
      <c r="I326">
        <v>11.98</v>
      </c>
      <c r="J326">
        <v>33.33</v>
      </c>
      <c r="K326">
        <v>45.02</v>
      </c>
      <c r="L326">
        <v>9.8800000000000008</v>
      </c>
      <c r="M326">
        <v>1</v>
      </c>
    </row>
    <row r="327" spans="1:13" x14ac:dyDescent="0.25">
      <c r="A327" t="s">
        <v>169</v>
      </c>
      <c r="B327" t="str">
        <f>"9781910574560"</f>
        <v>9781910574560</v>
      </c>
      <c r="C327" s="1">
        <v>42572</v>
      </c>
      <c r="D327">
        <v>5.99</v>
      </c>
      <c r="E327">
        <v>16</v>
      </c>
      <c r="F327" t="s">
        <v>319</v>
      </c>
      <c r="G327">
        <v>3</v>
      </c>
      <c r="H327">
        <v>17.97</v>
      </c>
      <c r="I327">
        <v>11.98</v>
      </c>
      <c r="J327">
        <v>33.33</v>
      </c>
      <c r="K327">
        <v>45.02</v>
      </c>
      <c r="L327">
        <v>9.8800000000000008</v>
      </c>
      <c r="M327">
        <v>1</v>
      </c>
    </row>
    <row r="328" spans="1:13" x14ac:dyDescent="0.25">
      <c r="A328" t="s">
        <v>200</v>
      </c>
      <c r="B328" t="str">
        <f>"9781910574539"</f>
        <v>9781910574539</v>
      </c>
      <c r="C328" s="1">
        <v>42572</v>
      </c>
      <c r="D328">
        <v>5.99</v>
      </c>
      <c r="E328">
        <v>8</v>
      </c>
      <c r="F328" t="s">
        <v>314</v>
      </c>
      <c r="G328">
        <v>1</v>
      </c>
      <c r="H328">
        <v>5.99</v>
      </c>
      <c r="I328">
        <v>3.99</v>
      </c>
      <c r="J328">
        <v>33.33</v>
      </c>
      <c r="K328">
        <v>45.08</v>
      </c>
      <c r="L328">
        <v>3.29</v>
      </c>
      <c r="M328">
        <v>1</v>
      </c>
    </row>
    <row r="329" spans="1:13" x14ac:dyDescent="0.25">
      <c r="A329" t="s">
        <v>200</v>
      </c>
      <c r="B329" t="str">
        <f>"9781910574539"</f>
        <v>9781910574539</v>
      </c>
      <c r="C329" s="1">
        <v>42572</v>
      </c>
      <c r="D329">
        <v>5.99</v>
      </c>
      <c r="E329">
        <v>8</v>
      </c>
      <c r="F329" t="s">
        <v>303</v>
      </c>
      <c r="G329">
        <v>1</v>
      </c>
      <c r="H329">
        <v>5.99</v>
      </c>
      <c r="I329">
        <v>3.99</v>
      </c>
      <c r="J329">
        <v>33.33</v>
      </c>
      <c r="K329">
        <v>45.08</v>
      </c>
      <c r="L329">
        <v>3.29</v>
      </c>
      <c r="M329">
        <v>1</v>
      </c>
    </row>
    <row r="330" spans="1:13" x14ac:dyDescent="0.25">
      <c r="A330" t="s">
        <v>130</v>
      </c>
      <c r="B330" t="str">
        <f>"9781910574577"</f>
        <v>9781910574577</v>
      </c>
      <c r="C330" s="1">
        <v>42627</v>
      </c>
      <c r="D330">
        <v>29.99</v>
      </c>
      <c r="E330">
        <v>21</v>
      </c>
      <c r="F330" t="s">
        <v>346</v>
      </c>
      <c r="G330">
        <v>1</v>
      </c>
      <c r="H330">
        <v>29.99</v>
      </c>
      <c r="I330">
        <v>19.989999999999998</v>
      </c>
      <c r="J330">
        <v>33.33</v>
      </c>
      <c r="K330">
        <v>45.02</v>
      </c>
      <c r="L330">
        <v>16.489999999999998</v>
      </c>
      <c r="M330">
        <v>1</v>
      </c>
    </row>
    <row r="331" spans="1:13" x14ac:dyDescent="0.25">
      <c r="A331" t="s">
        <v>248</v>
      </c>
      <c r="B331" t="str">
        <f>"9781910574751"</f>
        <v>9781910574751</v>
      </c>
      <c r="C331" s="1">
        <v>42685</v>
      </c>
      <c r="D331">
        <v>5.83</v>
      </c>
      <c r="E331">
        <v>14</v>
      </c>
      <c r="F331" t="s">
        <v>309</v>
      </c>
      <c r="G331">
        <v>1</v>
      </c>
      <c r="H331">
        <v>5.83</v>
      </c>
      <c r="I331">
        <v>3.89</v>
      </c>
      <c r="J331">
        <v>33.33</v>
      </c>
      <c r="K331">
        <v>44.94</v>
      </c>
      <c r="L331">
        <v>3.21</v>
      </c>
      <c r="M331">
        <v>2</v>
      </c>
    </row>
    <row r="332" spans="1:13" x14ac:dyDescent="0.25">
      <c r="A332" t="s">
        <v>244</v>
      </c>
      <c r="B332" t="str">
        <f>"9781910574737"</f>
        <v>9781910574737</v>
      </c>
      <c r="C332" s="1">
        <v>42685</v>
      </c>
      <c r="D332">
        <v>5.83</v>
      </c>
      <c r="E332">
        <v>36</v>
      </c>
      <c r="F332" t="s">
        <v>309</v>
      </c>
      <c r="G332">
        <v>1</v>
      </c>
      <c r="H332">
        <v>5.83</v>
      </c>
      <c r="I332">
        <v>3.89</v>
      </c>
      <c r="J332">
        <v>33.33</v>
      </c>
      <c r="K332">
        <v>44.94</v>
      </c>
      <c r="L332">
        <v>3.21</v>
      </c>
      <c r="M332">
        <v>2</v>
      </c>
    </row>
    <row r="333" spans="1:13" x14ac:dyDescent="0.25">
      <c r="A333" t="s">
        <v>247</v>
      </c>
      <c r="B333" t="str">
        <f>"9781910574768"</f>
        <v>9781910574768</v>
      </c>
      <c r="C333" s="1">
        <v>42685</v>
      </c>
      <c r="D333">
        <v>5.83</v>
      </c>
      <c r="E333">
        <v>15</v>
      </c>
      <c r="F333" t="s">
        <v>309</v>
      </c>
      <c r="G333">
        <v>1</v>
      </c>
      <c r="H333">
        <v>5.83</v>
      </c>
      <c r="I333">
        <v>3.89</v>
      </c>
      <c r="J333">
        <v>33.33</v>
      </c>
      <c r="K333">
        <v>44.94</v>
      </c>
      <c r="L333">
        <v>3.21</v>
      </c>
      <c r="M333">
        <v>2</v>
      </c>
    </row>
    <row r="334" spans="1:13" x14ac:dyDescent="0.25">
      <c r="A334" t="s">
        <v>250</v>
      </c>
      <c r="B334" t="str">
        <f>"9781910574744"</f>
        <v>9781910574744</v>
      </c>
      <c r="C334" s="1">
        <v>42690</v>
      </c>
      <c r="D334">
        <v>5.83</v>
      </c>
      <c r="E334">
        <v>22</v>
      </c>
      <c r="F334" t="s">
        <v>309</v>
      </c>
      <c r="G334">
        <v>1</v>
      </c>
      <c r="H334">
        <v>5.83</v>
      </c>
      <c r="I334">
        <v>3.89</v>
      </c>
      <c r="J334">
        <v>33.33</v>
      </c>
      <c r="K334">
        <v>44.94</v>
      </c>
      <c r="L334">
        <v>3.21</v>
      </c>
      <c r="M334">
        <v>2</v>
      </c>
    </row>
    <row r="335" spans="1:13" x14ac:dyDescent="0.25">
      <c r="A335" t="s">
        <v>279</v>
      </c>
      <c r="B335" t="str">
        <f>"9781910574706"</f>
        <v>9781910574706</v>
      </c>
      <c r="C335" s="1">
        <v>42690</v>
      </c>
      <c r="D335">
        <v>5.83</v>
      </c>
      <c r="E335">
        <v>18</v>
      </c>
      <c r="F335" t="s">
        <v>320</v>
      </c>
      <c r="G335">
        <v>-1</v>
      </c>
      <c r="H335">
        <v>-5.83</v>
      </c>
      <c r="I335">
        <v>-3.89</v>
      </c>
      <c r="J335">
        <v>33.33</v>
      </c>
      <c r="K335">
        <v>44.94</v>
      </c>
      <c r="L335">
        <v>-3.21</v>
      </c>
      <c r="M335">
        <v>2</v>
      </c>
    </row>
    <row r="336" spans="1:13" x14ac:dyDescent="0.25">
      <c r="A336" t="s">
        <v>246</v>
      </c>
      <c r="B336" t="str">
        <f>"9781910574799"</f>
        <v>9781910574799</v>
      </c>
      <c r="C336" s="1">
        <v>42704</v>
      </c>
      <c r="D336">
        <v>5.83</v>
      </c>
      <c r="E336">
        <v>9</v>
      </c>
      <c r="F336" t="s">
        <v>329</v>
      </c>
      <c r="G336">
        <v>1</v>
      </c>
      <c r="H336">
        <v>5.83</v>
      </c>
      <c r="I336">
        <v>3.89</v>
      </c>
      <c r="J336">
        <v>33.33</v>
      </c>
      <c r="K336">
        <v>44.94</v>
      </c>
      <c r="L336">
        <v>3.21</v>
      </c>
      <c r="M336">
        <v>2</v>
      </c>
    </row>
    <row r="337" spans="1:13" x14ac:dyDescent="0.25">
      <c r="A337" t="s">
        <v>205</v>
      </c>
      <c r="B337" t="str">
        <f>"9781910574805"</f>
        <v>9781910574805</v>
      </c>
      <c r="C337" s="1">
        <v>42704</v>
      </c>
      <c r="D337">
        <v>5.83</v>
      </c>
      <c r="E337">
        <v>8</v>
      </c>
      <c r="F337" t="s">
        <v>313</v>
      </c>
      <c r="G337">
        <v>1</v>
      </c>
      <c r="H337">
        <v>5.83</v>
      </c>
      <c r="I337">
        <v>3.89</v>
      </c>
      <c r="J337">
        <v>33.33</v>
      </c>
      <c r="K337">
        <v>44.94</v>
      </c>
      <c r="L337">
        <v>3.21</v>
      </c>
      <c r="M337">
        <v>2</v>
      </c>
    </row>
    <row r="338" spans="1:13" x14ac:dyDescent="0.25">
      <c r="A338" t="s">
        <v>205</v>
      </c>
      <c r="B338" t="str">
        <f>"9781910574805"</f>
        <v>9781910574805</v>
      </c>
      <c r="C338" s="1">
        <v>42704</v>
      </c>
      <c r="D338">
        <v>5.83</v>
      </c>
      <c r="E338">
        <v>8</v>
      </c>
      <c r="F338" t="s">
        <v>329</v>
      </c>
      <c r="G338">
        <v>1</v>
      </c>
      <c r="H338">
        <v>5.83</v>
      </c>
      <c r="I338">
        <v>3.89</v>
      </c>
      <c r="J338">
        <v>33.33</v>
      </c>
      <c r="K338">
        <v>44.94</v>
      </c>
      <c r="L338">
        <v>3.21</v>
      </c>
      <c r="M338">
        <v>2</v>
      </c>
    </row>
    <row r="339" spans="1:13" x14ac:dyDescent="0.25">
      <c r="A339" t="s">
        <v>245</v>
      </c>
      <c r="B339" t="str">
        <f>"9781910574782"</f>
        <v>9781910574782</v>
      </c>
      <c r="C339" s="1">
        <v>42704</v>
      </c>
      <c r="D339">
        <v>5.83</v>
      </c>
      <c r="E339">
        <v>12</v>
      </c>
      <c r="F339" t="s">
        <v>313</v>
      </c>
      <c r="G339">
        <v>1</v>
      </c>
      <c r="H339">
        <v>5.83</v>
      </c>
      <c r="I339">
        <v>3.89</v>
      </c>
      <c r="J339">
        <v>33.33</v>
      </c>
      <c r="K339">
        <v>44.94</v>
      </c>
      <c r="L339">
        <v>3.21</v>
      </c>
      <c r="M339">
        <v>2</v>
      </c>
    </row>
    <row r="340" spans="1:13" x14ac:dyDescent="0.25">
      <c r="A340" t="s">
        <v>84</v>
      </c>
      <c r="B340" t="str">
        <f>"9781910574584"</f>
        <v>9781910574584</v>
      </c>
      <c r="C340" s="1">
        <v>42704</v>
      </c>
      <c r="D340">
        <v>12</v>
      </c>
      <c r="E340">
        <v>8</v>
      </c>
      <c r="F340" t="s">
        <v>336</v>
      </c>
      <c r="G340">
        <v>2</v>
      </c>
      <c r="H340">
        <v>24</v>
      </c>
      <c r="I340">
        <v>16</v>
      </c>
      <c r="J340">
        <v>33.33</v>
      </c>
      <c r="K340">
        <v>45</v>
      </c>
      <c r="L340">
        <v>13.2</v>
      </c>
      <c r="M340">
        <v>1</v>
      </c>
    </row>
    <row r="341" spans="1:13" x14ac:dyDescent="0.25">
      <c r="A341" t="s">
        <v>84</v>
      </c>
      <c r="B341" t="str">
        <f>"9781910574584"</f>
        <v>9781910574584</v>
      </c>
      <c r="C341" s="1">
        <v>42704</v>
      </c>
      <c r="D341">
        <v>12</v>
      </c>
      <c r="E341">
        <v>8</v>
      </c>
      <c r="F341" t="s">
        <v>322</v>
      </c>
      <c r="G341">
        <v>3</v>
      </c>
      <c r="H341">
        <v>36</v>
      </c>
      <c r="I341">
        <v>24</v>
      </c>
      <c r="J341">
        <v>33.33</v>
      </c>
      <c r="K341">
        <v>45</v>
      </c>
      <c r="L341">
        <v>19.8</v>
      </c>
      <c r="M341">
        <v>1</v>
      </c>
    </row>
    <row r="342" spans="1:13" x14ac:dyDescent="0.25">
      <c r="A342" t="s">
        <v>36</v>
      </c>
      <c r="B342" t="str">
        <f t="shared" ref="B342:B352" si="14">"9781910574645"</f>
        <v>9781910574645</v>
      </c>
      <c r="C342" s="1">
        <v>42712</v>
      </c>
      <c r="D342">
        <v>6.66</v>
      </c>
      <c r="E342">
        <v>33</v>
      </c>
      <c r="F342" t="s">
        <v>317</v>
      </c>
      <c r="G342">
        <v>2</v>
      </c>
      <c r="H342">
        <v>13.32</v>
      </c>
      <c r="I342">
        <v>8.8800000000000008</v>
      </c>
      <c r="J342">
        <v>33.33</v>
      </c>
      <c r="K342">
        <v>44.97</v>
      </c>
      <c r="L342">
        <v>7.33</v>
      </c>
      <c r="M342">
        <v>2</v>
      </c>
    </row>
    <row r="343" spans="1:13" x14ac:dyDescent="0.25">
      <c r="A343" t="s">
        <v>36</v>
      </c>
      <c r="B343" t="str">
        <f t="shared" si="14"/>
        <v>9781910574645</v>
      </c>
      <c r="C343" s="1">
        <v>42712</v>
      </c>
      <c r="D343">
        <v>6.66</v>
      </c>
      <c r="E343">
        <v>33</v>
      </c>
      <c r="F343" t="s">
        <v>302</v>
      </c>
      <c r="G343">
        <v>6</v>
      </c>
      <c r="H343">
        <v>39.96</v>
      </c>
      <c r="I343">
        <v>26.64</v>
      </c>
      <c r="J343">
        <v>33.33</v>
      </c>
      <c r="K343">
        <v>45</v>
      </c>
      <c r="L343">
        <v>21.98</v>
      </c>
      <c r="M343">
        <v>2</v>
      </c>
    </row>
    <row r="344" spans="1:13" x14ac:dyDescent="0.25">
      <c r="A344" t="s">
        <v>36</v>
      </c>
      <c r="B344" t="str">
        <f t="shared" si="14"/>
        <v>9781910574645</v>
      </c>
      <c r="C344" s="1">
        <v>42712</v>
      </c>
      <c r="D344">
        <v>6.66</v>
      </c>
      <c r="E344">
        <v>33</v>
      </c>
      <c r="F344" t="s">
        <v>337</v>
      </c>
      <c r="G344">
        <v>1</v>
      </c>
      <c r="H344">
        <v>6.66</v>
      </c>
      <c r="I344">
        <v>4.4400000000000004</v>
      </c>
      <c r="J344">
        <v>33.33</v>
      </c>
      <c r="K344">
        <v>45.05</v>
      </c>
      <c r="L344">
        <v>3.66</v>
      </c>
      <c r="M344">
        <v>2</v>
      </c>
    </row>
    <row r="345" spans="1:13" x14ac:dyDescent="0.25">
      <c r="A345" t="s">
        <v>36</v>
      </c>
      <c r="B345" t="str">
        <f t="shared" si="14"/>
        <v>9781910574645</v>
      </c>
      <c r="C345" s="1">
        <v>42712</v>
      </c>
      <c r="D345">
        <v>6.66</v>
      </c>
      <c r="E345">
        <v>33</v>
      </c>
      <c r="F345" t="s">
        <v>311</v>
      </c>
      <c r="G345">
        <v>1</v>
      </c>
      <c r="H345">
        <v>6.66</v>
      </c>
      <c r="I345">
        <v>4.4400000000000004</v>
      </c>
      <c r="J345">
        <v>33.33</v>
      </c>
      <c r="K345">
        <v>45.05</v>
      </c>
      <c r="L345">
        <v>3.66</v>
      </c>
      <c r="M345">
        <v>2</v>
      </c>
    </row>
    <row r="346" spans="1:13" x14ac:dyDescent="0.25">
      <c r="A346" t="s">
        <v>36</v>
      </c>
      <c r="B346" t="str">
        <f t="shared" si="14"/>
        <v>9781910574645</v>
      </c>
      <c r="C346" s="1">
        <v>42712</v>
      </c>
      <c r="D346">
        <v>6.66</v>
      </c>
      <c r="E346">
        <v>33</v>
      </c>
      <c r="F346" t="s">
        <v>318</v>
      </c>
      <c r="G346">
        <v>6</v>
      </c>
      <c r="H346">
        <v>39.96</v>
      </c>
      <c r="I346">
        <v>26.64</v>
      </c>
      <c r="J346">
        <v>33.33</v>
      </c>
      <c r="K346">
        <v>45</v>
      </c>
      <c r="L346">
        <v>21.98</v>
      </c>
      <c r="M346">
        <v>2</v>
      </c>
    </row>
    <row r="347" spans="1:13" x14ac:dyDescent="0.25">
      <c r="A347" t="s">
        <v>36</v>
      </c>
      <c r="B347" t="str">
        <f t="shared" si="14"/>
        <v>9781910574645</v>
      </c>
      <c r="C347" s="1">
        <v>42712</v>
      </c>
      <c r="D347">
        <v>6.66</v>
      </c>
      <c r="E347">
        <v>33</v>
      </c>
      <c r="F347" t="s">
        <v>297</v>
      </c>
      <c r="G347">
        <v>6</v>
      </c>
      <c r="H347">
        <v>39.96</v>
      </c>
      <c r="I347">
        <v>26.64</v>
      </c>
      <c r="J347">
        <v>33.33</v>
      </c>
      <c r="K347">
        <v>45</v>
      </c>
      <c r="L347">
        <v>21.98</v>
      </c>
      <c r="M347">
        <v>2</v>
      </c>
    </row>
    <row r="348" spans="1:13" x14ac:dyDescent="0.25">
      <c r="A348" t="s">
        <v>36</v>
      </c>
      <c r="B348" t="str">
        <f t="shared" si="14"/>
        <v>9781910574645</v>
      </c>
      <c r="C348" s="1">
        <v>42712</v>
      </c>
      <c r="D348">
        <v>6.66</v>
      </c>
      <c r="E348">
        <v>33</v>
      </c>
      <c r="F348" t="s">
        <v>309</v>
      </c>
      <c r="G348">
        <v>5</v>
      </c>
      <c r="H348">
        <v>33.299999999999997</v>
      </c>
      <c r="I348">
        <v>22.2</v>
      </c>
      <c r="J348">
        <v>33.33</v>
      </c>
      <c r="K348">
        <v>44.99</v>
      </c>
      <c r="L348">
        <v>18.32</v>
      </c>
      <c r="M348">
        <v>2</v>
      </c>
    </row>
    <row r="349" spans="1:13" x14ac:dyDescent="0.25">
      <c r="A349" t="s">
        <v>36</v>
      </c>
      <c r="B349" t="str">
        <f t="shared" si="14"/>
        <v>9781910574645</v>
      </c>
      <c r="C349" s="1">
        <v>42712</v>
      </c>
      <c r="D349">
        <v>6.66</v>
      </c>
      <c r="E349">
        <v>33</v>
      </c>
      <c r="F349" t="s">
        <v>325</v>
      </c>
      <c r="G349">
        <v>1</v>
      </c>
      <c r="H349">
        <v>6.66</v>
      </c>
      <c r="I349">
        <v>4.4400000000000004</v>
      </c>
      <c r="J349">
        <v>33.33</v>
      </c>
      <c r="K349">
        <v>45.05</v>
      </c>
      <c r="L349">
        <v>3.66</v>
      </c>
      <c r="M349">
        <v>2</v>
      </c>
    </row>
    <row r="350" spans="1:13" x14ac:dyDescent="0.25">
      <c r="A350" t="s">
        <v>36</v>
      </c>
      <c r="B350" t="str">
        <f t="shared" si="14"/>
        <v>9781910574645</v>
      </c>
      <c r="C350" s="1">
        <v>42712</v>
      </c>
      <c r="D350">
        <v>6.66</v>
      </c>
      <c r="E350">
        <v>33</v>
      </c>
      <c r="F350" t="s">
        <v>325</v>
      </c>
      <c r="G350">
        <v>1</v>
      </c>
      <c r="H350">
        <v>6.66</v>
      </c>
      <c r="I350">
        <v>4.4400000000000004</v>
      </c>
      <c r="J350">
        <v>33.33</v>
      </c>
      <c r="K350">
        <v>45.05</v>
      </c>
      <c r="L350">
        <v>3.66</v>
      </c>
      <c r="M350">
        <v>2</v>
      </c>
    </row>
    <row r="351" spans="1:13" x14ac:dyDescent="0.25">
      <c r="A351" t="s">
        <v>36</v>
      </c>
      <c r="B351" t="str">
        <f t="shared" si="14"/>
        <v>9781910574645</v>
      </c>
      <c r="C351" s="1">
        <v>42712</v>
      </c>
      <c r="D351">
        <v>6.66</v>
      </c>
      <c r="E351">
        <v>33</v>
      </c>
      <c r="F351" t="s">
        <v>324</v>
      </c>
      <c r="G351">
        <v>1</v>
      </c>
      <c r="H351">
        <v>6.66</v>
      </c>
      <c r="I351">
        <v>4.4400000000000004</v>
      </c>
      <c r="J351">
        <v>33.33</v>
      </c>
      <c r="K351">
        <v>45.05</v>
      </c>
      <c r="L351">
        <v>3.66</v>
      </c>
      <c r="M351">
        <v>2</v>
      </c>
    </row>
    <row r="352" spans="1:13" x14ac:dyDescent="0.25">
      <c r="A352" t="s">
        <v>36</v>
      </c>
      <c r="B352" t="str">
        <f t="shared" si="14"/>
        <v>9781910574645</v>
      </c>
      <c r="C352" s="1">
        <v>42712</v>
      </c>
      <c r="D352">
        <v>6.66</v>
      </c>
      <c r="E352">
        <v>33</v>
      </c>
      <c r="F352" t="s">
        <v>381</v>
      </c>
      <c r="G352">
        <v>1</v>
      </c>
      <c r="H352">
        <v>6.66</v>
      </c>
      <c r="I352">
        <v>4.4400000000000004</v>
      </c>
      <c r="J352">
        <v>33.33</v>
      </c>
      <c r="K352">
        <v>45.05</v>
      </c>
      <c r="L352">
        <v>3.66</v>
      </c>
      <c r="M352">
        <v>2</v>
      </c>
    </row>
    <row r="353" spans="1:13" x14ac:dyDescent="0.25">
      <c r="A353" t="s">
        <v>125</v>
      </c>
      <c r="B353" t="str">
        <f>"9781910574621"</f>
        <v>9781910574621</v>
      </c>
      <c r="C353" s="1">
        <v>42717</v>
      </c>
      <c r="D353">
        <v>6.99</v>
      </c>
      <c r="E353">
        <v>72</v>
      </c>
      <c r="F353" t="s">
        <v>298</v>
      </c>
      <c r="G353">
        <v>4</v>
      </c>
      <c r="H353">
        <v>27.96</v>
      </c>
      <c r="I353">
        <v>17.61</v>
      </c>
      <c r="J353">
        <v>37</v>
      </c>
      <c r="K353">
        <v>47.97</v>
      </c>
      <c r="L353">
        <v>14.55</v>
      </c>
      <c r="M353">
        <v>1</v>
      </c>
    </row>
    <row r="354" spans="1:13" x14ac:dyDescent="0.25">
      <c r="A354" t="s">
        <v>125</v>
      </c>
      <c r="B354" t="str">
        <f>"9781910574621"</f>
        <v>9781910574621</v>
      </c>
      <c r="C354" s="1">
        <v>42717</v>
      </c>
      <c r="D354">
        <v>6.99</v>
      </c>
      <c r="E354">
        <v>72</v>
      </c>
      <c r="F354" t="s">
        <v>299</v>
      </c>
      <c r="G354">
        <v>1</v>
      </c>
      <c r="H354">
        <v>6.99</v>
      </c>
      <c r="I354">
        <v>4.66</v>
      </c>
      <c r="J354">
        <v>33.33</v>
      </c>
      <c r="K354">
        <v>45.07</v>
      </c>
      <c r="L354">
        <v>3.84</v>
      </c>
      <c r="M354">
        <v>1</v>
      </c>
    </row>
    <row r="355" spans="1:13" x14ac:dyDescent="0.25">
      <c r="A355" t="s">
        <v>154</v>
      </c>
      <c r="B355" t="str">
        <f>"9781910574683"</f>
        <v>9781910574683</v>
      </c>
      <c r="C355" s="1">
        <v>42790</v>
      </c>
      <c r="D355">
        <v>7.99</v>
      </c>
      <c r="E355">
        <v>77</v>
      </c>
      <c r="F355" t="s">
        <v>298</v>
      </c>
      <c r="G355">
        <v>1</v>
      </c>
      <c r="H355">
        <v>7.99</v>
      </c>
      <c r="I355">
        <v>5.03</v>
      </c>
      <c r="J355">
        <v>37</v>
      </c>
      <c r="K355">
        <v>48.07</v>
      </c>
      <c r="L355">
        <v>4.1500000000000004</v>
      </c>
      <c r="M355">
        <v>1</v>
      </c>
    </row>
    <row r="356" spans="1:13" x14ac:dyDescent="0.25">
      <c r="A356" t="s">
        <v>154</v>
      </c>
      <c r="B356" t="str">
        <f>"9781910574683"</f>
        <v>9781910574683</v>
      </c>
      <c r="C356" s="1">
        <v>42790</v>
      </c>
      <c r="D356">
        <v>7.99</v>
      </c>
      <c r="E356">
        <v>77</v>
      </c>
      <c r="F356" t="s">
        <v>307</v>
      </c>
      <c r="G356">
        <v>1</v>
      </c>
      <c r="H356">
        <v>7.99</v>
      </c>
      <c r="I356">
        <v>5.33</v>
      </c>
      <c r="J356">
        <v>33.33</v>
      </c>
      <c r="K356">
        <v>45.06</v>
      </c>
      <c r="L356">
        <v>4.3899999999999997</v>
      </c>
      <c r="M356">
        <v>1</v>
      </c>
    </row>
    <row r="357" spans="1:13" x14ac:dyDescent="0.25">
      <c r="A357" t="s">
        <v>154</v>
      </c>
      <c r="B357" t="str">
        <f>"9781910574683"</f>
        <v>9781910574683</v>
      </c>
      <c r="C357" s="1">
        <v>42790</v>
      </c>
      <c r="D357">
        <v>7.99</v>
      </c>
      <c r="E357">
        <v>77</v>
      </c>
      <c r="F357" t="s">
        <v>303</v>
      </c>
      <c r="G357">
        <v>1</v>
      </c>
      <c r="H357">
        <v>7.99</v>
      </c>
      <c r="I357">
        <v>5.33</v>
      </c>
      <c r="J357">
        <v>33.33</v>
      </c>
      <c r="K357">
        <v>45.06</v>
      </c>
      <c r="L357">
        <v>4.3899999999999997</v>
      </c>
      <c r="M357">
        <v>1</v>
      </c>
    </row>
    <row r="358" spans="1:13" x14ac:dyDescent="0.25">
      <c r="A358" t="s">
        <v>237</v>
      </c>
      <c r="B358" t="str">
        <f>"9781910574638"</f>
        <v>9781910574638</v>
      </c>
      <c r="C358" s="1">
        <v>42814</v>
      </c>
      <c r="D358">
        <v>6.99</v>
      </c>
      <c r="E358">
        <v>0</v>
      </c>
      <c r="F358" t="s">
        <v>298</v>
      </c>
      <c r="G358">
        <v>1</v>
      </c>
      <c r="H358">
        <v>6.99</v>
      </c>
      <c r="I358">
        <v>4.4000000000000004</v>
      </c>
      <c r="J358">
        <v>37</v>
      </c>
      <c r="K358">
        <v>48.07</v>
      </c>
      <c r="L358">
        <v>3.63</v>
      </c>
      <c r="M358">
        <v>1</v>
      </c>
    </row>
    <row r="359" spans="1:13" x14ac:dyDescent="0.25">
      <c r="A359" t="s">
        <v>237</v>
      </c>
      <c r="B359" t="str">
        <f>"9781910574638"</f>
        <v>9781910574638</v>
      </c>
      <c r="C359" s="1">
        <v>42814</v>
      </c>
      <c r="D359">
        <v>6.99</v>
      </c>
      <c r="E359">
        <v>0</v>
      </c>
      <c r="F359" t="s">
        <v>302</v>
      </c>
      <c r="G359">
        <v>2</v>
      </c>
      <c r="H359">
        <v>13.98</v>
      </c>
      <c r="I359">
        <v>9.32</v>
      </c>
      <c r="J359">
        <v>33.33</v>
      </c>
      <c r="K359">
        <v>45</v>
      </c>
      <c r="L359">
        <v>7.69</v>
      </c>
      <c r="M359">
        <v>1</v>
      </c>
    </row>
    <row r="360" spans="1:13" x14ac:dyDescent="0.25">
      <c r="A360" t="s">
        <v>237</v>
      </c>
      <c r="B360" t="str">
        <f>"9781910574638"</f>
        <v>9781910574638</v>
      </c>
      <c r="C360" s="1">
        <v>42814</v>
      </c>
      <c r="D360">
        <v>6.99</v>
      </c>
      <c r="E360">
        <v>0</v>
      </c>
      <c r="F360" t="s">
        <v>320</v>
      </c>
      <c r="G360">
        <v>-1</v>
      </c>
      <c r="H360">
        <v>-6.99</v>
      </c>
      <c r="I360">
        <v>-4.66</v>
      </c>
      <c r="J360">
        <v>33.33</v>
      </c>
      <c r="K360">
        <v>45.07</v>
      </c>
      <c r="L360">
        <v>-3.84</v>
      </c>
      <c r="M360">
        <v>1</v>
      </c>
    </row>
    <row r="361" spans="1:13" x14ac:dyDescent="0.25">
      <c r="A361" t="s">
        <v>237</v>
      </c>
      <c r="B361" t="str">
        <f>"9781910574638"</f>
        <v>9781910574638</v>
      </c>
      <c r="C361" s="1">
        <v>42814</v>
      </c>
      <c r="D361">
        <v>6.99</v>
      </c>
      <c r="E361">
        <v>0</v>
      </c>
      <c r="F361" t="s">
        <v>320</v>
      </c>
      <c r="G361">
        <v>-1</v>
      </c>
      <c r="H361">
        <v>-6.99</v>
      </c>
      <c r="I361">
        <v>-4.66</v>
      </c>
      <c r="J361">
        <v>33.33</v>
      </c>
      <c r="K361">
        <v>45.07</v>
      </c>
      <c r="L361">
        <v>-3.84</v>
      </c>
      <c r="M361">
        <v>1</v>
      </c>
    </row>
    <row r="362" spans="1:13" x14ac:dyDescent="0.25">
      <c r="A362" t="s">
        <v>63</v>
      </c>
      <c r="B362" t="str">
        <f>"9781910574867"</f>
        <v>9781910574867</v>
      </c>
      <c r="C362" s="1">
        <v>42916</v>
      </c>
      <c r="D362">
        <v>21.99</v>
      </c>
      <c r="E362">
        <v>4</v>
      </c>
      <c r="F362" t="s">
        <v>298</v>
      </c>
      <c r="G362">
        <v>3</v>
      </c>
      <c r="H362">
        <v>65.97</v>
      </c>
      <c r="I362">
        <v>41.56</v>
      </c>
      <c r="J362">
        <v>37</v>
      </c>
      <c r="K362">
        <v>47.97</v>
      </c>
      <c r="L362">
        <v>34.33</v>
      </c>
      <c r="M362">
        <v>1</v>
      </c>
    </row>
    <row r="363" spans="1:13" x14ac:dyDescent="0.25">
      <c r="A363" t="s">
        <v>63</v>
      </c>
      <c r="B363" t="str">
        <f>"9781910574867"</f>
        <v>9781910574867</v>
      </c>
      <c r="C363" s="1">
        <v>42916</v>
      </c>
      <c r="D363">
        <v>21.99</v>
      </c>
      <c r="E363">
        <v>4</v>
      </c>
      <c r="F363" t="s">
        <v>302</v>
      </c>
      <c r="G363">
        <v>1</v>
      </c>
      <c r="H363">
        <v>21.99</v>
      </c>
      <c r="I363">
        <v>14.66</v>
      </c>
      <c r="J363">
        <v>33.33</v>
      </c>
      <c r="K363">
        <v>45.03</v>
      </c>
      <c r="L363">
        <v>12.09</v>
      </c>
      <c r="M363">
        <v>1</v>
      </c>
    </row>
    <row r="364" spans="1:13" x14ac:dyDescent="0.25">
      <c r="A364" t="s">
        <v>63</v>
      </c>
      <c r="B364" t="str">
        <f>"9781910574867"</f>
        <v>9781910574867</v>
      </c>
      <c r="C364" s="1">
        <v>42916</v>
      </c>
      <c r="D364">
        <v>21.99</v>
      </c>
      <c r="E364">
        <v>4</v>
      </c>
      <c r="F364" t="s">
        <v>302</v>
      </c>
      <c r="G364">
        <v>1</v>
      </c>
      <c r="H364">
        <v>21.99</v>
      </c>
      <c r="I364">
        <v>14.66</v>
      </c>
      <c r="J364">
        <v>33.33</v>
      </c>
      <c r="K364">
        <v>45.03</v>
      </c>
      <c r="L364">
        <v>12.09</v>
      </c>
      <c r="M364">
        <v>1</v>
      </c>
    </row>
    <row r="365" spans="1:13" x14ac:dyDescent="0.25">
      <c r="A365" t="s">
        <v>35</v>
      </c>
      <c r="B365" t="str">
        <f t="shared" ref="B365:B376" si="15">"9781910574935"</f>
        <v>9781910574935</v>
      </c>
      <c r="C365" s="1">
        <v>42923</v>
      </c>
      <c r="D365">
        <v>6.99</v>
      </c>
      <c r="E365">
        <v>111</v>
      </c>
      <c r="F365" t="s">
        <v>298</v>
      </c>
      <c r="G365">
        <v>2</v>
      </c>
      <c r="H365">
        <v>13.98</v>
      </c>
      <c r="I365">
        <v>8.81</v>
      </c>
      <c r="J365">
        <v>37</v>
      </c>
      <c r="K365">
        <v>47.93</v>
      </c>
      <c r="L365">
        <v>7.28</v>
      </c>
      <c r="M365">
        <v>1</v>
      </c>
    </row>
    <row r="366" spans="1:13" x14ac:dyDescent="0.25">
      <c r="A366" t="s">
        <v>35</v>
      </c>
      <c r="B366" t="str">
        <f t="shared" si="15"/>
        <v>9781910574935</v>
      </c>
      <c r="C366" s="1">
        <v>42923</v>
      </c>
      <c r="D366">
        <v>6.99</v>
      </c>
      <c r="E366">
        <v>111</v>
      </c>
      <c r="F366" t="s">
        <v>391</v>
      </c>
      <c r="G366">
        <v>3</v>
      </c>
      <c r="H366">
        <v>20.97</v>
      </c>
      <c r="I366">
        <v>12.58</v>
      </c>
      <c r="J366">
        <v>40</v>
      </c>
      <c r="K366">
        <v>50.46</v>
      </c>
      <c r="L366">
        <v>10.39</v>
      </c>
      <c r="M366">
        <v>1</v>
      </c>
    </row>
    <row r="367" spans="1:13" x14ac:dyDescent="0.25">
      <c r="A367" t="s">
        <v>35</v>
      </c>
      <c r="B367" t="str">
        <f t="shared" si="15"/>
        <v>9781910574935</v>
      </c>
      <c r="C367" s="1">
        <v>42923</v>
      </c>
      <c r="D367">
        <v>6.99</v>
      </c>
      <c r="E367">
        <v>111</v>
      </c>
      <c r="F367" t="s">
        <v>314</v>
      </c>
      <c r="G367">
        <v>2</v>
      </c>
      <c r="H367">
        <v>13.98</v>
      </c>
      <c r="I367">
        <v>9.32</v>
      </c>
      <c r="J367">
        <v>33.33</v>
      </c>
      <c r="K367">
        <v>45</v>
      </c>
      <c r="L367">
        <v>7.69</v>
      </c>
      <c r="M367">
        <v>1</v>
      </c>
    </row>
    <row r="368" spans="1:13" x14ac:dyDescent="0.25">
      <c r="A368" t="s">
        <v>35</v>
      </c>
      <c r="B368" t="str">
        <f t="shared" si="15"/>
        <v>9781910574935</v>
      </c>
      <c r="C368" s="1">
        <v>42923</v>
      </c>
      <c r="D368">
        <v>6.99</v>
      </c>
      <c r="E368">
        <v>111</v>
      </c>
      <c r="F368" t="s">
        <v>299</v>
      </c>
      <c r="G368">
        <v>1</v>
      </c>
      <c r="H368">
        <v>6.99</v>
      </c>
      <c r="I368">
        <v>4.66</v>
      </c>
      <c r="J368">
        <v>33.33</v>
      </c>
      <c r="K368">
        <v>45.07</v>
      </c>
      <c r="L368">
        <v>3.84</v>
      </c>
      <c r="M368">
        <v>1</v>
      </c>
    </row>
    <row r="369" spans="1:13" x14ac:dyDescent="0.25">
      <c r="A369" t="s">
        <v>35</v>
      </c>
      <c r="B369" t="str">
        <f t="shared" si="15"/>
        <v>9781910574935</v>
      </c>
      <c r="C369" s="1">
        <v>42923</v>
      </c>
      <c r="D369">
        <v>6.99</v>
      </c>
      <c r="E369">
        <v>111</v>
      </c>
      <c r="F369" t="s">
        <v>299</v>
      </c>
      <c r="G369">
        <v>1</v>
      </c>
      <c r="H369">
        <v>6.99</v>
      </c>
      <c r="I369">
        <v>4.66</v>
      </c>
      <c r="J369">
        <v>33.33</v>
      </c>
      <c r="K369">
        <v>45.07</v>
      </c>
      <c r="L369">
        <v>3.84</v>
      </c>
      <c r="M369">
        <v>1</v>
      </c>
    </row>
    <row r="370" spans="1:13" x14ac:dyDescent="0.25">
      <c r="A370" t="s">
        <v>35</v>
      </c>
      <c r="B370" t="str">
        <f t="shared" si="15"/>
        <v>9781910574935</v>
      </c>
      <c r="C370" s="1">
        <v>42923</v>
      </c>
      <c r="D370">
        <v>6.99</v>
      </c>
      <c r="E370">
        <v>111</v>
      </c>
      <c r="F370" t="s">
        <v>299</v>
      </c>
      <c r="G370">
        <v>17</v>
      </c>
      <c r="H370">
        <v>118.83</v>
      </c>
      <c r="I370">
        <v>79.22</v>
      </c>
      <c r="J370">
        <v>33.33</v>
      </c>
      <c r="K370">
        <v>45</v>
      </c>
      <c r="L370">
        <v>65.36</v>
      </c>
      <c r="M370">
        <v>1</v>
      </c>
    </row>
    <row r="371" spans="1:13" x14ac:dyDescent="0.25">
      <c r="A371" t="s">
        <v>35</v>
      </c>
      <c r="B371" t="str">
        <f t="shared" si="15"/>
        <v>9781910574935</v>
      </c>
      <c r="C371" s="1">
        <v>42923</v>
      </c>
      <c r="D371">
        <v>6.99</v>
      </c>
      <c r="E371">
        <v>111</v>
      </c>
      <c r="F371" t="s">
        <v>299</v>
      </c>
      <c r="G371">
        <v>1</v>
      </c>
      <c r="H371">
        <v>6.99</v>
      </c>
      <c r="I371">
        <v>4.66</v>
      </c>
      <c r="J371">
        <v>33.33</v>
      </c>
      <c r="K371">
        <v>45.07</v>
      </c>
      <c r="L371">
        <v>3.84</v>
      </c>
      <c r="M371">
        <v>1</v>
      </c>
    </row>
    <row r="372" spans="1:13" x14ac:dyDescent="0.25">
      <c r="A372" t="s">
        <v>35</v>
      </c>
      <c r="B372" t="str">
        <f t="shared" si="15"/>
        <v>9781910574935</v>
      </c>
      <c r="C372" s="1">
        <v>42923</v>
      </c>
      <c r="D372">
        <v>6.99</v>
      </c>
      <c r="E372">
        <v>111</v>
      </c>
      <c r="F372" t="s">
        <v>299</v>
      </c>
      <c r="G372">
        <v>1</v>
      </c>
      <c r="H372">
        <v>6.99</v>
      </c>
      <c r="I372">
        <v>4.66</v>
      </c>
      <c r="J372">
        <v>33.33</v>
      </c>
      <c r="K372">
        <v>45.07</v>
      </c>
      <c r="L372">
        <v>3.84</v>
      </c>
      <c r="M372">
        <v>1</v>
      </c>
    </row>
    <row r="373" spans="1:13" x14ac:dyDescent="0.25">
      <c r="A373" t="s">
        <v>35</v>
      </c>
      <c r="B373" t="str">
        <f t="shared" si="15"/>
        <v>9781910574935</v>
      </c>
      <c r="C373" s="1">
        <v>42923</v>
      </c>
      <c r="D373">
        <v>6.99</v>
      </c>
      <c r="E373">
        <v>111</v>
      </c>
      <c r="F373" t="s">
        <v>322</v>
      </c>
      <c r="G373">
        <v>2</v>
      </c>
      <c r="H373">
        <v>13.98</v>
      </c>
      <c r="I373">
        <v>9.32</v>
      </c>
      <c r="J373">
        <v>33.33</v>
      </c>
      <c r="K373">
        <v>45</v>
      </c>
      <c r="L373">
        <v>7.69</v>
      </c>
      <c r="M373">
        <v>1</v>
      </c>
    </row>
    <row r="374" spans="1:13" x14ac:dyDescent="0.25">
      <c r="A374" t="s">
        <v>35</v>
      </c>
      <c r="B374" t="str">
        <f t="shared" si="15"/>
        <v>9781910574935</v>
      </c>
      <c r="C374" s="1">
        <v>42923</v>
      </c>
      <c r="D374">
        <v>6.99</v>
      </c>
      <c r="E374">
        <v>111</v>
      </c>
      <c r="F374" t="s">
        <v>398</v>
      </c>
      <c r="G374">
        <v>1</v>
      </c>
      <c r="H374">
        <v>6.99</v>
      </c>
      <c r="I374">
        <v>4.66</v>
      </c>
      <c r="J374">
        <v>33.33</v>
      </c>
      <c r="K374">
        <v>45.07</v>
      </c>
      <c r="L374">
        <v>3.84</v>
      </c>
      <c r="M374">
        <v>1</v>
      </c>
    </row>
    <row r="375" spans="1:13" x14ac:dyDescent="0.25">
      <c r="A375" t="s">
        <v>35</v>
      </c>
      <c r="B375" t="str">
        <f t="shared" si="15"/>
        <v>9781910574935</v>
      </c>
      <c r="C375" s="1">
        <v>42923</v>
      </c>
      <c r="D375">
        <v>6.99</v>
      </c>
      <c r="E375">
        <v>111</v>
      </c>
      <c r="F375" t="s">
        <v>418</v>
      </c>
      <c r="G375">
        <v>-1</v>
      </c>
      <c r="H375">
        <v>-6.99</v>
      </c>
      <c r="I375">
        <v>-4.54</v>
      </c>
      <c r="J375">
        <v>35</v>
      </c>
      <c r="K375">
        <v>46.36</v>
      </c>
      <c r="L375">
        <v>-3.75</v>
      </c>
      <c r="M375">
        <v>1</v>
      </c>
    </row>
    <row r="376" spans="1:13" x14ac:dyDescent="0.25">
      <c r="A376" t="s">
        <v>35</v>
      </c>
      <c r="B376" t="str">
        <f t="shared" si="15"/>
        <v>9781910574935</v>
      </c>
      <c r="C376" s="1">
        <v>42923</v>
      </c>
      <c r="D376">
        <v>6.99</v>
      </c>
      <c r="E376">
        <v>111</v>
      </c>
      <c r="F376" t="s">
        <v>415</v>
      </c>
      <c r="G376">
        <v>1</v>
      </c>
      <c r="H376">
        <v>6.99</v>
      </c>
      <c r="I376">
        <v>4.54</v>
      </c>
      <c r="J376">
        <v>35</v>
      </c>
      <c r="K376">
        <v>46.36</v>
      </c>
      <c r="L376">
        <v>3.75</v>
      </c>
      <c r="M376">
        <v>1</v>
      </c>
    </row>
    <row r="377" spans="1:13" x14ac:dyDescent="0.25">
      <c r="A377" t="s">
        <v>62</v>
      </c>
      <c r="B377" t="str">
        <f>"9781910574829"</f>
        <v>9781910574829</v>
      </c>
      <c r="C377" s="1">
        <v>42933</v>
      </c>
      <c r="D377">
        <v>3.99</v>
      </c>
      <c r="E377">
        <v>3</v>
      </c>
      <c r="F377" t="s">
        <v>344</v>
      </c>
      <c r="G377">
        <v>27</v>
      </c>
      <c r="H377">
        <v>107.73</v>
      </c>
      <c r="I377">
        <v>71.819999999999993</v>
      </c>
      <c r="J377">
        <v>33.33</v>
      </c>
      <c r="K377">
        <v>45.01</v>
      </c>
      <c r="L377">
        <v>59.25</v>
      </c>
      <c r="M377">
        <v>1</v>
      </c>
    </row>
    <row r="378" spans="1:13" x14ac:dyDescent="0.25">
      <c r="A378" t="s">
        <v>222</v>
      </c>
      <c r="B378" t="str">
        <f>"9781910574614"</f>
        <v>9781910574614</v>
      </c>
      <c r="C378" s="1">
        <v>42933</v>
      </c>
      <c r="D378">
        <v>7.99</v>
      </c>
      <c r="E378">
        <v>14</v>
      </c>
      <c r="F378" t="s">
        <v>299</v>
      </c>
      <c r="G378">
        <v>1</v>
      </c>
      <c r="H378">
        <v>7.99</v>
      </c>
      <c r="I378">
        <v>5.33</v>
      </c>
      <c r="J378">
        <v>33.33</v>
      </c>
      <c r="K378">
        <v>45.06</v>
      </c>
      <c r="L378">
        <v>4.3899999999999997</v>
      </c>
      <c r="M378">
        <v>1</v>
      </c>
    </row>
    <row r="379" spans="1:13" x14ac:dyDescent="0.25">
      <c r="A379" t="s">
        <v>151</v>
      </c>
      <c r="B379" t="str">
        <f>"9781910574928"</f>
        <v>9781910574928</v>
      </c>
      <c r="C379" s="1">
        <v>42955</v>
      </c>
      <c r="D379">
        <v>7.99</v>
      </c>
      <c r="E379">
        <v>25</v>
      </c>
      <c r="F379" t="s">
        <v>297</v>
      </c>
      <c r="G379">
        <v>1</v>
      </c>
      <c r="H379">
        <v>7.99</v>
      </c>
      <c r="I379">
        <v>5.33</v>
      </c>
      <c r="J379">
        <v>33.33</v>
      </c>
      <c r="K379">
        <v>45.06</v>
      </c>
      <c r="L379">
        <v>4.3899999999999997</v>
      </c>
      <c r="M379">
        <v>1</v>
      </c>
    </row>
    <row r="380" spans="1:13" x14ac:dyDescent="0.25">
      <c r="A380" t="s">
        <v>151</v>
      </c>
      <c r="B380" t="str">
        <f>"9781910574928"</f>
        <v>9781910574928</v>
      </c>
      <c r="C380" s="1">
        <v>42955</v>
      </c>
      <c r="D380">
        <v>7.99</v>
      </c>
      <c r="E380">
        <v>25</v>
      </c>
      <c r="F380" t="s">
        <v>325</v>
      </c>
      <c r="G380">
        <v>1</v>
      </c>
      <c r="H380">
        <v>7.99</v>
      </c>
      <c r="I380">
        <v>5.33</v>
      </c>
      <c r="J380">
        <v>33.33</v>
      </c>
      <c r="K380">
        <v>45.06</v>
      </c>
      <c r="L380">
        <v>4.3899999999999997</v>
      </c>
      <c r="M380">
        <v>1</v>
      </c>
    </row>
    <row r="381" spans="1:13" x14ac:dyDescent="0.25">
      <c r="A381" t="s">
        <v>151</v>
      </c>
      <c r="B381" t="str">
        <f>"9781910574928"</f>
        <v>9781910574928</v>
      </c>
      <c r="C381" s="1">
        <v>42955</v>
      </c>
      <c r="D381">
        <v>7.99</v>
      </c>
      <c r="E381">
        <v>25</v>
      </c>
      <c r="F381" t="s">
        <v>325</v>
      </c>
      <c r="G381">
        <v>1</v>
      </c>
      <c r="H381">
        <v>7.99</v>
      </c>
      <c r="I381">
        <v>5.33</v>
      </c>
      <c r="J381">
        <v>33.33</v>
      </c>
      <c r="K381">
        <v>45.06</v>
      </c>
      <c r="L381">
        <v>4.3899999999999997</v>
      </c>
      <c r="M381">
        <v>1</v>
      </c>
    </row>
    <row r="382" spans="1:13" x14ac:dyDescent="0.25">
      <c r="A382" t="s">
        <v>90</v>
      </c>
      <c r="B382" t="str">
        <f>"9781910574911"</f>
        <v>9781910574911</v>
      </c>
      <c r="C382" s="1">
        <v>42972</v>
      </c>
      <c r="D382">
        <v>6.99</v>
      </c>
      <c r="E382">
        <v>69</v>
      </c>
      <c r="F382" t="s">
        <v>298</v>
      </c>
      <c r="G382">
        <v>4</v>
      </c>
      <c r="H382">
        <v>27.96</v>
      </c>
      <c r="I382">
        <v>17.61</v>
      </c>
      <c r="J382">
        <v>37</v>
      </c>
      <c r="K382">
        <v>47.97</v>
      </c>
      <c r="L382">
        <v>14.55</v>
      </c>
      <c r="M382">
        <v>1</v>
      </c>
    </row>
    <row r="383" spans="1:13" x14ac:dyDescent="0.25">
      <c r="A383" t="s">
        <v>90</v>
      </c>
      <c r="B383" t="str">
        <f>"9781910574911"</f>
        <v>9781910574911</v>
      </c>
      <c r="C383" s="1">
        <v>42972</v>
      </c>
      <c r="D383">
        <v>6.99</v>
      </c>
      <c r="E383">
        <v>69</v>
      </c>
      <c r="F383" t="s">
        <v>316</v>
      </c>
      <c r="G383">
        <v>1</v>
      </c>
      <c r="H383">
        <v>6.99</v>
      </c>
      <c r="I383">
        <v>4.66</v>
      </c>
      <c r="J383">
        <v>33.33</v>
      </c>
      <c r="K383">
        <v>45.07</v>
      </c>
      <c r="L383">
        <v>3.84</v>
      </c>
      <c r="M383">
        <v>1</v>
      </c>
    </row>
    <row r="384" spans="1:13" x14ac:dyDescent="0.25">
      <c r="A384" t="s">
        <v>90</v>
      </c>
      <c r="B384" t="str">
        <f>"9781910574911"</f>
        <v>9781910574911</v>
      </c>
      <c r="C384" s="1">
        <v>42972</v>
      </c>
      <c r="D384">
        <v>6.99</v>
      </c>
      <c r="E384">
        <v>69</v>
      </c>
      <c r="F384" t="s">
        <v>311</v>
      </c>
      <c r="G384">
        <v>2</v>
      </c>
      <c r="H384">
        <v>13.98</v>
      </c>
      <c r="I384">
        <v>9.32</v>
      </c>
      <c r="J384">
        <v>33.33</v>
      </c>
      <c r="K384">
        <v>45</v>
      </c>
      <c r="L384">
        <v>7.69</v>
      </c>
      <c r="M384">
        <v>1</v>
      </c>
    </row>
    <row r="385" spans="1:13" x14ac:dyDescent="0.25">
      <c r="A385" t="s">
        <v>90</v>
      </c>
      <c r="B385" t="str">
        <f>"9781910574911"</f>
        <v>9781910574911</v>
      </c>
      <c r="C385" s="1">
        <v>42972</v>
      </c>
      <c r="D385">
        <v>6.99</v>
      </c>
      <c r="E385">
        <v>69</v>
      </c>
      <c r="F385" t="s">
        <v>299</v>
      </c>
      <c r="G385">
        <v>1</v>
      </c>
      <c r="H385">
        <v>6.99</v>
      </c>
      <c r="I385">
        <v>4.66</v>
      </c>
      <c r="J385">
        <v>33.33</v>
      </c>
      <c r="K385">
        <v>45.07</v>
      </c>
      <c r="L385">
        <v>3.84</v>
      </c>
      <c r="M385">
        <v>1</v>
      </c>
    </row>
    <row r="386" spans="1:13" x14ac:dyDescent="0.25">
      <c r="A386" t="s">
        <v>31</v>
      </c>
      <c r="B386" t="str">
        <f t="shared" ref="B386:B402" si="16">"9781912261093"</f>
        <v>9781912261093</v>
      </c>
      <c r="C386" s="1">
        <v>42982</v>
      </c>
      <c r="D386">
        <v>6.99</v>
      </c>
      <c r="E386">
        <v>43</v>
      </c>
      <c r="F386" t="s">
        <v>306</v>
      </c>
      <c r="G386">
        <v>10</v>
      </c>
      <c r="H386">
        <v>69.900000000000006</v>
      </c>
      <c r="I386">
        <v>46.6</v>
      </c>
      <c r="J386">
        <v>33.33</v>
      </c>
      <c r="K386">
        <v>45</v>
      </c>
      <c r="L386">
        <v>38.450000000000003</v>
      </c>
      <c r="M386">
        <v>1</v>
      </c>
    </row>
    <row r="387" spans="1:13" x14ac:dyDescent="0.25">
      <c r="A387" t="s">
        <v>31</v>
      </c>
      <c r="B387" t="str">
        <f t="shared" si="16"/>
        <v>9781912261093</v>
      </c>
      <c r="C387" s="1">
        <v>42982</v>
      </c>
      <c r="D387">
        <v>6.99</v>
      </c>
      <c r="E387">
        <v>43</v>
      </c>
      <c r="F387" t="s">
        <v>310</v>
      </c>
      <c r="G387">
        <v>4</v>
      </c>
      <c r="H387">
        <v>27.96</v>
      </c>
      <c r="I387">
        <v>18.64</v>
      </c>
      <c r="J387">
        <v>33.33</v>
      </c>
      <c r="K387">
        <v>45</v>
      </c>
      <c r="L387">
        <v>15.38</v>
      </c>
      <c r="M387">
        <v>1</v>
      </c>
    </row>
    <row r="388" spans="1:13" x14ac:dyDescent="0.25">
      <c r="A388" t="s">
        <v>31</v>
      </c>
      <c r="B388" t="str">
        <f t="shared" si="16"/>
        <v>9781912261093</v>
      </c>
      <c r="C388" s="1">
        <v>42982</v>
      </c>
      <c r="D388">
        <v>6.99</v>
      </c>
      <c r="E388">
        <v>43</v>
      </c>
      <c r="F388" t="s">
        <v>310</v>
      </c>
      <c r="G388">
        <v>5</v>
      </c>
      <c r="H388">
        <v>34.950000000000003</v>
      </c>
      <c r="I388">
        <v>23.3</v>
      </c>
      <c r="J388">
        <v>33.33</v>
      </c>
      <c r="K388">
        <v>45.01</v>
      </c>
      <c r="L388">
        <v>19.22</v>
      </c>
      <c r="M388">
        <v>1</v>
      </c>
    </row>
    <row r="389" spans="1:13" x14ac:dyDescent="0.25">
      <c r="A389" t="s">
        <v>31</v>
      </c>
      <c r="B389" t="str">
        <f t="shared" si="16"/>
        <v>9781912261093</v>
      </c>
      <c r="C389" s="1">
        <v>42982</v>
      </c>
      <c r="D389">
        <v>6.99</v>
      </c>
      <c r="E389">
        <v>43</v>
      </c>
      <c r="F389" t="s">
        <v>316</v>
      </c>
      <c r="G389">
        <v>4</v>
      </c>
      <c r="H389">
        <v>27.96</v>
      </c>
      <c r="I389">
        <v>18.64</v>
      </c>
      <c r="J389">
        <v>33.33</v>
      </c>
      <c r="K389">
        <v>45</v>
      </c>
      <c r="L389">
        <v>15.38</v>
      </c>
      <c r="M389">
        <v>1</v>
      </c>
    </row>
    <row r="390" spans="1:13" x14ac:dyDescent="0.25">
      <c r="A390" t="s">
        <v>31</v>
      </c>
      <c r="B390" t="str">
        <f t="shared" si="16"/>
        <v>9781912261093</v>
      </c>
      <c r="C390" s="1">
        <v>42982</v>
      </c>
      <c r="D390">
        <v>6.99</v>
      </c>
      <c r="E390">
        <v>43</v>
      </c>
      <c r="F390" t="s">
        <v>314</v>
      </c>
      <c r="G390">
        <v>1</v>
      </c>
      <c r="H390">
        <v>6.99</v>
      </c>
      <c r="I390">
        <v>4.66</v>
      </c>
      <c r="J390">
        <v>33.33</v>
      </c>
      <c r="K390">
        <v>45.07</v>
      </c>
      <c r="L390">
        <v>3.84</v>
      </c>
      <c r="M390">
        <v>1</v>
      </c>
    </row>
    <row r="391" spans="1:13" x14ac:dyDescent="0.25">
      <c r="A391" t="s">
        <v>31</v>
      </c>
      <c r="B391" t="str">
        <f t="shared" si="16"/>
        <v>9781912261093</v>
      </c>
      <c r="C391" s="1">
        <v>42982</v>
      </c>
      <c r="D391">
        <v>6.99</v>
      </c>
      <c r="E391">
        <v>43</v>
      </c>
      <c r="F391" t="s">
        <v>348</v>
      </c>
      <c r="G391">
        <v>1</v>
      </c>
      <c r="H391">
        <v>6.99</v>
      </c>
      <c r="I391">
        <v>4.66</v>
      </c>
      <c r="J391">
        <v>33.33</v>
      </c>
      <c r="K391">
        <v>45.07</v>
      </c>
      <c r="L391">
        <v>3.84</v>
      </c>
      <c r="M391">
        <v>1</v>
      </c>
    </row>
    <row r="392" spans="1:13" x14ac:dyDescent="0.25">
      <c r="A392" t="s">
        <v>31</v>
      </c>
      <c r="B392" t="str">
        <f t="shared" si="16"/>
        <v>9781912261093</v>
      </c>
      <c r="C392" s="1">
        <v>42982</v>
      </c>
      <c r="D392">
        <v>6.99</v>
      </c>
      <c r="E392">
        <v>43</v>
      </c>
      <c r="F392" t="s">
        <v>348</v>
      </c>
      <c r="G392">
        <v>1</v>
      </c>
      <c r="H392">
        <v>6.99</v>
      </c>
      <c r="I392">
        <v>4.66</v>
      </c>
      <c r="J392">
        <v>33.33</v>
      </c>
      <c r="K392">
        <v>45.07</v>
      </c>
      <c r="L392">
        <v>3.84</v>
      </c>
      <c r="M392">
        <v>1</v>
      </c>
    </row>
    <row r="393" spans="1:13" x14ac:dyDescent="0.25">
      <c r="A393" t="s">
        <v>31</v>
      </c>
      <c r="B393" t="str">
        <f t="shared" si="16"/>
        <v>9781912261093</v>
      </c>
      <c r="C393" s="1">
        <v>42982</v>
      </c>
      <c r="D393">
        <v>6.99</v>
      </c>
      <c r="E393">
        <v>43</v>
      </c>
      <c r="F393" t="s">
        <v>348</v>
      </c>
      <c r="G393">
        <v>3</v>
      </c>
      <c r="H393">
        <v>20.97</v>
      </c>
      <c r="I393">
        <v>13.98</v>
      </c>
      <c r="J393">
        <v>33.33</v>
      </c>
      <c r="K393">
        <v>45.02</v>
      </c>
      <c r="L393">
        <v>11.53</v>
      </c>
      <c r="M393">
        <v>1</v>
      </c>
    </row>
    <row r="394" spans="1:13" x14ac:dyDescent="0.25">
      <c r="A394" t="s">
        <v>31</v>
      </c>
      <c r="B394" t="str">
        <f t="shared" si="16"/>
        <v>9781912261093</v>
      </c>
      <c r="C394" s="1">
        <v>42982</v>
      </c>
      <c r="D394">
        <v>6.99</v>
      </c>
      <c r="E394">
        <v>43</v>
      </c>
      <c r="F394" t="s">
        <v>337</v>
      </c>
      <c r="G394">
        <v>1</v>
      </c>
      <c r="H394">
        <v>6.99</v>
      </c>
      <c r="I394">
        <v>4.66</v>
      </c>
      <c r="J394">
        <v>33.33</v>
      </c>
      <c r="K394">
        <v>45.07</v>
      </c>
      <c r="L394">
        <v>3.84</v>
      </c>
      <c r="M394">
        <v>1</v>
      </c>
    </row>
    <row r="395" spans="1:13" x14ac:dyDescent="0.25">
      <c r="A395" t="s">
        <v>31</v>
      </c>
      <c r="B395" t="str">
        <f t="shared" si="16"/>
        <v>9781912261093</v>
      </c>
      <c r="C395" s="1">
        <v>42982</v>
      </c>
      <c r="D395">
        <v>6.99</v>
      </c>
      <c r="E395">
        <v>43</v>
      </c>
      <c r="F395" t="s">
        <v>406</v>
      </c>
      <c r="G395">
        <v>1</v>
      </c>
      <c r="H395">
        <v>6.99</v>
      </c>
      <c r="I395">
        <v>4.66</v>
      </c>
      <c r="J395">
        <v>33.33</v>
      </c>
      <c r="K395">
        <v>45.07</v>
      </c>
      <c r="L395">
        <v>3.84</v>
      </c>
      <c r="M395">
        <v>1</v>
      </c>
    </row>
    <row r="396" spans="1:13" x14ac:dyDescent="0.25">
      <c r="A396" t="s">
        <v>31</v>
      </c>
      <c r="B396" t="str">
        <f t="shared" si="16"/>
        <v>9781912261093</v>
      </c>
      <c r="C396" s="1">
        <v>42982</v>
      </c>
      <c r="D396">
        <v>6.99</v>
      </c>
      <c r="E396">
        <v>43</v>
      </c>
      <c r="F396" t="s">
        <v>297</v>
      </c>
      <c r="G396">
        <v>1</v>
      </c>
      <c r="H396">
        <v>6.99</v>
      </c>
      <c r="I396">
        <v>4.66</v>
      </c>
      <c r="J396">
        <v>33.33</v>
      </c>
      <c r="K396">
        <v>45.07</v>
      </c>
      <c r="L396">
        <v>3.84</v>
      </c>
      <c r="M396">
        <v>1</v>
      </c>
    </row>
    <row r="397" spans="1:13" x14ac:dyDescent="0.25">
      <c r="A397" t="s">
        <v>31</v>
      </c>
      <c r="B397" t="str">
        <f t="shared" si="16"/>
        <v>9781912261093</v>
      </c>
      <c r="C397" s="1">
        <v>42982</v>
      </c>
      <c r="D397">
        <v>6.99</v>
      </c>
      <c r="E397">
        <v>43</v>
      </c>
      <c r="F397" t="s">
        <v>320</v>
      </c>
      <c r="G397">
        <v>-1</v>
      </c>
      <c r="H397">
        <v>-6.99</v>
      </c>
      <c r="I397">
        <v>-4.66</v>
      </c>
      <c r="J397">
        <v>33.33</v>
      </c>
      <c r="K397">
        <v>45.07</v>
      </c>
      <c r="L397">
        <v>-3.84</v>
      </c>
      <c r="M397">
        <v>1</v>
      </c>
    </row>
    <row r="398" spans="1:13" x14ac:dyDescent="0.25">
      <c r="A398" t="s">
        <v>31</v>
      </c>
      <c r="B398" t="str">
        <f t="shared" si="16"/>
        <v>9781912261093</v>
      </c>
      <c r="C398" s="1">
        <v>42982</v>
      </c>
      <c r="D398">
        <v>6.99</v>
      </c>
      <c r="E398">
        <v>43</v>
      </c>
      <c r="F398" t="s">
        <v>320</v>
      </c>
      <c r="G398">
        <v>-1</v>
      </c>
      <c r="H398">
        <v>-6.99</v>
      </c>
      <c r="I398">
        <v>-4.66</v>
      </c>
      <c r="J398">
        <v>33.33</v>
      </c>
      <c r="K398">
        <v>45.07</v>
      </c>
      <c r="L398">
        <v>-3.84</v>
      </c>
      <c r="M398">
        <v>1</v>
      </c>
    </row>
    <row r="399" spans="1:13" x14ac:dyDescent="0.25">
      <c r="A399" t="s">
        <v>31</v>
      </c>
      <c r="B399" t="str">
        <f t="shared" si="16"/>
        <v>9781912261093</v>
      </c>
      <c r="C399" s="1">
        <v>42982</v>
      </c>
      <c r="D399">
        <v>6.99</v>
      </c>
      <c r="E399">
        <v>43</v>
      </c>
      <c r="F399" t="s">
        <v>320</v>
      </c>
      <c r="G399">
        <v>-1</v>
      </c>
      <c r="H399">
        <v>-6.99</v>
      </c>
      <c r="I399">
        <v>-4.66</v>
      </c>
      <c r="J399">
        <v>33.33</v>
      </c>
      <c r="K399">
        <v>45.07</v>
      </c>
      <c r="L399">
        <v>-3.84</v>
      </c>
      <c r="M399">
        <v>1</v>
      </c>
    </row>
    <row r="400" spans="1:13" x14ac:dyDescent="0.25">
      <c r="A400" t="s">
        <v>31</v>
      </c>
      <c r="B400" t="str">
        <f t="shared" si="16"/>
        <v>9781912261093</v>
      </c>
      <c r="C400" s="1">
        <v>42982</v>
      </c>
      <c r="D400">
        <v>6.99</v>
      </c>
      <c r="E400">
        <v>43</v>
      </c>
      <c r="F400" t="s">
        <v>303</v>
      </c>
      <c r="G400">
        <v>1</v>
      </c>
      <c r="H400">
        <v>6.99</v>
      </c>
      <c r="I400">
        <v>4.66</v>
      </c>
      <c r="J400">
        <v>33.33</v>
      </c>
      <c r="K400">
        <v>45.07</v>
      </c>
      <c r="L400">
        <v>3.84</v>
      </c>
      <c r="M400">
        <v>1</v>
      </c>
    </row>
    <row r="401" spans="1:13" x14ac:dyDescent="0.25">
      <c r="A401" t="s">
        <v>31</v>
      </c>
      <c r="B401" t="str">
        <f t="shared" si="16"/>
        <v>9781912261093</v>
      </c>
      <c r="C401" s="1">
        <v>42982</v>
      </c>
      <c r="D401">
        <v>6.99</v>
      </c>
      <c r="E401">
        <v>43</v>
      </c>
      <c r="F401" t="s">
        <v>303</v>
      </c>
      <c r="G401">
        <v>1</v>
      </c>
      <c r="H401">
        <v>6.99</v>
      </c>
      <c r="I401">
        <v>4.66</v>
      </c>
      <c r="J401">
        <v>33.33</v>
      </c>
      <c r="K401">
        <v>45.07</v>
      </c>
      <c r="L401">
        <v>3.84</v>
      </c>
      <c r="M401">
        <v>1</v>
      </c>
    </row>
    <row r="402" spans="1:13" x14ac:dyDescent="0.25">
      <c r="A402" t="s">
        <v>31</v>
      </c>
      <c r="B402" t="str">
        <f t="shared" si="16"/>
        <v>9781912261093</v>
      </c>
      <c r="C402" s="1">
        <v>42982</v>
      </c>
      <c r="D402">
        <v>6.99</v>
      </c>
      <c r="E402">
        <v>43</v>
      </c>
      <c r="F402" t="s">
        <v>323</v>
      </c>
      <c r="G402">
        <v>1</v>
      </c>
      <c r="H402">
        <v>6.99</v>
      </c>
      <c r="I402">
        <v>4.54</v>
      </c>
      <c r="J402">
        <v>35</v>
      </c>
      <c r="K402">
        <v>46.36</v>
      </c>
      <c r="L402">
        <v>3.75</v>
      </c>
      <c r="M402">
        <v>1</v>
      </c>
    </row>
    <row r="403" spans="1:13" x14ac:dyDescent="0.25">
      <c r="A403" t="s">
        <v>206</v>
      </c>
      <c r="B403" t="str">
        <f>"9781910574973"</f>
        <v>9781910574973</v>
      </c>
      <c r="C403" s="1">
        <v>43032</v>
      </c>
      <c r="D403">
        <v>5.99</v>
      </c>
      <c r="E403">
        <v>5</v>
      </c>
      <c r="F403" t="s">
        <v>298</v>
      </c>
      <c r="G403">
        <v>1</v>
      </c>
      <c r="H403">
        <v>5.99</v>
      </c>
      <c r="I403">
        <v>3.77</v>
      </c>
      <c r="J403">
        <v>37</v>
      </c>
      <c r="K403">
        <v>48.09</v>
      </c>
      <c r="L403">
        <v>3.11</v>
      </c>
      <c r="M403">
        <v>1</v>
      </c>
    </row>
    <row r="404" spans="1:13" x14ac:dyDescent="0.25">
      <c r="A404" t="s">
        <v>206</v>
      </c>
      <c r="B404" t="str">
        <f>"9781910574973"</f>
        <v>9781910574973</v>
      </c>
      <c r="C404" s="1">
        <v>43032</v>
      </c>
      <c r="D404">
        <v>5.99</v>
      </c>
      <c r="E404">
        <v>5</v>
      </c>
      <c r="F404" t="s">
        <v>297</v>
      </c>
      <c r="G404">
        <v>1</v>
      </c>
      <c r="H404">
        <v>5.99</v>
      </c>
      <c r="I404">
        <v>3.99</v>
      </c>
      <c r="J404">
        <v>33.33</v>
      </c>
      <c r="K404">
        <v>45.08</v>
      </c>
      <c r="L404">
        <v>3.29</v>
      </c>
      <c r="M404">
        <v>1</v>
      </c>
    </row>
    <row r="405" spans="1:13" x14ac:dyDescent="0.25">
      <c r="A405" t="s">
        <v>240</v>
      </c>
      <c r="B405" t="str">
        <f>"9781910574942"</f>
        <v>9781910574942</v>
      </c>
      <c r="C405" s="1">
        <v>43032</v>
      </c>
      <c r="D405">
        <v>5.99</v>
      </c>
      <c r="E405">
        <v>8</v>
      </c>
      <c r="F405" t="s">
        <v>325</v>
      </c>
      <c r="G405">
        <v>1</v>
      </c>
      <c r="H405">
        <v>5.99</v>
      </c>
      <c r="I405">
        <v>3.99</v>
      </c>
      <c r="J405">
        <v>33.33</v>
      </c>
      <c r="K405">
        <v>45.08</v>
      </c>
      <c r="L405">
        <v>3.29</v>
      </c>
      <c r="M405">
        <v>1</v>
      </c>
    </row>
    <row r="406" spans="1:13" x14ac:dyDescent="0.25">
      <c r="A406" t="s">
        <v>199</v>
      </c>
      <c r="B406" t="str">
        <f>"9781910574966"</f>
        <v>9781910574966</v>
      </c>
      <c r="C406" s="1">
        <v>43032</v>
      </c>
      <c r="D406">
        <v>5.99</v>
      </c>
      <c r="E406">
        <v>53</v>
      </c>
      <c r="F406" t="s">
        <v>311</v>
      </c>
      <c r="G406">
        <v>1</v>
      </c>
      <c r="H406">
        <v>5.99</v>
      </c>
      <c r="I406">
        <v>3.99</v>
      </c>
      <c r="J406">
        <v>33.33</v>
      </c>
      <c r="K406">
        <v>45.08</v>
      </c>
      <c r="L406">
        <v>3.29</v>
      </c>
      <c r="M406">
        <v>1</v>
      </c>
    </row>
    <row r="407" spans="1:13" x14ac:dyDescent="0.25">
      <c r="A407" t="s">
        <v>199</v>
      </c>
      <c r="B407" t="str">
        <f>"9781910574966"</f>
        <v>9781910574966</v>
      </c>
      <c r="C407" s="1">
        <v>43032</v>
      </c>
      <c r="D407">
        <v>5.99</v>
      </c>
      <c r="E407">
        <v>53</v>
      </c>
      <c r="F407" t="s">
        <v>303</v>
      </c>
      <c r="G407">
        <v>1</v>
      </c>
      <c r="H407">
        <v>5.99</v>
      </c>
      <c r="I407">
        <v>3.99</v>
      </c>
      <c r="J407">
        <v>33.33</v>
      </c>
      <c r="K407">
        <v>45.08</v>
      </c>
      <c r="L407">
        <v>3.29</v>
      </c>
      <c r="M407">
        <v>1</v>
      </c>
    </row>
    <row r="408" spans="1:13" x14ac:dyDescent="0.25">
      <c r="A408" t="s">
        <v>208</v>
      </c>
      <c r="B408" t="str">
        <f>"9781910574959"</f>
        <v>9781910574959</v>
      </c>
      <c r="C408" s="1">
        <v>43033</v>
      </c>
      <c r="D408">
        <v>5.99</v>
      </c>
      <c r="E408">
        <v>10</v>
      </c>
      <c r="F408" t="s">
        <v>298</v>
      </c>
      <c r="G408">
        <v>1</v>
      </c>
      <c r="H408">
        <v>5.99</v>
      </c>
      <c r="I408">
        <v>3.77</v>
      </c>
      <c r="J408">
        <v>37</v>
      </c>
      <c r="K408">
        <v>48.09</v>
      </c>
      <c r="L408">
        <v>3.11</v>
      </c>
      <c r="M408">
        <v>1</v>
      </c>
    </row>
    <row r="409" spans="1:13" x14ac:dyDescent="0.25">
      <c r="A409" t="s">
        <v>208</v>
      </c>
      <c r="B409" t="str">
        <f>"9781910574959"</f>
        <v>9781910574959</v>
      </c>
      <c r="C409" s="1">
        <v>43033</v>
      </c>
      <c r="D409">
        <v>5.99</v>
      </c>
      <c r="E409">
        <v>10</v>
      </c>
      <c r="F409" t="s">
        <v>303</v>
      </c>
      <c r="G409">
        <v>1</v>
      </c>
      <c r="H409">
        <v>5.99</v>
      </c>
      <c r="I409">
        <v>3.99</v>
      </c>
      <c r="J409">
        <v>33.33</v>
      </c>
      <c r="K409">
        <v>45.08</v>
      </c>
      <c r="L409">
        <v>3.29</v>
      </c>
      <c r="M409">
        <v>1</v>
      </c>
    </row>
    <row r="410" spans="1:13" x14ac:dyDescent="0.25">
      <c r="A410" t="s">
        <v>94</v>
      </c>
      <c r="B410" t="str">
        <f>"9781912261079"</f>
        <v>9781912261079</v>
      </c>
      <c r="C410" s="1">
        <v>43054</v>
      </c>
      <c r="D410">
        <v>24.99</v>
      </c>
      <c r="E410">
        <v>14</v>
      </c>
      <c r="F410" t="s">
        <v>299</v>
      </c>
      <c r="G410">
        <v>-1</v>
      </c>
      <c r="H410">
        <v>-24.99</v>
      </c>
      <c r="I410">
        <v>-16.66</v>
      </c>
      <c r="J410">
        <v>33.33</v>
      </c>
      <c r="K410">
        <v>45.02</v>
      </c>
      <c r="L410">
        <v>-13.74</v>
      </c>
      <c r="M410">
        <v>1</v>
      </c>
    </row>
    <row r="411" spans="1:13" x14ac:dyDescent="0.25">
      <c r="A411" t="s">
        <v>94</v>
      </c>
      <c r="B411" t="str">
        <f>"9781912261079"</f>
        <v>9781912261079</v>
      </c>
      <c r="C411" s="1">
        <v>43054</v>
      </c>
      <c r="D411">
        <v>24.99</v>
      </c>
      <c r="E411">
        <v>14</v>
      </c>
      <c r="F411" t="s">
        <v>319</v>
      </c>
      <c r="G411">
        <v>3</v>
      </c>
      <c r="H411">
        <v>74.97</v>
      </c>
      <c r="I411">
        <v>49.98</v>
      </c>
      <c r="J411">
        <v>33.33</v>
      </c>
      <c r="K411">
        <v>45.01</v>
      </c>
      <c r="L411">
        <v>41.23</v>
      </c>
      <c r="M411">
        <v>1</v>
      </c>
    </row>
    <row r="412" spans="1:13" x14ac:dyDescent="0.25">
      <c r="A412" t="s">
        <v>106</v>
      </c>
      <c r="B412" t="str">
        <f>"9781912261246"</f>
        <v>9781912261246</v>
      </c>
      <c r="C412" s="1">
        <v>43074</v>
      </c>
      <c r="D412">
        <v>4.5</v>
      </c>
      <c r="E412">
        <v>23</v>
      </c>
      <c r="F412" t="s">
        <v>312</v>
      </c>
      <c r="G412">
        <v>5</v>
      </c>
      <c r="H412">
        <v>22.5</v>
      </c>
      <c r="I412">
        <v>15</v>
      </c>
      <c r="J412">
        <v>33.33</v>
      </c>
      <c r="K412">
        <v>44.98</v>
      </c>
      <c r="L412">
        <v>12.38</v>
      </c>
      <c r="M412">
        <v>1</v>
      </c>
    </row>
    <row r="413" spans="1:13" x14ac:dyDescent="0.25">
      <c r="A413" t="s">
        <v>106</v>
      </c>
      <c r="B413" t="str">
        <f>"9781912261246"</f>
        <v>9781912261246</v>
      </c>
      <c r="C413" s="1">
        <v>43074</v>
      </c>
      <c r="D413">
        <v>4.5</v>
      </c>
      <c r="E413">
        <v>23</v>
      </c>
      <c r="F413" t="s">
        <v>325</v>
      </c>
      <c r="G413">
        <v>1</v>
      </c>
      <c r="H413">
        <v>4.5</v>
      </c>
      <c r="I413">
        <v>3</v>
      </c>
      <c r="J413">
        <v>33.33</v>
      </c>
      <c r="K413">
        <v>44.89</v>
      </c>
      <c r="L413">
        <v>2.48</v>
      </c>
      <c r="M413">
        <v>1</v>
      </c>
    </row>
    <row r="414" spans="1:13" x14ac:dyDescent="0.25">
      <c r="A414" t="s">
        <v>106</v>
      </c>
      <c r="B414" t="str">
        <f>"9781912261246"</f>
        <v>9781912261246</v>
      </c>
      <c r="C414" s="1">
        <v>43074</v>
      </c>
      <c r="D414">
        <v>4.5</v>
      </c>
      <c r="E414">
        <v>23</v>
      </c>
      <c r="F414" t="s">
        <v>320</v>
      </c>
      <c r="G414">
        <v>1</v>
      </c>
      <c r="H414">
        <v>4.5</v>
      </c>
      <c r="I414">
        <v>3</v>
      </c>
      <c r="J414">
        <v>33.33</v>
      </c>
      <c r="K414">
        <v>44.89</v>
      </c>
      <c r="L414">
        <v>2.48</v>
      </c>
      <c r="M414">
        <v>1</v>
      </c>
    </row>
    <row r="415" spans="1:13" x14ac:dyDescent="0.25">
      <c r="A415" t="s">
        <v>106</v>
      </c>
      <c r="B415" t="str">
        <f>"9781912261246"</f>
        <v>9781912261246</v>
      </c>
      <c r="C415" s="1">
        <v>43074</v>
      </c>
      <c r="D415">
        <v>4.5</v>
      </c>
      <c r="E415">
        <v>23</v>
      </c>
      <c r="F415" t="s">
        <v>303</v>
      </c>
      <c r="G415">
        <v>1</v>
      </c>
      <c r="H415">
        <v>4.5</v>
      </c>
      <c r="I415">
        <v>3</v>
      </c>
      <c r="J415">
        <v>33.33</v>
      </c>
      <c r="K415">
        <v>44.89</v>
      </c>
      <c r="L415">
        <v>2.48</v>
      </c>
      <c r="M415">
        <v>1</v>
      </c>
    </row>
    <row r="416" spans="1:13" x14ac:dyDescent="0.25">
      <c r="A416" t="s">
        <v>106</v>
      </c>
      <c r="B416" t="str">
        <f>"9781912261246"</f>
        <v>9781912261246</v>
      </c>
      <c r="C416" s="1">
        <v>43074</v>
      </c>
      <c r="D416">
        <v>4.5</v>
      </c>
      <c r="E416">
        <v>23</v>
      </c>
      <c r="F416" t="s">
        <v>319</v>
      </c>
      <c r="G416">
        <v>2</v>
      </c>
      <c r="H416">
        <v>9</v>
      </c>
      <c r="I416">
        <v>6</v>
      </c>
      <c r="J416">
        <v>33.33</v>
      </c>
      <c r="K416">
        <v>45</v>
      </c>
      <c r="L416">
        <v>4.95</v>
      </c>
      <c r="M416">
        <v>1</v>
      </c>
    </row>
    <row r="417" spans="1:13" x14ac:dyDescent="0.25">
      <c r="A417" t="s">
        <v>198</v>
      </c>
      <c r="B417" t="str">
        <f>"9781907004858"</f>
        <v>9781907004858</v>
      </c>
      <c r="C417" s="1">
        <v>43083</v>
      </c>
      <c r="D417">
        <v>5.99</v>
      </c>
      <c r="E417">
        <v>21</v>
      </c>
      <c r="F417" t="s">
        <v>331</v>
      </c>
      <c r="G417">
        <v>1</v>
      </c>
      <c r="H417">
        <v>5.99</v>
      </c>
      <c r="I417">
        <v>3.59</v>
      </c>
      <c r="J417">
        <v>40</v>
      </c>
      <c r="K417">
        <v>50.42</v>
      </c>
      <c r="L417">
        <v>2.97</v>
      </c>
      <c r="M417">
        <v>1</v>
      </c>
    </row>
    <row r="418" spans="1:13" x14ac:dyDescent="0.25">
      <c r="A418" t="s">
        <v>198</v>
      </c>
      <c r="B418" t="str">
        <f>"9781907004858"</f>
        <v>9781907004858</v>
      </c>
      <c r="C418" s="1">
        <v>43083</v>
      </c>
      <c r="D418">
        <v>5.99</v>
      </c>
      <c r="E418">
        <v>21</v>
      </c>
      <c r="F418" t="s">
        <v>307</v>
      </c>
      <c r="G418">
        <v>1</v>
      </c>
      <c r="H418">
        <v>5.99</v>
      </c>
      <c r="I418">
        <v>4.49</v>
      </c>
      <c r="J418">
        <v>25</v>
      </c>
      <c r="K418">
        <v>38.07</v>
      </c>
      <c r="L418">
        <v>3.71</v>
      </c>
      <c r="M418">
        <v>1</v>
      </c>
    </row>
    <row r="419" spans="1:13" x14ac:dyDescent="0.25">
      <c r="A419" t="s">
        <v>20</v>
      </c>
      <c r="B419" t="str">
        <f t="shared" ref="B419:B433" si="17">"9781912261109"</f>
        <v>9781912261109</v>
      </c>
      <c r="C419" s="1">
        <v>43109</v>
      </c>
      <c r="D419">
        <v>7.99</v>
      </c>
      <c r="E419">
        <v>24</v>
      </c>
      <c r="F419" t="s">
        <v>317</v>
      </c>
      <c r="G419">
        <v>2</v>
      </c>
      <c r="H419">
        <v>15.98</v>
      </c>
      <c r="I419">
        <v>10.65</v>
      </c>
      <c r="J419">
        <v>33.33</v>
      </c>
      <c r="K419">
        <v>45</v>
      </c>
      <c r="L419">
        <v>8.7899999999999991</v>
      </c>
      <c r="M419">
        <v>1</v>
      </c>
    </row>
    <row r="420" spans="1:13" x14ac:dyDescent="0.25">
      <c r="A420" t="s">
        <v>20</v>
      </c>
      <c r="B420" t="str">
        <f t="shared" si="17"/>
        <v>9781912261109</v>
      </c>
      <c r="C420" s="1">
        <v>43109</v>
      </c>
      <c r="D420">
        <v>7.99</v>
      </c>
      <c r="E420">
        <v>24</v>
      </c>
      <c r="F420" t="s">
        <v>326</v>
      </c>
      <c r="G420">
        <v>2</v>
      </c>
      <c r="H420">
        <v>15.98</v>
      </c>
      <c r="I420">
        <v>10.65</v>
      </c>
      <c r="J420">
        <v>33.33</v>
      </c>
      <c r="K420">
        <v>45</v>
      </c>
      <c r="L420">
        <v>8.7899999999999991</v>
      </c>
      <c r="M420">
        <v>1</v>
      </c>
    </row>
    <row r="421" spans="1:13" x14ac:dyDescent="0.25">
      <c r="A421" t="s">
        <v>20</v>
      </c>
      <c r="B421" t="str">
        <f t="shared" si="17"/>
        <v>9781912261109</v>
      </c>
      <c r="C421" s="1">
        <v>43109</v>
      </c>
      <c r="D421">
        <v>7.99</v>
      </c>
      <c r="E421">
        <v>24</v>
      </c>
      <c r="F421" t="s">
        <v>334</v>
      </c>
      <c r="G421">
        <v>1</v>
      </c>
      <c r="H421">
        <v>7.99</v>
      </c>
      <c r="I421">
        <v>5.33</v>
      </c>
      <c r="J421">
        <v>33.33</v>
      </c>
      <c r="K421">
        <v>45.06</v>
      </c>
      <c r="L421">
        <v>4.3899999999999997</v>
      </c>
      <c r="M421">
        <v>1</v>
      </c>
    </row>
    <row r="422" spans="1:13" x14ac:dyDescent="0.25">
      <c r="A422" t="s">
        <v>20</v>
      </c>
      <c r="B422" t="str">
        <f t="shared" si="17"/>
        <v>9781912261109</v>
      </c>
      <c r="C422" s="1">
        <v>43109</v>
      </c>
      <c r="D422">
        <v>7.99</v>
      </c>
      <c r="E422">
        <v>24</v>
      </c>
      <c r="F422" t="s">
        <v>387</v>
      </c>
      <c r="G422">
        <v>1</v>
      </c>
      <c r="H422">
        <v>7.99</v>
      </c>
      <c r="I422">
        <v>5.33</v>
      </c>
      <c r="J422">
        <v>33.33</v>
      </c>
      <c r="K422">
        <v>45.06</v>
      </c>
      <c r="L422">
        <v>4.3899999999999997</v>
      </c>
      <c r="M422">
        <v>1</v>
      </c>
    </row>
    <row r="423" spans="1:13" x14ac:dyDescent="0.25">
      <c r="A423" t="s">
        <v>20</v>
      </c>
      <c r="B423" t="str">
        <f t="shared" si="17"/>
        <v>9781912261109</v>
      </c>
      <c r="C423" s="1">
        <v>43109</v>
      </c>
      <c r="D423">
        <v>7.99</v>
      </c>
      <c r="E423">
        <v>24</v>
      </c>
      <c r="F423" t="s">
        <v>352</v>
      </c>
      <c r="G423">
        <v>2</v>
      </c>
      <c r="H423">
        <v>15.98</v>
      </c>
      <c r="I423">
        <v>10.65</v>
      </c>
      <c r="J423">
        <v>33.33</v>
      </c>
      <c r="K423">
        <v>45</v>
      </c>
      <c r="L423">
        <v>8.7899999999999991</v>
      </c>
      <c r="M423">
        <v>1</v>
      </c>
    </row>
    <row r="424" spans="1:13" x14ac:dyDescent="0.25">
      <c r="A424" t="s">
        <v>20</v>
      </c>
      <c r="B424" t="str">
        <f t="shared" si="17"/>
        <v>9781912261109</v>
      </c>
      <c r="C424" s="1">
        <v>43109</v>
      </c>
      <c r="D424">
        <v>7.99</v>
      </c>
      <c r="E424">
        <v>24</v>
      </c>
      <c r="F424" t="s">
        <v>299</v>
      </c>
      <c r="G424">
        <v>1</v>
      </c>
      <c r="H424">
        <v>7.99</v>
      </c>
      <c r="I424">
        <v>5.33</v>
      </c>
      <c r="J424">
        <v>33.33</v>
      </c>
      <c r="K424">
        <v>45.06</v>
      </c>
      <c r="L424">
        <v>4.3899999999999997</v>
      </c>
      <c r="M424">
        <v>1</v>
      </c>
    </row>
    <row r="425" spans="1:13" x14ac:dyDescent="0.25">
      <c r="A425" t="s">
        <v>20</v>
      </c>
      <c r="B425" t="str">
        <f t="shared" si="17"/>
        <v>9781912261109</v>
      </c>
      <c r="C425" s="1">
        <v>43109</v>
      </c>
      <c r="D425">
        <v>7.99</v>
      </c>
      <c r="E425">
        <v>24</v>
      </c>
      <c r="F425" t="s">
        <v>297</v>
      </c>
      <c r="G425">
        <v>30</v>
      </c>
      <c r="H425">
        <v>239.7</v>
      </c>
      <c r="I425">
        <v>159.81</v>
      </c>
      <c r="J425">
        <v>33.33</v>
      </c>
      <c r="K425">
        <v>45</v>
      </c>
      <c r="L425">
        <v>131.84</v>
      </c>
      <c r="M425">
        <v>1</v>
      </c>
    </row>
    <row r="426" spans="1:13" x14ac:dyDescent="0.25">
      <c r="A426" t="s">
        <v>20</v>
      </c>
      <c r="B426" t="str">
        <f t="shared" si="17"/>
        <v>9781912261109</v>
      </c>
      <c r="C426" s="1">
        <v>43109</v>
      </c>
      <c r="D426">
        <v>7.99</v>
      </c>
      <c r="E426">
        <v>24</v>
      </c>
      <c r="F426" t="s">
        <v>327</v>
      </c>
      <c r="G426">
        <v>1</v>
      </c>
      <c r="H426">
        <v>7.99</v>
      </c>
      <c r="I426">
        <v>5.33</v>
      </c>
      <c r="J426">
        <v>33.33</v>
      </c>
      <c r="K426">
        <v>45.06</v>
      </c>
      <c r="L426">
        <v>4.3899999999999997</v>
      </c>
      <c r="M426">
        <v>1</v>
      </c>
    </row>
    <row r="427" spans="1:13" x14ac:dyDescent="0.25">
      <c r="A427" t="s">
        <v>20</v>
      </c>
      <c r="B427" t="str">
        <f t="shared" si="17"/>
        <v>9781912261109</v>
      </c>
      <c r="C427" s="1">
        <v>43109</v>
      </c>
      <c r="D427">
        <v>7.99</v>
      </c>
      <c r="E427">
        <v>24</v>
      </c>
      <c r="F427" t="s">
        <v>327</v>
      </c>
      <c r="G427">
        <v>3</v>
      </c>
      <c r="H427">
        <v>23.97</v>
      </c>
      <c r="I427">
        <v>15.98</v>
      </c>
      <c r="J427">
        <v>33.33</v>
      </c>
      <c r="K427">
        <v>45.02</v>
      </c>
      <c r="L427">
        <v>13.18</v>
      </c>
      <c r="M427">
        <v>1</v>
      </c>
    </row>
    <row r="428" spans="1:13" x14ac:dyDescent="0.25">
      <c r="A428" t="s">
        <v>20</v>
      </c>
      <c r="B428" t="str">
        <f t="shared" si="17"/>
        <v>9781912261109</v>
      </c>
      <c r="C428" s="1">
        <v>43109</v>
      </c>
      <c r="D428">
        <v>7.99</v>
      </c>
      <c r="E428">
        <v>24</v>
      </c>
      <c r="F428" t="s">
        <v>327</v>
      </c>
      <c r="G428">
        <v>1</v>
      </c>
      <c r="H428">
        <v>7.99</v>
      </c>
      <c r="I428">
        <v>5.33</v>
      </c>
      <c r="J428">
        <v>33.33</v>
      </c>
      <c r="K428">
        <v>45.06</v>
      </c>
      <c r="L428">
        <v>4.3899999999999997</v>
      </c>
      <c r="M428">
        <v>1</v>
      </c>
    </row>
    <row r="429" spans="1:13" x14ac:dyDescent="0.25">
      <c r="A429" t="s">
        <v>20</v>
      </c>
      <c r="B429" t="str">
        <f t="shared" si="17"/>
        <v>9781912261109</v>
      </c>
      <c r="C429" s="1">
        <v>43109</v>
      </c>
      <c r="D429">
        <v>7.99</v>
      </c>
      <c r="E429">
        <v>24</v>
      </c>
      <c r="F429" t="s">
        <v>325</v>
      </c>
      <c r="G429">
        <v>1</v>
      </c>
      <c r="H429">
        <v>7.99</v>
      </c>
      <c r="I429">
        <v>5.33</v>
      </c>
      <c r="J429">
        <v>33.33</v>
      </c>
      <c r="K429">
        <v>45.06</v>
      </c>
      <c r="L429">
        <v>4.3899999999999997</v>
      </c>
      <c r="M429">
        <v>1</v>
      </c>
    </row>
    <row r="430" spans="1:13" x14ac:dyDescent="0.25">
      <c r="A430" t="s">
        <v>20</v>
      </c>
      <c r="B430" t="str">
        <f t="shared" si="17"/>
        <v>9781912261109</v>
      </c>
      <c r="C430" s="1">
        <v>43109</v>
      </c>
      <c r="D430">
        <v>7.99</v>
      </c>
      <c r="E430">
        <v>24</v>
      </c>
      <c r="F430" t="s">
        <v>324</v>
      </c>
      <c r="G430">
        <v>1</v>
      </c>
      <c r="H430">
        <v>7.99</v>
      </c>
      <c r="I430">
        <v>5.33</v>
      </c>
      <c r="J430">
        <v>33.33</v>
      </c>
      <c r="K430">
        <v>45.06</v>
      </c>
      <c r="L430">
        <v>4.3899999999999997</v>
      </c>
      <c r="M430">
        <v>1</v>
      </c>
    </row>
    <row r="431" spans="1:13" x14ac:dyDescent="0.25">
      <c r="A431" t="s">
        <v>20</v>
      </c>
      <c r="B431" t="str">
        <f t="shared" si="17"/>
        <v>9781912261109</v>
      </c>
      <c r="C431" s="1">
        <v>43109</v>
      </c>
      <c r="D431">
        <v>7.99</v>
      </c>
      <c r="E431">
        <v>24</v>
      </c>
      <c r="F431" t="s">
        <v>303</v>
      </c>
      <c r="G431">
        <v>1</v>
      </c>
      <c r="H431">
        <v>7.99</v>
      </c>
      <c r="I431">
        <v>5.33</v>
      </c>
      <c r="J431">
        <v>33.33</v>
      </c>
      <c r="K431">
        <v>45.06</v>
      </c>
      <c r="L431">
        <v>4.3899999999999997</v>
      </c>
      <c r="M431">
        <v>1</v>
      </c>
    </row>
    <row r="432" spans="1:13" x14ac:dyDescent="0.25">
      <c r="A432" t="s">
        <v>20</v>
      </c>
      <c r="B432" t="str">
        <f t="shared" si="17"/>
        <v>9781912261109</v>
      </c>
      <c r="C432" s="1">
        <v>43109</v>
      </c>
      <c r="D432">
        <v>7.99</v>
      </c>
      <c r="E432">
        <v>24</v>
      </c>
      <c r="F432" t="s">
        <v>323</v>
      </c>
      <c r="G432">
        <v>1</v>
      </c>
      <c r="H432">
        <v>7.99</v>
      </c>
      <c r="I432">
        <v>5.19</v>
      </c>
      <c r="J432">
        <v>35</v>
      </c>
      <c r="K432">
        <v>46.31</v>
      </c>
      <c r="L432">
        <v>4.29</v>
      </c>
      <c r="M432">
        <v>1</v>
      </c>
    </row>
    <row r="433" spans="1:13" x14ac:dyDescent="0.25">
      <c r="A433" t="s">
        <v>20</v>
      </c>
      <c r="B433" t="str">
        <f t="shared" si="17"/>
        <v>9781912261109</v>
      </c>
      <c r="C433" s="1">
        <v>43109</v>
      </c>
      <c r="D433">
        <v>7.99</v>
      </c>
      <c r="E433">
        <v>24</v>
      </c>
      <c r="F433" t="s">
        <v>323</v>
      </c>
      <c r="G433">
        <v>2</v>
      </c>
      <c r="H433">
        <v>15.98</v>
      </c>
      <c r="I433">
        <v>10.39</v>
      </c>
      <c r="J433">
        <v>35</v>
      </c>
      <c r="K433">
        <v>46.31</v>
      </c>
      <c r="L433">
        <v>8.58</v>
      </c>
      <c r="M433">
        <v>1</v>
      </c>
    </row>
    <row r="434" spans="1:13" x14ac:dyDescent="0.25">
      <c r="A434" t="s">
        <v>144</v>
      </c>
      <c r="B434" t="str">
        <f>"9781910574843"</f>
        <v>9781910574843</v>
      </c>
      <c r="C434" s="1">
        <v>43109</v>
      </c>
      <c r="D434">
        <v>24.99</v>
      </c>
      <c r="E434">
        <v>27</v>
      </c>
      <c r="F434" t="s">
        <v>356</v>
      </c>
      <c r="G434">
        <v>1</v>
      </c>
      <c r="H434">
        <v>24.99</v>
      </c>
      <c r="I434">
        <v>16.66</v>
      </c>
      <c r="J434">
        <v>33.33</v>
      </c>
      <c r="K434">
        <v>45.02</v>
      </c>
      <c r="L434">
        <v>13.74</v>
      </c>
      <c r="M434">
        <v>1</v>
      </c>
    </row>
    <row r="435" spans="1:13" x14ac:dyDescent="0.25">
      <c r="A435" t="s">
        <v>283</v>
      </c>
      <c r="B435" t="str">
        <f>"9781912261406"</f>
        <v>9781912261406</v>
      </c>
      <c r="C435" s="1">
        <v>43154</v>
      </c>
      <c r="D435">
        <v>7.99</v>
      </c>
      <c r="E435">
        <v>23</v>
      </c>
      <c r="F435" t="s">
        <v>413</v>
      </c>
      <c r="G435">
        <v>-1</v>
      </c>
      <c r="H435">
        <v>-7.99</v>
      </c>
      <c r="I435">
        <v>-5.33</v>
      </c>
      <c r="J435">
        <v>33.33</v>
      </c>
      <c r="K435">
        <v>45.06</v>
      </c>
      <c r="L435">
        <v>-4.3899999999999997</v>
      </c>
      <c r="M435">
        <v>1</v>
      </c>
    </row>
    <row r="436" spans="1:13" x14ac:dyDescent="0.25">
      <c r="A436" t="s">
        <v>67</v>
      </c>
      <c r="B436" t="str">
        <f t="shared" ref="B436:B449" si="18">"9781912261338"</f>
        <v>9781912261338</v>
      </c>
      <c r="C436" s="1">
        <v>43171</v>
      </c>
      <c r="D436">
        <v>4.99</v>
      </c>
      <c r="E436">
        <v>31</v>
      </c>
      <c r="F436" t="s">
        <v>298</v>
      </c>
      <c r="G436">
        <v>1</v>
      </c>
      <c r="H436">
        <v>4.99</v>
      </c>
      <c r="I436">
        <v>3.14</v>
      </c>
      <c r="J436">
        <v>37</v>
      </c>
      <c r="K436">
        <v>48.1</v>
      </c>
      <c r="L436">
        <v>2.59</v>
      </c>
      <c r="M436">
        <v>1</v>
      </c>
    </row>
    <row r="437" spans="1:13" x14ac:dyDescent="0.25">
      <c r="A437" t="s">
        <v>67</v>
      </c>
      <c r="B437" t="str">
        <f t="shared" si="18"/>
        <v>9781912261338</v>
      </c>
      <c r="C437" s="1">
        <v>43171</v>
      </c>
      <c r="D437">
        <v>4.99</v>
      </c>
      <c r="E437">
        <v>31</v>
      </c>
      <c r="F437" t="s">
        <v>316</v>
      </c>
      <c r="G437">
        <v>2</v>
      </c>
      <c r="H437">
        <v>9.98</v>
      </c>
      <c r="I437">
        <v>6.65</v>
      </c>
      <c r="J437">
        <v>33.33</v>
      </c>
      <c r="K437">
        <v>44.99</v>
      </c>
      <c r="L437">
        <v>5.49</v>
      </c>
      <c r="M437">
        <v>1</v>
      </c>
    </row>
    <row r="438" spans="1:13" x14ac:dyDescent="0.25">
      <c r="A438" t="s">
        <v>67</v>
      </c>
      <c r="B438" t="str">
        <f t="shared" si="18"/>
        <v>9781912261338</v>
      </c>
      <c r="C438" s="1">
        <v>43171</v>
      </c>
      <c r="D438">
        <v>4.99</v>
      </c>
      <c r="E438">
        <v>31</v>
      </c>
      <c r="F438" t="s">
        <v>314</v>
      </c>
      <c r="G438">
        <v>1</v>
      </c>
      <c r="H438">
        <v>4.99</v>
      </c>
      <c r="I438">
        <v>3.33</v>
      </c>
      <c r="J438">
        <v>33.33</v>
      </c>
      <c r="K438">
        <v>45.1</v>
      </c>
      <c r="L438">
        <v>2.74</v>
      </c>
      <c r="M438">
        <v>1</v>
      </c>
    </row>
    <row r="439" spans="1:13" x14ac:dyDescent="0.25">
      <c r="A439" t="s">
        <v>67</v>
      </c>
      <c r="B439" t="str">
        <f t="shared" si="18"/>
        <v>9781912261338</v>
      </c>
      <c r="C439" s="1">
        <v>43171</v>
      </c>
      <c r="D439">
        <v>4.99</v>
      </c>
      <c r="E439">
        <v>31</v>
      </c>
      <c r="F439" t="s">
        <v>299</v>
      </c>
      <c r="G439">
        <v>1</v>
      </c>
      <c r="H439">
        <v>4.99</v>
      </c>
      <c r="I439">
        <v>3.33</v>
      </c>
      <c r="J439">
        <v>33.33</v>
      </c>
      <c r="K439">
        <v>45.1</v>
      </c>
      <c r="L439">
        <v>2.74</v>
      </c>
      <c r="M439">
        <v>1</v>
      </c>
    </row>
    <row r="440" spans="1:13" x14ac:dyDescent="0.25">
      <c r="A440" t="s">
        <v>67</v>
      </c>
      <c r="B440" t="str">
        <f t="shared" si="18"/>
        <v>9781912261338</v>
      </c>
      <c r="C440" s="1">
        <v>43171</v>
      </c>
      <c r="D440">
        <v>4.99</v>
      </c>
      <c r="E440">
        <v>31</v>
      </c>
      <c r="F440" t="s">
        <v>364</v>
      </c>
      <c r="G440">
        <v>1</v>
      </c>
      <c r="H440">
        <v>4.99</v>
      </c>
      <c r="I440">
        <v>3.33</v>
      </c>
      <c r="J440">
        <v>33.33</v>
      </c>
      <c r="K440">
        <v>45.1</v>
      </c>
      <c r="L440">
        <v>2.74</v>
      </c>
      <c r="M440">
        <v>1</v>
      </c>
    </row>
    <row r="441" spans="1:13" x14ac:dyDescent="0.25">
      <c r="A441" t="s">
        <v>67</v>
      </c>
      <c r="B441" t="str">
        <f t="shared" si="18"/>
        <v>9781912261338</v>
      </c>
      <c r="C441" s="1">
        <v>43171</v>
      </c>
      <c r="D441">
        <v>4.99</v>
      </c>
      <c r="E441">
        <v>31</v>
      </c>
      <c r="F441" t="s">
        <v>297</v>
      </c>
      <c r="G441">
        <v>1</v>
      </c>
      <c r="H441">
        <v>4.99</v>
      </c>
      <c r="I441">
        <v>3.33</v>
      </c>
      <c r="J441">
        <v>33.33</v>
      </c>
      <c r="K441">
        <v>45.1</v>
      </c>
      <c r="L441">
        <v>2.74</v>
      </c>
      <c r="M441">
        <v>1</v>
      </c>
    </row>
    <row r="442" spans="1:13" x14ac:dyDescent="0.25">
      <c r="A442" t="s">
        <v>67</v>
      </c>
      <c r="B442" t="str">
        <f t="shared" si="18"/>
        <v>9781912261338</v>
      </c>
      <c r="C442" s="1">
        <v>43171</v>
      </c>
      <c r="D442">
        <v>4.99</v>
      </c>
      <c r="E442">
        <v>31</v>
      </c>
      <c r="F442" t="s">
        <v>297</v>
      </c>
      <c r="G442">
        <v>1</v>
      </c>
      <c r="H442">
        <v>4.99</v>
      </c>
      <c r="I442">
        <v>3.33</v>
      </c>
      <c r="J442">
        <v>33.33</v>
      </c>
      <c r="K442">
        <v>45.1</v>
      </c>
      <c r="L442">
        <v>2.74</v>
      </c>
      <c r="M442">
        <v>1</v>
      </c>
    </row>
    <row r="443" spans="1:13" x14ac:dyDescent="0.25">
      <c r="A443" t="s">
        <v>67</v>
      </c>
      <c r="B443" t="str">
        <f t="shared" si="18"/>
        <v>9781912261338</v>
      </c>
      <c r="C443" s="1">
        <v>43171</v>
      </c>
      <c r="D443">
        <v>4.99</v>
      </c>
      <c r="E443">
        <v>31</v>
      </c>
      <c r="F443" t="s">
        <v>312</v>
      </c>
      <c r="G443">
        <v>5</v>
      </c>
      <c r="H443">
        <v>24.95</v>
      </c>
      <c r="I443">
        <v>16.63</v>
      </c>
      <c r="J443">
        <v>33.33</v>
      </c>
      <c r="K443">
        <v>45.02</v>
      </c>
      <c r="L443">
        <v>13.72</v>
      </c>
      <c r="M443">
        <v>1</v>
      </c>
    </row>
    <row r="444" spans="1:13" x14ac:dyDescent="0.25">
      <c r="A444" t="s">
        <v>67</v>
      </c>
      <c r="B444" t="str">
        <f t="shared" si="18"/>
        <v>9781912261338</v>
      </c>
      <c r="C444" s="1">
        <v>43171</v>
      </c>
      <c r="D444">
        <v>4.99</v>
      </c>
      <c r="E444">
        <v>31</v>
      </c>
      <c r="F444" t="s">
        <v>327</v>
      </c>
      <c r="G444">
        <v>1</v>
      </c>
      <c r="H444">
        <v>4.99</v>
      </c>
      <c r="I444">
        <v>3.33</v>
      </c>
      <c r="J444">
        <v>33.33</v>
      </c>
      <c r="K444">
        <v>45.1</v>
      </c>
      <c r="L444">
        <v>2.74</v>
      </c>
      <c r="M444">
        <v>1</v>
      </c>
    </row>
    <row r="445" spans="1:13" x14ac:dyDescent="0.25">
      <c r="A445" t="s">
        <v>67</v>
      </c>
      <c r="B445" t="str">
        <f t="shared" si="18"/>
        <v>9781912261338</v>
      </c>
      <c r="C445" s="1">
        <v>43171</v>
      </c>
      <c r="D445">
        <v>4.99</v>
      </c>
      <c r="E445">
        <v>31</v>
      </c>
      <c r="F445" t="s">
        <v>320</v>
      </c>
      <c r="G445">
        <v>4</v>
      </c>
      <c r="H445">
        <v>19.96</v>
      </c>
      <c r="I445">
        <v>13.31</v>
      </c>
      <c r="J445">
        <v>33.33</v>
      </c>
      <c r="K445">
        <v>44.99</v>
      </c>
      <c r="L445">
        <v>10.98</v>
      </c>
      <c r="M445">
        <v>1</v>
      </c>
    </row>
    <row r="446" spans="1:13" x14ac:dyDescent="0.25">
      <c r="A446" t="s">
        <v>67</v>
      </c>
      <c r="B446" t="str">
        <f t="shared" si="18"/>
        <v>9781912261338</v>
      </c>
      <c r="C446" s="1">
        <v>43171</v>
      </c>
      <c r="D446">
        <v>4.99</v>
      </c>
      <c r="E446">
        <v>31</v>
      </c>
      <c r="F446" t="s">
        <v>320</v>
      </c>
      <c r="G446">
        <v>-1</v>
      </c>
      <c r="H446">
        <v>-4.99</v>
      </c>
      <c r="I446">
        <v>-3.33</v>
      </c>
      <c r="J446">
        <v>33.33</v>
      </c>
      <c r="K446">
        <v>45.1</v>
      </c>
      <c r="L446">
        <v>-2.74</v>
      </c>
      <c r="M446">
        <v>1</v>
      </c>
    </row>
    <row r="447" spans="1:13" x14ac:dyDescent="0.25">
      <c r="A447" t="s">
        <v>67</v>
      </c>
      <c r="B447" t="str">
        <f t="shared" si="18"/>
        <v>9781912261338</v>
      </c>
      <c r="C447" s="1">
        <v>43171</v>
      </c>
      <c r="D447">
        <v>4.99</v>
      </c>
      <c r="E447">
        <v>31</v>
      </c>
      <c r="F447" t="s">
        <v>303</v>
      </c>
      <c r="G447">
        <v>1</v>
      </c>
      <c r="H447">
        <v>4.99</v>
      </c>
      <c r="I447">
        <v>3.33</v>
      </c>
      <c r="J447">
        <v>33.33</v>
      </c>
      <c r="K447">
        <v>45.1</v>
      </c>
      <c r="L447">
        <v>2.74</v>
      </c>
      <c r="M447">
        <v>1</v>
      </c>
    </row>
    <row r="448" spans="1:13" x14ac:dyDescent="0.25">
      <c r="A448" t="s">
        <v>67</v>
      </c>
      <c r="B448" t="str">
        <f t="shared" si="18"/>
        <v>9781912261338</v>
      </c>
      <c r="C448" s="1">
        <v>43171</v>
      </c>
      <c r="D448">
        <v>4.99</v>
      </c>
      <c r="E448">
        <v>31</v>
      </c>
      <c r="F448" t="s">
        <v>303</v>
      </c>
      <c r="G448">
        <v>1</v>
      </c>
      <c r="H448">
        <v>4.99</v>
      </c>
      <c r="I448">
        <v>3.33</v>
      </c>
      <c r="J448">
        <v>33.33</v>
      </c>
      <c r="K448">
        <v>45.1</v>
      </c>
      <c r="L448">
        <v>2.74</v>
      </c>
      <c r="M448">
        <v>1</v>
      </c>
    </row>
    <row r="449" spans="1:13" x14ac:dyDescent="0.25">
      <c r="A449" t="s">
        <v>67</v>
      </c>
      <c r="B449" t="str">
        <f t="shared" si="18"/>
        <v>9781912261338</v>
      </c>
      <c r="C449" s="1">
        <v>43171</v>
      </c>
      <c r="D449">
        <v>4.99</v>
      </c>
      <c r="E449">
        <v>31</v>
      </c>
      <c r="F449" t="s">
        <v>308</v>
      </c>
      <c r="G449">
        <v>1</v>
      </c>
      <c r="H449">
        <v>4.99</v>
      </c>
      <c r="I449">
        <v>3.33</v>
      </c>
      <c r="J449">
        <v>33.33</v>
      </c>
      <c r="K449">
        <v>45.1</v>
      </c>
      <c r="L449">
        <v>2.74</v>
      </c>
      <c r="M449">
        <v>1</v>
      </c>
    </row>
    <row r="450" spans="1:13" x14ac:dyDescent="0.25">
      <c r="A450" t="s">
        <v>211</v>
      </c>
      <c r="B450" t="str">
        <f>"9781912261451"</f>
        <v>9781912261451</v>
      </c>
      <c r="C450" s="1">
        <v>43196</v>
      </c>
      <c r="D450">
        <v>9.99</v>
      </c>
      <c r="E450">
        <v>2</v>
      </c>
      <c r="F450" t="s">
        <v>308</v>
      </c>
      <c r="G450">
        <v>1</v>
      </c>
      <c r="H450">
        <v>9.99</v>
      </c>
      <c r="I450">
        <v>6.66</v>
      </c>
      <c r="J450">
        <v>33.33</v>
      </c>
      <c r="K450">
        <v>45.05</v>
      </c>
      <c r="L450">
        <v>5.49</v>
      </c>
      <c r="M450">
        <v>1</v>
      </c>
    </row>
    <row r="451" spans="1:13" x14ac:dyDescent="0.25">
      <c r="A451" t="s">
        <v>74</v>
      </c>
      <c r="B451" t="str">
        <f t="shared" ref="B451:B459" si="19">"9781912261345"</f>
        <v>9781912261345</v>
      </c>
      <c r="C451" s="1">
        <v>43207</v>
      </c>
      <c r="D451">
        <v>4.5</v>
      </c>
      <c r="E451">
        <v>22</v>
      </c>
      <c r="F451" t="s">
        <v>298</v>
      </c>
      <c r="G451">
        <v>1</v>
      </c>
      <c r="H451">
        <v>4.5</v>
      </c>
      <c r="I451">
        <v>2.84</v>
      </c>
      <c r="J451">
        <v>37</v>
      </c>
      <c r="K451">
        <v>47.78</v>
      </c>
      <c r="L451">
        <v>2.35</v>
      </c>
      <c r="M451">
        <v>1</v>
      </c>
    </row>
    <row r="452" spans="1:13" x14ac:dyDescent="0.25">
      <c r="A452" t="s">
        <v>74</v>
      </c>
      <c r="B452" t="str">
        <f t="shared" si="19"/>
        <v>9781912261345</v>
      </c>
      <c r="C452" s="1">
        <v>43207</v>
      </c>
      <c r="D452">
        <v>4.5</v>
      </c>
      <c r="E452">
        <v>22</v>
      </c>
      <c r="F452" t="s">
        <v>297</v>
      </c>
      <c r="G452">
        <v>2</v>
      </c>
      <c r="H452">
        <v>9</v>
      </c>
      <c r="I452">
        <v>6</v>
      </c>
      <c r="J452">
        <v>33.33</v>
      </c>
      <c r="K452">
        <v>45</v>
      </c>
      <c r="L452">
        <v>4.95</v>
      </c>
      <c r="M452">
        <v>1</v>
      </c>
    </row>
    <row r="453" spans="1:13" x14ac:dyDescent="0.25">
      <c r="A453" t="s">
        <v>74</v>
      </c>
      <c r="B453" t="str">
        <f t="shared" si="19"/>
        <v>9781912261345</v>
      </c>
      <c r="C453" s="1">
        <v>43207</v>
      </c>
      <c r="D453">
        <v>4.5</v>
      </c>
      <c r="E453">
        <v>22</v>
      </c>
      <c r="F453" t="s">
        <v>312</v>
      </c>
      <c r="G453">
        <v>5</v>
      </c>
      <c r="H453">
        <v>22.5</v>
      </c>
      <c r="I453">
        <v>15</v>
      </c>
      <c r="J453">
        <v>33.33</v>
      </c>
      <c r="K453">
        <v>44.98</v>
      </c>
      <c r="L453">
        <v>12.38</v>
      </c>
      <c r="M453">
        <v>1</v>
      </c>
    </row>
    <row r="454" spans="1:13" x14ac:dyDescent="0.25">
      <c r="A454" t="s">
        <v>74</v>
      </c>
      <c r="B454" t="str">
        <f t="shared" si="19"/>
        <v>9781912261345</v>
      </c>
      <c r="C454" s="1">
        <v>43207</v>
      </c>
      <c r="D454">
        <v>4.5</v>
      </c>
      <c r="E454">
        <v>22</v>
      </c>
      <c r="F454" t="s">
        <v>309</v>
      </c>
      <c r="G454">
        <v>3</v>
      </c>
      <c r="H454">
        <v>13.5</v>
      </c>
      <c r="I454">
        <v>9</v>
      </c>
      <c r="J454">
        <v>33.33</v>
      </c>
      <c r="K454">
        <v>44.97</v>
      </c>
      <c r="L454">
        <v>7.43</v>
      </c>
      <c r="M454">
        <v>1</v>
      </c>
    </row>
    <row r="455" spans="1:13" x14ac:dyDescent="0.25">
      <c r="A455" t="s">
        <v>74</v>
      </c>
      <c r="B455" t="str">
        <f t="shared" si="19"/>
        <v>9781912261345</v>
      </c>
      <c r="C455" s="1">
        <v>43207</v>
      </c>
      <c r="D455">
        <v>4.5</v>
      </c>
      <c r="E455">
        <v>22</v>
      </c>
      <c r="F455" t="s">
        <v>325</v>
      </c>
      <c r="G455">
        <v>1</v>
      </c>
      <c r="H455">
        <v>4.5</v>
      </c>
      <c r="I455">
        <v>3</v>
      </c>
      <c r="J455">
        <v>33.33</v>
      </c>
      <c r="K455">
        <v>44.89</v>
      </c>
      <c r="L455">
        <v>2.48</v>
      </c>
      <c r="M455">
        <v>1</v>
      </c>
    </row>
    <row r="456" spans="1:13" x14ac:dyDescent="0.25">
      <c r="A456" t="s">
        <v>74</v>
      </c>
      <c r="B456" t="str">
        <f t="shared" si="19"/>
        <v>9781912261345</v>
      </c>
      <c r="C456" s="1">
        <v>43207</v>
      </c>
      <c r="D456">
        <v>4.5</v>
      </c>
      <c r="E456">
        <v>22</v>
      </c>
      <c r="F456" t="s">
        <v>320</v>
      </c>
      <c r="G456">
        <v>1</v>
      </c>
      <c r="H456">
        <v>4.5</v>
      </c>
      <c r="I456">
        <v>3</v>
      </c>
      <c r="J456">
        <v>33.33</v>
      </c>
      <c r="K456">
        <v>44.89</v>
      </c>
      <c r="L456">
        <v>2.48</v>
      </c>
      <c r="M456">
        <v>1</v>
      </c>
    </row>
    <row r="457" spans="1:13" x14ac:dyDescent="0.25">
      <c r="A457" t="s">
        <v>74</v>
      </c>
      <c r="B457" t="str">
        <f t="shared" si="19"/>
        <v>9781912261345</v>
      </c>
      <c r="C457" s="1">
        <v>43207</v>
      </c>
      <c r="D457">
        <v>4.5</v>
      </c>
      <c r="E457">
        <v>22</v>
      </c>
      <c r="F457" t="s">
        <v>303</v>
      </c>
      <c r="G457">
        <v>1</v>
      </c>
      <c r="H457">
        <v>4.5</v>
      </c>
      <c r="I457">
        <v>3</v>
      </c>
      <c r="J457">
        <v>33.33</v>
      </c>
      <c r="K457">
        <v>44.89</v>
      </c>
      <c r="L457">
        <v>2.48</v>
      </c>
      <c r="M457">
        <v>1</v>
      </c>
    </row>
    <row r="458" spans="1:13" x14ac:dyDescent="0.25">
      <c r="A458" t="s">
        <v>74</v>
      </c>
      <c r="B458" t="str">
        <f t="shared" si="19"/>
        <v>9781912261345</v>
      </c>
      <c r="C458" s="1">
        <v>43207</v>
      </c>
      <c r="D458">
        <v>4.5</v>
      </c>
      <c r="E458">
        <v>22</v>
      </c>
      <c r="F458" t="s">
        <v>412</v>
      </c>
      <c r="G458">
        <v>1</v>
      </c>
      <c r="H458">
        <v>4.5</v>
      </c>
      <c r="I458">
        <v>3</v>
      </c>
      <c r="J458">
        <v>33.33</v>
      </c>
      <c r="K458">
        <v>44.89</v>
      </c>
      <c r="L458">
        <v>2.48</v>
      </c>
      <c r="M458">
        <v>1</v>
      </c>
    </row>
    <row r="459" spans="1:13" x14ac:dyDescent="0.25">
      <c r="A459" t="s">
        <v>74</v>
      </c>
      <c r="B459" t="str">
        <f t="shared" si="19"/>
        <v>9781912261345</v>
      </c>
      <c r="C459" s="1">
        <v>43207</v>
      </c>
      <c r="D459">
        <v>4.5</v>
      </c>
      <c r="E459">
        <v>22</v>
      </c>
      <c r="F459" t="s">
        <v>319</v>
      </c>
      <c r="G459">
        <v>2</v>
      </c>
      <c r="H459">
        <v>9</v>
      </c>
      <c r="I459">
        <v>6</v>
      </c>
      <c r="J459">
        <v>33.33</v>
      </c>
      <c r="K459">
        <v>45</v>
      </c>
      <c r="L459">
        <v>4.95</v>
      </c>
      <c r="M459">
        <v>1</v>
      </c>
    </row>
    <row r="460" spans="1:13" x14ac:dyDescent="0.25">
      <c r="A460" t="s">
        <v>221</v>
      </c>
      <c r="B460" t="str">
        <f>"9781910574874"</f>
        <v>9781910574874</v>
      </c>
      <c r="C460" s="1">
        <v>43236</v>
      </c>
      <c r="D460">
        <v>4</v>
      </c>
      <c r="E460">
        <v>4</v>
      </c>
      <c r="F460" t="s">
        <v>319</v>
      </c>
      <c r="G460">
        <v>2</v>
      </c>
      <c r="H460">
        <v>8</v>
      </c>
      <c r="I460">
        <v>5.33</v>
      </c>
      <c r="J460">
        <v>33.33</v>
      </c>
      <c r="K460">
        <v>45</v>
      </c>
      <c r="L460">
        <v>4.4000000000000004</v>
      </c>
      <c r="M460">
        <v>1</v>
      </c>
    </row>
    <row r="461" spans="1:13" x14ac:dyDescent="0.25">
      <c r="A461" t="s">
        <v>209</v>
      </c>
      <c r="B461" t="str">
        <f>"9781907004377"</f>
        <v>9781907004377</v>
      </c>
      <c r="C461" s="1">
        <v>43265</v>
      </c>
      <c r="D461">
        <v>5.82</v>
      </c>
      <c r="E461">
        <v>0</v>
      </c>
      <c r="F461" t="s">
        <v>326</v>
      </c>
      <c r="G461">
        <v>2</v>
      </c>
      <c r="H461">
        <v>11.64</v>
      </c>
      <c r="I461">
        <v>7.76</v>
      </c>
      <c r="J461">
        <v>33.33</v>
      </c>
      <c r="K461">
        <v>45.02</v>
      </c>
      <c r="L461">
        <v>6.4</v>
      </c>
      <c r="M461">
        <v>2</v>
      </c>
    </row>
    <row r="462" spans="1:13" x14ac:dyDescent="0.25">
      <c r="A462" t="s">
        <v>161</v>
      </c>
      <c r="B462" t="str">
        <f>"9781912261598"</f>
        <v>9781912261598</v>
      </c>
      <c r="C462" s="1">
        <v>43376</v>
      </c>
      <c r="D462">
        <v>6.99</v>
      </c>
      <c r="E462">
        <v>42</v>
      </c>
      <c r="F462" t="s">
        <v>302</v>
      </c>
      <c r="G462">
        <v>2</v>
      </c>
      <c r="H462">
        <v>13.98</v>
      </c>
      <c r="I462">
        <v>9.32</v>
      </c>
      <c r="J462">
        <v>33.33</v>
      </c>
      <c r="K462">
        <v>45</v>
      </c>
      <c r="L462">
        <v>7.69</v>
      </c>
      <c r="M462">
        <v>1</v>
      </c>
    </row>
    <row r="463" spans="1:13" x14ac:dyDescent="0.25">
      <c r="A463" t="s">
        <v>161</v>
      </c>
      <c r="B463" t="str">
        <f>"9781912261598"</f>
        <v>9781912261598</v>
      </c>
      <c r="C463" s="1">
        <v>43376</v>
      </c>
      <c r="D463">
        <v>6.99</v>
      </c>
      <c r="E463">
        <v>42</v>
      </c>
      <c r="F463" t="s">
        <v>419</v>
      </c>
      <c r="G463">
        <v>-2</v>
      </c>
      <c r="H463">
        <v>-13.98</v>
      </c>
      <c r="I463">
        <v>-9.32</v>
      </c>
      <c r="J463">
        <v>33.33</v>
      </c>
      <c r="K463">
        <v>45</v>
      </c>
      <c r="L463">
        <v>-7.69</v>
      </c>
      <c r="M463">
        <v>1</v>
      </c>
    </row>
    <row r="464" spans="1:13" x14ac:dyDescent="0.25">
      <c r="A464" t="s">
        <v>161</v>
      </c>
      <c r="B464" t="str">
        <f>"9781912261598"</f>
        <v>9781912261598</v>
      </c>
      <c r="C464" s="1">
        <v>43376</v>
      </c>
      <c r="D464">
        <v>6.99</v>
      </c>
      <c r="E464">
        <v>42</v>
      </c>
      <c r="F464" t="s">
        <v>303</v>
      </c>
      <c r="G464">
        <v>1</v>
      </c>
      <c r="H464">
        <v>6.99</v>
      </c>
      <c r="I464">
        <v>4.66</v>
      </c>
      <c r="J464">
        <v>33.33</v>
      </c>
      <c r="K464">
        <v>45.07</v>
      </c>
      <c r="L464">
        <v>3.84</v>
      </c>
      <c r="M464">
        <v>1</v>
      </c>
    </row>
    <row r="465" spans="1:13" x14ac:dyDescent="0.25">
      <c r="A465" t="s">
        <v>161</v>
      </c>
      <c r="B465" t="str">
        <f>"9781912261598"</f>
        <v>9781912261598</v>
      </c>
      <c r="C465" s="1">
        <v>43376</v>
      </c>
      <c r="D465">
        <v>6.99</v>
      </c>
      <c r="E465">
        <v>42</v>
      </c>
      <c r="F465" t="s">
        <v>303</v>
      </c>
      <c r="G465">
        <v>1</v>
      </c>
      <c r="H465">
        <v>6.99</v>
      </c>
      <c r="I465">
        <v>4.66</v>
      </c>
      <c r="J465">
        <v>33.33</v>
      </c>
      <c r="K465">
        <v>45.07</v>
      </c>
      <c r="L465">
        <v>3.84</v>
      </c>
      <c r="M465">
        <v>1</v>
      </c>
    </row>
    <row r="466" spans="1:13" x14ac:dyDescent="0.25">
      <c r="A466" t="s">
        <v>161</v>
      </c>
      <c r="B466" t="str">
        <f>"9781912261598"</f>
        <v>9781912261598</v>
      </c>
      <c r="C466" s="1">
        <v>43376</v>
      </c>
      <c r="D466">
        <v>6.99</v>
      </c>
      <c r="E466">
        <v>42</v>
      </c>
      <c r="F466" t="s">
        <v>308</v>
      </c>
      <c r="G466">
        <v>1</v>
      </c>
      <c r="H466">
        <v>6.99</v>
      </c>
      <c r="I466">
        <v>4.66</v>
      </c>
      <c r="J466">
        <v>33.33</v>
      </c>
      <c r="K466">
        <v>45.07</v>
      </c>
      <c r="L466">
        <v>3.84</v>
      </c>
      <c r="M466">
        <v>1</v>
      </c>
    </row>
    <row r="467" spans="1:13" x14ac:dyDescent="0.25">
      <c r="A467" t="s">
        <v>110</v>
      </c>
      <c r="B467" t="str">
        <f t="shared" ref="B467:B473" si="20">"9781912261413"</f>
        <v>9781912261413</v>
      </c>
      <c r="C467" s="1">
        <v>43376</v>
      </c>
      <c r="D467">
        <v>6.99</v>
      </c>
      <c r="E467">
        <v>12</v>
      </c>
      <c r="F467" t="s">
        <v>302</v>
      </c>
      <c r="G467">
        <v>2</v>
      </c>
      <c r="H467">
        <v>13.98</v>
      </c>
      <c r="I467">
        <v>9.32</v>
      </c>
      <c r="J467">
        <v>33.33</v>
      </c>
      <c r="K467">
        <v>45</v>
      </c>
      <c r="L467">
        <v>7.69</v>
      </c>
      <c r="M467">
        <v>1</v>
      </c>
    </row>
    <row r="468" spans="1:13" x14ac:dyDescent="0.25">
      <c r="A468" t="s">
        <v>110</v>
      </c>
      <c r="B468" t="str">
        <f t="shared" si="20"/>
        <v>9781912261413</v>
      </c>
      <c r="C468" s="1">
        <v>43376</v>
      </c>
      <c r="D468">
        <v>6.99</v>
      </c>
      <c r="E468">
        <v>12</v>
      </c>
      <c r="F468" t="s">
        <v>378</v>
      </c>
      <c r="G468">
        <v>1</v>
      </c>
      <c r="H468">
        <v>6.99</v>
      </c>
      <c r="I468">
        <v>4.66</v>
      </c>
      <c r="J468">
        <v>33.33</v>
      </c>
      <c r="K468">
        <v>45.07</v>
      </c>
      <c r="L468">
        <v>3.84</v>
      </c>
      <c r="M468">
        <v>1</v>
      </c>
    </row>
    <row r="469" spans="1:13" x14ac:dyDescent="0.25">
      <c r="A469" t="s">
        <v>110</v>
      </c>
      <c r="B469" t="str">
        <f t="shared" si="20"/>
        <v>9781912261413</v>
      </c>
      <c r="C469" s="1">
        <v>43376</v>
      </c>
      <c r="D469">
        <v>6.99</v>
      </c>
      <c r="E469">
        <v>12</v>
      </c>
      <c r="F469" t="s">
        <v>419</v>
      </c>
      <c r="G469">
        <v>-1</v>
      </c>
      <c r="H469">
        <v>-6.99</v>
      </c>
      <c r="I469">
        <v>-4.66</v>
      </c>
      <c r="J469">
        <v>33.33</v>
      </c>
      <c r="K469">
        <v>45.07</v>
      </c>
      <c r="L469">
        <v>-3.84</v>
      </c>
      <c r="M469">
        <v>1</v>
      </c>
    </row>
    <row r="470" spans="1:13" x14ac:dyDescent="0.25">
      <c r="A470" t="s">
        <v>110</v>
      </c>
      <c r="B470" t="str">
        <f t="shared" si="20"/>
        <v>9781912261413</v>
      </c>
      <c r="C470" s="1">
        <v>43376</v>
      </c>
      <c r="D470">
        <v>6.99</v>
      </c>
      <c r="E470">
        <v>12</v>
      </c>
      <c r="F470" t="s">
        <v>299</v>
      </c>
      <c r="G470">
        <v>1</v>
      </c>
      <c r="H470">
        <v>6.99</v>
      </c>
      <c r="I470">
        <v>4.66</v>
      </c>
      <c r="J470">
        <v>33.33</v>
      </c>
      <c r="K470">
        <v>45.07</v>
      </c>
      <c r="L470">
        <v>3.84</v>
      </c>
      <c r="M470">
        <v>1</v>
      </c>
    </row>
    <row r="471" spans="1:13" x14ac:dyDescent="0.25">
      <c r="A471" t="s">
        <v>110</v>
      </c>
      <c r="B471" t="str">
        <f t="shared" si="20"/>
        <v>9781912261413</v>
      </c>
      <c r="C471" s="1">
        <v>43376</v>
      </c>
      <c r="D471">
        <v>6.99</v>
      </c>
      <c r="E471">
        <v>12</v>
      </c>
      <c r="F471" t="s">
        <v>303</v>
      </c>
      <c r="G471">
        <v>1</v>
      </c>
      <c r="H471">
        <v>6.99</v>
      </c>
      <c r="I471">
        <v>4.66</v>
      </c>
      <c r="J471">
        <v>33.33</v>
      </c>
      <c r="K471">
        <v>45.07</v>
      </c>
      <c r="L471">
        <v>3.84</v>
      </c>
      <c r="M471">
        <v>1</v>
      </c>
    </row>
    <row r="472" spans="1:13" x14ac:dyDescent="0.25">
      <c r="A472" t="s">
        <v>110</v>
      </c>
      <c r="B472" t="str">
        <f t="shared" si="20"/>
        <v>9781912261413</v>
      </c>
      <c r="C472" s="1">
        <v>43376</v>
      </c>
      <c r="D472">
        <v>6.99</v>
      </c>
      <c r="E472">
        <v>12</v>
      </c>
      <c r="F472" t="s">
        <v>303</v>
      </c>
      <c r="G472">
        <v>1</v>
      </c>
      <c r="H472">
        <v>6.99</v>
      </c>
      <c r="I472">
        <v>4.66</v>
      </c>
      <c r="J472">
        <v>33.33</v>
      </c>
      <c r="K472">
        <v>45.07</v>
      </c>
      <c r="L472">
        <v>3.84</v>
      </c>
      <c r="M472">
        <v>1</v>
      </c>
    </row>
    <row r="473" spans="1:13" x14ac:dyDescent="0.25">
      <c r="A473" t="s">
        <v>110</v>
      </c>
      <c r="B473" t="str">
        <f t="shared" si="20"/>
        <v>9781912261413</v>
      </c>
      <c r="C473" s="1">
        <v>43376</v>
      </c>
      <c r="D473">
        <v>6.99</v>
      </c>
      <c r="E473">
        <v>12</v>
      </c>
      <c r="F473" t="s">
        <v>308</v>
      </c>
      <c r="G473">
        <v>1</v>
      </c>
      <c r="H473">
        <v>6.99</v>
      </c>
      <c r="I473">
        <v>4.66</v>
      </c>
      <c r="J473">
        <v>33.33</v>
      </c>
      <c r="K473">
        <v>45.07</v>
      </c>
      <c r="L473">
        <v>3.84</v>
      </c>
      <c r="M473">
        <v>1</v>
      </c>
    </row>
    <row r="474" spans="1:13" x14ac:dyDescent="0.25">
      <c r="A474" t="s">
        <v>231</v>
      </c>
      <c r="B474" t="str">
        <f>"9781912261666"</f>
        <v>9781912261666</v>
      </c>
      <c r="C474" s="1">
        <v>43383</v>
      </c>
      <c r="D474">
        <v>6.99</v>
      </c>
      <c r="E474">
        <v>0</v>
      </c>
      <c r="F474" t="s">
        <v>334</v>
      </c>
      <c r="G474">
        <v>1</v>
      </c>
      <c r="H474">
        <v>6.99</v>
      </c>
      <c r="I474">
        <v>4.66</v>
      </c>
      <c r="J474">
        <v>33.33</v>
      </c>
      <c r="K474">
        <v>45.07</v>
      </c>
      <c r="L474">
        <v>3.84</v>
      </c>
      <c r="M474">
        <v>1</v>
      </c>
    </row>
    <row r="475" spans="1:13" x14ac:dyDescent="0.25">
      <c r="A475" t="s">
        <v>249</v>
      </c>
      <c r="B475" t="str">
        <f>"9781912261628"</f>
        <v>9781912261628</v>
      </c>
      <c r="C475" s="1">
        <v>43391</v>
      </c>
      <c r="D475">
        <v>5.83</v>
      </c>
      <c r="E475">
        <v>58</v>
      </c>
      <c r="F475" t="s">
        <v>313</v>
      </c>
      <c r="G475">
        <v>1</v>
      </c>
      <c r="H475">
        <v>5.83</v>
      </c>
      <c r="I475">
        <v>3.89</v>
      </c>
      <c r="J475">
        <v>33.33</v>
      </c>
      <c r="K475">
        <v>44.94</v>
      </c>
      <c r="L475">
        <v>3.21</v>
      </c>
      <c r="M475">
        <v>2</v>
      </c>
    </row>
    <row r="476" spans="1:13" x14ac:dyDescent="0.25">
      <c r="A476" t="s">
        <v>204</v>
      </c>
      <c r="B476" t="str">
        <f>"9781912261550"</f>
        <v>9781912261550</v>
      </c>
      <c r="C476" s="1">
        <v>43431</v>
      </c>
      <c r="D476">
        <v>3.99</v>
      </c>
      <c r="E476">
        <v>42</v>
      </c>
      <c r="F476" t="s">
        <v>312</v>
      </c>
      <c r="G476">
        <v>2</v>
      </c>
      <c r="H476">
        <v>7.98</v>
      </c>
      <c r="I476">
        <v>5.32</v>
      </c>
      <c r="J476">
        <v>33.33</v>
      </c>
      <c r="K476">
        <v>44.99</v>
      </c>
      <c r="L476">
        <v>4.3899999999999997</v>
      </c>
      <c r="M476">
        <v>1</v>
      </c>
    </row>
    <row r="477" spans="1:13" x14ac:dyDescent="0.25">
      <c r="A477" t="s">
        <v>204</v>
      </c>
      <c r="B477" t="str">
        <f>"9781912261550"</f>
        <v>9781912261550</v>
      </c>
      <c r="C477" s="1">
        <v>43431</v>
      </c>
      <c r="D477">
        <v>3.99</v>
      </c>
      <c r="E477">
        <v>42</v>
      </c>
      <c r="F477" t="s">
        <v>323</v>
      </c>
      <c r="G477">
        <v>1</v>
      </c>
      <c r="H477">
        <v>3.99</v>
      </c>
      <c r="I477">
        <v>2.59</v>
      </c>
      <c r="J477">
        <v>35</v>
      </c>
      <c r="K477">
        <v>46.37</v>
      </c>
      <c r="L477">
        <v>2.14</v>
      </c>
      <c r="M477">
        <v>1</v>
      </c>
    </row>
    <row r="478" spans="1:13" x14ac:dyDescent="0.25">
      <c r="A478" t="s">
        <v>220</v>
      </c>
      <c r="B478" t="str">
        <f>"9781912261352"</f>
        <v>9781912261352</v>
      </c>
      <c r="C478" s="1">
        <v>43431</v>
      </c>
      <c r="D478">
        <v>8.99</v>
      </c>
      <c r="E478">
        <v>17</v>
      </c>
      <c r="F478" t="s">
        <v>303</v>
      </c>
      <c r="G478">
        <v>1</v>
      </c>
      <c r="H478">
        <v>8.99</v>
      </c>
      <c r="I478">
        <v>5.99</v>
      </c>
      <c r="J478">
        <v>33.33</v>
      </c>
      <c r="K478">
        <v>45.06</v>
      </c>
      <c r="L478">
        <v>4.9400000000000004</v>
      </c>
      <c r="M478">
        <v>1</v>
      </c>
    </row>
    <row r="479" spans="1:13" x14ac:dyDescent="0.25">
      <c r="A479" t="s">
        <v>72</v>
      </c>
      <c r="B479" t="str">
        <f>"9781907004865"</f>
        <v>9781907004865</v>
      </c>
      <c r="C479" s="1">
        <v>43515</v>
      </c>
      <c r="D479">
        <v>6.99</v>
      </c>
      <c r="E479">
        <v>55</v>
      </c>
      <c r="F479" t="s">
        <v>298</v>
      </c>
      <c r="G479">
        <v>10</v>
      </c>
      <c r="H479">
        <v>69.900000000000006</v>
      </c>
      <c r="I479">
        <v>44.04</v>
      </c>
      <c r="J479">
        <v>37</v>
      </c>
      <c r="K479">
        <v>47.96</v>
      </c>
      <c r="L479">
        <v>36.380000000000003</v>
      </c>
      <c r="M479">
        <v>1</v>
      </c>
    </row>
    <row r="480" spans="1:13" x14ac:dyDescent="0.25">
      <c r="A480" t="s">
        <v>72</v>
      </c>
      <c r="B480" t="str">
        <f>"9781907004865"</f>
        <v>9781907004865</v>
      </c>
      <c r="C480" s="1">
        <v>43515</v>
      </c>
      <c r="D480">
        <v>6.99</v>
      </c>
      <c r="E480">
        <v>55</v>
      </c>
      <c r="F480" t="s">
        <v>346</v>
      </c>
      <c r="G480">
        <v>1</v>
      </c>
      <c r="H480">
        <v>6.99</v>
      </c>
      <c r="I480">
        <v>4.66</v>
      </c>
      <c r="J480">
        <v>33.33</v>
      </c>
      <c r="K480">
        <v>45.07</v>
      </c>
      <c r="L480">
        <v>3.84</v>
      </c>
      <c r="M480">
        <v>1</v>
      </c>
    </row>
    <row r="481" spans="1:13" x14ac:dyDescent="0.25">
      <c r="A481" t="s">
        <v>72</v>
      </c>
      <c r="B481" t="str">
        <f>"9781907004865"</f>
        <v>9781907004865</v>
      </c>
      <c r="C481" s="1">
        <v>43515</v>
      </c>
      <c r="D481">
        <v>6.99</v>
      </c>
      <c r="E481">
        <v>55</v>
      </c>
      <c r="F481" t="s">
        <v>346</v>
      </c>
      <c r="G481">
        <v>1</v>
      </c>
      <c r="H481">
        <v>6.99</v>
      </c>
      <c r="I481">
        <v>4.66</v>
      </c>
      <c r="J481">
        <v>33.33</v>
      </c>
      <c r="K481">
        <v>45.07</v>
      </c>
      <c r="L481">
        <v>3.84</v>
      </c>
      <c r="M481">
        <v>1</v>
      </c>
    </row>
    <row r="482" spans="1:13" x14ac:dyDescent="0.25">
      <c r="A482" t="s">
        <v>42</v>
      </c>
      <c r="B482" t="str">
        <f>"9781912261574"</f>
        <v>9781912261574</v>
      </c>
      <c r="C482" s="1">
        <v>43530</v>
      </c>
      <c r="D482">
        <v>6.99</v>
      </c>
      <c r="E482">
        <v>0</v>
      </c>
      <c r="F482" t="s">
        <v>304</v>
      </c>
      <c r="G482">
        <v>25</v>
      </c>
      <c r="H482">
        <v>174.75</v>
      </c>
      <c r="I482">
        <v>116.51</v>
      </c>
      <c r="J482">
        <v>33.33</v>
      </c>
      <c r="K482">
        <v>45.01</v>
      </c>
      <c r="L482">
        <v>96.11</v>
      </c>
      <c r="M482">
        <v>1</v>
      </c>
    </row>
    <row r="483" spans="1:13" x14ac:dyDescent="0.25">
      <c r="A483" t="s">
        <v>42</v>
      </c>
      <c r="B483" t="str">
        <f>"9781912261574"</f>
        <v>9781912261574</v>
      </c>
      <c r="C483" s="1">
        <v>43530</v>
      </c>
      <c r="D483">
        <v>6.99</v>
      </c>
      <c r="E483">
        <v>0</v>
      </c>
      <c r="F483" t="s">
        <v>415</v>
      </c>
      <c r="G483">
        <v>-1</v>
      </c>
      <c r="H483">
        <v>-6.99</v>
      </c>
      <c r="I483">
        <v>-4.54</v>
      </c>
      <c r="J483">
        <v>35</v>
      </c>
      <c r="K483">
        <v>46.36</v>
      </c>
      <c r="L483">
        <v>-3.75</v>
      </c>
      <c r="M483">
        <v>1</v>
      </c>
    </row>
    <row r="484" spans="1:13" x14ac:dyDescent="0.25">
      <c r="A484" t="s">
        <v>81</v>
      </c>
      <c r="B484" t="str">
        <f>"9781912261703"</f>
        <v>9781912261703</v>
      </c>
      <c r="C484" s="1">
        <v>43539</v>
      </c>
      <c r="D484">
        <v>5.83</v>
      </c>
      <c r="E484">
        <v>5</v>
      </c>
      <c r="F484" t="s">
        <v>299</v>
      </c>
      <c r="G484">
        <v>1</v>
      </c>
      <c r="H484">
        <v>5.83</v>
      </c>
      <c r="I484">
        <v>3.89</v>
      </c>
      <c r="J484">
        <v>33.33</v>
      </c>
      <c r="K484">
        <v>44.94</v>
      </c>
      <c r="L484">
        <v>3.21</v>
      </c>
      <c r="M484">
        <v>2</v>
      </c>
    </row>
    <row r="485" spans="1:13" x14ac:dyDescent="0.25">
      <c r="A485" t="s">
        <v>81</v>
      </c>
      <c r="B485" t="str">
        <f>"9781912261703"</f>
        <v>9781912261703</v>
      </c>
      <c r="C485" s="1">
        <v>43539</v>
      </c>
      <c r="D485">
        <v>5.83</v>
      </c>
      <c r="E485">
        <v>5</v>
      </c>
      <c r="F485" t="s">
        <v>313</v>
      </c>
      <c r="G485">
        <v>2</v>
      </c>
      <c r="H485">
        <v>11.66</v>
      </c>
      <c r="I485">
        <v>7.77</v>
      </c>
      <c r="J485">
        <v>33.33</v>
      </c>
      <c r="K485">
        <v>45.03</v>
      </c>
      <c r="L485">
        <v>6.41</v>
      </c>
      <c r="M485">
        <v>2</v>
      </c>
    </row>
    <row r="486" spans="1:13" x14ac:dyDescent="0.25">
      <c r="A486" t="s">
        <v>81</v>
      </c>
      <c r="B486" t="str">
        <f>"9781912261703"</f>
        <v>9781912261703</v>
      </c>
      <c r="C486" s="1">
        <v>43539</v>
      </c>
      <c r="D486">
        <v>5.83</v>
      </c>
      <c r="E486">
        <v>5</v>
      </c>
      <c r="F486" t="s">
        <v>309</v>
      </c>
      <c r="G486">
        <v>1</v>
      </c>
      <c r="H486">
        <v>5.83</v>
      </c>
      <c r="I486">
        <v>3.89</v>
      </c>
      <c r="J486">
        <v>33.33</v>
      </c>
      <c r="K486">
        <v>44.94</v>
      </c>
      <c r="L486">
        <v>3.21</v>
      </c>
      <c r="M486">
        <v>2</v>
      </c>
    </row>
    <row r="487" spans="1:13" x14ac:dyDescent="0.25">
      <c r="A487" t="s">
        <v>81</v>
      </c>
      <c r="B487" t="str">
        <f>"9781912261703"</f>
        <v>9781912261703</v>
      </c>
      <c r="C487" s="1">
        <v>43539</v>
      </c>
      <c r="D487">
        <v>5.83</v>
      </c>
      <c r="E487">
        <v>5</v>
      </c>
      <c r="F487" t="s">
        <v>338</v>
      </c>
      <c r="G487">
        <v>4</v>
      </c>
      <c r="H487">
        <v>23.32</v>
      </c>
      <c r="I487">
        <v>15.55</v>
      </c>
      <c r="J487">
        <v>33.33</v>
      </c>
      <c r="K487">
        <v>44.99</v>
      </c>
      <c r="L487">
        <v>12.83</v>
      </c>
      <c r="M487">
        <v>2</v>
      </c>
    </row>
    <row r="488" spans="1:13" x14ac:dyDescent="0.25">
      <c r="A488" t="s">
        <v>81</v>
      </c>
      <c r="B488" t="str">
        <f>"9781912261703"</f>
        <v>9781912261703</v>
      </c>
      <c r="C488" s="1">
        <v>43539</v>
      </c>
      <c r="D488">
        <v>5.83</v>
      </c>
      <c r="E488">
        <v>5</v>
      </c>
      <c r="F488" t="s">
        <v>319</v>
      </c>
      <c r="G488">
        <v>3</v>
      </c>
      <c r="H488">
        <v>17.489999999999998</v>
      </c>
      <c r="I488">
        <v>11.66</v>
      </c>
      <c r="J488">
        <v>33.33</v>
      </c>
      <c r="K488">
        <v>45</v>
      </c>
      <c r="L488">
        <v>9.6199999999999992</v>
      </c>
      <c r="M488">
        <v>2</v>
      </c>
    </row>
    <row r="489" spans="1:13" x14ac:dyDescent="0.25">
      <c r="A489" t="s">
        <v>184</v>
      </c>
      <c r="B489" t="str">
        <f>"9781912261963"</f>
        <v>9781912261963</v>
      </c>
      <c r="C489" s="1">
        <v>43665</v>
      </c>
      <c r="D489">
        <v>7.99</v>
      </c>
      <c r="E489">
        <v>57</v>
      </c>
      <c r="F489" t="s">
        <v>298</v>
      </c>
      <c r="G489">
        <v>1</v>
      </c>
      <c r="H489">
        <v>7.99</v>
      </c>
      <c r="I489">
        <v>5.03</v>
      </c>
      <c r="J489">
        <v>37</v>
      </c>
      <c r="K489">
        <v>48.07</v>
      </c>
      <c r="L489">
        <v>4.1500000000000004</v>
      </c>
      <c r="M489">
        <v>1</v>
      </c>
    </row>
    <row r="490" spans="1:13" x14ac:dyDescent="0.25">
      <c r="A490" t="s">
        <v>184</v>
      </c>
      <c r="B490" t="str">
        <f>"9781912261963"</f>
        <v>9781912261963</v>
      </c>
      <c r="C490" s="1">
        <v>43665</v>
      </c>
      <c r="D490">
        <v>7.99</v>
      </c>
      <c r="E490">
        <v>57</v>
      </c>
      <c r="F490" t="s">
        <v>303</v>
      </c>
      <c r="G490">
        <v>1</v>
      </c>
      <c r="H490">
        <v>7.99</v>
      </c>
      <c r="I490">
        <v>5.33</v>
      </c>
      <c r="J490">
        <v>33.33</v>
      </c>
      <c r="K490">
        <v>45.06</v>
      </c>
      <c r="L490">
        <v>4.3899999999999997</v>
      </c>
      <c r="M490">
        <v>1</v>
      </c>
    </row>
    <row r="491" spans="1:13" x14ac:dyDescent="0.25">
      <c r="A491" t="s">
        <v>226</v>
      </c>
      <c r="B491" t="str">
        <f>"9781912261758"</f>
        <v>9781912261758</v>
      </c>
      <c r="C491" s="1">
        <v>43683</v>
      </c>
      <c r="D491">
        <v>7.99</v>
      </c>
      <c r="E491">
        <v>23</v>
      </c>
      <c r="F491" t="s">
        <v>298</v>
      </c>
      <c r="G491">
        <v>1</v>
      </c>
      <c r="H491">
        <v>7.99</v>
      </c>
      <c r="I491">
        <v>5.03</v>
      </c>
      <c r="J491">
        <v>37</v>
      </c>
      <c r="K491">
        <v>48.07</v>
      </c>
      <c r="L491">
        <v>4.1500000000000004</v>
      </c>
      <c r="M491">
        <v>1</v>
      </c>
    </row>
    <row r="492" spans="1:13" x14ac:dyDescent="0.25">
      <c r="A492" t="s">
        <v>226</v>
      </c>
      <c r="B492" t="str">
        <f>"9781912261758"</f>
        <v>9781912261758</v>
      </c>
      <c r="C492" s="1">
        <v>43683</v>
      </c>
      <c r="D492">
        <v>7.99</v>
      </c>
      <c r="E492">
        <v>23</v>
      </c>
      <c r="F492" t="s">
        <v>307</v>
      </c>
      <c r="G492">
        <v>1</v>
      </c>
      <c r="H492">
        <v>7.99</v>
      </c>
      <c r="I492">
        <v>5.33</v>
      </c>
      <c r="J492">
        <v>33.33</v>
      </c>
      <c r="K492">
        <v>45.06</v>
      </c>
      <c r="L492">
        <v>4.3899999999999997</v>
      </c>
      <c r="M492">
        <v>1</v>
      </c>
    </row>
    <row r="493" spans="1:13" x14ac:dyDescent="0.25">
      <c r="A493" t="s">
        <v>226</v>
      </c>
      <c r="B493" t="str">
        <f>"9781912261758"</f>
        <v>9781912261758</v>
      </c>
      <c r="C493" s="1">
        <v>43683</v>
      </c>
      <c r="D493">
        <v>7.99</v>
      </c>
      <c r="E493">
        <v>23</v>
      </c>
      <c r="F493" t="s">
        <v>338</v>
      </c>
      <c r="G493">
        <v>-1</v>
      </c>
      <c r="H493">
        <v>-7.99</v>
      </c>
      <c r="I493">
        <v>-5.33</v>
      </c>
      <c r="J493">
        <v>33.33</v>
      </c>
      <c r="K493">
        <v>45.06</v>
      </c>
      <c r="L493">
        <v>-4.3899999999999997</v>
      </c>
      <c r="M493">
        <v>1</v>
      </c>
    </row>
    <row r="494" spans="1:13" x14ac:dyDescent="0.25">
      <c r="A494" t="s">
        <v>50</v>
      </c>
      <c r="B494" t="str">
        <f t="shared" ref="B494:B505" si="21">"9781908574787"</f>
        <v>9781908574787</v>
      </c>
      <c r="C494" s="1">
        <v>43708</v>
      </c>
      <c r="D494">
        <v>6.99</v>
      </c>
      <c r="E494">
        <v>98</v>
      </c>
      <c r="F494" t="s">
        <v>298</v>
      </c>
      <c r="G494">
        <v>1</v>
      </c>
      <c r="H494">
        <v>6.99</v>
      </c>
      <c r="I494">
        <v>4.4000000000000004</v>
      </c>
      <c r="J494">
        <v>37</v>
      </c>
      <c r="K494">
        <v>48.07</v>
      </c>
      <c r="L494">
        <v>3.63</v>
      </c>
      <c r="M494">
        <v>1</v>
      </c>
    </row>
    <row r="495" spans="1:13" x14ac:dyDescent="0.25">
      <c r="A495" t="s">
        <v>50</v>
      </c>
      <c r="B495" t="str">
        <f t="shared" si="21"/>
        <v>9781908574787</v>
      </c>
      <c r="C495" s="1">
        <v>43708</v>
      </c>
      <c r="D495">
        <v>6.99</v>
      </c>
      <c r="E495">
        <v>98</v>
      </c>
      <c r="F495" t="s">
        <v>314</v>
      </c>
      <c r="G495">
        <v>2</v>
      </c>
      <c r="H495">
        <v>13.98</v>
      </c>
      <c r="I495">
        <v>9.32</v>
      </c>
      <c r="J495">
        <v>33.33</v>
      </c>
      <c r="K495">
        <v>45</v>
      </c>
      <c r="L495">
        <v>7.69</v>
      </c>
      <c r="M495">
        <v>1</v>
      </c>
    </row>
    <row r="496" spans="1:13" x14ac:dyDescent="0.25">
      <c r="A496" t="s">
        <v>50</v>
      </c>
      <c r="B496" t="str">
        <f t="shared" si="21"/>
        <v>9781908574787</v>
      </c>
      <c r="C496" s="1">
        <v>43708</v>
      </c>
      <c r="D496">
        <v>6.99</v>
      </c>
      <c r="E496">
        <v>98</v>
      </c>
      <c r="F496" t="s">
        <v>335</v>
      </c>
      <c r="G496">
        <v>2</v>
      </c>
      <c r="H496">
        <v>13.98</v>
      </c>
      <c r="I496">
        <v>9.32</v>
      </c>
      <c r="J496">
        <v>33.33</v>
      </c>
      <c r="K496">
        <v>45</v>
      </c>
      <c r="L496">
        <v>7.69</v>
      </c>
      <c r="M496">
        <v>1</v>
      </c>
    </row>
    <row r="497" spans="1:13" x14ac:dyDescent="0.25">
      <c r="A497" t="s">
        <v>50</v>
      </c>
      <c r="B497" t="str">
        <f t="shared" si="21"/>
        <v>9781908574787</v>
      </c>
      <c r="C497" s="1">
        <v>43708</v>
      </c>
      <c r="D497">
        <v>6.99</v>
      </c>
      <c r="E497">
        <v>98</v>
      </c>
      <c r="F497" t="s">
        <v>337</v>
      </c>
      <c r="G497">
        <v>1</v>
      </c>
      <c r="H497">
        <v>6.99</v>
      </c>
      <c r="I497">
        <v>4.66</v>
      </c>
      <c r="J497">
        <v>33.33</v>
      </c>
      <c r="K497">
        <v>45.07</v>
      </c>
      <c r="L497">
        <v>3.84</v>
      </c>
      <c r="M497">
        <v>1</v>
      </c>
    </row>
    <row r="498" spans="1:13" x14ac:dyDescent="0.25">
      <c r="A498" t="s">
        <v>50</v>
      </c>
      <c r="B498" t="str">
        <f t="shared" si="21"/>
        <v>9781908574787</v>
      </c>
      <c r="C498" s="1">
        <v>43708</v>
      </c>
      <c r="D498">
        <v>6.99</v>
      </c>
      <c r="E498">
        <v>98</v>
      </c>
      <c r="F498" t="s">
        <v>352</v>
      </c>
      <c r="G498">
        <v>1</v>
      </c>
      <c r="H498">
        <v>6.99</v>
      </c>
      <c r="I498">
        <v>4.66</v>
      </c>
      <c r="J498">
        <v>33.33</v>
      </c>
      <c r="K498">
        <v>45.07</v>
      </c>
      <c r="L498">
        <v>3.84</v>
      </c>
      <c r="M498">
        <v>1</v>
      </c>
    </row>
    <row r="499" spans="1:13" x14ac:dyDescent="0.25">
      <c r="A499" t="s">
        <v>50</v>
      </c>
      <c r="B499" t="str">
        <f t="shared" si="21"/>
        <v>9781908574787</v>
      </c>
      <c r="C499" s="1">
        <v>43708</v>
      </c>
      <c r="D499">
        <v>6.99</v>
      </c>
      <c r="E499">
        <v>98</v>
      </c>
      <c r="F499" t="s">
        <v>328</v>
      </c>
      <c r="G499">
        <v>4</v>
      </c>
      <c r="H499">
        <v>27.96</v>
      </c>
      <c r="I499">
        <v>18.64</v>
      </c>
      <c r="J499">
        <v>33.33</v>
      </c>
      <c r="K499">
        <v>45</v>
      </c>
      <c r="L499">
        <v>15.38</v>
      </c>
      <c r="M499">
        <v>1</v>
      </c>
    </row>
    <row r="500" spans="1:13" x14ac:dyDescent="0.25">
      <c r="A500" t="s">
        <v>50</v>
      </c>
      <c r="B500" t="str">
        <f t="shared" si="21"/>
        <v>9781908574787</v>
      </c>
      <c r="C500" s="1">
        <v>43708</v>
      </c>
      <c r="D500">
        <v>6.99</v>
      </c>
      <c r="E500">
        <v>98</v>
      </c>
      <c r="F500" t="s">
        <v>299</v>
      </c>
      <c r="G500">
        <v>1</v>
      </c>
      <c r="H500">
        <v>6.99</v>
      </c>
      <c r="I500">
        <v>4.66</v>
      </c>
      <c r="J500">
        <v>33.33</v>
      </c>
      <c r="K500">
        <v>45.07</v>
      </c>
      <c r="L500">
        <v>3.84</v>
      </c>
      <c r="M500">
        <v>1</v>
      </c>
    </row>
    <row r="501" spans="1:13" x14ac:dyDescent="0.25">
      <c r="A501" t="s">
        <v>50</v>
      </c>
      <c r="B501" t="str">
        <f t="shared" si="21"/>
        <v>9781908574787</v>
      </c>
      <c r="C501" s="1">
        <v>43708</v>
      </c>
      <c r="D501">
        <v>6.99</v>
      </c>
      <c r="E501">
        <v>98</v>
      </c>
      <c r="F501" t="s">
        <v>299</v>
      </c>
      <c r="G501">
        <v>1</v>
      </c>
      <c r="H501">
        <v>6.99</v>
      </c>
      <c r="I501">
        <v>4.66</v>
      </c>
      <c r="J501">
        <v>33.33</v>
      </c>
      <c r="K501">
        <v>45.07</v>
      </c>
      <c r="L501">
        <v>3.84</v>
      </c>
      <c r="M501">
        <v>1</v>
      </c>
    </row>
    <row r="502" spans="1:13" x14ac:dyDescent="0.25">
      <c r="A502" t="s">
        <v>50</v>
      </c>
      <c r="B502" t="str">
        <f t="shared" si="21"/>
        <v>9781908574787</v>
      </c>
      <c r="C502" s="1">
        <v>43708</v>
      </c>
      <c r="D502">
        <v>6.99</v>
      </c>
      <c r="E502">
        <v>98</v>
      </c>
      <c r="F502" t="s">
        <v>299</v>
      </c>
      <c r="G502">
        <v>1</v>
      </c>
      <c r="H502">
        <v>6.99</v>
      </c>
      <c r="I502">
        <v>4.66</v>
      </c>
      <c r="J502">
        <v>33.33</v>
      </c>
      <c r="K502">
        <v>45.07</v>
      </c>
      <c r="L502">
        <v>3.84</v>
      </c>
      <c r="M502">
        <v>1</v>
      </c>
    </row>
    <row r="503" spans="1:13" x14ac:dyDescent="0.25">
      <c r="A503" t="s">
        <v>50</v>
      </c>
      <c r="B503" t="str">
        <f t="shared" si="21"/>
        <v>9781908574787</v>
      </c>
      <c r="C503" s="1">
        <v>43708</v>
      </c>
      <c r="D503">
        <v>6.99</v>
      </c>
      <c r="E503">
        <v>98</v>
      </c>
      <c r="F503" t="s">
        <v>299</v>
      </c>
      <c r="G503">
        <v>1</v>
      </c>
      <c r="H503">
        <v>6.99</v>
      </c>
      <c r="I503">
        <v>4.66</v>
      </c>
      <c r="J503">
        <v>33.33</v>
      </c>
      <c r="K503">
        <v>45.07</v>
      </c>
      <c r="L503">
        <v>3.84</v>
      </c>
      <c r="M503">
        <v>1</v>
      </c>
    </row>
    <row r="504" spans="1:13" x14ac:dyDescent="0.25">
      <c r="A504" t="s">
        <v>50</v>
      </c>
      <c r="B504" t="str">
        <f t="shared" si="21"/>
        <v>9781908574787</v>
      </c>
      <c r="C504" s="1">
        <v>43708</v>
      </c>
      <c r="D504">
        <v>6.99</v>
      </c>
      <c r="E504">
        <v>98</v>
      </c>
      <c r="F504" t="s">
        <v>324</v>
      </c>
      <c r="G504">
        <v>1</v>
      </c>
      <c r="H504">
        <v>6.99</v>
      </c>
      <c r="I504">
        <v>4.66</v>
      </c>
      <c r="J504">
        <v>33.33</v>
      </c>
      <c r="K504">
        <v>45.07</v>
      </c>
      <c r="L504">
        <v>3.84</v>
      </c>
      <c r="M504">
        <v>1</v>
      </c>
    </row>
    <row r="505" spans="1:13" x14ac:dyDescent="0.25">
      <c r="A505" t="s">
        <v>50</v>
      </c>
      <c r="B505" t="str">
        <f t="shared" si="21"/>
        <v>9781908574787</v>
      </c>
      <c r="C505" s="1">
        <v>43708</v>
      </c>
      <c r="D505">
        <v>6.99</v>
      </c>
      <c r="E505">
        <v>98</v>
      </c>
      <c r="F505" t="s">
        <v>315</v>
      </c>
      <c r="G505">
        <v>3</v>
      </c>
      <c r="H505">
        <v>20.97</v>
      </c>
      <c r="I505">
        <v>13.98</v>
      </c>
      <c r="J505">
        <v>33.33</v>
      </c>
      <c r="K505">
        <v>45.02</v>
      </c>
      <c r="L505">
        <v>11.53</v>
      </c>
      <c r="M505">
        <v>1</v>
      </c>
    </row>
    <row r="506" spans="1:13" x14ac:dyDescent="0.25">
      <c r="A506" t="s">
        <v>190</v>
      </c>
      <c r="B506" t="str">
        <f>"9781912261970"</f>
        <v>9781912261970</v>
      </c>
      <c r="C506" s="1">
        <v>43721</v>
      </c>
      <c r="D506">
        <v>6.99</v>
      </c>
      <c r="E506">
        <v>97</v>
      </c>
      <c r="F506" t="s">
        <v>307</v>
      </c>
      <c r="G506">
        <v>1</v>
      </c>
      <c r="H506">
        <v>6.99</v>
      </c>
      <c r="I506">
        <v>4.66</v>
      </c>
      <c r="J506">
        <v>33.33</v>
      </c>
      <c r="K506">
        <v>45.07</v>
      </c>
      <c r="L506">
        <v>3.84</v>
      </c>
      <c r="M506">
        <v>1</v>
      </c>
    </row>
    <row r="507" spans="1:13" x14ac:dyDescent="0.25">
      <c r="A507" t="s">
        <v>190</v>
      </c>
      <c r="B507" t="str">
        <f>"9781912261970"</f>
        <v>9781912261970</v>
      </c>
      <c r="C507" s="1">
        <v>43721</v>
      </c>
      <c r="D507">
        <v>6.99</v>
      </c>
      <c r="E507">
        <v>97</v>
      </c>
      <c r="F507" t="s">
        <v>323</v>
      </c>
      <c r="G507">
        <v>1</v>
      </c>
      <c r="H507">
        <v>6.99</v>
      </c>
      <c r="I507">
        <v>4.54</v>
      </c>
      <c r="J507">
        <v>35</v>
      </c>
      <c r="K507">
        <v>46.36</v>
      </c>
      <c r="L507">
        <v>3.75</v>
      </c>
      <c r="M507">
        <v>1</v>
      </c>
    </row>
    <row r="508" spans="1:13" x14ac:dyDescent="0.25">
      <c r="A508" t="s">
        <v>124</v>
      </c>
      <c r="B508" t="str">
        <f t="shared" ref="B508:B536" si="22">"9781912261765"</f>
        <v>9781912261765</v>
      </c>
      <c r="C508" s="1">
        <v>43721</v>
      </c>
      <c r="D508">
        <v>6.99</v>
      </c>
      <c r="E508">
        <v>39</v>
      </c>
      <c r="F508" t="s">
        <v>351</v>
      </c>
      <c r="G508">
        <v>1</v>
      </c>
      <c r="H508">
        <v>6.99</v>
      </c>
      <c r="I508">
        <v>4.66</v>
      </c>
      <c r="J508">
        <v>33.33</v>
      </c>
      <c r="K508">
        <v>45.07</v>
      </c>
      <c r="L508">
        <v>3.84</v>
      </c>
      <c r="M508">
        <v>1</v>
      </c>
    </row>
    <row r="509" spans="1:13" x14ac:dyDescent="0.25">
      <c r="A509" t="s">
        <v>124</v>
      </c>
      <c r="B509" t="str">
        <f t="shared" si="22"/>
        <v>9781912261765</v>
      </c>
      <c r="C509" s="1">
        <v>43721</v>
      </c>
      <c r="D509">
        <v>6.99</v>
      </c>
      <c r="E509">
        <v>39</v>
      </c>
      <c r="F509" t="s">
        <v>313</v>
      </c>
      <c r="G509">
        <v>1</v>
      </c>
      <c r="H509">
        <v>6.99</v>
      </c>
      <c r="I509">
        <v>4.66</v>
      </c>
      <c r="J509">
        <v>33.33</v>
      </c>
      <c r="K509">
        <v>45.07</v>
      </c>
      <c r="L509">
        <v>3.84</v>
      </c>
      <c r="M509">
        <v>1</v>
      </c>
    </row>
    <row r="510" spans="1:13" x14ac:dyDescent="0.25">
      <c r="A510" t="s">
        <v>124</v>
      </c>
      <c r="B510" t="str">
        <f t="shared" si="22"/>
        <v>9781912261765</v>
      </c>
      <c r="C510" s="1">
        <v>43721</v>
      </c>
      <c r="D510">
        <v>6.99</v>
      </c>
      <c r="E510">
        <v>39</v>
      </c>
      <c r="F510" t="s">
        <v>323</v>
      </c>
      <c r="G510">
        <v>1</v>
      </c>
      <c r="H510">
        <v>6.99</v>
      </c>
      <c r="I510">
        <v>4.54</v>
      </c>
      <c r="J510">
        <v>35</v>
      </c>
      <c r="K510">
        <v>46.36</v>
      </c>
      <c r="L510">
        <v>3.75</v>
      </c>
      <c r="M510">
        <v>1</v>
      </c>
    </row>
    <row r="511" spans="1:13" x14ac:dyDescent="0.25">
      <c r="A511" t="s">
        <v>124</v>
      </c>
      <c r="B511" t="str">
        <f t="shared" si="22"/>
        <v>9781912261765</v>
      </c>
      <c r="C511" s="1">
        <v>43721</v>
      </c>
      <c r="D511">
        <v>6.99</v>
      </c>
      <c r="E511">
        <v>39</v>
      </c>
      <c r="F511" t="s">
        <v>323</v>
      </c>
      <c r="G511">
        <v>1</v>
      </c>
      <c r="H511">
        <v>6.99</v>
      </c>
      <c r="I511">
        <v>4.54</v>
      </c>
      <c r="J511">
        <v>35</v>
      </c>
      <c r="K511">
        <v>46.36</v>
      </c>
      <c r="L511">
        <v>3.75</v>
      </c>
      <c r="M511">
        <v>1</v>
      </c>
    </row>
    <row r="512" spans="1:13" x14ac:dyDescent="0.25">
      <c r="A512" t="s">
        <v>124</v>
      </c>
      <c r="B512" t="str">
        <f t="shared" si="22"/>
        <v>9781912261765</v>
      </c>
      <c r="C512" s="1">
        <v>43721</v>
      </c>
      <c r="D512">
        <v>6.99</v>
      </c>
      <c r="E512">
        <v>39</v>
      </c>
      <c r="F512" t="s">
        <v>323</v>
      </c>
      <c r="G512">
        <v>1</v>
      </c>
      <c r="H512">
        <v>6.99</v>
      </c>
      <c r="I512">
        <v>4.54</v>
      </c>
      <c r="J512">
        <v>35</v>
      </c>
      <c r="K512">
        <v>46.36</v>
      </c>
      <c r="L512">
        <v>3.75</v>
      </c>
      <c r="M512">
        <v>1</v>
      </c>
    </row>
    <row r="513" spans="1:13" x14ac:dyDescent="0.25">
      <c r="A513" t="s">
        <v>124</v>
      </c>
      <c r="B513" t="str">
        <f t="shared" si="22"/>
        <v>9781912261765</v>
      </c>
      <c r="C513" s="1">
        <v>43721</v>
      </c>
      <c r="D513">
        <v>6.99</v>
      </c>
      <c r="E513">
        <v>39</v>
      </c>
      <c r="F513" t="s">
        <v>323</v>
      </c>
      <c r="G513">
        <v>1</v>
      </c>
      <c r="H513">
        <v>6.99</v>
      </c>
      <c r="I513">
        <v>4.54</v>
      </c>
      <c r="J513">
        <v>35</v>
      </c>
      <c r="K513">
        <v>46.36</v>
      </c>
      <c r="L513">
        <v>3.75</v>
      </c>
      <c r="M513">
        <v>1</v>
      </c>
    </row>
    <row r="514" spans="1:13" x14ac:dyDescent="0.25">
      <c r="A514" t="s">
        <v>124</v>
      </c>
      <c r="B514" t="str">
        <f t="shared" si="22"/>
        <v>9781912261765</v>
      </c>
      <c r="C514" s="1">
        <v>43721</v>
      </c>
      <c r="D514">
        <v>6.99</v>
      </c>
      <c r="E514">
        <v>39</v>
      </c>
      <c r="F514" t="s">
        <v>323</v>
      </c>
      <c r="G514">
        <v>1</v>
      </c>
      <c r="H514">
        <v>6.99</v>
      </c>
      <c r="I514">
        <v>4.54</v>
      </c>
      <c r="J514">
        <v>35</v>
      </c>
      <c r="K514">
        <v>46.36</v>
      </c>
      <c r="L514">
        <v>3.75</v>
      </c>
      <c r="M514">
        <v>1</v>
      </c>
    </row>
    <row r="515" spans="1:13" x14ac:dyDescent="0.25">
      <c r="A515" t="s">
        <v>124</v>
      </c>
      <c r="B515" t="str">
        <f t="shared" si="22"/>
        <v>9781912261765</v>
      </c>
      <c r="C515" s="1">
        <v>43721</v>
      </c>
      <c r="D515">
        <v>6.99</v>
      </c>
      <c r="E515">
        <v>39</v>
      </c>
      <c r="F515" t="s">
        <v>323</v>
      </c>
      <c r="G515">
        <v>1</v>
      </c>
      <c r="H515">
        <v>6.99</v>
      </c>
      <c r="I515">
        <v>4.54</v>
      </c>
      <c r="J515">
        <v>35</v>
      </c>
      <c r="K515">
        <v>46.36</v>
      </c>
      <c r="L515">
        <v>3.75</v>
      </c>
      <c r="M515">
        <v>1</v>
      </c>
    </row>
    <row r="516" spans="1:13" x14ac:dyDescent="0.25">
      <c r="A516" t="s">
        <v>124</v>
      </c>
      <c r="B516" t="str">
        <f t="shared" si="22"/>
        <v>9781912261765</v>
      </c>
      <c r="C516" s="1">
        <v>43721</v>
      </c>
      <c r="D516">
        <v>6.99</v>
      </c>
      <c r="E516">
        <v>39</v>
      </c>
      <c r="F516" t="s">
        <v>323</v>
      </c>
      <c r="G516">
        <v>1</v>
      </c>
      <c r="H516">
        <v>6.99</v>
      </c>
      <c r="I516">
        <v>4.54</v>
      </c>
      <c r="J516">
        <v>35</v>
      </c>
      <c r="K516">
        <v>46.36</v>
      </c>
      <c r="L516">
        <v>3.75</v>
      </c>
      <c r="M516">
        <v>1</v>
      </c>
    </row>
    <row r="517" spans="1:13" x14ac:dyDescent="0.25">
      <c r="A517" t="s">
        <v>124</v>
      </c>
      <c r="B517" t="str">
        <f t="shared" si="22"/>
        <v>9781912261765</v>
      </c>
      <c r="C517" s="1">
        <v>43721</v>
      </c>
      <c r="D517">
        <v>6.99</v>
      </c>
      <c r="E517">
        <v>39</v>
      </c>
      <c r="F517" t="s">
        <v>323</v>
      </c>
      <c r="G517">
        <v>1</v>
      </c>
      <c r="H517">
        <v>6.99</v>
      </c>
      <c r="I517">
        <v>4.54</v>
      </c>
      <c r="J517">
        <v>35</v>
      </c>
      <c r="K517">
        <v>46.36</v>
      </c>
      <c r="L517">
        <v>3.75</v>
      </c>
      <c r="M517">
        <v>1</v>
      </c>
    </row>
    <row r="518" spans="1:13" x14ac:dyDescent="0.25">
      <c r="A518" t="s">
        <v>124</v>
      </c>
      <c r="B518" t="str">
        <f t="shared" si="22"/>
        <v>9781912261765</v>
      </c>
      <c r="C518" s="1">
        <v>43721</v>
      </c>
      <c r="D518">
        <v>6.99</v>
      </c>
      <c r="E518">
        <v>39</v>
      </c>
      <c r="F518" t="s">
        <v>323</v>
      </c>
      <c r="G518">
        <v>1</v>
      </c>
      <c r="H518">
        <v>6.99</v>
      </c>
      <c r="I518">
        <v>4.54</v>
      </c>
      <c r="J518">
        <v>35</v>
      </c>
      <c r="K518">
        <v>46.36</v>
      </c>
      <c r="L518">
        <v>3.75</v>
      </c>
      <c r="M518">
        <v>1</v>
      </c>
    </row>
    <row r="519" spans="1:13" x14ac:dyDescent="0.25">
      <c r="A519" t="s">
        <v>124</v>
      </c>
      <c r="B519" t="str">
        <f t="shared" si="22"/>
        <v>9781912261765</v>
      </c>
      <c r="C519" s="1">
        <v>43721</v>
      </c>
      <c r="D519">
        <v>6.99</v>
      </c>
      <c r="E519">
        <v>39</v>
      </c>
      <c r="F519" t="s">
        <v>323</v>
      </c>
      <c r="G519">
        <v>1</v>
      </c>
      <c r="H519">
        <v>6.99</v>
      </c>
      <c r="I519">
        <v>4.54</v>
      </c>
      <c r="J519">
        <v>35</v>
      </c>
      <c r="K519">
        <v>46.36</v>
      </c>
      <c r="L519">
        <v>3.75</v>
      </c>
      <c r="M519">
        <v>1</v>
      </c>
    </row>
    <row r="520" spans="1:13" x14ac:dyDescent="0.25">
      <c r="A520" t="s">
        <v>124</v>
      </c>
      <c r="B520" t="str">
        <f t="shared" si="22"/>
        <v>9781912261765</v>
      </c>
      <c r="C520" s="1">
        <v>43721</v>
      </c>
      <c r="D520">
        <v>6.99</v>
      </c>
      <c r="E520">
        <v>39</v>
      </c>
      <c r="F520" t="s">
        <v>323</v>
      </c>
      <c r="G520">
        <v>1</v>
      </c>
      <c r="H520">
        <v>6.99</v>
      </c>
      <c r="I520">
        <v>4.54</v>
      </c>
      <c r="J520">
        <v>35</v>
      </c>
      <c r="K520">
        <v>46.36</v>
      </c>
      <c r="L520">
        <v>3.75</v>
      </c>
      <c r="M520">
        <v>1</v>
      </c>
    </row>
    <row r="521" spans="1:13" x14ac:dyDescent="0.25">
      <c r="A521" t="s">
        <v>124</v>
      </c>
      <c r="B521" t="str">
        <f t="shared" si="22"/>
        <v>9781912261765</v>
      </c>
      <c r="C521" s="1">
        <v>43721</v>
      </c>
      <c r="D521">
        <v>6.99</v>
      </c>
      <c r="E521">
        <v>39</v>
      </c>
      <c r="F521" t="s">
        <v>323</v>
      </c>
      <c r="G521">
        <v>1</v>
      </c>
      <c r="H521">
        <v>6.99</v>
      </c>
      <c r="I521">
        <v>4.54</v>
      </c>
      <c r="J521">
        <v>35</v>
      </c>
      <c r="K521">
        <v>46.36</v>
      </c>
      <c r="L521">
        <v>3.75</v>
      </c>
      <c r="M521">
        <v>1</v>
      </c>
    </row>
    <row r="522" spans="1:13" x14ac:dyDescent="0.25">
      <c r="A522" t="s">
        <v>124</v>
      </c>
      <c r="B522" t="str">
        <f t="shared" si="22"/>
        <v>9781912261765</v>
      </c>
      <c r="C522" s="1">
        <v>43721</v>
      </c>
      <c r="D522">
        <v>6.99</v>
      </c>
      <c r="E522">
        <v>39</v>
      </c>
      <c r="F522" t="s">
        <v>323</v>
      </c>
      <c r="G522">
        <v>1</v>
      </c>
      <c r="H522">
        <v>6.99</v>
      </c>
      <c r="I522">
        <v>4.54</v>
      </c>
      <c r="J522">
        <v>35</v>
      </c>
      <c r="K522">
        <v>46.36</v>
      </c>
      <c r="L522">
        <v>3.75</v>
      </c>
      <c r="M522">
        <v>1</v>
      </c>
    </row>
    <row r="523" spans="1:13" x14ac:dyDescent="0.25">
      <c r="A523" t="s">
        <v>124</v>
      </c>
      <c r="B523" t="str">
        <f t="shared" si="22"/>
        <v>9781912261765</v>
      </c>
      <c r="C523" s="1">
        <v>43721</v>
      </c>
      <c r="D523">
        <v>6.99</v>
      </c>
      <c r="E523">
        <v>39</v>
      </c>
      <c r="F523" t="s">
        <v>323</v>
      </c>
      <c r="G523">
        <v>-1</v>
      </c>
      <c r="H523">
        <v>-6.99</v>
      </c>
      <c r="I523">
        <v>-4.54</v>
      </c>
      <c r="J523">
        <v>35</v>
      </c>
      <c r="K523">
        <v>46.36</v>
      </c>
      <c r="L523">
        <v>-3.75</v>
      </c>
      <c r="M523">
        <v>1</v>
      </c>
    </row>
    <row r="524" spans="1:13" x14ac:dyDescent="0.25">
      <c r="A524" t="s">
        <v>124</v>
      </c>
      <c r="B524" t="str">
        <f t="shared" si="22"/>
        <v>9781912261765</v>
      </c>
      <c r="C524" s="1">
        <v>43721</v>
      </c>
      <c r="D524">
        <v>6.99</v>
      </c>
      <c r="E524">
        <v>39</v>
      </c>
      <c r="F524" t="s">
        <v>323</v>
      </c>
      <c r="G524">
        <v>-1</v>
      </c>
      <c r="H524">
        <v>-6.99</v>
      </c>
      <c r="I524">
        <v>-4.54</v>
      </c>
      <c r="J524">
        <v>35</v>
      </c>
      <c r="K524">
        <v>46.36</v>
      </c>
      <c r="L524">
        <v>-3.75</v>
      </c>
      <c r="M524">
        <v>1</v>
      </c>
    </row>
    <row r="525" spans="1:13" x14ac:dyDescent="0.25">
      <c r="A525" t="s">
        <v>124</v>
      </c>
      <c r="B525" t="str">
        <f t="shared" si="22"/>
        <v>9781912261765</v>
      </c>
      <c r="C525" s="1">
        <v>43721</v>
      </c>
      <c r="D525">
        <v>6.99</v>
      </c>
      <c r="E525">
        <v>39</v>
      </c>
      <c r="F525" t="s">
        <v>323</v>
      </c>
      <c r="G525">
        <v>-1</v>
      </c>
      <c r="H525">
        <v>-6.99</v>
      </c>
      <c r="I525">
        <v>-4.54</v>
      </c>
      <c r="J525">
        <v>35</v>
      </c>
      <c r="K525">
        <v>46.36</v>
      </c>
      <c r="L525">
        <v>-3.75</v>
      </c>
      <c r="M525">
        <v>1</v>
      </c>
    </row>
    <row r="526" spans="1:13" x14ac:dyDescent="0.25">
      <c r="A526" t="s">
        <v>124</v>
      </c>
      <c r="B526" t="str">
        <f t="shared" si="22"/>
        <v>9781912261765</v>
      </c>
      <c r="C526" s="1">
        <v>43721</v>
      </c>
      <c r="D526">
        <v>6.99</v>
      </c>
      <c r="E526">
        <v>39</v>
      </c>
      <c r="F526" t="s">
        <v>323</v>
      </c>
      <c r="G526">
        <v>-1</v>
      </c>
      <c r="H526">
        <v>-6.99</v>
      </c>
      <c r="I526">
        <v>-4.54</v>
      </c>
      <c r="J526">
        <v>35</v>
      </c>
      <c r="K526">
        <v>46.36</v>
      </c>
      <c r="L526">
        <v>-3.75</v>
      </c>
      <c r="M526">
        <v>1</v>
      </c>
    </row>
    <row r="527" spans="1:13" x14ac:dyDescent="0.25">
      <c r="A527" t="s">
        <v>124</v>
      </c>
      <c r="B527" t="str">
        <f t="shared" si="22"/>
        <v>9781912261765</v>
      </c>
      <c r="C527" s="1">
        <v>43721</v>
      </c>
      <c r="D527">
        <v>6.99</v>
      </c>
      <c r="E527">
        <v>39</v>
      </c>
      <c r="F527" t="s">
        <v>323</v>
      </c>
      <c r="G527">
        <v>-1</v>
      </c>
      <c r="H527">
        <v>-6.99</v>
      </c>
      <c r="I527">
        <v>-4.54</v>
      </c>
      <c r="J527">
        <v>35</v>
      </c>
      <c r="K527">
        <v>46.36</v>
      </c>
      <c r="L527">
        <v>-3.75</v>
      </c>
      <c r="M527">
        <v>1</v>
      </c>
    </row>
    <row r="528" spans="1:13" x14ac:dyDescent="0.25">
      <c r="A528" t="s">
        <v>124</v>
      </c>
      <c r="B528" t="str">
        <f t="shared" si="22"/>
        <v>9781912261765</v>
      </c>
      <c r="C528" s="1">
        <v>43721</v>
      </c>
      <c r="D528">
        <v>6.99</v>
      </c>
      <c r="E528">
        <v>39</v>
      </c>
      <c r="F528" t="s">
        <v>323</v>
      </c>
      <c r="G528">
        <v>-1</v>
      </c>
      <c r="H528">
        <v>-6.99</v>
      </c>
      <c r="I528">
        <v>-4.54</v>
      </c>
      <c r="J528">
        <v>35</v>
      </c>
      <c r="K528">
        <v>46.36</v>
      </c>
      <c r="L528">
        <v>-3.75</v>
      </c>
      <c r="M528">
        <v>1</v>
      </c>
    </row>
    <row r="529" spans="1:13" x14ac:dyDescent="0.25">
      <c r="A529" t="s">
        <v>124</v>
      </c>
      <c r="B529" t="str">
        <f t="shared" si="22"/>
        <v>9781912261765</v>
      </c>
      <c r="C529" s="1">
        <v>43721</v>
      </c>
      <c r="D529">
        <v>6.99</v>
      </c>
      <c r="E529">
        <v>39</v>
      </c>
      <c r="F529" t="s">
        <v>323</v>
      </c>
      <c r="G529">
        <v>-1</v>
      </c>
      <c r="H529">
        <v>-6.99</v>
      </c>
      <c r="I529">
        <v>-4.54</v>
      </c>
      <c r="J529">
        <v>35</v>
      </c>
      <c r="K529">
        <v>46.36</v>
      </c>
      <c r="L529">
        <v>-3.75</v>
      </c>
      <c r="M529">
        <v>1</v>
      </c>
    </row>
    <row r="530" spans="1:13" x14ac:dyDescent="0.25">
      <c r="A530" t="s">
        <v>124</v>
      </c>
      <c r="B530" t="str">
        <f t="shared" si="22"/>
        <v>9781912261765</v>
      </c>
      <c r="C530" s="1">
        <v>43721</v>
      </c>
      <c r="D530">
        <v>6.99</v>
      </c>
      <c r="E530">
        <v>39</v>
      </c>
      <c r="F530" t="s">
        <v>323</v>
      </c>
      <c r="G530">
        <v>-1</v>
      </c>
      <c r="H530">
        <v>-6.99</v>
      </c>
      <c r="I530">
        <v>-4.54</v>
      </c>
      <c r="J530">
        <v>35</v>
      </c>
      <c r="K530">
        <v>46.36</v>
      </c>
      <c r="L530">
        <v>-3.75</v>
      </c>
      <c r="M530">
        <v>1</v>
      </c>
    </row>
    <row r="531" spans="1:13" x14ac:dyDescent="0.25">
      <c r="A531" t="s">
        <v>124</v>
      </c>
      <c r="B531" t="str">
        <f t="shared" si="22"/>
        <v>9781912261765</v>
      </c>
      <c r="C531" s="1">
        <v>43721</v>
      </c>
      <c r="D531">
        <v>6.99</v>
      </c>
      <c r="E531">
        <v>39</v>
      </c>
      <c r="F531" t="s">
        <v>323</v>
      </c>
      <c r="G531">
        <v>-1</v>
      </c>
      <c r="H531">
        <v>-6.99</v>
      </c>
      <c r="I531">
        <v>-4.54</v>
      </c>
      <c r="J531">
        <v>35</v>
      </c>
      <c r="K531">
        <v>46.36</v>
      </c>
      <c r="L531">
        <v>-3.75</v>
      </c>
      <c r="M531">
        <v>1</v>
      </c>
    </row>
    <row r="532" spans="1:13" x14ac:dyDescent="0.25">
      <c r="A532" t="s">
        <v>124</v>
      </c>
      <c r="B532" t="str">
        <f t="shared" si="22"/>
        <v>9781912261765</v>
      </c>
      <c r="C532" s="1">
        <v>43721</v>
      </c>
      <c r="D532">
        <v>6.99</v>
      </c>
      <c r="E532">
        <v>39</v>
      </c>
      <c r="F532" t="s">
        <v>323</v>
      </c>
      <c r="G532">
        <v>-1</v>
      </c>
      <c r="H532">
        <v>-6.99</v>
      </c>
      <c r="I532">
        <v>-4.54</v>
      </c>
      <c r="J532">
        <v>35</v>
      </c>
      <c r="K532">
        <v>46.36</v>
      </c>
      <c r="L532">
        <v>-3.75</v>
      </c>
      <c r="M532">
        <v>1</v>
      </c>
    </row>
    <row r="533" spans="1:13" x14ac:dyDescent="0.25">
      <c r="A533" t="s">
        <v>124</v>
      </c>
      <c r="B533" t="str">
        <f t="shared" si="22"/>
        <v>9781912261765</v>
      </c>
      <c r="C533" s="1">
        <v>43721</v>
      </c>
      <c r="D533">
        <v>6.99</v>
      </c>
      <c r="E533">
        <v>39</v>
      </c>
      <c r="F533" t="s">
        <v>323</v>
      </c>
      <c r="G533">
        <v>-1</v>
      </c>
      <c r="H533">
        <v>-6.99</v>
      </c>
      <c r="I533">
        <v>-4.54</v>
      </c>
      <c r="J533">
        <v>35</v>
      </c>
      <c r="K533">
        <v>46.36</v>
      </c>
      <c r="L533">
        <v>-3.75</v>
      </c>
      <c r="M533">
        <v>1</v>
      </c>
    </row>
    <row r="534" spans="1:13" x14ac:dyDescent="0.25">
      <c r="A534" t="s">
        <v>124</v>
      </c>
      <c r="B534" t="str">
        <f t="shared" si="22"/>
        <v>9781912261765</v>
      </c>
      <c r="C534" s="1">
        <v>43721</v>
      </c>
      <c r="D534">
        <v>6.99</v>
      </c>
      <c r="E534">
        <v>39</v>
      </c>
      <c r="F534" t="s">
        <v>323</v>
      </c>
      <c r="G534">
        <v>-1</v>
      </c>
      <c r="H534">
        <v>-6.99</v>
      </c>
      <c r="I534">
        <v>-4.54</v>
      </c>
      <c r="J534">
        <v>35</v>
      </c>
      <c r="K534">
        <v>46.36</v>
      </c>
      <c r="L534">
        <v>-3.75</v>
      </c>
      <c r="M534">
        <v>1</v>
      </c>
    </row>
    <row r="535" spans="1:13" x14ac:dyDescent="0.25">
      <c r="A535" t="s">
        <v>124</v>
      </c>
      <c r="B535" t="str">
        <f t="shared" si="22"/>
        <v>9781912261765</v>
      </c>
      <c r="C535" s="1">
        <v>43721</v>
      </c>
      <c r="D535">
        <v>6.99</v>
      </c>
      <c r="E535">
        <v>39</v>
      </c>
      <c r="F535" t="s">
        <v>323</v>
      </c>
      <c r="G535">
        <v>1</v>
      </c>
      <c r="H535">
        <v>6.99</v>
      </c>
      <c r="I535">
        <v>4.54</v>
      </c>
      <c r="J535">
        <v>35</v>
      </c>
      <c r="K535">
        <v>46.36</v>
      </c>
      <c r="L535">
        <v>3.75</v>
      </c>
      <c r="M535">
        <v>1</v>
      </c>
    </row>
    <row r="536" spans="1:13" x14ac:dyDescent="0.25">
      <c r="A536" t="s">
        <v>124</v>
      </c>
      <c r="B536" t="str">
        <f t="shared" si="22"/>
        <v>9781912261765</v>
      </c>
      <c r="C536" s="1">
        <v>43721</v>
      </c>
      <c r="D536">
        <v>6.99</v>
      </c>
      <c r="E536">
        <v>39</v>
      </c>
      <c r="F536" t="s">
        <v>323</v>
      </c>
      <c r="G536">
        <v>1</v>
      </c>
      <c r="H536">
        <v>6.99</v>
      </c>
      <c r="I536">
        <v>4.54</v>
      </c>
      <c r="J536">
        <v>35</v>
      </c>
      <c r="K536">
        <v>46.36</v>
      </c>
      <c r="L536">
        <v>3.75</v>
      </c>
      <c r="M536">
        <v>1</v>
      </c>
    </row>
    <row r="537" spans="1:13" x14ac:dyDescent="0.25">
      <c r="A537" t="s">
        <v>46</v>
      </c>
      <c r="B537" t="str">
        <f t="shared" ref="B537:B545" si="23">"9781913245030"</f>
        <v>9781913245030</v>
      </c>
      <c r="C537" s="1">
        <v>43727</v>
      </c>
      <c r="D537">
        <v>10.82</v>
      </c>
      <c r="E537">
        <v>5</v>
      </c>
      <c r="F537" t="s">
        <v>317</v>
      </c>
      <c r="G537">
        <v>3</v>
      </c>
      <c r="H537">
        <v>32.46</v>
      </c>
      <c r="I537">
        <v>21.64</v>
      </c>
      <c r="J537">
        <v>33.33</v>
      </c>
      <c r="K537">
        <v>45.01</v>
      </c>
      <c r="L537">
        <v>17.850000000000001</v>
      </c>
      <c r="M537">
        <v>2</v>
      </c>
    </row>
    <row r="538" spans="1:13" x14ac:dyDescent="0.25">
      <c r="A538" t="s">
        <v>46</v>
      </c>
      <c r="B538" t="str">
        <f t="shared" si="23"/>
        <v>9781913245030</v>
      </c>
      <c r="C538" s="1">
        <v>43727</v>
      </c>
      <c r="D538">
        <v>10.82</v>
      </c>
      <c r="E538">
        <v>5</v>
      </c>
      <c r="F538" t="s">
        <v>311</v>
      </c>
      <c r="G538">
        <v>1</v>
      </c>
      <c r="H538">
        <v>10.82</v>
      </c>
      <c r="I538">
        <v>7.21</v>
      </c>
      <c r="J538">
        <v>33.33</v>
      </c>
      <c r="K538">
        <v>45.01</v>
      </c>
      <c r="L538">
        <v>5.95</v>
      </c>
      <c r="M538">
        <v>2</v>
      </c>
    </row>
    <row r="539" spans="1:13" x14ac:dyDescent="0.25">
      <c r="A539" t="s">
        <v>46</v>
      </c>
      <c r="B539" t="str">
        <f t="shared" si="23"/>
        <v>9781913245030</v>
      </c>
      <c r="C539" s="1">
        <v>43727</v>
      </c>
      <c r="D539">
        <v>10.82</v>
      </c>
      <c r="E539">
        <v>5</v>
      </c>
      <c r="F539" t="s">
        <v>321</v>
      </c>
      <c r="G539">
        <v>2</v>
      </c>
      <c r="H539">
        <v>21.64</v>
      </c>
      <c r="I539">
        <v>14.43</v>
      </c>
      <c r="J539">
        <v>33.33</v>
      </c>
      <c r="K539">
        <v>45.01</v>
      </c>
      <c r="L539">
        <v>11.9</v>
      </c>
      <c r="M539">
        <v>2</v>
      </c>
    </row>
    <row r="540" spans="1:13" x14ac:dyDescent="0.25">
      <c r="A540" t="s">
        <v>46</v>
      </c>
      <c r="B540" t="str">
        <f t="shared" si="23"/>
        <v>9781913245030</v>
      </c>
      <c r="C540" s="1">
        <v>43727</v>
      </c>
      <c r="D540">
        <v>10.82</v>
      </c>
      <c r="E540">
        <v>5</v>
      </c>
      <c r="F540" t="s">
        <v>299</v>
      </c>
      <c r="G540">
        <v>1</v>
      </c>
      <c r="H540">
        <v>10.82</v>
      </c>
      <c r="I540">
        <v>7.21</v>
      </c>
      <c r="J540">
        <v>33.33</v>
      </c>
      <c r="K540">
        <v>45.01</v>
      </c>
      <c r="L540">
        <v>5.95</v>
      </c>
      <c r="M540">
        <v>2</v>
      </c>
    </row>
    <row r="541" spans="1:13" x14ac:dyDescent="0.25">
      <c r="A541" t="s">
        <v>46</v>
      </c>
      <c r="B541" t="str">
        <f t="shared" si="23"/>
        <v>9781913245030</v>
      </c>
      <c r="C541" s="1">
        <v>43727</v>
      </c>
      <c r="D541">
        <v>10.82</v>
      </c>
      <c r="E541">
        <v>5</v>
      </c>
      <c r="F541" t="s">
        <v>313</v>
      </c>
      <c r="G541">
        <v>1</v>
      </c>
      <c r="H541">
        <v>10.82</v>
      </c>
      <c r="I541">
        <v>7.21</v>
      </c>
      <c r="J541">
        <v>33.33</v>
      </c>
      <c r="K541">
        <v>45.01</v>
      </c>
      <c r="L541">
        <v>5.95</v>
      </c>
      <c r="M541">
        <v>2</v>
      </c>
    </row>
    <row r="542" spans="1:13" x14ac:dyDescent="0.25">
      <c r="A542" t="s">
        <v>46</v>
      </c>
      <c r="B542" t="str">
        <f t="shared" si="23"/>
        <v>9781913245030</v>
      </c>
      <c r="C542" s="1">
        <v>43727</v>
      </c>
      <c r="D542">
        <v>10.82</v>
      </c>
      <c r="E542">
        <v>5</v>
      </c>
      <c r="F542" t="s">
        <v>309</v>
      </c>
      <c r="G542">
        <v>1</v>
      </c>
      <c r="H542">
        <v>10.82</v>
      </c>
      <c r="I542">
        <v>7.21</v>
      </c>
      <c r="J542">
        <v>33.33</v>
      </c>
      <c r="K542">
        <v>45.01</v>
      </c>
      <c r="L542">
        <v>5.95</v>
      </c>
      <c r="M542">
        <v>2</v>
      </c>
    </row>
    <row r="543" spans="1:13" x14ac:dyDescent="0.25">
      <c r="A543" t="s">
        <v>46</v>
      </c>
      <c r="B543" t="str">
        <f t="shared" si="23"/>
        <v>9781913245030</v>
      </c>
      <c r="C543" s="1">
        <v>43727</v>
      </c>
      <c r="D543">
        <v>10.82</v>
      </c>
      <c r="E543">
        <v>5</v>
      </c>
      <c r="F543" t="s">
        <v>309</v>
      </c>
      <c r="G543">
        <v>2</v>
      </c>
      <c r="H543">
        <v>21.64</v>
      </c>
      <c r="I543">
        <v>14.43</v>
      </c>
      <c r="J543">
        <v>33.33</v>
      </c>
      <c r="K543">
        <v>45.01</v>
      </c>
      <c r="L543">
        <v>11.9</v>
      </c>
      <c r="M543">
        <v>2</v>
      </c>
    </row>
    <row r="544" spans="1:13" x14ac:dyDescent="0.25">
      <c r="A544" t="s">
        <v>46</v>
      </c>
      <c r="B544" t="str">
        <f t="shared" si="23"/>
        <v>9781913245030</v>
      </c>
      <c r="C544" s="1">
        <v>43727</v>
      </c>
      <c r="D544">
        <v>10.82</v>
      </c>
      <c r="E544">
        <v>5</v>
      </c>
      <c r="F544" t="s">
        <v>320</v>
      </c>
      <c r="G544">
        <v>1</v>
      </c>
      <c r="H544">
        <v>10.82</v>
      </c>
      <c r="I544">
        <v>7.21</v>
      </c>
      <c r="J544">
        <v>33.33</v>
      </c>
      <c r="K544">
        <v>45.01</v>
      </c>
      <c r="L544">
        <v>5.95</v>
      </c>
      <c r="M544">
        <v>2</v>
      </c>
    </row>
    <row r="545" spans="1:13" x14ac:dyDescent="0.25">
      <c r="A545" t="s">
        <v>46</v>
      </c>
      <c r="B545" t="str">
        <f t="shared" si="23"/>
        <v>9781913245030</v>
      </c>
      <c r="C545" s="1">
        <v>43727</v>
      </c>
      <c r="D545">
        <v>10.82</v>
      </c>
      <c r="E545">
        <v>5</v>
      </c>
      <c r="F545" t="s">
        <v>381</v>
      </c>
      <c r="G545">
        <v>1</v>
      </c>
      <c r="H545">
        <v>10.82</v>
      </c>
      <c r="I545">
        <v>7.21</v>
      </c>
      <c r="J545">
        <v>33.33</v>
      </c>
      <c r="K545">
        <v>45.01</v>
      </c>
      <c r="L545">
        <v>5.95</v>
      </c>
      <c r="M545">
        <v>2</v>
      </c>
    </row>
    <row r="546" spans="1:13" x14ac:dyDescent="0.25">
      <c r="A546" t="s">
        <v>186</v>
      </c>
      <c r="B546" t="str">
        <f>"9781908574459"</f>
        <v>9781908574459</v>
      </c>
      <c r="C546" s="1">
        <v>43769</v>
      </c>
      <c r="D546">
        <v>4.99</v>
      </c>
      <c r="E546">
        <v>81</v>
      </c>
      <c r="F546" t="s">
        <v>362</v>
      </c>
      <c r="G546">
        <v>2</v>
      </c>
      <c r="H546">
        <v>9.98</v>
      </c>
      <c r="I546">
        <v>6.65</v>
      </c>
      <c r="J546">
        <v>33.33</v>
      </c>
      <c r="K546">
        <v>44.99</v>
      </c>
      <c r="L546">
        <v>5.49</v>
      </c>
      <c r="M546">
        <v>1</v>
      </c>
    </row>
    <row r="547" spans="1:13" x14ac:dyDescent="0.25">
      <c r="A547" t="s">
        <v>186</v>
      </c>
      <c r="B547" t="str">
        <f>"9781908574459"</f>
        <v>9781908574459</v>
      </c>
      <c r="C547" s="1">
        <v>43769</v>
      </c>
      <c r="D547">
        <v>4.99</v>
      </c>
      <c r="E547">
        <v>81</v>
      </c>
      <c r="F547" t="s">
        <v>325</v>
      </c>
      <c r="G547">
        <v>1</v>
      </c>
      <c r="H547">
        <v>4.99</v>
      </c>
      <c r="I547">
        <v>3.33</v>
      </c>
      <c r="J547">
        <v>33.33</v>
      </c>
      <c r="K547">
        <v>45.1</v>
      </c>
      <c r="L547">
        <v>2.74</v>
      </c>
      <c r="M547">
        <v>1</v>
      </c>
    </row>
    <row r="548" spans="1:13" x14ac:dyDescent="0.25">
      <c r="A548" t="s">
        <v>282</v>
      </c>
      <c r="B548" t="str">
        <f>"9781913245009"</f>
        <v>9781913245009</v>
      </c>
      <c r="C548" s="1">
        <v>43788</v>
      </c>
      <c r="D548">
        <v>3.5</v>
      </c>
      <c r="E548">
        <v>47</v>
      </c>
      <c r="F548" t="s">
        <v>299</v>
      </c>
      <c r="G548">
        <v>-1</v>
      </c>
      <c r="H548">
        <v>-3.5</v>
      </c>
      <c r="I548">
        <v>-2.33</v>
      </c>
      <c r="J548">
        <v>33.33</v>
      </c>
      <c r="K548">
        <v>45.15</v>
      </c>
      <c r="L548">
        <v>-1.92</v>
      </c>
      <c r="M548">
        <v>1</v>
      </c>
    </row>
    <row r="549" spans="1:13" x14ac:dyDescent="0.25">
      <c r="A549" t="s">
        <v>282</v>
      </c>
      <c r="B549" t="str">
        <f>"9781913245009"</f>
        <v>9781913245009</v>
      </c>
      <c r="C549" s="1">
        <v>43788</v>
      </c>
      <c r="D549">
        <v>3.5</v>
      </c>
      <c r="E549">
        <v>47</v>
      </c>
      <c r="F549" t="s">
        <v>299</v>
      </c>
      <c r="G549">
        <v>-1</v>
      </c>
      <c r="H549">
        <v>-3.5</v>
      </c>
      <c r="I549">
        <v>-2.33</v>
      </c>
      <c r="J549">
        <v>33.33</v>
      </c>
      <c r="K549">
        <v>45.15</v>
      </c>
      <c r="L549">
        <v>-1.92</v>
      </c>
      <c r="M549">
        <v>1</v>
      </c>
    </row>
    <row r="550" spans="1:13" x14ac:dyDescent="0.25">
      <c r="A550" t="s">
        <v>192</v>
      </c>
      <c r="B550" t="str">
        <f>"9781913245047"</f>
        <v>9781913245047</v>
      </c>
      <c r="C550" s="1">
        <v>43798</v>
      </c>
      <c r="D550">
        <v>6.99</v>
      </c>
      <c r="E550">
        <v>59</v>
      </c>
      <c r="F550" t="s">
        <v>298</v>
      </c>
      <c r="G550">
        <v>1</v>
      </c>
      <c r="H550">
        <v>6.99</v>
      </c>
      <c r="I550">
        <v>4.4000000000000004</v>
      </c>
      <c r="J550">
        <v>37</v>
      </c>
      <c r="K550">
        <v>48.07</v>
      </c>
      <c r="L550">
        <v>3.63</v>
      </c>
      <c r="M550">
        <v>1</v>
      </c>
    </row>
    <row r="551" spans="1:13" x14ac:dyDescent="0.25">
      <c r="A551" t="s">
        <v>192</v>
      </c>
      <c r="B551" t="str">
        <f>"9781913245047"</f>
        <v>9781913245047</v>
      </c>
      <c r="C551" s="1">
        <v>43798</v>
      </c>
      <c r="D551">
        <v>6.99</v>
      </c>
      <c r="E551">
        <v>59</v>
      </c>
      <c r="F551" t="s">
        <v>299</v>
      </c>
      <c r="G551">
        <v>1</v>
      </c>
      <c r="H551">
        <v>6.99</v>
      </c>
      <c r="I551">
        <v>4.66</v>
      </c>
      <c r="J551">
        <v>33.33</v>
      </c>
      <c r="K551">
        <v>45.07</v>
      </c>
      <c r="L551">
        <v>3.84</v>
      </c>
      <c r="M551">
        <v>1</v>
      </c>
    </row>
    <row r="552" spans="1:13" x14ac:dyDescent="0.25">
      <c r="A552" t="s">
        <v>183</v>
      </c>
      <c r="B552" t="str">
        <f>"9781912261871"</f>
        <v>9781912261871</v>
      </c>
      <c r="C552" s="1">
        <v>43888</v>
      </c>
      <c r="D552">
        <v>7.99</v>
      </c>
      <c r="E552">
        <v>55</v>
      </c>
      <c r="F552" t="s">
        <v>302</v>
      </c>
      <c r="G552">
        <v>1</v>
      </c>
      <c r="H552">
        <v>7.99</v>
      </c>
      <c r="I552">
        <v>5.33</v>
      </c>
      <c r="J552">
        <v>33.33</v>
      </c>
      <c r="K552">
        <v>45.06</v>
      </c>
      <c r="L552">
        <v>4.3899999999999997</v>
      </c>
      <c r="M552">
        <v>1</v>
      </c>
    </row>
    <row r="553" spans="1:13" x14ac:dyDescent="0.25">
      <c r="A553" t="s">
        <v>183</v>
      </c>
      <c r="B553" t="str">
        <f>"9781912261871"</f>
        <v>9781912261871</v>
      </c>
      <c r="C553" s="1">
        <v>43888</v>
      </c>
      <c r="D553">
        <v>7.99</v>
      </c>
      <c r="E553">
        <v>55</v>
      </c>
      <c r="F553" t="s">
        <v>302</v>
      </c>
      <c r="G553">
        <v>1</v>
      </c>
      <c r="H553">
        <v>7.99</v>
      </c>
      <c r="I553">
        <v>5.33</v>
      </c>
      <c r="J553">
        <v>33.33</v>
      </c>
      <c r="K553">
        <v>45.06</v>
      </c>
      <c r="L553">
        <v>4.3899999999999997</v>
      </c>
      <c r="M553">
        <v>1</v>
      </c>
    </row>
    <row r="554" spans="1:13" x14ac:dyDescent="0.25">
      <c r="A554" t="s">
        <v>122</v>
      </c>
      <c r="B554" t="str">
        <f>"9781913245092"</f>
        <v>9781913245092</v>
      </c>
      <c r="C554" s="1">
        <v>43894</v>
      </c>
      <c r="D554">
        <v>6.99</v>
      </c>
      <c r="E554">
        <v>863</v>
      </c>
      <c r="F554" t="s">
        <v>307</v>
      </c>
      <c r="G554">
        <v>1</v>
      </c>
      <c r="H554">
        <v>6.99</v>
      </c>
      <c r="I554">
        <v>4.66</v>
      </c>
      <c r="J554">
        <v>33.33</v>
      </c>
      <c r="K554">
        <v>45.07</v>
      </c>
      <c r="L554">
        <v>3.84</v>
      </c>
      <c r="M554">
        <v>1</v>
      </c>
    </row>
    <row r="555" spans="1:13" x14ac:dyDescent="0.25">
      <c r="A555" t="s">
        <v>122</v>
      </c>
      <c r="B555" t="str">
        <f>"9781913245092"</f>
        <v>9781913245092</v>
      </c>
      <c r="C555" s="1">
        <v>43894</v>
      </c>
      <c r="D555">
        <v>6.99</v>
      </c>
      <c r="E555">
        <v>863</v>
      </c>
      <c r="F555" t="s">
        <v>351</v>
      </c>
      <c r="G555">
        <v>1</v>
      </c>
      <c r="H555">
        <v>6.99</v>
      </c>
      <c r="I555">
        <v>4.66</v>
      </c>
      <c r="J555">
        <v>33.33</v>
      </c>
      <c r="K555">
        <v>45.07</v>
      </c>
      <c r="L555">
        <v>3.84</v>
      </c>
      <c r="M555">
        <v>1</v>
      </c>
    </row>
    <row r="556" spans="1:13" x14ac:dyDescent="0.25">
      <c r="A556" t="s">
        <v>122</v>
      </c>
      <c r="B556" t="str">
        <f>"9781913245092"</f>
        <v>9781913245092</v>
      </c>
      <c r="C556" s="1">
        <v>43894</v>
      </c>
      <c r="D556">
        <v>6.99</v>
      </c>
      <c r="E556">
        <v>863</v>
      </c>
      <c r="F556" t="s">
        <v>299</v>
      </c>
      <c r="G556">
        <v>1</v>
      </c>
      <c r="H556">
        <v>6.99</v>
      </c>
      <c r="I556">
        <v>4.66</v>
      </c>
      <c r="J556">
        <v>33.33</v>
      </c>
      <c r="K556">
        <v>45.07</v>
      </c>
      <c r="L556">
        <v>3.84</v>
      </c>
      <c r="M556">
        <v>1</v>
      </c>
    </row>
    <row r="557" spans="1:13" x14ac:dyDescent="0.25">
      <c r="A557" t="s">
        <v>122</v>
      </c>
      <c r="B557" t="str">
        <f>"9781913245092"</f>
        <v>9781913245092</v>
      </c>
      <c r="C557" s="1">
        <v>43894</v>
      </c>
      <c r="D557">
        <v>6.99</v>
      </c>
      <c r="E557">
        <v>863</v>
      </c>
      <c r="F557" t="s">
        <v>299</v>
      </c>
      <c r="G557">
        <v>1</v>
      </c>
      <c r="H557">
        <v>6.99</v>
      </c>
      <c r="I557">
        <v>4.66</v>
      </c>
      <c r="J557">
        <v>33.33</v>
      </c>
      <c r="K557">
        <v>45.07</v>
      </c>
      <c r="L557">
        <v>3.84</v>
      </c>
      <c r="M557">
        <v>1</v>
      </c>
    </row>
    <row r="558" spans="1:13" x14ac:dyDescent="0.25">
      <c r="A558" t="s">
        <v>122</v>
      </c>
      <c r="B558" t="str">
        <f>"9781913245092"</f>
        <v>9781913245092</v>
      </c>
      <c r="C558" s="1">
        <v>43894</v>
      </c>
      <c r="D558">
        <v>6.99</v>
      </c>
      <c r="E558">
        <v>863</v>
      </c>
      <c r="F558" t="s">
        <v>299</v>
      </c>
      <c r="G558">
        <v>1</v>
      </c>
      <c r="H558">
        <v>6.99</v>
      </c>
      <c r="I558">
        <v>4.66</v>
      </c>
      <c r="J558">
        <v>33.33</v>
      </c>
      <c r="K558">
        <v>45.07</v>
      </c>
      <c r="L558">
        <v>3.84</v>
      </c>
      <c r="M558">
        <v>1</v>
      </c>
    </row>
    <row r="559" spans="1:13" x14ac:dyDescent="0.25">
      <c r="A559" t="s">
        <v>141</v>
      </c>
      <c r="B559" t="str">
        <f>"9781912261994"</f>
        <v>9781912261994</v>
      </c>
      <c r="C559" s="1">
        <v>43943</v>
      </c>
      <c r="D559">
        <v>6.99</v>
      </c>
      <c r="E559">
        <v>0</v>
      </c>
      <c r="F559" t="s">
        <v>298</v>
      </c>
      <c r="G559">
        <v>4</v>
      </c>
      <c r="H559">
        <v>27.96</v>
      </c>
      <c r="I559">
        <v>17.61</v>
      </c>
      <c r="J559">
        <v>37</v>
      </c>
      <c r="K559">
        <v>47.97</v>
      </c>
      <c r="L559">
        <v>14.55</v>
      </c>
      <c r="M559">
        <v>1</v>
      </c>
    </row>
    <row r="560" spans="1:13" x14ac:dyDescent="0.25">
      <c r="A560" t="s">
        <v>213</v>
      </c>
      <c r="B560" t="str">
        <f>"9781913245146"</f>
        <v>9781913245146</v>
      </c>
      <c r="C560" s="1">
        <v>43964</v>
      </c>
      <c r="D560">
        <v>9.99</v>
      </c>
      <c r="E560">
        <v>2</v>
      </c>
      <c r="F560" t="s">
        <v>348</v>
      </c>
      <c r="G560">
        <v>1</v>
      </c>
      <c r="H560">
        <v>9.99</v>
      </c>
      <c r="I560">
        <v>6.66</v>
      </c>
      <c r="J560">
        <v>33.33</v>
      </c>
      <c r="K560">
        <v>45.05</v>
      </c>
      <c r="L560">
        <v>5.49</v>
      </c>
      <c r="M560">
        <v>1</v>
      </c>
    </row>
    <row r="561" spans="1:13" x14ac:dyDescent="0.25">
      <c r="A561" t="s">
        <v>126</v>
      </c>
      <c r="B561" t="str">
        <f>"9781908574480"</f>
        <v>9781908574480</v>
      </c>
      <c r="C561" s="1">
        <v>44026</v>
      </c>
      <c r="D561">
        <v>4.99</v>
      </c>
      <c r="E561">
        <v>43</v>
      </c>
      <c r="F561" t="s">
        <v>298</v>
      </c>
      <c r="G561">
        <v>6</v>
      </c>
      <c r="H561">
        <v>29.94</v>
      </c>
      <c r="I561">
        <v>18.86</v>
      </c>
      <c r="J561">
        <v>37</v>
      </c>
      <c r="K561">
        <v>47.97</v>
      </c>
      <c r="L561">
        <v>15.58</v>
      </c>
      <c r="M561">
        <v>1</v>
      </c>
    </row>
    <row r="562" spans="1:13" x14ac:dyDescent="0.25">
      <c r="A562" t="s">
        <v>126</v>
      </c>
      <c r="B562" t="str">
        <f>"9781908574480"</f>
        <v>9781908574480</v>
      </c>
      <c r="C562" s="1">
        <v>44026</v>
      </c>
      <c r="D562">
        <v>4.99</v>
      </c>
      <c r="E562">
        <v>43</v>
      </c>
      <c r="F562" t="s">
        <v>334</v>
      </c>
      <c r="G562">
        <v>1</v>
      </c>
      <c r="H562">
        <v>4.99</v>
      </c>
      <c r="I562">
        <v>3.33</v>
      </c>
      <c r="J562">
        <v>33.33</v>
      </c>
      <c r="K562">
        <v>45.1</v>
      </c>
      <c r="L562">
        <v>2.74</v>
      </c>
      <c r="M562">
        <v>1</v>
      </c>
    </row>
    <row r="563" spans="1:13" x14ac:dyDescent="0.25">
      <c r="A563" t="s">
        <v>126</v>
      </c>
      <c r="B563" t="str">
        <f>"9781908574480"</f>
        <v>9781908574480</v>
      </c>
      <c r="C563" s="1">
        <v>44026</v>
      </c>
      <c r="D563">
        <v>4.99</v>
      </c>
      <c r="E563">
        <v>43</v>
      </c>
      <c r="F563" t="s">
        <v>299</v>
      </c>
      <c r="G563">
        <v>1</v>
      </c>
      <c r="H563">
        <v>4.99</v>
      </c>
      <c r="I563">
        <v>3.33</v>
      </c>
      <c r="J563">
        <v>33.33</v>
      </c>
      <c r="K563">
        <v>45.1</v>
      </c>
      <c r="L563">
        <v>2.74</v>
      </c>
      <c r="M563">
        <v>1</v>
      </c>
    </row>
    <row r="564" spans="1:13" x14ac:dyDescent="0.25">
      <c r="A564" t="s">
        <v>126</v>
      </c>
      <c r="B564" t="str">
        <f>"9781908574480"</f>
        <v>9781908574480</v>
      </c>
      <c r="C564" s="1">
        <v>44026</v>
      </c>
      <c r="D564">
        <v>4.99</v>
      </c>
      <c r="E564">
        <v>43</v>
      </c>
      <c r="F564" t="s">
        <v>319</v>
      </c>
      <c r="G564">
        <v>-1</v>
      </c>
      <c r="H564">
        <v>-4.99</v>
      </c>
      <c r="I564">
        <v>-3.33</v>
      </c>
      <c r="J564">
        <v>33.33</v>
      </c>
      <c r="K564">
        <v>45.1</v>
      </c>
      <c r="L564">
        <v>-2.74</v>
      </c>
      <c r="M564">
        <v>1</v>
      </c>
    </row>
    <row r="565" spans="1:13" x14ac:dyDescent="0.25">
      <c r="A565" t="s">
        <v>189</v>
      </c>
      <c r="B565" t="str">
        <f>"9781913245290"</f>
        <v>9781913245290</v>
      </c>
      <c r="C565" s="1">
        <v>44032</v>
      </c>
      <c r="D565">
        <v>6.99</v>
      </c>
      <c r="E565">
        <v>74</v>
      </c>
      <c r="F565" t="s">
        <v>307</v>
      </c>
      <c r="G565">
        <v>1</v>
      </c>
      <c r="H565">
        <v>6.99</v>
      </c>
      <c r="I565">
        <v>4.66</v>
      </c>
      <c r="J565">
        <v>33.33</v>
      </c>
      <c r="K565">
        <v>45.07</v>
      </c>
      <c r="L565">
        <v>3.84</v>
      </c>
      <c r="M565">
        <v>1</v>
      </c>
    </row>
    <row r="566" spans="1:13" x14ac:dyDescent="0.25">
      <c r="A566" t="s">
        <v>189</v>
      </c>
      <c r="B566" t="str">
        <f>"9781913245290"</f>
        <v>9781913245290</v>
      </c>
      <c r="C566" s="1">
        <v>44032</v>
      </c>
      <c r="D566">
        <v>6.99</v>
      </c>
      <c r="E566">
        <v>74</v>
      </c>
      <c r="F566" t="s">
        <v>351</v>
      </c>
      <c r="G566">
        <v>1</v>
      </c>
      <c r="H566">
        <v>6.99</v>
      </c>
      <c r="I566">
        <v>4.66</v>
      </c>
      <c r="J566">
        <v>33.33</v>
      </c>
      <c r="K566">
        <v>45.07</v>
      </c>
      <c r="L566">
        <v>3.84</v>
      </c>
      <c r="M566">
        <v>1</v>
      </c>
    </row>
    <row r="567" spans="1:13" x14ac:dyDescent="0.25">
      <c r="A567" t="s">
        <v>135</v>
      </c>
      <c r="B567" t="str">
        <f>"9781913245238"</f>
        <v>9781913245238</v>
      </c>
      <c r="C567" s="1">
        <v>44043</v>
      </c>
      <c r="D567">
        <v>6.99</v>
      </c>
      <c r="E567">
        <v>52</v>
      </c>
      <c r="F567" t="s">
        <v>302</v>
      </c>
      <c r="G567">
        <v>3</v>
      </c>
      <c r="H567">
        <v>20.97</v>
      </c>
      <c r="I567">
        <v>13.98</v>
      </c>
      <c r="J567">
        <v>33.33</v>
      </c>
      <c r="K567">
        <v>45.02</v>
      </c>
      <c r="L567">
        <v>11.53</v>
      </c>
      <c r="M567">
        <v>1</v>
      </c>
    </row>
    <row r="568" spans="1:13" x14ac:dyDescent="0.25">
      <c r="A568" t="s">
        <v>135</v>
      </c>
      <c r="B568" t="str">
        <f>"9781913245238"</f>
        <v>9781913245238</v>
      </c>
      <c r="C568" s="1">
        <v>44043</v>
      </c>
      <c r="D568">
        <v>6.99</v>
      </c>
      <c r="E568">
        <v>52</v>
      </c>
      <c r="F568" t="s">
        <v>419</v>
      </c>
      <c r="G568">
        <v>-2</v>
      </c>
      <c r="H568">
        <v>-13.98</v>
      </c>
      <c r="I568">
        <v>-9.32</v>
      </c>
      <c r="J568">
        <v>33.33</v>
      </c>
      <c r="K568">
        <v>45</v>
      </c>
      <c r="L568">
        <v>-7.69</v>
      </c>
      <c r="M568">
        <v>1</v>
      </c>
    </row>
    <row r="569" spans="1:13" x14ac:dyDescent="0.25">
      <c r="A569" t="s">
        <v>135</v>
      </c>
      <c r="B569" t="str">
        <f>"9781913245238"</f>
        <v>9781913245238</v>
      </c>
      <c r="C569" s="1">
        <v>44043</v>
      </c>
      <c r="D569">
        <v>6.99</v>
      </c>
      <c r="E569">
        <v>52</v>
      </c>
      <c r="F569" t="s">
        <v>303</v>
      </c>
      <c r="G569">
        <v>1</v>
      </c>
      <c r="H569">
        <v>6.99</v>
      </c>
      <c r="I569">
        <v>4.66</v>
      </c>
      <c r="J569">
        <v>33.33</v>
      </c>
      <c r="K569">
        <v>45.07</v>
      </c>
      <c r="L569">
        <v>3.84</v>
      </c>
      <c r="M569">
        <v>1</v>
      </c>
    </row>
    <row r="570" spans="1:13" x14ac:dyDescent="0.25">
      <c r="A570" t="s">
        <v>135</v>
      </c>
      <c r="B570" t="str">
        <f>"9781913245238"</f>
        <v>9781913245238</v>
      </c>
      <c r="C570" s="1">
        <v>44043</v>
      </c>
      <c r="D570">
        <v>6.99</v>
      </c>
      <c r="E570">
        <v>52</v>
      </c>
      <c r="F570" t="s">
        <v>303</v>
      </c>
      <c r="G570">
        <v>1</v>
      </c>
      <c r="H570">
        <v>6.99</v>
      </c>
      <c r="I570">
        <v>4.66</v>
      </c>
      <c r="J570">
        <v>33.33</v>
      </c>
      <c r="K570">
        <v>45.07</v>
      </c>
      <c r="L570">
        <v>3.84</v>
      </c>
      <c r="M570">
        <v>1</v>
      </c>
    </row>
    <row r="571" spans="1:13" x14ac:dyDescent="0.25">
      <c r="A571" t="s">
        <v>135</v>
      </c>
      <c r="B571" t="str">
        <f>"9781913245238"</f>
        <v>9781913245238</v>
      </c>
      <c r="C571" s="1">
        <v>44043</v>
      </c>
      <c r="D571">
        <v>6.99</v>
      </c>
      <c r="E571">
        <v>52</v>
      </c>
      <c r="F571" t="s">
        <v>308</v>
      </c>
      <c r="G571">
        <v>1</v>
      </c>
      <c r="H571">
        <v>6.99</v>
      </c>
      <c r="I571">
        <v>4.66</v>
      </c>
      <c r="J571">
        <v>33.33</v>
      </c>
      <c r="K571">
        <v>45.07</v>
      </c>
      <c r="L571">
        <v>3.84</v>
      </c>
      <c r="M571">
        <v>1</v>
      </c>
    </row>
    <row r="572" spans="1:13" x14ac:dyDescent="0.25">
      <c r="A572" t="s">
        <v>214</v>
      </c>
      <c r="B572" t="str">
        <f>"9781908574893"</f>
        <v>9781908574893</v>
      </c>
      <c r="C572" s="1">
        <v>44050</v>
      </c>
      <c r="D572">
        <v>4.99</v>
      </c>
      <c r="E572">
        <v>8</v>
      </c>
      <c r="F572" t="s">
        <v>338</v>
      </c>
      <c r="G572">
        <v>2</v>
      </c>
      <c r="H572">
        <v>9.98</v>
      </c>
      <c r="I572">
        <v>6.65</v>
      </c>
      <c r="J572">
        <v>33.33</v>
      </c>
      <c r="K572">
        <v>44.99</v>
      </c>
      <c r="L572">
        <v>5.49</v>
      </c>
      <c r="M572">
        <v>1</v>
      </c>
    </row>
    <row r="573" spans="1:13" x14ac:dyDescent="0.25">
      <c r="A573" t="s">
        <v>12</v>
      </c>
      <c r="B573" t="str">
        <f>"9781913245184"</f>
        <v>9781913245184</v>
      </c>
      <c r="C573" s="1">
        <v>44067</v>
      </c>
      <c r="D573">
        <v>24.95</v>
      </c>
      <c r="E573">
        <v>60</v>
      </c>
      <c r="F573" t="s">
        <v>298</v>
      </c>
      <c r="G573">
        <v>22</v>
      </c>
      <c r="H573">
        <v>548.9</v>
      </c>
      <c r="I573">
        <v>345.81</v>
      </c>
      <c r="J573">
        <v>37</v>
      </c>
      <c r="K573">
        <v>47.97</v>
      </c>
      <c r="L573">
        <v>285.64</v>
      </c>
      <c r="M573">
        <v>1</v>
      </c>
    </row>
    <row r="574" spans="1:13" x14ac:dyDescent="0.25">
      <c r="A574" t="s">
        <v>142</v>
      </c>
      <c r="B574" t="str">
        <f>"9781912261987"</f>
        <v>9781912261987</v>
      </c>
      <c r="C574" s="1">
        <v>44084</v>
      </c>
      <c r="D574">
        <v>12.99</v>
      </c>
      <c r="E574">
        <v>20</v>
      </c>
      <c r="F574" t="s">
        <v>302</v>
      </c>
      <c r="G574">
        <v>2</v>
      </c>
      <c r="H574">
        <v>25.98</v>
      </c>
      <c r="I574">
        <v>17.32</v>
      </c>
      <c r="J574">
        <v>33.33</v>
      </c>
      <c r="K574">
        <v>45</v>
      </c>
      <c r="L574">
        <v>14.29</v>
      </c>
      <c r="M574">
        <v>1</v>
      </c>
    </row>
    <row r="575" spans="1:13" x14ac:dyDescent="0.25">
      <c r="A575" t="s">
        <v>210</v>
      </c>
      <c r="B575" t="str">
        <f>"9781913245177"</f>
        <v>9781913245177</v>
      </c>
      <c r="C575" s="1">
        <v>44092</v>
      </c>
      <c r="D575">
        <v>9.99</v>
      </c>
      <c r="E575">
        <v>24</v>
      </c>
      <c r="F575" t="s">
        <v>348</v>
      </c>
      <c r="G575">
        <v>1</v>
      </c>
      <c r="H575">
        <v>9.99</v>
      </c>
      <c r="I575">
        <v>7.49</v>
      </c>
      <c r="J575">
        <v>25</v>
      </c>
      <c r="K575">
        <v>38.04</v>
      </c>
      <c r="L575">
        <v>6.19</v>
      </c>
      <c r="M575">
        <v>1</v>
      </c>
    </row>
    <row r="576" spans="1:13" x14ac:dyDescent="0.25">
      <c r="A576" t="s">
        <v>26</v>
      </c>
      <c r="B576" t="str">
        <f t="shared" ref="B576:B591" si="24">"9781912261048"</f>
        <v>9781912261048</v>
      </c>
      <c r="C576" s="1">
        <v>44105</v>
      </c>
      <c r="D576">
        <v>11.99</v>
      </c>
      <c r="E576">
        <v>39</v>
      </c>
      <c r="F576" t="s">
        <v>306</v>
      </c>
      <c r="G576">
        <v>1</v>
      </c>
      <c r="H576">
        <v>11.99</v>
      </c>
      <c r="I576">
        <v>7.99</v>
      </c>
      <c r="J576">
        <v>33.33</v>
      </c>
      <c r="K576">
        <v>45.04</v>
      </c>
      <c r="L576">
        <v>6.59</v>
      </c>
      <c r="M576">
        <v>1</v>
      </c>
    </row>
    <row r="577" spans="1:13" x14ac:dyDescent="0.25">
      <c r="A577" t="s">
        <v>26</v>
      </c>
      <c r="B577" t="str">
        <f t="shared" si="24"/>
        <v>9781912261048</v>
      </c>
      <c r="C577" s="1">
        <v>44105</v>
      </c>
      <c r="D577">
        <v>11.99</v>
      </c>
      <c r="E577">
        <v>39</v>
      </c>
      <c r="F577" t="s">
        <v>306</v>
      </c>
      <c r="G577">
        <v>1</v>
      </c>
      <c r="H577">
        <v>11.99</v>
      </c>
      <c r="I577">
        <v>7.99</v>
      </c>
      <c r="J577">
        <v>33.33</v>
      </c>
      <c r="K577">
        <v>45.04</v>
      </c>
      <c r="L577">
        <v>6.59</v>
      </c>
      <c r="M577">
        <v>1</v>
      </c>
    </row>
    <row r="578" spans="1:13" x14ac:dyDescent="0.25">
      <c r="A578" t="s">
        <v>26</v>
      </c>
      <c r="B578" t="str">
        <f t="shared" si="24"/>
        <v>9781912261048</v>
      </c>
      <c r="C578" s="1">
        <v>44105</v>
      </c>
      <c r="D578">
        <v>11.99</v>
      </c>
      <c r="E578">
        <v>39</v>
      </c>
      <c r="F578" t="s">
        <v>330</v>
      </c>
      <c r="G578">
        <v>2</v>
      </c>
      <c r="H578">
        <v>23.98</v>
      </c>
      <c r="I578">
        <v>15.99</v>
      </c>
      <c r="J578">
        <v>33.33</v>
      </c>
      <c r="K578">
        <v>45</v>
      </c>
      <c r="L578">
        <v>13.19</v>
      </c>
      <c r="M578">
        <v>1</v>
      </c>
    </row>
    <row r="579" spans="1:13" x14ac:dyDescent="0.25">
      <c r="A579" t="s">
        <v>26</v>
      </c>
      <c r="B579" t="str">
        <f t="shared" si="24"/>
        <v>9781912261048</v>
      </c>
      <c r="C579" s="1">
        <v>44105</v>
      </c>
      <c r="D579">
        <v>11.99</v>
      </c>
      <c r="E579">
        <v>39</v>
      </c>
      <c r="F579" t="s">
        <v>314</v>
      </c>
      <c r="G579">
        <v>1</v>
      </c>
      <c r="H579">
        <v>11.99</v>
      </c>
      <c r="I579">
        <v>7.99</v>
      </c>
      <c r="J579">
        <v>33.33</v>
      </c>
      <c r="K579">
        <v>45.04</v>
      </c>
      <c r="L579">
        <v>6.59</v>
      </c>
      <c r="M579">
        <v>1</v>
      </c>
    </row>
    <row r="580" spans="1:13" x14ac:dyDescent="0.25">
      <c r="A580" t="s">
        <v>26</v>
      </c>
      <c r="B580" t="str">
        <f t="shared" si="24"/>
        <v>9781912261048</v>
      </c>
      <c r="C580" s="1">
        <v>44105</v>
      </c>
      <c r="D580">
        <v>11.99</v>
      </c>
      <c r="E580">
        <v>39</v>
      </c>
      <c r="F580" t="s">
        <v>348</v>
      </c>
      <c r="G580">
        <v>1</v>
      </c>
      <c r="H580">
        <v>11.99</v>
      </c>
      <c r="I580">
        <v>7.99</v>
      </c>
      <c r="J580">
        <v>33.33</v>
      </c>
      <c r="K580">
        <v>45.04</v>
      </c>
      <c r="L580">
        <v>6.59</v>
      </c>
      <c r="M580">
        <v>1</v>
      </c>
    </row>
    <row r="581" spans="1:13" x14ac:dyDescent="0.25">
      <c r="A581" t="s">
        <v>26</v>
      </c>
      <c r="B581" t="str">
        <f t="shared" si="24"/>
        <v>9781912261048</v>
      </c>
      <c r="C581" s="1">
        <v>44105</v>
      </c>
      <c r="D581">
        <v>11.99</v>
      </c>
      <c r="E581">
        <v>39</v>
      </c>
      <c r="F581" t="s">
        <v>373</v>
      </c>
      <c r="G581">
        <v>2</v>
      </c>
      <c r="H581">
        <v>23.98</v>
      </c>
      <c r="I581">
        <v>15.99</v>
      </c>
      <c r="J581">
        <v>33.33</v>
      </c>
      <c r="K581">
        <v>45</v>
      </c>
      <c r="L581">
        <v>13.19</v>
      </c>
      <c r="M581">
        <v>1</v>
      </c>
    </row>
    <row r="582" spans="1:13" x14ac:dyDescent="0.25">
      <c r="A582" t="s">
        <v>26</v>
      </c>
      <c r="B582" t="str">
        <f t="shared" si="24"/>
        <v>9781912261048</v>
      </c>
      <c r="C582" s="1">
        <v>44105</v>
      </c>
      <c r="D582">
        <v>11.99</v>
      </c>
      <c r="E582">
        <v>39</v>
      </c>
      <c r="F582" t="s">
        <v>337</v>
      </c>
      <c r="G582">
        <v>1</v>
      </c>
      <c r="H582">
        <v>11.99</v>
      </c>
      <c r="I582">
        <v>7.99</v>
      </c>
      <c r="J582">
        <v>33.33</v>
      </c>
      <c r="K582">
        <v>45.04</v>
      </c>
      <c r="L582">
        <v>6.59</v>
      </c>
      <c r="M582">
        <v>1</v>
      </c>
    </row>
    <row r="583" spans="1:13" x14ac:dyDescent="0.25">
      <c r="A583" t="s">
        <v>26</v>
      </c>
      <c r="B583" t="str">
        <f t="shared" si="24"/>
        <v>9781912261048</v>
      </c>
      <c r="C583" s="1">
        <v>44105</v>
      </c>
      <c r="D583">
        <v>11.99</v>
      </c>
      <c r="E583">
        <v>39</v>
      </c>
      <c r="F583" t="s">
        <v>321</v>
      </c>
      <c r="G583">
        <v>2</v>
      </c>
      <c r="H583">
        <v>23.98</v>
      </c>
      <c r="I583">
        <v>15.99</v>
      </c>
      <c r="J583">
        <v>33.33</v>
      </c>
      <c r="K583">
        <v>45</v>
      </c>
      <c r="L583">
        <v>13.19</v>
      </c>
      <c r="M583">
        <v>1</v>
      </c>
    </row>
    <row r="584" spans="1:13" x14ac:dyDescent="0.25">
      <c r="A584" t="s">
        <v>26</v>
      </c>
      <c r="B584" t="str">
        <f t="shared" si="24"/>
        <v>9781912261048</v>
      </c>
      <c r="C584" s="1">
        <v>44105</v>
      </c>
      <c r="D584">
        <v>11.99</v>
      </c>
      <c r="E584">
        <v>39</v>
      </c>
      <c r="F584" t="s">
        <v>313</v>
      </c>
      <c r="G584">
        <v>2</v>
      </c>
      <c r="H584">
        <v>23.98</v>
      </c>
      <c r="I584">
        <v>15.99</v>
      </c>
      <c r="J584">
        <v>33.33</v>
      </c>
      <c r="K584">
        <v>45</v>
      </c>
      <c r="L584">
        <v>13.19</v>
      </c>
      <c r="M584">
        <v>1</v>
      </c>
    </row>
    <row r="585" spans="1:13" x14ac:dyDescent="0.25">
      <c r="A585" t="s">
        <v>26</v>
      </c>
      <c r="B585" t="str">
        <f t="shared" si="24"/>
        <v>9781912261048</v>
      </c>
      <c r="C585" s="1">
        <v>44105</v>
      </c>
      <c r="D585">
        <v>11.99</v>
      </c>
      <c r="E585">
        <v>39</v>
      </c>
      <c r="F585" t="s">
        <v>341</v>
      </c>
      <c r="G585">
        <v>1</v>
      </c>
      <c r="H585">
        <v>11.99</v>
      </c>
      <c r="I585">
        <v>7.99</v>
      </c>
      <c r="J585">
        <v>33.33</v>
      </c>
      <c r="K585">
        <v>45.04</v>
      </c>
      <c r="L585">
        <v>6.59</v>
      </c>
      <c r="M585">
        <v>1</v>
      </c>
    </row>
    <row r="586" spans="1:13" x14ac:dyDescent="0.25">
      <c r="A586" t="s">
        <v>26</v>
      </c>
      <c r="B586" t="str">
        <f t="shared" si="24"/>
        <v>9781912261048</v>
      </c>
      <c r="C586" s="1">
        <v>44105</v>
      </c>
      <c r="D586">
        <v>11.99</v>
      </c>
      <c r="E586">
        <v>39</v>
      </c>
      <c r="F586" t="s">
        <v>297</v>
      </c>
      <c r="G586">
        <v>5</v>
      </c>
      <c r="H586">
        <v>59.95</v>
      </c>
      <c r="I586">
        <v>39.97</v>
      </c>
      <c r="J586">
        <v>33.33</v>
      </c>
      <c r="K586">
        <v>45.01</v>
      </c>
      <c r="L586">
        <v>32.97</v>
      </c>
      <c r="M586">
        <v>1</v>
      </c>
    </row>
    <row r="587" spans="1:13" x14ac:dyDescent="0.25">
      <c r="A587" t="s">
        <v>26</v>
      </c>
      <c r="B587" t="str">
        <f t="shared" si="24"/>
        <v>9781912261048</v>
      </c>
      <c r="C587" s="1">
        <v>44105</v>
      </c>
      <c r="D587">
        <v>11.99</v>
      </c>
      <c r="E587">
        <v>39</v>
      </c>
      <c r="F587" t="s">
        <v>297</v>
      </c>
      <c r="G587">
        <v>1</v>
      </c>
      <c r="H587">
        <v>11.99</v>
      </c>
      <c r="I587">
        <v>7.99</v>
      </c>
      <c r="J587">
        <v>33.33</v>
      </c>
      <c r="K587">
        <v>45.04</v>
      </c>
      <c r="L587">
        <v>6.59</v>
      </c>
      <c r="M587">
        <v>1</v>
      </c>
    </row>
    <row r="588" spans="1:13" x14ac:dyDescent="0.25">
      <c r="A588" t="s">
        <v>26</v>
      </c>
      <c r="B588" t="str">
        <f t="shared" si="24"/>
        <v>9781912261048</v>
      </c>
      <c r="C588" s="1">
        <v>44105</v>
      </c>
      <c r="D588">
        <v>11.99</v>
      </c>
      <c r="E588">
        <v>39</v>
      </c>
      <c r="F588" t="s">
        <v>327</v>
      </c>
      <c r="G588">
        <v>1</v>
      </c>
      <c r="H588">
        <v>11.99</v>
      </c>
      <c r="I588">
        <v>7.99</v>
      </c>
      <c r="J588">
        <v>33.33</v>
      </c>
      <c r="K588">
        <v>45.04</v>
      </c>
      <c r="L588">
        <v>6.59</v>
      </c>
      <c r="M588">
        <v>1</v>
      </c>
    </row>
    <row r="589" spans="1:13" x14ac:dyDescent="0.25">
      <c r="A589" t="s">
        <v>26</v>
      </c>
      <c r="B589" t="str">
        <f t="shared" si="24"/>
        <v>9781912261048</v>
      </c>
      <c r="C589" s="1">
        <v>44105</v>
      </c>
      <c r="D589">
        <v>11.99</v>
      </c>
      <c r="E589">
        <v>39</v>
      </c>
      <c r="F589" t="s">
        <v>325</v>
      </c>
      <c r="G589">
        <v>1</v>
      </c>
      <c r="H589">
        <v>11.99</v>
      </c>
      <c r="I589">
        <v>7.99</v>
      </c>
      <c r="J589">
        <v>33.33</v>
      </c>
      <c r="K589">
        <v>45.04</v>
      </c>
      <c r="L589">
        <v>6.59</v>
      </c>
      <c r="M589">
        <v>1</v>
      </c>
    </row>
    <row r="590" spans="1:13" x14ac:dyDescent="0.25">
      <c r="A590" t="s">
        <v>26</v>
      </c>
      <c r="B590" t="str">
        <f t="shared" si="24"/>
        <v>9781912261048</v>
      </c>
      <c r="C590" s="1">
        <v>44105</v>
      </c>
      <c r="D590">
        <v>11.99</v>
      </c>
      <c r="E590">
        <v>39</v>
      </c>
      <c r="F590" t="s">
        <v>308</v>
      </c>
      <c r="G590">
        <v>2</v>
      </c>
      <c r="H590">
        <v>23.98</v>
      </c>
      <c r="I590">
        <v>15.99</v>
      </c>
      <c r="J590">
        <v>33.33</v>
      </c>
      <c r="K590">
        <v>45</v>
      </c>
      <c r="L590">
        <v>13.19</v>
      </c>
      <c r="M590">
        <v>1</v>
      </c>
    </row>
    <row r="591" spans="1:13" x14ac:dyDescent="0.25">
      <c r="A591" t="s">
        <v>26</v>
      </c>
      <c r="B591" t="str">
        <f t="shared" si="24"/>
        <v>9781912261048</v>
      </c>
      <c r="C591" s="1">
        <v>44105</v>
      </c>
      <c r="D591">
        <v>11.99</v>
      </c>
      <c r="E591">
        <v>39</v>
      </c>
      <c r="F591" t="s">
        <v>381</v>
      </c>
      <c r="G591">
        <v>1</v>
      </c>
      <c r="H591">
        <v>11.99</v>
      </c>
      <c r="I591">
        <v>7.99</v>
      </c>
      <c r="J591">
        <v>33.33</v>
      </c>
      <c r="K591">
        <v>45.04</v>
      </c>
      <c r="L591">
        <v>6.59</v>
      </c>
      <c r="M591">
        <v>1</v>
      </c>
    </row>
    <row r="592" spans="1:13" x14ac:dyDescent="0.25">
      <c r="A592" t="s">
        <v>39</v>
      </c>
      <c r="B592" t="str">
        <f t="shared" ref="B592:B601" si="25">"9781912261291"</f>
        <v>9781912261291</v>
      </c>
      <c r="C592" s="1">
        <v>44119</v>
      </c>
      <c r="D592">
        <v>6.99</v>
      </c>
      <c r="E592">
        <v>85</v>
      </c>
      <c r="F592" t="s">
        <v>298</v>
      </c>
      <c r="G592">
        <v>12</v>
      </c>
      <c r="H592">
        <v>83.88</v>
      </c>
      <c r="I592">
        <v>52.84</v>
      </c>
      <c r="J592">
        <v>37</v>
      </c>
      <c r="K592">
        <v>47.97</v>
      </c>
      <c r="L592">
        <v>43.65</v>
      </c>
      <c r="M592">
        <v>1</v>
      </c>
    </row>
    <row r="593" spans="1:13" x14ac:dyDescent="0.25">
      <c r="A593" t="s">
        <v>39</v>
      </c>
      <c r="B593" t="str">
        <f t="shared" si="25"/>
        <v>9781912261291</v>
      </c>
      <c r="C593" s="1">
        <v>44119</v>
      </c>
      <c r="D593">
        <v>6.99</v>
      </c>
      <c r="E593">
        <v>85</v>
      </c>
      <c r="F593" t="s">
        <v>316</v>
      </c>
      <c r="G593">
        <v>1</v>
      </c>
      <c r="H593">
        <v>6.99</v>
      </c>
      <c r="I593">
        <v>4.66</v>
      </c>
      <c r="J593">
        <v>33.33</v>
      </c>
      <c r="K593">
        <v>45.07</v>
      </c>
      <c r="L593">
        <v>3.84</v>
      </c>
      <c r="M593">
        <v>1</v>
      </c>
    </row>
    <row r="594" spans="1:13" x14ac:dyDescent="0.25">
      <c r="A594" t="s">
        <v>39</v>
      </c>
      <c r="B594" t="str">
        <f t="shared" si="25"/>
        <v>9781912261291</v>
      </c>
      <c r="C594" s="1">
        <v>44119</v>
      </c>
      <c r="D594">
        <v>6.99</v>
      </c>
      <c r="E594">
        <v>85</v>
      </c>
      <c r="F594" t="s">
        <v>316</v>
      </c>
      <c r="G594">
        <v>1</v>
      </c>
      <c r="H594">
        <v>6.99</v>
      </c>
      <c r="I594">
        <v>4.66</v>
      </c>
      <c r="J594">
        <v>33.33</v>
      </c>
      <c r="K594">
        <v>45.07</v>
      </c>
      <c r="L594">
        <v>3.84</v>
      </c>
      <c r="M594">
        <v>1</v>
      </c>
    </row>
    <row r="595" spans="1:13" x14ac:dyDescent="0.25">
      <c r="A595" t="s">
        <v>39</v>
      </c>
      <c r="B595" t="str">
        <f t="shared" si="25"/>
        <v>9781912261291</v>
      </c>
      <c r="C595" s="1">
        <v>44119</v>
      </c>
      <c r="D595">
        <v>6.99</v>
      </c>
      <c r="E595">
        <v>85</v>
      </c>
      <c r="F595" t="s">
        <v>349</v>
      </c>
      <c r="G595">
        <v>5</v>
      </c>
      <c r="H595">
        <v>34.950000000000003</v>
      </c>
      <c r="I595">
        <v>23.3</v>
      </c>
      <c r="J595">
        <v>33.33</v>
      </c>
      <c r="K595">
        <v>45.01</v>
      </c>
      <c r="L595">
        <v>19.22</v>
      </c>
      <c r="M595">
        <v>1</v>
      </c>
    </row>
    <row r="596" spans="1:13" x14ac:dyDescent="0.25">
      <c r="A596" t="s">
        <v>39</v>
      </c>
      <c r="B596" t="str">
        <f t="shared" si="25"/>
        <v>9781912261291</v>
      </c>
      <c r="C596" s="1">
        <v>44119</v>
      </c>
      <c r="D596">
        <v>6.99</v>
      </c>
      <c r="E596">
        <v>85</v>
      </c>
      <c r="F596" t="s">
        <v>305</v>
      </c>
      <c r="G596">
        <v>3</v>
      </c>
      <c r="H596">
        <v>20.97</v>
      </c>
      <c r="I596">
        <v>13.63</v>
      </c>
      <c r="J596">
        <v>35</v>
      </c>
      <c r="K596">
        <v>46.31</v>
      </c>
      <c r="L596">
        <v>11.26</v>
      </c>
      <c r="M596">
        <v>1</v>
      </c>
    </row>
    <row r="597" spans="1:13" x14ac:dyDescent="0.25">
      <c r="A597" t="s">
        <v>39</v>
      </c>
      <c r="B597" t="str">
        <f t="shared" si="25"/>
        <v>9781912261291</v>
      </c>
      <c r="C597" s="1">
        <v>44119</v>
      </c>
      <c r="D597">
        <v>6.99</v>
      </c>
      <c r="E597">
        <v>85</v>
      </c>
      <c r="F597" t="s">
        <v>334</v>
      </c>
      <c r="G597">
        <v>1</v>
      </c>
      <c r="H597">
        <v>6.99</v>
      </c>
      <c r="I597">
        <v>4.66</v>
      </c>
      <c r="J597">
        <v>33.33</v>
      </c>
      <c r="K597">
        <v>45.07</v>
      </c>
      <c r="L597">
        <v>3.84</v>
      </c>
      <c r="M597">
        <v>1</v>
      </c>
    </row>
    <row r="598" spans="1:13" x14ac:dyDescent="0.25">
      <c r="A598" t="s">
        <v>39</v>
      </c>
      <c r="B598" t="str">
        <f t="shared" si="25"/>
        <v>9781912261291</v>
      </c>
      <c r="C598" s="1">
        <v>44119</v>
      </c>
      <c r="D598">
        <v>6.99</v>
      </c>
      <c r="E598">
        <v>85</v>
      </c>
      <c r="F598" t="s">
        <v>311</v>
      </c>
      <c r="G598">
        <v>1</v>
      </c>
      <c r="H598">
        <v>6.99</v>
      </c>
      <c r="I598">
        <v>4.66</v>
      </c>
      <c r="J598">
        <v>33.33</v>
      </c>
      <c r="K598">
        <v>45.07</v>
      </c>
      <c r="L598">
        <v>3.84</v>
      </c>
      <c r="M598">
        <v>1</v>
      </c>
    </row>
    <row r="599" spans="1:13" x14ac:dyDescent="0.25">
      <c r="A599" t="s">
        <v>39</v>
      </c>
      <c r="B599" t="str">
        <f t="shared" si="25"/>
        <v>9781912261291</v>
      </c>
      <c r="C599" s="1">
        <v>44119</v>
      </c>
      <c r="D599">
        <v>6.99</v>
      </c>
      <c r="E599">
        <v>85</v>
      </c>
      <c r="F599" t="s">
        <v>321</v>
      </c>
      <c r="G599">
        <v>1</v>
      </c>
      <c r="H599">
        <v>6.99</v>
      </c>
      <c r="I599">
        <v>4.66</v>
      </c>
      <c r="J599">
        <v>33.33</v>
      </c>
      <c r="K599">
        <v>45.07</v>
      </c>
      <c r="L599">
        <v>3.84</v>
      </c>
      <c r="M599">
        <v>1</v>
      </c>
    </row>
    <row r="600" spans="1:13" x14ac:dyDescent="0.25">
      <c r="A600" t="s">
        <v>39</v>
      </c>
      <c r="B600" t="str">
        <f t="shared" si="25"/>
        <v>9781912261291</v>
      </c>
      <c r="C600" s="1">
        <v>44119</v>
      </c>
      <c r="D600">
        <v>6.99</v>
      </c>
      <c r="E600">
        <v>85</v>
      </c>
      <c r="F600" t="s">
        <v>299</v>
      </c>
      <c r="G600">
        <v>1</v>
      </c>
      <c r="H600">
        <v>6.99</v>
      </c>
      <c r="I600">
        <v>4.66</v>
      </c>
      <c r="J600">
        <v>33.33</v>
      </c>
      <c r="K600">
        <v>45.07</v>
      </c>
      <c r="L600">
        <v>3.84</v>
      </c>
      <c r="M600">
        <v>1</v>
      </c>
    </row>
    <row r="601" spans="1:13" x14ac:dyDescent="0.25">
      <c r="A601" t="s">
        <v>39</v>
      </c>
      <c r="B601" t="str">
        <f t="shared" si="25"/>
        <v>9781912261291</v>
      </c>
      <c r="C601" s="1">
        <v>44119</v>
      </c>
      <c r="D601">
        <v>6.99</v>
      </c>
      <c r="E601">
        <v>85</v>
      </c>
      <c r="F601" t="s">
        <v>324</v>
      </c>
      <c r="G601">
        <v>1</v>
      </c>
      <c r="H601">
        <v>6.99</v>
      </c>
      <c r="I601">
        <v>4.66</v>
      </c>
      <c r="J601">
        <v>33.33</v>
      </c>
      <c r="K601">
        <v>45.07</v>
      </c>
      <c r="L601">
        <v>3.84</v>
      </c>
      <c r="M601">
        <v>1</v>
      </c>
    </row>
    <row r="602" spans="1:13" x14ac:dyDescent="0.25">
      <c r="A602" t="s">
        <v>103</v>
      </c>
      <c r="B602" t="str">
        <f>"9781913245139"</f>
        <v>9781913245139</v>
      </c>
      <c r="C602" s="1">
        <v>44124</v>
      </c>
      <c r="D602">
        <v>6.99</v>
      </c>
      <c r="E602">
        <v>39</v>
      </c>
      <c r="F602" t="s">
        <v>298</v>
      </c>
      <c r="G602">
        <v>4</v>
      </c>
      <c r="H602">
        <v>27.96</v>
      </c>
      <c r="I602">
        <v>17.61</v>
      </c>
      <c r="J602">
        <v>37</v>
      </c>
      <c r="K602">
        <v>47.97</v>
      </c>
      <c r="L602">
        <v>14.55</v>
      </c>
      <c r="M602">
        <v>1</v>
      </c>
    </row>
    <row r="603" spans="1:13" x14ac:dyDescent="0.25">
      <c r="A603" t="s">
        <v>103</v>
      </c>
      <c r="B603" t="str">
        <f>"9781913245139"</f>
        <v>9781913245139</v>
      </c>
      <c r="C603" s="1">
        <v>44124</v>
      </c>
      <c r="D603">
        <v>6.99</v>
      </c>
      <c r="E603">
        <v>39</v>
      </c>
      <c r="F603" t="s">
        <v>307</v>
      </c>
      <c r="G603">
        <v>4</v>
      </c>
      <c r="H603">
        <v>27.96</v>
      </c>
      <c r="I603">
        <v>18.64</v>
      </c>
      <c r="J603">
        <v>33.33</v>
      </c>
      <c r="K603">
        <v>45</v>
      </c>
      <c r="L603">
        <v>15.38</v>
      </c>
      <c r="M603">
        <v>1</v>
      </c>
    </row>
    <row r="604" spans="1:13" x14ac:dyDescent="0.25">
      <c r="A604" t="s">
        <v>103</v>
      </c>
      <c r="B604" t="str">
        <f>"9781913245139"</f>
        <v>9781913245139</v>
      </c>
      <c r="C604" s="1">
        <v>44124</v>
      </c>
      <c r="D604">
        <v>6.99</v>
      </c>
      <c r="E604">
        <v>39</v>
      </c>
      <c r="F604" t="s">
        <v>299</v>
      </c>
      <c r="G604">
        <v>-1</v>
      </c>
      <c r="H604">
        <v>-6.99</v>
      </c>
      <c r="I604">
        <v>-4.66</v>
      </c>
      <c r="J604">
        <v>33.33</v>
      </c>
      <c r="K604">
        <v>45.07</v>
      </c>
      <c r="L604">
        <v>-3.84</v>
      </c>
      <c r="M604">
        <v>1</v>
      </c>
    </row>
    <row r="605" spans="1:13" x14ac:dyDescent="0.25">
      <c r="A605" t="s">
        <v>228</v>
      </c>
      <c r="B605" t="str">
        <f>"9781913245320"</f>
        <v>9781913245320</v>
      </c>
      <c r="C605" s="1">
        <v>44127</v>
      </c>
      <c r="D605">
        <v>6.99</v>
      </c>
      <c r="E605">
        <v>29</v>
      </c>
      <c r="F605" t="s">
        <v>314</v>
      </c>
      <c r="G605">
        <v>1</v>
      </c>
      <c r="H605">
        <v>6.99</v>
      </c>
      <c r="I605">
        <v>4.66</v>
      </c>
      <c r="J605">
        <v>33.33</v>
      </c>
      <c r="K605">
        <v>45.07</v>
      </c>
      <c r="L605">
        <v>3.84</v>
      </c>
      <c r="M605">
        <v>1</v>
      </c>
    </row>
    <row r="606" spans="1:13" x14ac:dyDescent="0.25">
      <c r="A606" t="s">
        <v>272</v>
      </c>
      <c r="B606" t="str">
        <f>"9781912261772"</f>
        <v>9781912261772</v>
      </c>
      <c r="C606" s="1">
        <v>44127</v>
      </c>
      <c r="D606">
        <v>9.99</v>
      </c>
      <c r="E606">
        <v>24</v>
      </c>
      <c r="F606" t="s">
        <v>299</v>
      </c>
      <c r="G606">
        <v>-1</v>
      </c>
      <c r="H606">
        <v>-9.99</v>
      </c>
      <c r="I606">
        <v>-6.66</v>
      </c>
      <c r="J606">
        <v>33.33</v>
      </c>
      <c r="K606">
        <v>45.05</v>
      </c>
      <c r="L606">
        <v>-5.49</v>
      </c>
      <c r="M606">
        <v>1</v>
      </c>
    </row>
    <row r="607" spans="1:13" x14ac:dyDescent="0.25">
      <c r="A607" t="s">
        <v>272</v>
      </c>
      <c r="B607" t="str">
        <f>"9781912261772"</f>
        <v>9781912261772</v>
      </c>
      <c r="C607" s="1">
        <v>44127</v>
      </c>
      <c r="D607">
        <v>9.99</v>
      </c>
      <c r="E607">
        <v>24</v>
      </c>
      <c r="F607" t="s">
        <v>303</v>
      </c>
      <c r="G607">
        <v>1</v>
      </c>
      <c r="H607">
        <v>9.99</v>
      </c>
      <c r="I607">
        <v>6.66</v>
      </c>
      <c r="J607">
        <v>33.33</v>
      </c>
      <c r="K607">
        <v>45.05</v>
      </c>
      <c r="L607">
        <v>5.49</v>
      </c>
      <c r="M607">
        <v>1</v>
      </c>
    </row>
    <row r="608" spans="1:13" x14ac:dyDescent="0.25">
      <c r="A608" t="s">
        <v>136</v>
      </c>
      <c r="B608" t="str">
        <f>"9781801060189"</f>
        <v>9781801060189</v>
      </c>
      <c r="C608" s="1">
        <v>44130</v>
      </c>
      <c r="D608">
        <v>6.99</v>
      </c>
      <c r="E608">
        <v>61</v>
      </c>
      <c r="F608" t="s">
        <v>298</v>
      </c>
      <c r="G608">
        <v>1</v>
      </c>
      <c r="H608">
        <v>6.99</v>
      </c>
      <c r="I608">
        <v>4.4000000000000004</v>
      </c>
      <c r="J608">
        <v>37</v>
      </c>
      <c r="K608">
        <v>48.07</v>
      </c>
      <c r="L608">
        <v>3.63</v>
      </c>
      <c r="M608">
        <v>1</v>
      </c>
    </row>
    <row r="609" spans="1:13" x14ac:dyDescent="0.25">
      <c r="A609" t="s">
        <v>136</v>
      </c>
      <c r="B609" t="str">
        <f>"9781801060189"</f>
        <v>9781801060189</v>
      </c>
      <c r="C609" s="1">
        <v>44130</v>
      </c>
      <c r="D609">
        <v>6.99</v>
      </c>
      <c r="E609">
        <v>61</v>
      </c>
      <c r="F609" t="s">
        <v>317</v>
      </c>
      <c r="G609">
        <v>3</v>
      </c>
      <c r="H609">
        <v>20.97</v>
      </c>
      <c r="I609">
        <v>13.98</v>
      </c>
      <c r="J609">
        <v>33.33</v>
      </c>
      <c r="K609">
        <v>45.02</v>
      </c>
      <c r="L609">
        <v>11.53</v>
      </c>
      <c r="M609">
        <v>1</v>
      </c>
    </row>
    <row r="610" spans="1:13" x14ac:dyDescent="0.25">
      <c r="A610" t="s">
        <v>47</v>
      </c>
      <c r="B610" t="str">
        <f>"9781913245382"</f>
        <v>9781913245382</v>
      </c>
      <c r="C610" s="1">
        <v>44134</v>
      </c>
      <c r="D610">
        <v>6.99</v>
      </c>
      <c r="E610">
        <v>56</v>
      </c>
      <c r="F610" t="s">
        <v>299</v>
      </c>
      <c r="G610">
        <v>17</v>
      </c>
      <c r="H610">
        <v>118.83</v>
      </c>
      <c r="I610">
        <v>79.22</v>
      </c>
      <c r="J610">
        <v>33.33</v>
      </c>
      <c r="K610">
        <v>45</v>
      </c>
      <c r="L610">
        <v>65.36</v>
      </c>
      <c r="M610">
        <v>1</v>
      </c>
    </row>
    <row r="611" spans="1:13" x14ac:dyDescent="0.25">
      <c r="A611" t="s">
        <v>47</v>
      </c>
      <c r="B611" t="str">
        <f>"9781913245382"</f>
        <v>9781913245382</v>
      </c>
      <c r="C611" s="1">
        <v>44134</v>
      </c>
      <c r="D611">
        <v>6.99</v>
      </c>
      <c r="E611">
        <v>56</v>
      </c>
      <c r="F611" t="s">
        <v>299</v>
      </c>
      <c r="G611">
        <v>1</v>
      </c>
      <c r="H611">
        <v>6.99</v>
      </c>
      <c r="I611">
        <v>4.66</v>
      </c>
      <c r="J611">
        <v>33.33</v>
      </c>
      <c r="K611">
        <v>45.07</v>
      </c>
      <c r="L611">
        <v>3.84</v>
      </c>
      <c r="M611">
        <v>1</v>
      </c>
    </row>
    <row r="612" spans="1:13" x14ac:dyDescent="0.25">
      <c r="A612" t="s">
        <v>47</v>
      </c>
      <c r="B612" t="str">
        <f>"9781913245382"</f>
        <v>9781913245382</v>
      </c>
      <c r="C612" s="1">
        <v>44134</v>
      </c>
      <c r="D612">
        <v>6.99</v>
      </c>
      <c r="E612">
        <v>56</v>
      </c>
      <c r="F612" t="s">
        <v>303</v>
      </c>
      <c r="G612">
        <v>1</v>
      </c>
      <c r="H612">
        <v>6.99</v>
      </c>
      <c r="I612">
        <v>4.66</v>
      </c>
      <c r="J612">
        <v>33.33</v>
      </c>
      <c r="K612">
        <v>45.07</v>
      </c>
      <c r="L612">
        <v>3.84</v>
      </c>
      <c r="M612">
        <v>1</v>
      </c>
    </row>
    <row r="613" spans="1:13" x14ac:dyDescent="0.25">
      <c r="A613" t="s">
        <v>47</v>
      </c>
      <c r="B613" t="str">
        <f>"9781913245382"</f>
        <v>9781913245382</v>
      </c>
      <c r="C613" s="1">
        <v>44134</v>
      </c>
      <c r="D613">
        <v>6.99</v>
      </c>
      <c r="E613">
        <v>56</v>
      </c>
      <c r="F613" t="s">
        <v>303</v>
      </c>
      <c r="G613">
        <v>1</v>
      </c>
      <c r="H613">
        <v>6.99</v>
      </c>
      <c r="I613">
        <v>4.66</v>
      </c>
      <c r="J613">
        <v>33.33</v>
      </c>
      <c r="K613">
        <v>45.07</v>
      </c>
      <c r="L613">
        <v>3.84</v>
      </c>
      <c r="M613">
        <v>1</v>
      </c>
    </row>
    <row r="614" spans="1:13" x14ac:dyDescent="0.25">
      <c r="A614" t="s">
        <v>89</v>
      </c>
      <c r="B614" t="str">
        <f t="shared" ref="B614:B620" si="26">"9781913245467"</f>
        <v>9781913245467</v>
      </c>
      <c r="C614" s="1">
        <v>44140</v>
      </c>
      <c r="D614">
        <v>6.99</v>
      </c>
      <c r="E614">
        <v>50</v>
      </c>
      <c r="F614" t="s">
        <v>298</v>
      </c>
      <c r="G614">
        <v>3</v>
      </c>
      <c r="H614">
        <v>20.97</v>
      </c>
      <c r="I614">
        <v>13.21</v>
      </c>
      <c r="J614">
        <v>37</v>
      </c>
      <c r="K614">
        <v>47.98</v>
      </c>
      <c r="L614">
        <v>10.91</v>
      </c>
      <c r="M614">
        <v>1</v>
      </c>
    </row>
    <row r="615" spans="1:13" x14ac:dyDescent="0.25">
      <c r="A615" t="s">
        <v>89</v>
      </c>
      <c r="B615" t="str">
        <f t="shared" si="26"/>
        <v>9781913245467</v>
      </c>
      <c r="C615" s="1">
        <v>44140</v>
      </c>
      <c r="D615">
        <v>6.99</v>
      </c>
      <c r="E615">
        <v>50</v>
      </c>
      <c r="F615" t="s">
        <v>302</v>
      </c>
      <c r="G615">
        <v>5</v>
      </c>
      <c r="H615">
        <v>34.950000000000003</v>
      </c>
      <c r="I615">
        <v>23.3</v>
      </c>
      <c r="J615">
        <v>33.33</v>
      </c>
      <c r="K615">
        <v>45.01</v>
      </c>
      <c r="L615">
        <v>19.22</v>
      </c>
      <c r="M615">
        <v>1</v>
      </c>
    </row>
    <row r="616" spans="1:13" x14ac:dyDescent="0.25">
      <c r="A616" t="s">
        <v>89</v>
      </c>
      <c r="B616" t="str">
        <f t="shared" si="26"/>
        <v>9781913245467</v>
      </c>
      <c r="C616" s="1">
        <v>44140</v>
      </c>
      <c r="D616">
        <v>6.99</v>
      </c>
      <c r="E616">
        <v>50</v>
      </c>
      <c r="F616" t="s">
        <v>314</v>
      </c>
      <c r="G616">
        <v>1</v>
      </c>
      <c r="H616">
        <v>6.99</v>
      </c>
      <c r="I616">
        <v>4.66</v>
      </c>
      <c r="J616">
        <v>33.33</v>
      </c>
      <c r="K616">
        <v>45.07</v>
      </c>
      <c r="L616">
        <v>3.84</v>
      </c>
      <c r="M616">
        <v>1</v>
      </c>
    </row>
    <row r="617" spans="1:13" x14ac:dyDescent="0.25">
      <c r="A617" t="s">
        <v>89</v>
      </c>
      <c r="B617" t="str">
        <f t="shared" si="26"/>
        <v>9781913245467</v>
      </c>
      <c r="C617" s="1">
        <v>44140</v>
      </c>
      <c r="D617">
        <v>6.99</v>
      </c>
      <c r="E617">
        <v>50</v>
      </c>
      <c r="F617" t="s">
        <v>351</v>
      </c>
      <c r="G617">
        <v>1</v>
      </c>
      <c r="H617">
        <v>6.99</v>
      </c>
      <c r="I617">
        <v>4.66</v>
      </c>
      <c r="J617">
        <v>33.33</v>
      </c>
      <c r="K617">
        <v>45.07</v>
      </c>
      <c r="L617">
        <v>3.84</v>
      </c>
      <c r="M617">
        <v>1</v>
      </c>
    </row>
    <row r="618" spans="1:13" x14ac:dyDescent="0.25">
      <c r="A618" t="s">
        <v>89</v>
      </c>
      <c r="B618" t="str">
        <f t="shared" si="26"/>
        <v>9781913245467</v>
      </c>
      <c r="C618" s="1">
        <v>44140</v>
      </c>
      <c r="D618">
        <v>6.99</v>
      </c>
      <c r="E618">
        <v>50</v>
      </c>
      <c r="F618" t="s">
        <v>364</v>
      </c>
      <c r="G618">
        <v>-1</v>
      </c>
      <c r="H618">
        <v>-6.99</v>
      </c>
      <c r="I618">
        <v>-4.66</v>
      </c>
      <c r="J618">
        <v>33.33</v>
      </c>
      <c r="K618">
        <v>45.07</v>
      </c>
      <c r="L618">
        <v>-3.84</v>
      </c>
      <c r="M618">
        <v>1</v>
      </c>
    </row>
    <row r="619" spans="1:13" x14ac:dyDescent="0.25">
      <c r="A619" t="s">
        <v>89</v>
      </c>
      <c r="B619" t="str">
        <f t="shared" si="26"/>
        <v>9781913245467</v>
      </c>
      <c r="C619" s="1">
        <v>44140</v>
      </c>
      <c r="D619">
        <v>6.99</v>
      </c>
      <c r="E619">
        <v>50</v>
      </c>
      <c r="F619" t="s">
        <v>320</v>
      </c>
      <c r="G619">
        <v>-2</v>
      </c>
      <c r="H619">
        <v>-13.98</v>
      </c>
      <c r="I619">
        <v>-9.32</v>
      </c>
      <c r="J619">
        <v>33.33</v>
      </c>
      <c r="K619">
        <v>45</v>
      </c>
      <c r="L619">
        <v>-7.69</v>
      </c>
      <c r="M619">
        <v>1</v>
      </c>
    </row>
    <row r="620" spans="1:13" x14ac:dyDescent="0.25">
      <c r="A620" t="s">
        <v>89</v>
      </c>
      <c r="B620" t="str">
        <f t="shared" si="26"/>
        <v>9781913245467</v>
      </c>
      <c r="C620" s="1">
        <v>44140</v>
      </c>
      <c r="D620">
        <v>6.99</v>
      </c>
      <c r="E620">
        <v>50</v>
      </c>
      <c r="F620" t="s">
        <v>303</v>
      </c>
      <c r="G620">
        <v>1</v>
      </c>
      <c r="H620">
        <v>6.99</v>
      </c>
      <c r="I620">
        <v>4.66</v>
      </c>
      <c r="J620">
        <v>33.33</v>
      </c>
      <c r="K620">
        <v>45.07</v>
      </c>
      <c r="L620">
        <v>3.84</v>
      </c>
      <c r="M620">
        <v>1</v>
      </c>
    </row>
    <row r="621" spans="1:13" x14ac:dyDescent="0.25">
      <c r="A621" t="s">
        <v>29</v>
      </c>
      <c r="B621" t="str">
        <f t="shared" ref="B621:B632" si="27">"9781912261307"</f>
        <v>9781912261307</v>
      </c>
      <c r="C621" s="1">
        <v>44141</v>
      </c>
      <c r="D621">
        <v>6.99</v>
      </c>
      <c r="E621">
        <v>121</v>
      </c>
      <c r="F621" t="s">
        <v>298</v>
      </c>
      <c r="G621">
        <v>9</v>
      </c>
      <c r="H621">
        <v>62.91</v>
      </c>
      <c r="I621">
        <v>39.630000000000003</v>
      </c>
      <c r="J621">
        <v>37</v>
      </c>
      <c r="K621">
        <v>47.98</v>
      </c>
      <c r="L621">
        <v>32.729999999999997</v>
      </c>
      <c r="M621">
        <v>1</v>
      </c>
    </row>
    <row r="622" spans="1:13" x14ac:dyDescent="0.25">
      <c r="A622" t="s">
        <v>29</v>
      </c>
      <c r="B622" t="str">
        <f t="shared" si="27"/>
        <v>9781912261307</v>
      </c>
      <c r="C622" s="1">
        <v>44141</v>
      </c>
      <c r="D622">
        <v>6.99</v>
      </c>
      <c r="E622">
        <v>121</v>
      </c>
      <c r="F622" t="s">
        <v>305</v>
      </c>
      <c r="G622">
        <v>2</v>
      </c>
      <c r="H622">
        <v>13.98</v>
      </c>
      <c r="I622">
        <v>9.09</v>
      </c>
      <c r="J622">
        <v>35</v>
      </c>
      <c r="K622">
        <v>46.29</v>
      </c>
      <c r="L622">
        <v>7.51</v>
      </c>
      <c r="M622">
        <v>1</v>
      </c>
    </row>
    <row r="623" spans="1:13" x14ac:dyDescent="0.25">
      <c r="A623" t="s">
        <v>29</v>
      </c>
      <c r="B623" t="str">
        <f t="shared" si="27"/>
        <v>9781912261307</v>
      </c>
      <c r="C623" s="1">
        <v>44141</v>
      </c>
      <c r="D623">
        <v>6.99</v>
      </c>
      <c r="E623">
        <v>121</v>
      </c>
      <c r="F623" t="s">
        <v>305</v>
      </c>
      <c r="G623">
        <v>1</v>
      </c>
      <c r="H623">
        <v>6.99</v>
      </c>
      <c r="I623">
        <v>4.54</v>
      </c>
      <c r="J623">
        <v>35</v>
      </c>
      <c r="K623">
        <v>46.36</v>
      </c>
      <c r="L623">
        <v>3.75</v>
      </c>
      <c r="M623">
        <v>1</v>
      </c>
    </row>
    <row r="624" spans="1:13" x14ac:dyDescent="0.25">
      <c r="A624" t="s">
        <v>29</v>
      </c>
      <c r="B624" t="str">
        <f t="shared" si="27"/>
        <v>9781912261307</v>
      </c>
      <c r="C624" s="1">
        <v>44141</v>
      </c>
      <c r="D624">
        <v>6.99</v>
      </c>
      <c r="E624">
        <v>121</v>
      </c>
      <c r="F624" t="s">
        <v>334</v>
      </c>
      <c r="G624">
        <v>1</v>
      </c>
      <c r="H624">
        <v>6.99</v>
      </c>
      <c r="I624">
        <v>4.66</v>
      </c>
      <c r="J624">
        <v>33.33</v>
      </c>
      <c r="K624">
        <v>45.07</v>
      </c>
      <c r="L624">
        <v>3.84</v>
      </c>
      <c r="M624">
        <v>1</v>
      </c>
    </row>
    <row r="625" spans="1:13" x14ac:dyDescent="0.25">
      <c r="A625" t="s">
        <v>29</v>
      </c>
      <c r="B625" t="str">
        <f t="shared" si="27"/>
        <v>9781912261307</v>
      </c>
      <c r="C625" s="1">
        <v>44141</v>
      </c>
      <c r="D625">
        <v>6.99</v>
      </c>
      <c r="E625">
        <v>121</v>
      </c>
      <c r="F625" t="s">
        <v>334</v>
      </c>
      <c r="G625">
        <v>1</v>
      </c>
      <c r="H625">
        <v>6.99</v>
      </c>
      <c r="I625">
        <v>4.66</v>
      </c>
      <c r="J625">
        <v>33.33</v>
      </c>
      <c r="K625">
        <v>45.07</v>
      </c>
      <c r="L625">
        <v>3.84</v>
      </c>
      <c r="M625">
        <v>1</v>
      </c>
    </row>
    <row r="626" spans="1:13" x14ac:dyDescent="0.25">
      <c r="A626" t="s">
        <v>29</v>
      </c>
      <c r="B626" t="str">
        <f t="shared" si="27"/>
        <v>9781912261307</v>
      </c>
      <c r="C626" s="1">
        <v>44141</v>
      </c>
      <c r="D626">
        <v>6.99</v>
      </c>
      <c r="E626">
        <v>121</v>
      </c>
      <c r="F626" t="s">
        <v>311</v>
      </c>
      <c r="G626">
        <v>1</v>
      </c>
      <c r="H626">
        <v>6.99</v>
      </c>
      <c r="I626">
        <v>4.66</v>
      </c>
      <c r="J626">
        <v>33.33</v>
      </c>
      <c r="K626">
        <v>45.07</v>
      </c>
      <c r="L626">
        <v>3.84</v>
      </c>
      <c r="M626">
        <v>1</v>
      </c>
    </row>
    <row r="627" spans="1:13" x14ac:dyDescent="0.25">
      <c r="A627" t="s">
        <v>29</v>
      </c>
      <c r="B627" t="str">
        <f t="shared" si="27"/>
        <v>9781912261307</v>
      </c>
      <c r="C627" s="1">
        <v>44141</v>
      </c>
      <c r="D627">
        <v>6.99</v>
      </c>
      <c r="E627">
        <v>121</v>
      </c>
      <c r="F627" t="s">
        <v>311</v>
      </c>
      <c r="G627">
        <v>2</v>
      </c>
      <c r="H627">
        <v>13.98</v>
      </c>
      <c r="I627">
        <v>9.32</v>
      </c>
      <c r="J627">
        <v>33.33</v>
      </c>
      <c r="K627">
        <v>45</v>
      </c>
      <c r="L627">
        <v>7.69</v>
      </c>
      <c r="M627">
        <v>1</v>
      </c>
    </row>
    <row r="628" spans="1:13" x14ac:dyDescent="0.25">
      <c r="A628" t="s">
        <v>29</v>
      </c>
      <c r="B628" t="str">
        <f t="shared" si="27"/>
        <v>9781912261307</v>
      </c>
      <c r="C628" s="1">
        <v>44141</v>
      </c>
      <c r="D628">
        <v>6.99</v>
      </c>
      <c r="E628">
        <v>121</v>
      </c>
      <c r="F628" t="s">
        <v>332</v>
      </c>
      <c r="G628">
        <v>15</v>
      </c>
      <c r="H628">
        <v>104.85</v>
      </c>
      <c r="I628">
        <v>94.37</v>
      </c>
      <c r="J628">
        <v>10</v>
      </c>
      <c r="K628">
        <v>45</v>
      </c>
      <c r="L628">
        <v>57.67</v>
      </c>
      <c r="M628">
        <v>1</v>
      </c>
    </row>
    <row r="629" spans="1:13" x14ac:dyDescent="0.25">
      <c r="A629" t="s">
        <v>29</v>
      </c>
      <c r="B629" t="str">
        <f t="shared" si="27"/>
        <v>9781912261307</v>
      </c>
      <c r="C629" s="1">
        <v>44141</v>
      </c>
      <c r="D629">
        <v>6.99</v>
      </c>
      <c r="E629">
        <v>121</v>
      </c>
      <c r="F629" t="s">
        <v>388</v>
      </c>
      <c r="G629">
        <v>1</v>
      </c>
      <c r="H629">
        <v>6.99</v>
      </c>
      <c r="I629">
        <v>4.66</v>
      </c>
      <c r="J629">
        <v>33.33</v>
      </c>
      <c r="K629">
        <v>45.07</v>
      </c>
      <c r="L629">
        <v>3.84</v>
      </c>
      <c r="M629">
        <v>1</v>
      </c>
    </row>
    <row r="630" spans="1:13" x14ac:dyDescent="0.25">
      <c r="A630" t="s">
        <v>29</v>
      </c>
      <c r="B630" t="str">
        <f t="shared" si="27"/>
        <v>9781912261307</v>
      </c>
      <c r="C630" s="1">
        <v>44141</v>
      </c>
      <c r="D630">
        <v>6.99</v>
      </c>
      <c r="E630">
        <v>121</v>
      </c>
      <c r="F630" t="s">
        <v>345</v>
      </c>
      <c r="G630">
        <v>2</v>
      </c>
      <c r="H630">
        <v>13.98</v>
      </c>
      <c r="I630">
        <v>9.32</v>
      </c>
      <c r="J630">
        <v>33.33</v>
      </c>
      <c r="K630">
        <v>45</v>
      </c>
      <c r="L630">
        <v>7.69</v>
      </c>
      <c r="M630">
        <v>1</v>
      </c>
    </row>
    <row r="631" spans="1:13" x14ac:dyDescent="0.25">
      <c r="A631" t="s">
        <v>29</v>
      </c>
      <c r="B631" t="str">
        <f t="shared" si="27"/>
        <v>9781912261307</v>
      </c>
      <c r="C631" s="1">
        <v>44141</v>
      </c>
      <c r="D631">
        <v>6.99</v>
      </c>
      <c r="E631">
        <v>121</v>
      </c>
      <c r="F631" t="s">
        <v>405</v>
      </c>
      <c r="G631">
        <v>1</v>
      </c>
      <c r="H631">
        <v>6.99</v>
      </c>
      <c r="I631">
        <v>4.66</v>
      </c>
      <c r="J631">
        <v>33.33</v>
      </c>
      <c r="K631">
        <v>45.07</v>
      </c>
      <c r="L631">
        <v>3.84</v>
      </c>
      <c r="M631">
        <v>1</v>
      </c>
    </row>
    <row r="632" spans="1:13" x14ac:dyDescent="0.25">
      <c r="A632" t="s">
        <v>29</v>
      </c>
      <c r="B632" t="str">
        <f t="shared" si="27"/>
        <v>9781912261307</v>
      </c>
      <c r="C632" s="1">
        <v>44141</v>
      </c>
      <c r="D632">
        <v>6.99</v>
      </c>
      <c r="E632">
        <v>121</v>
      </c>
      <c r="F632" t="s">
        <v>319</v>
      </c>
      <c r="G632">
        <v>-1</v>
      </c>
      <c r="H632">
        <v>-6.99</v>
      </c>
      <c r="I632">
        <v>-4.66</v>
      </c>
      <c r="J632">
        <v>33.33</v>
      </c>
      <c r="K632">
        <v>45.07</v>
      </c>
      <c r="L632">
        <v>-3.84</v>
      </c>
      <c r="M632">
        <v>1</v>
      </c>
    </row>
    <row r="633" spans="1:13" x14ac:dyDescent="0.25">
      <c r="A633" t="s">
        <v>123</v>
      </c>
      <c r="B633" t="str">
        <f>"9781913245474"</f>
        <v>9781913245474</v>
      </c>
      <c r="C633" s="1">
        <v>44141</v>
      </c>
      <c r="D633">
        <v>6.99</v>
      </c>
      <c r="E633">
        <v>56</v>
      </c>
      <c r="F633" t="s">
        <v>302</v>
      </c>
      <c r="G633">
        <v>5</v>
      </c>
      <c r="H633">
        <v>34.950000000000003</v>
      </c>
      <c r="I633">
        <v>23.3</v>
      </c>
      <c r="J633">
        <v>33.33</v>
      </c>
      <c r="K633">
        <v>45.01</v>
      </c>
      <c r="L633">
        <v>19.22</v>
      </c>
      <c r="M633">
        <v>1</v>
      </c>
    </row>
    <row r="634" spans="1:13" x14ac:dyDescent="0.25">
      <c r="A634" t="s">
        <v>123</v>
      </c>
      <c r="B634" t="str">
        <f>"9781913245474"</f>
        <v>9781913245474</v>
      </c>
      <c r="C634" s="1">
        <v>44141</v>
      </c>
      <c r="D634">
        <v>6.99</v>
      </c>
      <c r="E634">
        <v>56</v>
      </c>
      <c r="F634" t="s">
        <v>320</v>
      </c>
      <c r="G634">
        <v>-2</v>
      </c>
      <c r="H634">
        <v>-13.98</v>
      </c>
      <c r="I634">
        <v>-9.32</v>
      </c>
      <c r="J634">
        <v>33.33</v>
      </c>
      <c r="K634">
        <v>45</v>
      </c>
      <c r="L634">
        <v>-7.69</v>
      </c>
      <c r="M634">
        <v>1</v>
      </c>
    </row>
    <row r="635" spans="1:13" x14ac:dyDescent="0.25">
      <c r="A635" t="s">
        <v>123</v>
      </c>
      <c r="B635" t="str">
        <f>"9781913245474"</f>
        <v>9781913245474</v>
      </c>
      <c r="C635" s="1">
        <v>44141</v>
      </c>
      <c r="D635">
        <v>6.99</v>
      </c>
      <c r="E635">
        <v>56</v>
      </c>
      <c r="F635" t="s">
        <v>303</v>
      </c>
      <c r="G635">
        <v>1</v>
      </c>
      <c r="H635">
        <v>6.99</v>
      </c>
      <c r="I635">
        <v>4.66</v>
      </c>
      <c r="J635">
        <v>33.33</v>
      </c>
      <c r="K635">
        <v>45.07</v>
      </c>
      <c r="L635">
        <v>3.84</v>
      </c>
      <c r="M635">
        <v>1</v>
      </c>
    </row>
    <row r="636" spans="1:13" x14ac:dyDescent="0.25">
      <c r="A636" t="s">
        <v>123</v>
      </c>
      <c r="B636" t="str">
        <f>"9781913245474"</f>
        <v>9781913245474</v>
      </c>
      <c r="C636" s="1">
        <v>44141</v>
      </c>
      <c r="D636">
        <v>6.99</v>
      </c>
      <c r="E636">
        <v>56</v>
      </c>
      <c r="F636" t="s">
        <v>323</v>
      </c>
      <c r="G636">
        <v>1</v>
      </c>
      <c r="H636">
        <v>6.99</v>
      </c>
      <c r="I636">
        <v>4.54</v>
      </c>
      <c r="J636">
        <v>35</v>
      </c>
      <c r="K636">
        <v>46.36</v>
      </c>
      <c r="L636">
        <v>3.75</v>
      </c>
      <c r="M636">
        <v>1</v>
      </c>
    </row>
    <row r="637" spans="1:13" x14ac:dyDescent="0.25">
      <c r="A637" t="s">
        <v>7</v>
      </c>
      <c r="B637" t="str">
        <f t="shared" ref="B637:B647" si="28">"9781910574294"</f>
        <v>9781910574294</v>
      </c>
      <c r="C637" s="1">
        <v>44147</v>
      </c>
      <c r="D637">
        <v>6.99</v>
      </c>
      <c r="E637">
        <v>113</v>
      </c>
      <c r="F637" t="s">
        <v>298</v>
      </c>
      <c r="G637">
        <v>7</v>
      </c>
      <c r="H637">
        <v>48.93</v>
      </c>
      <c r="I637">
        <v>30.83</v>
      </c>
      <c r="J637">
        <v>37</v>
      </c>
      <c r="K637">
        <v>47.95</v>
      </c>
      <c r="L637">
        <v>25.47</v>
      </c>
      <c r="M637">
        <v>1</v>
      </c>
    </row>
    <row r="638" spans="1:13" x14ac:dyDescent="0.25">
      <c r="A638" t="s">
        <v>7</v>
      </c>
      <c r="B638" t="str">
        <f t="shared" si="28"/>
        <v>9781910574294</v>
      </c>
      <c r="C638" s="1">
        <v>44147</v>
      </c>
      <c r="D638">
        <v>7.99</v>
      </c>
      <c r="E638">
        <v>113</v>
      </c>
      <c r="F638" t="s">
        <v>307</v>
      </c>
      <c r="G638">
        <v>1</v>
      </c>
      <c r="H638">
        <v>7.99</v>
      </c>
      <c r="I638">
        <v>5.33</v>
      </c>
      <c r="J638">
        <v>33.33</v>
      </c>
      <c r="K638">
        <v>45.06</v>
      </c>
      <c r="L638">
        <v>4.3899999999999997</v>
      </c>
      <c r="M638">
        <v>1</v>
      </c>
    </row>
    <row r="639" spans="1:13" x14ac:dyDescent="0.25">
      <c r="A639" t="s">
        <v>7</v>
      </c>
      <c r="B639" t="str">
        <f t="shared" si="28"/>
        <v>9781910574294</v>
      </c>
      <c r="C639" s="1">
        <v>44147</v>
      </c>
      <c r="D639">
        <v>7.99</v>
      </c>
      <c r="E639">
        <v>113</v>
      </c>
      <c r="F639" t="s">
        <v>393</v>
      </c>
      <c r="G639">
        <v>1</v>
      </c>
      <c r="H639">
        <v>7.99</v>
      </c>
      <c r="I639">
        <v>5.33</v>
      </c>
      <c r="J639">
        <v>33.33</v>
      </c>
      <c r="K639">
        <v>45.06</v>
      </c>
      <c r="L639">
        <v>4.3899999999999997</v>
      </c>
      <c r="M639">
        <v>1</v>
      </c>
    </row>
    <row r="640" spans="1:13" x14ac:dyDescent="0.25">
      <c r="A640" t="s">
        <v>7</v>
      </c>
      <c r="B640" t="str">
        <f t="shared" si="28"/>
        <v>9781910574294</v>
      </c>
      <c r="C640" s="1">
        <v>44147</v>
      </c>
      <c r="D640">
        <v>6.99</v>
      </c>
      <c r="E640">
        <v>113</v>
      </c>
      <c r="F640" t="s">
        <v>305</v>
      </c>
      <c r="G640">
        <v>1</v>
      </c>
      <c r="H640">
        <v>6.99</v>
      </c>
      <c r="I640">
        <v>4.54</v>
      </c>
      <c r="J640">
        <v>35</v>
      </c>
      <c r="K640">
        <v>46.36</v>
      </c>
      <c r="L640">
        <v>3.75</v>
      </c>
      <c r="M640">
        <v>1</v>
      </c>
    </row>
    <row r="641" spans="1:13" x14ac:dyDescent="0.25">
      <c r="A641" t="s">
        <v>7</v>
      </c>
      <c r="B641" t="str">
        <f t="shared" si="28"/>
        <v>9781910574294</v>
      </c>
      <c r="C641" s="1">
        <v>44147</v>
      </c>
      <c r="D641">
        <v>6.99</v>
      </c>
      <c r="E641">
        <v>113</v>
      </c>
      <c r="F641" t="s">
        <v>339</v>
      </c>
      <c r="G641">
        <v>22</v>
      </c>
      <c r="H641">
        <v>153.78</v>
      </c>
      <c r="I641">
        <v>102.53</v>
      </c>
      <c r="J641">
        <v>33.33</v>
      </c>
      <c r="K641">
        <v>45</v>
      </c>
      <c r="L641">
        <v>84.58</v>
      </c>
      <c r="M641">
        <v>1</v>
      </c>
    </row>
    <row r="642" spans="1:13" x14ac:dyDescent="0.25">
      <c r="A642" t="s">
        <v>7</v>
      </c>
      <c r="B642" t="str">
        <f t="shared" si="28"/>
        <v>9781910574294</v>
      </c>
      <c r="C642" s="1">
        <v>44147</v>
      </c>
      <c r="D642">
        <v>6.99</v>
      </c>
      <c r="E642">
        <v>113</v>
      </c>
      <c r="F642" t="s">
        <v>373</v>
      </c>
      <c r="G642">
        <v>2</v>
      </c>
      <c r="H642">
        <v>13.98</v>
      </c>
      <c r="I642">
        <v>9.32</v>
      </c>
      <c r="J642">
        <v>33.33</v>
      </c>
      <c r="K642">
        <v>45</v>
      </c>
      <c r="L642">
        <v>7.69</v>
      </c>
      <c r="M642">
        <v>1</v>
      </c>
    </row>
    <row r="643" spans="1:13" x14ac:dyDescent="0.25">
      <c r="A643" t="s">
        <v>7</v>
      </c>
      <c r="B643" t="str">
        <f t="shared" si="28"/>
        <v>9781910574294</v>
      </c>
      <c r="C643" s="1">
        <v>44147</v>
      </c>
      <c r="D643">
        <v>6.99</v>
      </c>
      <c r="E643">
        <v>113</v>
      </c>
      <c r="F643" t="s">
        <v>313</v>
      </c>
      <c r="G643">
        <v>1</v>
      </c>
      <c r="H643">
        <v>6.99</v>
      </c>
      <c r="I643">
        <v>4.66</v>
      </c>
      <c r="J643">
        <v>33.33</v>
      </c>
      <c r="K643">
        <v>45.07</v>
      </c>
      <c r="L643">
        <v>3.84</v>
      </c>
      <c r="M643">
        <v>1</v>
      </c>
    </row>
    <row r="644" spans="1:13" x14ac:dyDescent="0.25">
      <c r="A644" t="s">
        <v>7</v>
      </c>
      <c r="B644" t="str">
        <f t="shared" si="28"/>
        <v>9781910574294</v>
      </c>
      <c r="C644" s="1">
        <v>44147</v>
      </c>
      <c r="D644">
        <v>6.99</v>
      </c>
      <c r="E644">
        <v>113</v>
      </c>
      <c r="F644" t="s">
        <v>303</v>
      </c>
      <c r="G644">
        <v>1</v>
      </c>
      <c r="H644">
        <v>6.99</v>
      </c>
      <c r="I644">
        <v>4.66</v>
      </c>
      <c r="J644">
        <v>33.33</v>
      </c>
      <c r="K644">
        <v>45.07</v>
      </c>
      <c r="L644">
        <v>3.84</v>
      </c>
      <c r="M644">
        <v>1</v>
      </c>
    </row>
    <row r="645" spans="1:13" x14ac:dyDescent="0.25">
      <c r="A645" t="s">
        <v>7</v>
      </c>
      <c r="B645" t="str">
        <f t="shared" si="28"/>
        <v>9781910574294</v>
      </c>
      <c r="C645" s="1">
        <v>44147</v>
      </c>
      <c r="D645">
        <v>6.99</v>
      </c>
      <c r="E645">
        <v>113</v>
      </c>
      <c r="F645" t="s">
        <v>301</v>
      </c>
      <c r="G645">
        <v>130</v>
      </c>
      <c r="H645">
        <v>908.7</v>
      </c>
      <c r="I645">
        <v>605.83000000000004</v>
      </c>
      <c r="J645">
        <v>33.33</v>
      </c>
      <c r="K645">
        <v>45</v>
      </c>
      <c r="L645">
        <v>499.79</v>
      </c>
      <c r="M645">
        <v>1</v>
      </c>
    </row>
    <row r="646" spans="1:13" x14ac:dyDescent="0.25">
      <c r="A646" t="s">
        <v>7</v>
      </c>
      <c r="B646" t="str">
        <f t="shared" si="28"/>
        <v>9781910574294</v>
      </c>
      <c r="C646" s="1">
        <v>44147</v>
      </c>
      <c r="D646">
        <v>7.99</v>
      </c>
      <c r="E646">
        <v>113</v>
      </c>
      <c r="F646" t="s">
        <v>301</v>
      </c>
      <c r="G646">
        <v>130</v>
      </c>
      <c r="H646">
        <v>1038.7</v>
      </c>
      <c r="I646">
        <v>692.5</v>
      </c>
      <c r="J646">
        <v>33.33</v>
      </c>
      <c r="K646">
        <v>45</v>
      </c>
      <c r="L646">
        <v>571.29</v>
      </c>
      <c r="M646">
        <v>1</v>
      </c>
    </row>
    <row r="647" spans="1:13" x14ac:dyDescent="0.25">
      <c r="A647" t="s">
        <v>7</v>
      </c>
      <c r="B647" t="str">
        <f t="shared" si="28"/>
        <v>9781910574294</v>
      </c>
      <c r="C647" s="1">
        <v>44147</v>
      </c>
      <c r="D647">
        <v>6.99</v>
      </c>
      <c r="E647">
        <v>113</v>
      </c>
      <c r="F647" t="s">
        <v>301</v>
      </c>
      <c r="G647">
        <v>-130</v>
      </c>
      <c r="H647">
        <v>-908.7</v>
      </c>
      <c r="I647">
        <v>-605.83000000000004</v>
      </c>
      <c r="J647">
        <v>33.33</v>
      </c>
      <c r="K647">
        <v>45</v>
      </c>
      <c r="L647">
        <v>-499.79</v>
      </c>
      <c r="M647">
        <v>1</v>
      </c>
    </row>
    <row r="648" spans="1:13" x14ac:dyDescent="0.25">
      <c r="A648" t="s">
        <v>61</v>
      </c>
      <c r="B648" t="str">
        <f>"9781908574992"</f>
        <v>9781908574992</v>
      </c>
      <c r="C648" s="1">
        <v>44147</v>
      </c>
      <c r="D648">
        <v>5.99</v>
      </c>
      <c r="E648">
        <v>43</v>
      </c>
      <c r="F648" t="s">
        <v>299</v>
      </c>
      <c r="G648">
        <v>1</v>
      </c>
      <c r="H648">
        <v>5.99</v>
      </c>
      <c r="I648">
        <v>3.99</v>
      </c>
      <c r="J648">
        <v>33.33</v>
      </c>
      <c r="K648">
        <v>45.08</v>
      </c>
      <c r="L648">
        <v>3.29</v>
      </c>
      <c r="M648">
        <v>1</v>
      </c>
    </row>
    <row r="649" spans="1:13" x14ac:dyDescent="0.25">
      <c r="A649" t="s">
        <v>61</v>
      </c>
      <c r="B649" t="str">
        <f>"9781908574992"</f>
        <v>9781908574992</v>
      </c>
      <c r="C649" s="1">
        <v>44147</v>
      </c>
      <c r="D649">
        <v>5.99</v>
      </c>
      <c r="E649">
        <v>43</v>
      </c>
      <c r="F649" t="s">
        <v>299</v>
      </c>
      <c r="G649">
        <v>17</v>
      </c>
      <c r="H649">
        <v>101.83</v>
      </c>
      <c r="I649">
        <v>67.89</v>
      </c>
      <c r="J649">
        <v>33.33</v>
      </c>
      <c r="K649">
        <v>45</v>
      </c>
      <c r="L649">
        <v>56.01</v>
      </c>
      <c r="M649">
        <v>1</v>
      </c>
    </row>
    <row r="650" spans="1:13" x14ac:dyDescent="0.25">
      <c r="A650" t="s">
        <v>51</v>
      </c>
      <c r="B650" t="str">
        <f t="shared" ref="B650:B655" si="29">"9781910574119"</f>
        <v>9781910574119</v>
      </c>
      <c r="C650" s="1">
        <v>44153</v>
      </c>
      <c r="D650">
        <v>6.99</v>
      </c>
      <c r="E650">
        <v>49</v>
      </c>
      <c r="F650" t="s">
        <v>298</v>
      </c>
      <c r="G650">
        <v>11</v>
      </c>
      <c r="H650">
        <v>76.89</v>
      </c>
      <c r="I650">
        <v>48.44</v>
      </c>
      <c r="J650">
        <v>37</v>
      </c>
      <c r="K650">
        <v>47.97</v>
      </c>
      <c r="L650">
        <v>40.01</v>
      </c>
      <c r="M650">
        <v>1</v>
      </c>
    </row>
    <row r="651" spans="1:13" x14ac:dyDescent="0.25">
      <c r="A651" t="s">
        <v>51</v>
      </c>
      <c r="B651" t="str">
        <f t="shared" si="29"/>
        <v>9781910574119</v>
      </c>
      <c r="C651" s="1">
        <v>44153</v>
      </c>
      <c r="D651">
        <v>6.99</v>
      </c>
      <c r="E651">
        <v>49</v>
      </c>
      <c r="F651" t="s">
        <v>317</v>
      </c>
      <c r="G651">
        <v>4</v>
      </c>
      <c r="H651">
        <v>27.96</v>
      </c>
      <c r="I651">
        <v>18.64</v>
      </c>
      <c r="J651">
        <v>33.33</v>
      </c>
      <c r="K651">
        <v>45</v>
      </c>
      <c r="L651">
        <v>15.38</v>
      </c>
      <c r="M651">
        <v>1</v>
      </c>
    </row>
    <row r="652" spans="1:13" x14ac:dyDescent="0.25">
      <c r="A652" t="s">
        <v>51</v>
      </c>
      <c r="B652" t="str">
        <f t="shared" si="29"/>
        <v>9781910574119</v>
      </c>
      <c r="C652" s="1">
        <v>44153</v>
      </c>
      <c r="D652">
        <v>6.99</v>
      </c>
      <c r="E652">
        <v>49</v>
      </c>
      <c r="F652" t="s">
        <v>299</v>
      </c>
      <c r="G652">
        <v>1</v>
      </c>
      <c r="H652">
        <v>6.99</v>
      </c>
      <c r="I652">
        <v>4.66</v>
      </c>
      <c r="J652">
        <v>33.33</v>
      </c>
      <c r="K652">
        <v>45.07</v>
      </c>
      <c r="L652">
        <v>3.84</v>
      </c>
      <c r="M652">
        <v>1</v>
      </c>
    </row>
    <row r="653" spans="1:13" x14ac:dyDescent="0.25">
      <c r="A653" t="s">
        <v>51</v>
      </c>
      <c r="B653" t="str">
        <f t="shared" si="29"/>
        <v>9781910574119</v>
      </c>
      <c r="C653" s="1">
        <v>44153</v>
      </c>
      <c r="D653">
        <v>6.99</v>
      </c>
      <c r="E653">
        <v>49</v>
      </c>
      <c r="F653" t="s">
        <v>313</v>
      </c>
      <c r="G653">
        <v>1</v>
      </c>
      <c r="H653">
        <v>6.99</v>
      </c>
      <c r="I653">
        <v>4.66</v>
      </c>
      <c r="J653">
        <v>33.33</v>
      </c>
      <c r="K653">
        <v>45.07</v>
      </c>
      <c r="L653">
        <v>3.84</v>
      </c>
      <c r="M653">
        <v>1</v>
      </c>
    </row>
    <row r="654" spans="1:13" x14ac:dyDescent="0.25">
      <c r="A654" t="s">
        <v>51</v>
      </c>
      <c r="B654" t="str">
        <f t="shared" si="29"/>
        <v>9781910574119</v>
      </c>
      <c r="C654" s="1">
        <v>44153</v>
      </c>
      <c r="D654">
        <v>6.99</v>
      </c>
      <c r="E654">
        <v>49</v>
      </c>
      <c r="F654" t="s">
        <v>297</v>
      </c>
      <c r="G654">
        <v>1</v>
      </c>
      <c r="H654">
        <v>6.99</v>
      </c>
      <c r="I654">
        <v>4.66</v>
      </c>
      <c r="J654">
        <v>33.33</v>
      </c>
      <c r="K654">
        <v>45.07</v>
      </c>
      <c r="L654">
        <v>3.84</v>
      </c>
      <c r="M654">
        <v>1</v>
      </c>
    </row>
    <row r="655" spans="1:13" x14ac:dyDescent="0.25">
      <c r="A655" t="s">
        <v>51</v>
      </c>
      <c r="B655" t="str">
        <f t="shared" si="29"/>
        <v>9781910574119</v>
      </c>
      <c r="C655" s="1">
        <v>44153</v>
      </c>
      <c r="D655">
        <v>6.99</v>
      </c>
      <c r="E655">
        <v>49</v>
      </c>
      <c r="F655" t="s">
        <v>323</v>
      </c>
      <c r="G655">
        <v>1</v>
      </c>
      <c r="H655">
        <v>6.99</v>
      </c>
      <c r="I655">
        <v>4.54</v>
      </c>
      <c r="J655">
        <v>35</v>
      </c>
      <c r="K655">
        <v>46.36</v>
      </c>
      <c r="L655">
        <v>3.75</v>
      </c>
      <c r="M655">
        <v>1</v>
      </c>
    </row>
    <row r="656" spans="1:13" x14ac:dyDescent="0.25">
      <c r="A656" t="s">
        <v>193</v>
      </c>
      <c r="B656" t="str">
        <f>"9781912261000"</f>
        <v>9781912261000</v>
      </c>
      <c r="C656" s="1">
        <v>44160</v>
      </c>
      <c r="D656">
        <v>6.99</v>
      </c>
      <c r="E656">
        <v>34</v>
      </c>
      <c r="F656" t="s">
        <v>298</v>
      </c>
      <c r="G656">
        <v>1</v>
      </c>
      <c r="H656">
        <v>6.99</v>
      </c>
      <c r="I656">
        <v>4.4000000000000004</v>
      </c>
      <c r="J656">
        <v>37</v>
      </c>
      <c r="K656">
        <v>48.07</v>
      </c>
      <c r="L656">
        <v>3.63</v>
      </c>
      <c r="M656">
        <v>1</v>
      </c>
    </row>
    <row r="657" spans="1:13" x14ac:dyDescent="0.25">
      <c r="A657" t="s">
        <v>193</v>
      </c>
      <c r="B657" t="str">
        <f>"9781912261000"</f>
        <v>9781912261000</v>
      </c>
      <c r="C657" s="1">
        <v>44160</v>
      </c>
      <c r="D657">
        <v>6.99</v>
      </c>
      <c r="E657">
        <v>34</v>
      </c>
      <c r="F657" t="s">
        <v>323</v>
      </c>
      <c r="G657">
        <v>1</v>
      </c>
      <c r="H657">
        <v>6.99</v>
      </c>
      <c r="I657">
        <v>4.54</v>
      </c>
      <c r="J657">
        <v>35</v>
      </c>
      <c r="K657">
        <v>46.36</v>
      </c>
      <c r="L657">
        <v>3.75</v>
      </c>
      <c r="M657">
        <v>1</v>
      </c>
    </row>
    <row r="658" spans="1:13" x14ac:dyDescent="0.25">
      <c r="A658" t="s">
        <v>170</v>
      </c>
      <c r="B658" t="str">
        <f>"9781801060233"</f>
        <v>9781801060233</v>
      </c>
      <c r="C658" s="1">
        <v>44183</v>
      </c>
      <c r="D658">
        <v>8.99</v>
      </c>
      <c r="E658">
        <v>85</v>
      </c>
      <c r="F658" t="s">
        <v>299</v>
      </c>
      <c r="G658">
        <v>1</v>
      </c>
      <c r="H658">
        <v>8.99</v>
      </c>
      <c r="I658">
        <v>5.99</v>
      </c>
      <c r="J658">
        <v>33.33</v>
      </c>
      <c r="K658">
        <v>45.06</v>
      </c>
      <c r="L658">
        <v>4.9400000000000004</v>
      </c>
      <c r="M658">
        <v>1</v>
      </c>
    </row>
    <row r="659" spans="1:13" x14ac:dyDescent="0.25">
      <c r="A659" t="s">
        <v>170</v>
      </c>
      <c r="B659" t="str">
        <f>"9781801060233"</f>
        <v>9781801060233</v>
      </c>
      <c r="C659" s="1">
        <v>44183</v>
      </c>
      <c r="D659">
        <v>8.99</v>
      </c>
      <c r="E659">
        <v>85</v>
      </c>
      <c r="F659" t="s">
        <v>299</v>
      </c>
      <c r="G659">
        <v>1</v>
      </c>
      <c r="H659">
        <v>8.99</v>
      </c>
      <c r="I659">
        <v>5.99</v>
      </c>
      <c r="J659">
        <v>33.33</v>
      </c>
      <c r="K659">
        <v>45.06</v>
      </c>
      <c r="L659">
        <v>4.9400000000000004</v>
      </c>
      <c r="M659">
        <v>1</v>
      </c>
    </row>
    <row r="660" spans="1:13" x14ac:dyDescent="0.25">
      <c r="A660" t="s">
        <v>162</v>
      </c>
      <c r="B660" t="str">
        <f>"9781913245559"</f>
        <v>9781913245559</v>
      </c>
      <c r="C660" s="1">
        <v>44204</v>
      </c>
      <c r="D660">
        <v>6.99</v>
      </c>
      <c r="E660">
        <v>88</v>
      </c>
      <c r="F660" t="s">
        <v>299</v>
      </c>
      <c r="G660">
        <v>1</v>
      </c>
      <c r="H660">
        <v>6.99</v>
      </c>
      <c r="I660">
        <v>4.66</v>
      </c>
      <c r="J660">
        <v>33.33</v>
      </c>
      <c r="K660">
        <v>45.07</v>
      </c>
      <c r="L660">
        <v>3.84</v>
      </c>
      <c r="M660">
        <v>1</v>
      </c>
    </row>
    <row r="661" spans="1:13" x14ac:dyDescent="0.25">
      <c r="A661" t="s">
        <v>162</v>
      </c>
      <c r="B661" t="str">
        <f>"9781913245559"</f>
        <v>9781913245559</v>
      </c>
      <c r="C661" s="1">
        <v>44204</v>
      </c>
      <c r="D661">
        <v>6.99</v>
      </c>
      <c r="E661">
        <v>88</v>
      </c>
      <c r="F661" t="s">
        <v>299</v>
      </c>
      <c r="G661">
        <v>1</v>
      </c>
      <c r="H661">
        <v>6.99</v>
      </c>
      <c r="I661">
        <v>4.66</v>
      </c>
      <c r="J661">
        <v>33.33</v>
      </c>
      <c r="K661">
        <v>45.07</v>
      </c>
      <c r="L661">
        <v>3.84</v>
      </c>
      <c r="M661">
        <v>1</v>
      </c>
    </row>
    <row r="662" spans="1:13" x14ac:dyDescent="0.25">
      <c r="A662" t="s">
        <v>162</v>
      </c>
      <c r="B662" t="str">
        <f>"9781913245559"</f>
        <v>9781913245559</v>
      </c>
      <c r="C662" s="1">
        <v>44204</v>
      </c>
      <c r="D662">
        <v>6.99</v>
      </c>
      <c r="E662">
        <v>88</v>
      </c>
      <c r="F662" t="s">
        <v>327</v>
      </c>
      <c r="G662">
        <v>1</v>
      </c>
      <c r="H662">
        <v>6.99</v>
      </c>
      <c r="I662">
        <v>4.66</v>
      </c>
      <c r="J662">
        <v>33.33</v>
      </c>
      <c r="K662">
        <v>45.07</v>
      </c>
      <c r="L662">
        <v>3.84</v>
      </c>
      <c r="M662">
        <v>1</v>
      </c>
    </row>
    <row r="663" spans="1:13" x14ac:dyDescent="0.25">
      <c r="A663" t="s">
        <v>30</v>
      </c>
      <c r="B663" t="str">
        <f t="shared" ref="B663:B679" si="30">"9781912261444"</f>
        <v>9781912261444</v>
      </c>
      <c r="C663" s="1">
        <v>44210</v>
      </c>
      <c r="D663">
        <v>4.99</v>
      </c>
      <c r="E663">
        <v>120</v>
      </c>
      <c r="F663" t="s">
        <v>298</v>
      </c>
      <c r="G663">
        <v>15</v>
      </c>
      <c r="H663">
        <v>74.849999999999994</v>
      </c>
      <c r="I663">
        <v>47.16</v>
      </c>
      <c r="J663">
        <v>37</v>
      </c>
      <c r="K663">
        <v>47.97</v>
      </c>
      <c r="L663">
        <v>38.950000000000003</v>
      </c>
      <c r="M663">
        <v>1</v>
      </c>
    </row>
    <row r="664" spans="1:13" x14ac:dyDescent="0.25">
      <c r="A664" t="s">
        <v>30</v>
      </c>
      <c r="B664" t="str">
        <f t="shared" si="30"/>
        <v>9781912261444</v>
      </c>
      <c r="C664" s="1">
        <v>44210</v>
      </c>
      <c r="D664">
        <v>4.99</v>
      </c>
      <c r="E664">
        <v>120</v>
      </c>
      <c r="F664" t="s">
        <v>306</v>
      </c>
      <c r="G664">
        <v>1</v>
      </c>
      <c r="H664">
        <v>4.99</v>
      </c>
      <c r="I664">
        <v>3.33</v>
      </c>
      <c r="J664">
        <v>33.33</v>
      </c>
      <c r="K664">
        <v>45.1</v>
      </c>
      <c r="L664">
        <v>2.74</v>
      </c>
      <c r="M664">
        <v>1</v>
      </c>
    </row>
    <row r="665" spans="1:13" x14ac:dyDescent="0.25">
      <c r="A665" t="s">
        <v>30</v>
      </c>
      <c r="B665" t="str">
        <f t="shared" si="30"/>
        <v>9781912261444</v>
      </c>
      <c r="C665" s="1">
        <v>44210</v>
      </c>
      <c r="D665">
        <v>4.99</v>
      </c>
      <c r="E665">
        <v>120</v>
      </c>
      <c r="F665" t="s">
        <v>369</v>
      </c>
      <c r="G665">
        <v>1</v>
      </c>
      <c r="H665">
        <v>4.99</v>
      </c>
      <c r="I665">
        <v>3.33</v>
      </c>
      <c r="J665">
        <v>33.33</v>
      </c>
      <c r="K665">
        <v>45.1</v>
      </c>
      <c r="L665">
        <v>2.74</v>
      </c>
      <c r="M665">
        <v>1</v>
      </c>
    </row>
    <row r="666" spans="1:13" x14ac:dyDescent="0.25">
      <c r="A666" t="s">
        <v>30</v>
      </c>
      <c r="B666" t="str">
        <f t="shared" si="30"/>
        <v>9781912261444</v>
      </c>
      <c r="C666" s="1">
        <v>44210</v>
      </c>
      <c r="D666">
        <v>4.99</v>
      </c>
      <c r="E666">
        <v>120</v>
      </c>
      <c r="F666" t="s">
        <v>302</v>
      </c>
      <c r="G666">
        <v>10</v>
      </c>
      <c r="H666">
        <v>49.9</v>
      </c>
      <c r="I666">
        <v>33.270000000000003</v>
      </c>
      <c r="J666">
        <v>33.33</v>
      </c>
      <c r="K666">
        <v>44.99</v>
      </c>
      <c r="L666">
        <v>27.45</v>
      </c>
      <c r="M666">
        <v>1</v>
      </c>
    </row>
    <row r="667" spans="1:13" x14ac:dyDescent="0.25">
      <c r="A667" t="s">
        <v>30</v>
      </c>
      <c r="B667" t="str">
        <f t="shared" si="30"/>
        <v>9781912261444</v>
      </c>
      <c r="C667" s="1">
        <v>44210</v>
      </c>
      <c r="D667">
        <v>4.99</v>
      </c>
      <c r="E667">
        <v>120</v>
      </c>
      <c r="F667" t="s">
        <v>386</v>
      </c>
      <c r="G667">
        <v>2</v>
      </c>
      <c r="H667">
        <v>9.98</v>
      </c>
      <c r="I667">
        <v>6.65</v>
      </c>
      <c r="J667">
        <v>33.33</v>
      </c>
      <c r="K667">
        <v>44.99</v>
      </c>
      <c r="L667">
        <v>5.49</v>
      </c>
      <c r="M667">
        <v>1</v>
      </c>
    </row>
    <row r="668" spans="1:13" x14ac:dyDescent="0.25">
      <c r="A668" t="s">
        <v>30</v>
      </c>
      <c r="B668" t="str">
        <f t="shared" si="30"/>
        <v>9781912261444</v>
      </c>
      <c r="C668" s="1">
        <v>44210</v>
      </c>
      <c r="D668">
        <v>4.99</v>
      </c>
      <c r="E668">
        <v>120</v>
      </c>
      <c r="F668" t="s">
        <v>349</v>
      </c>
      <c r="G668">
        <v>5</v>
      </c>
      <c r="H668">
        <v>24.95</v>
      </c>
      <c r="I668">
        <v>16.63</v>
      </c>
      <c r="J668">
        <v>33.33</v>
      </c>
      <c r="K668">
        <v>45.02</v>
      </c>
      <c r="L668">
        <v>13.72</v>
      </c>
      <c r="M668">
        <v>1</v>
      </c>
    </row>
    <row r="669" spans="1:13" x14ac:dyDescent="0.25">
      <c r="A669" t="s">
        <v>30</v>
      </c>
      <c r="B669" t="str">
        <f t="shared" si="30"/>
        <v>9781912261444</v>
      </c>
      <c r="C669" s="1">
        <v>44210</v>
      </c>
      <c r="D669">
        <v>4.99</v>
      </c>
      <c r="E669">
        <v>120</v>
      </c>
      <c r="F669" t="s">
        <v>305</v>
      </c>
      <c r="G669">
        <v>3</v>
      </c>
      <c r="H669">
        <v>14.97</v>
      </c>
      <c r="I669">
        <v>9.73</v>
      </c>
      <c r="J669">
        <v>35</v>
      </c>
      <c r="K669">
        <v>46.3</v>
      </c>
      <c r="L669">
        <v>8.0399999999999991</v>
      </c>
      <c r="M669">
        <v>1</v>
      </c>
    </row>
    <row r="670" spans="1:13" x14ac:dyDescent="0.25">
      <c r="A670" t="s">
        <v>30</v>
      </c>
      <c r="B670" t="str">
        <f t="shared" si="30"/>
        <v>9781912261444</v>
      </c>
      <c r="C670" s="1">
        <v>44210</v>
      </c>
      <c r="D670">
        <v>4.99</v>
      </c>
      <c r="E670">
        <v>120</v>
      </c>
      <c r="F670" t="s">
        <v>334</v>
      </c>
      <c r="G670">
        <v>1</v>
      </c>
      <c r="H670">
        <v>4.99</v>
      </c>
      <c r="I670">
        <v>3.33</v>
      </c>
      <c r="J670">
        <v>33.33</v>
      </c>
      <c r="K670">
        <v>45.1</v>
      </c>
      <c r="L670">
        <v>2.74</v>
      </c>
      <c r="M670">
        <v>1</v>
      </c>
    </row>
    <row r="671" spans="1:13" x14ac:dyDescent="0.25">
      <c r="A671" t="s">
        <v>30</v>
      </c>
      <c r="B671" t="str">
        <f t="shared" si="30"/>
        <v>9781912261444</v>
      </c>
      <c r="C671" s="1">
        <v>44210</v>
      </c>
      <c r="D671">
        <v>4.99</v>
      </c>
      <c r="E671">
        <v>120</v>
      </c>
      <c r="F671" t="s">
        <v>334</v>
      </c>
      <c r="G671">
        <v>1</v>
      </c>
      <c r="H671">
        <v>4.99</v>
      </c>
      <c r="I671">
        <v>3.33</v>
      </c>
      <c r="J671">
        <v>33.33</v>
      </c>
      <c r="K671">
        <v>45.1</v>
      </c>
      <c r="L671">
        <v>2.74</v>
      </c>
      <c r="M671">
        <v>1</v>
      </c>
    </row>
    <row r="672" spans="1:13" x14ac:dyDescent="0.25">
      <c r="A672" t="s">
        <v>30</v>
      </c>
      <c r="B672" t="str">
        <f t="shared" si="30"/>
        <v>9781912261444</v>
      </c>
      <c r="C672" s="1">
        <v>44210</v>
      </c>
      <c r="D672">
        <v>4.99</v>
      </c>
      <c r="E672">
        <v>120</v>
      </c>
      <c r="F672" t="s">
        <v>334</v>
      </c>
      <c r="G672">
        <v>1</v>
      </c>
      <c r="H672">
        <v>4.99</v>
      </c>
      <c r="I672">
        <v>3.33</v>
      </c>
      <c r="J672">
        <v>33.33</v>
      </c>
      <c r="K672">
        <v>45.1</v>
      </c>
      <c r="L672">
        <v>2.74</v>
      </c>
      <c r="M672">
        <v>1</v>
      </c>
    </row>
    <row r="673" spans="1:13" x14ac:dyDescent="0.25">
      <c r="A673" t="s">
        <v>30</v>
      </c>
      <c r="B673" t="str">
        <f t="shared" si="30"/>
        <v>9781912261444</v>
      </c>
      <c r="C673" s="1">
        <v>44210</v>
      </c>
      <c r="D673">
        <v>4.99</v>
      </c>
      <c r="E673">
        <v>120</v>
      </c>
      <c r="F673" t="s">
        <v>311</v>
      </c>
      <c r="G673">
        <v>2</v>
      </c>
      <c r="H673">
        <v>9.98</v>
      </c>
      <c r="I673">
        <v>6.65</v>
      </c>
      <c r="J673">
        <v>33.33</v>
      </c>
      <c r="K673">
        <v>44.99</v>
      </c>
      <c r="L673">
        <v>5.49</v>
      </c>
      <c r="M673">
        <v>1</v>
      </c>
    </row>
    <row r="674" spans="1:13" x14ac:dyDescent="0.25">
      <c r="A674" t="s">
        <v>30</v>
      </c>
      <c r="B674" t="str">
        <f t="shared" si="30"/>
        <v>9781912261444</v>
      </c>
      <c r="C674" s="1">
        <v>44210</v>
      </c>
      <c r="D674">
        <v>4.99</v>
      </c>
      <c r="E674">
        <v>120</v>
      </c>
      <c r="F674" t="s">
        <v>299</v>
      </c>
      <c r="G674">
        <v>1</v>
      </c>
      <c r="H674">
        <v>4.99</v>
      </c>
      <c r="I674">
        <v>3.33</v>
      </c>
      <c r="J674">
        <v>33.33</v>
      </c>
      <c r="K674">
        <v>45.1</v>
      </c>
      <c r="L674">
        <v>2.74</v>
      </c>
      <c r="M674">
        <v>1</v>
      </c>
    </row>
    <row r="675" spans="1:13" x14ac:dyDescent="0.25">
      <c r="A675" t="s">
        <v>30</v>
      </c>
      <c r="B675" t="str">
        <f t="shared" si="30"/>
        <v>9781912261444</v>
      </c>
      <c r="C675" s="1">
        <v>44210</v>
      </c>
      <c r="D675">
        <v>4.99</v>
      </c>
      <c r="E675">
        <v>120</v>
      </c>
      <c r="F675" t="s">
        <v>299</v>
      </c>
      <c r="G675">
        <v>1</v>
      </c>
      <c r="H675">
        <v>4.99</v>
      </c>
      <c r="I675">
        <v>3.33</v>
      </c>
      <c r="J675">
        <v>33.33</v>
      </c>
      <c r="K675">
        <v>45.1</v>
      </c>
      <c r="L675">
        <v>2.74</v>
      </c>
      <c r="M675">
        <v>1</v>
      </c>
    </row>
    <row r="676" spans="1:13" x14ac:dyDescent="0.25">
      <c r="A676" t="s">
        <v>30</v>
      </c>
      <c r="B676" t="str">
        <f t="shared" si="30"/>
        <v>9781912261444</v>
      </c>
      <c r="C676" s="1">
        <v>44210</v>
      </c>
      <c r="D676">
        <v>4.99</v>
      </c>
      <c r="E676">
        <v>120</v>
      </c>
      <c r="F676" t="s">
        <v>345</v>
      </c>
      <c r="G676">
        <v>2</v>
      </c>
      <c r="H676">
        <v>9.98</v>
      </c>
      <c r="I676">
        <v>6.65</v>
      </c>
      <c r="J676">
        <v>33.33</v>
      </c>
      <c r="K676">
        <v>44.99</v>
      </c>
      <c r="L676">
        <v>5.49</v>
      </c>
      <c r="M676">
        <v>1</v>
      </c>
    </row>
    <row r="677" spans="1:13" x14ac:dyDescent="0.25">
      <c r="A677" t="s">
        <v>30</v>
      </c>
      <c r="B677" t="str">
        <f t="shared" si="30"/>
        <v>9781912261444</v>
      </c>
      <c r="C677" s="1">
        <v>44210</v>
      </c>
      <c r="D677">
        <v>4.99</v>
      </c>
      <c r="E677">
        <v>120</v>
      </c>
      <c r="F677" t="s">
        <v>324</v>
      </c>
      <c r="G677">
        <v>1</v>
      </c>
      <c r="H677">
        <v>4.99</v>
      </c>
      <c r="I677">
        <v>3.33</v>
      </c>
      <c r="J677">
        <v>33.33</v>
      </c>
      <c r="K677">
        <v>45.1</v>
      </c>
      <c r="L677">
        <v>2.74</v>
      </c>
      <c r="M677">
        <v>1</v>
      </c>
    </row>
    <row r="678" spans="1:13" x14ac:dyDescent="0.25">
      <c r="A678" t="s">
        <v>30</v>
      </c>
      <c r="B678" t="str">
        <f t="shared" si="30"/>
        <v>9781912261444</v>
      </c>
      <c r="C678" s="1">
        <v>44210</v>
      </c>
      <c r="D678">
        <v>4.99</v>
      </c>
      <c r="E678">
        <v>120</v>
      </c>
      <c r="F678" t="s">
        <v>324</v>
      </c>
      <c r="G678">
        <v>1</v>
      </c>
      <c r="H678">
        <v>4.99</v>
      </c>
      <c r="I678">
        <v>3.33</v>
      </c>
      <c r="J678">
        <v>33.33</v>
      </c>
      <c r="K678">
        <v>45.1</v>
      </c>
      <c r="L678">
        <v>2.74</v>
      </c>
      <c r="M678">
        <v>1</v>
      </c>
    </row>
    <row r="679" spans="1:13" x14ac:dyDescent="0.25">
      <c r="A679" t="s">
        <v>30</v>
      </c>
      <c r="B679" t="str">
        <f t="shared" si="30"/>
        <v>9781912261444</v>
      </c>
      <c r="C679" s="1">
        <v>44210</v>
      </c>
      <c r="D679">
        <v>4.99</v>
      </c>
      <c r="E679">
        <v>120</v>
      </c>
      <c r="F679" t="s">
        <v>319</v>
      </c>
      <c r="G679">
        <v>-1</v>
      </c>
      <c r="H679">
        <v>-4.99</v>
      </c>
      <c r="I679">
        <v>-3.33</v>
      </c>
      <c r="J679">
        <v>33.33</v>
      </c>
      <c r="K679">
        <v>45.1</v>
      </c>
      <c r="L679">
        <v>-2.74</v>
      </c>
      <c r="M679">
        <v>1</v>
      </c>
    </row>
    <row r="680" spans="1:13" x14ac:dyDescent="0.25">
      <c r="A680" t="s">
        <v>137</v>
      </c>
      <c r="B680" t="str">
        <f>"9781913245054"</f>
        <v>9781913245054</v>
      </c>
      <c r="C680" s="1">
        <v>44232</v>
      </c>
      <c r="D680">
        <v>6.99</v>
      </c>
      <c r="E680">
        <v>74</v>
      </c>
      <c r="F680" t="s">
        <v>298</v>
      </c>
      <c r="G680">
        <v>1</v>
      </c>
      <c r="H680">
        <v>6.99</v>
      </c>
      <c r="I680">
        <v>4.4000000000000004</v>
      </c>
      <c r="J680">
        <v>37</v>
      </c>
      <c r="K680">
        <v>48.07</v>
      </c>
      <c r="L680">
        <v>3.63</v>
      </c>
      <c r="M680">
        <v>1</v>
      </c>
    </row>
    <row r="681" spans="1:13" x14ac:dyDescent="0.25">
      <c r="A681" t="s">
        <v>137</v>
      </c>
      <c r="B681" t="str">
        <f>"9781913245054"</f>
        <v>9781913245054</v>
      </c>
      <c r="C681" s="1">
        <v>44232</v>
      </c>
      <c r="D681">
        <v>6.99</v>
      </c>
      <c r="E681">
        <v>74</v>
      </c>
      <c r="F681" t="s">
        <v>334</v>
      </c>
      <c r="G681">
        <v>1</v>
      </c>
      <c r="H681">
        <v>6.99</v>
      </c>
      <c r="I681">
        <v>4.66</v>
      </c>
      <c r="J681">
        <v>33.33</v>
      </c>
      <c r="K681">
        <v>45.07</v>
      </c>
      <c r="L681">
        <v>3.84</v>
      </c>
      <c r="M681">
        <v>1</v>
      </c>
    </row>
    <row r="682" spans="1:13" x14ac:dyDescent="0.25">
      <c r="A682" t="s">
        <v>137</v>
      </c>
      <c r="B682" t="str">
        <f>"9781913245054"</f>
        <v>9781913245054</v>
      </c>
      <c r="C682" s="1">
        <v>44232</v>
      </c>
      <c r="D682">
        <v>6.99</v>
      </c>
      <c r="E682">
        <v>74</v>
      </c>
      <c r="F682" t="s">
        <v>311</v>
      </c>
      <c r="G682">
        <v>1</v>
      </c>
      <c r="H682">
        <v>6.99</v>
      </c>
      <c r="I682">
        <v>4.66</v>
      </c>
      <c r="J682">
        <v>33.33</v>
      </c>
      <c r="K682">
        <v>45.07</v>
      </c>
      <c r="L682">
        <v>3.84</v>
      </c>
      <c r="M682">
        <v>1</v>
      </c>
    </row>
    <row r="683" spans="1:13" x14ac:dyDescent="0.25">
      <c r="A683" t="s">
        <v>137</v>
      </c>
      <c r="B683" t="str">
        <f>"9781913245054"</f>
        <v>9781913245054</v>
      </c>
      <c r="C683" s="1">
        <v>44232</v>
      </c>
      <c r="D683">
        <v>6.99</v>
      </c>
      <c r="E683">
        <v>74</v>
      </c>
      <c r="F683" t="s">
        <v>324</v>
      </c>
      <c r="G683">
        <v>1</v>
      </c>
      <c r="H683">
        <v>6.99</v>
      </c>
      <c r="I683">
        <v>4.66</v>
      </c>
      <c r="J683">
        <v>33.33</v>
      </c>
      <c r="K683">
        <v>45.07</v>
      </c>
      <c r="L683">
        <v>3.84</v>
      </c>
      <c r="M683">
        <v>1</v>
      </c>
    </row>
    <row r="684" spans="1:13" x14ac:dyDescent="0.25">
      <c r="A684" t="s">
        <v>79</v>
      </c>
      <c r="B684" t="str">
        <f>"9781801060981"</f>
        <v>9781801060981</v>
      </c>
      <c r="C684" s="1">
        <v>44239</v>
      </c>
      <c r="D684">
        <v>4.99</v>
      </c>
      <c r="E684">
        <v>112</v>
      </c>
      <c r="F684" t="s">
        <v>346</v>
      </c>
      <c r="G684">
        <v>1</v>
      </c>
      <c r="H684">
        <v>4.99</v>
      </c>
      <c r="I684">
        <v>3.33</v>
      </c>
      <c r="J684">
        <v>33.33</v>
      </c>
      <c r="K684">
        <v>45.1</v>
      </c>
      <c r="L684">
        <v>2.74</v>
      </c>
      <c r="M684">
        <v>1</v>
      </c>
    </row>
    <row r="685" spans="1:13" x14ac:dyDescent="0.25">
      <c r="A685" t="s">
        <v>79</v>
      </c>
      <c r="B685" t="str">
        <f>"9781801060981"</f>
        <v>9781801060981</v>
      </c>
      <c r="C685" s="1">
        <v>44239</v>
      </c>
      <c r="D685">
        <v>4.99</v>
      </c>
      <c r="E685">
        <v>112</v>
      </c>
      <c r="F685" t="s">
        <v>302</v>
      </c>
      <c r="G685">
        <v>10</v>
      </c>
      <c r="H685">
        <v>49.9</v>
      </c>
      <c r="I685">
        <v>33.270000000000003</v>
      </c>
      <c r="J685">
        <v>33.33</v>
      </c>
      <c r="K685">
        <v>44.99</v>
      </c>
      <c r="L685">
        <v>27.45</v>
      </c>
      <c r="M685">
        <v>1</v>
      </c>
    </row>
    <row r="686" spans="1:13" x14ac:dyDescent="0.25">
      <c r="A686" t="s">
        <v>79</v>
      </c>
      <c r="B686" t="str">
        <f>"9781801060981"</f>
        <v>9781801060981</v>
      </c>
      <c r="C686" s="1">
        <v>44239</v>
      </c>
      <c r="D686">
        <v>4.99</v>
      </c>
      <c r="E686">
        <v>112</v>
      </c>
      <c r="F686" t="s">
        <v>313</v>
      </c>
      <c r="G686">
        <v>1</v>
      </c>
      <c r="H686">
        <v>4.99</v>
      </c>
      <c r="I686">
        <v>3.33</v>
      </c>
      <c r="J686">
        <v>33.33</v>
      </c>
      <c r="K686">
        <v>45.1</v>
      </c>
      <c r="L686">
        <v>2.74</v>
      </c>
      <c r="M686">
        <v>1</v>
      </c>
    </row>
    <row r="687" spans="1:13" x14ac:dyDescent="0.25">
      <c r="A687" t="s">
        <v>79</v>
      </c>
      <c r="B687" t="str">
        <f>"9781801060981"</f>
        <v>9781801060981</v>
      </c>
      <c r="C687" s="1">
        <v>44239</v>
      </c>
      <c r="D687">
        <v>4.99</v>
      </c>
      <c r="E687">
        <v>112</v>
      </c>
      <c r="F687" t="s">
        <v>320</v>
      </c>
      <c r="G687">
        <v>2</v>
      </c>
      <c r="H687">
        <v>9.98</v>
      </c>
      <c r="I687">
        <v>6.65</v>
      </c>
      <c r="J687">
        <v>33.33</v>
      </c>
      <c r="K687">
        <v>44.99</v>
      </c>
      <c r="L687">
        <v>5.49</v>
      </c>
      <c r="M687">
        <v>1</v>
      </c>
    </row>
    <row r="688" spans="1:13" x14ac:dyDescent="0.25">
      <c r="A688" t="s">
        <v>13</v>
      </c>
      <c r="B688" t="str">
        <f t="shared" ref="B688:B707" si="31">"9781912261932"</f>
        <v>9781912261932</v>
      </c>
      <c r="C688" s="1">
        <v>44251</v>
      </c>
      <c r="D688">
        <v>11.99</v>
      </c>
      <c r="E688">
        <v>64</v>
      </c>
      <c r="F688" t="s">
        <v>306</v>
      </c>
      <c r="G688">
        <v>2</v>
      </c>
      <c r="H688">
        <v>23.98</v>
      </c>
      <c r="I688">
        <v>15.99</v>
      </c>
      <c r="J688">
        <v>33.33</v>
      </c>
      <c r="K688">
        <v>45</v>
      </c>
      <c r="L688">
        <v>13.19</v>
      </c>
      <c r="M688">
        <v>1</v>
      </c>
    </row>
    <row r="689" spans="1:13" x14ac:dyDescent="0.25">
      <c r="A689" t="s">
        <v>13</v>
      </c>
      <c r="B689" t="str">
        <f t="shared" si="31"/>
        <v>9781912261932</v>
      </c>
      <c r="C689" s="1">
        <v>44251</v>
      </c>
      <c r="D689">
        <v>11.99</v>
      </c>
      <c r="E689">
        <v>64</v>
      </c>
      <c r="F689" t="s">
        <v>306</v>
      </c>
      <c r="G689">
        <v>1</v>
      </c>
      <c r="H689">
        <v>11.99</v>
      </c>
      <c r="I689">
        <v>7.99</v>
      </c>
      <c r="J689">
        <v>33.33</v>
      </c>
      <c r="K689">
        <v>45.04</v>
      </c>
      <c r="L689">
        <v>6.59</v>
      </c>
      <c r="M689">
        <v>1</v>
      </c>
    </row>
    <row r="690" spans="1:13" x14ac:dyDescent="0.25">
      <c r="A690" t="s">
        <v>13</v>
      </c>
      <c r="B690" t="str">
        <f t="shared" si="31"/>
        <v>9781912261932</v>
      </c>
      <c r="C690" s="1">
        <v>44251</v>
      </c>
      <c r="D690">
        <v>11.99</v>
      </c>
      <c r="E690">
        <v>64</v>
      </c>
      <c r="F690" t="s">
        <v>330</v>
      </c>
      <c r="G690">
        <v>2</v>
      </c>
      <c r="H690">
        <v>23.98</v>
      </c>
      <c r="I690">
        <v>15.99</v>
      </c>
      <c r="J690">
        <v>33.33</v>
      </c>
      <c r="K690">
        <v>45</v>
      </c>
      <c r="L690">
        <v>13.19</v>
      </c>
      <c r="M690">
        <v>1</v>
      </c>
    </row>
    <row r="691" spans="1:13" x14ac:dyDescent="0.25">
      <c r="A691" t="s">
        <v>13</v>
      </c>
      <c r="B691" t="str">
        <f t="shared" si="31"/>
        <v>9781912261932</v>
      </c>
      <c r="C691" s="1">
        <v>44251</v>
      </c>
      <c r="D691">
        <v>11.99</v>
      </c>
      <c r="E691">
        <v>64</v>
      </c>
      <c r="F691" t="s">
        <v>314</v>
      </c>
      <c r="G691">
        <v>1</v>
      </c>
      <c r="H691">
        <v>11.99</v>
      </c>
      <c r="I691">
        <v>7.99</v>
      </c>
      <c r="J691">
        <v>33.33</v>
      </c>
      <c r="K691">
        <v>45.04</v>
      </c>
      <c r="L691">
        <v>6.59</v>
      </c>
      <c r="M691">
        <v>1</v>
      </c>
    </row>
    <row r="692" spans="1:13" x14ac:dyDescent="0.25">
      <c r="A692" t="s">
        <v>13</v>
      </c>
      <c r="B692" t="str">
        <f t="shared" si="31"/>
        <v>9781912261932</v>
      </c>
      <c r="C692" s="1">
        <v>44251</v>
      </c>
      <c r="D692">
        <v>11.99</v>
      </c>
      <c r="E692">
        <v>64</v>
      </c>
      <c r="F692" t="s">
        <v>335</v>
      </c>
      <c r="G692">
        <v>2</v>
      </c>
      <c r="H692">
        <v>23.98</v>
      </c>
      <c r="I692">
        <v>15.99</v>
      </c>
      <c r="J692">
        <v>33.33</v>
      </c>
      <c r="K692">
        <v>45</v>
      </c>
      <c r="L692">
        <v>13.19</v>
      </c>
      <c r="M692">
        <v>1</v>
      </c>
    </row>
    <row r="693" spans="1:13" x14ac:dyDescent="0.25">
      <c r="A693" t="s">
        <v>13</v>
      </c>
      <c r="B693" t="str">
        <f t="shared" si="31"/>
        <v>9781912261932</v>
      </c>
      <c r="C693" s="1">
        <v>44251</v>
      </c>
      <c r="D693">
        <v>11.99</v>
      </c>
      <c r="E693">
        <v>64</v>
      </c>
      <c r="F693" t="s">
        <v>336</v>
      </c>
      <c r="G693">
        <v>2</v>
      </c>
      <c r="H693">
        <v>23.98</v>
      </c>
      <c r="I693">
        <v>15.99</v>
      </c>
      <c r="J693">
        <v>33.33</v>
      </c>
      <c r="K693">
        <v>45</v>
      </c>
      <c r="L693">
        <v>13.19</v>
      </c>
      <c r="M693">
        <v>1</v>
      </c>
    </row>
    <row r="694" spans="1:13" x14ac:dyDescent="0.25">
      <c r="A694" t="s">
        <v>13</v>
      </c>
      <c r="B694" t="str">
        <f t="shared" si="31"/>
        <v>9781912261932</v>
      </c>
      <c r="C694" s="1">
        <v>44251</v>
      </c>
      <c r="D694">
        <v>11.99</v>
      </c>
      <c r="E694">
        <v>64</v>
      </c>
      <c r="F694" t="s">
        <v>387</v>
      </c>
      <c r="G694">
        <v>3</v>
      </c>
      <c r="H694">
        <v>35.97</v>
      </c>
      <c r="I694">
        <v>23.98</v>
      </c>
      <c r="J694">
        <v>33.33</v>
      </c>
      <c r="K694">
        <v>45.01</v>
      </c>
      <c r="L694">
        <v>19.78</v>
      </c>
      <c r="M694">
        <v>1</v>
      </c>
    </row>
    <row r="695" spans="1:13" x14ac:dyDescent="0.25">
      <c r="A695" t="s">
        <v>13</v>
      </c>
      <c r="B695" t="str">
        <f t="shared" si="31"/>
        <v>9781912261932</v>
      </c>
      <c r="C695" s="1">
        <v>44251</v>
      </c>
      <c r="D695">
        <v>11.99</v>
      </c>
      <c r="E695">
        <v>64</v>
      </c>
      <c r="F695" t="s">
        <v>311</v>
      </c>
      <c r="G695">
        <v>2</v>
      </c>
      <c r="H695">
        <v>23.98</v>
      </c>
      <c r="I695">
        <v>15.99</v>
      </c>
      <c r="J695">
        <v>33.33</v>
      </c>
      <c r="K695">
        <v>45</v>
      </c>
      <c r="L695">
        <v>13.19</v>
      </c>
      <c r="M695">
        <v>1</v>
      </c>
    </row>
    <row r="696" spans="1:13" x14ac:dyDescent="0.25">
      <c r="A696" t="s">
        <v>13</v>
      </c>
      <c r="B696" t="str">
        <f t="shared" si="31"/>
        <v>9781912261932</v>
      </c>
      <c r="C696" s="1">
        <v>44251</v>
      </c>
      <c r="D696">
        <v>11.99</v>
      </c>
      <c r="E696">
        <v>64</v>
      </c>
      <c r="F696" t="s">
        <v>321</v>
      </c>
      <c r="G696">
        <v>3</v>
      </c>
      <c r="H696">
        <v>35.97</v>
      </c>
      <c r="I696">
        <v>23.98</v>
      </c>
      <c r="J696">
        <v>33.33</v>
      </c>
      <c r="K696">
        <v>45.01</v>
      </c>
      <c r="L696">
        <v>19.78</v>
      </c>
      <c r="M696">
        <v>1</v>
      </c>
    </row>
    <row r="697" spans="1:13" x14ac:dyDescent="0.25">
      <c r="A697" t="s">
        <v>13</v>
      </c>
      <c r="B697" t="str">
        <f t="shared" si="31"/>
        <v>9781912261932</v>
      </c>
      <c r="C697" s="1">
        <v>44251</v>
      </c>
      <c r="D697">
        <v>11.99</v>
      </c>
      <c r="E697">
        <v>64</v>
      </c>
      <c r="F697" t="s">
        <v>352</v>
      </c>
      <c r="G697">
        <v>2</v>
      </c>
      <c r="H697">
        <v>23.98</v>
      </c>
      <c r="I697">
        <v>15.99</v>
      </c>
      <c r="J697">
        <v>33.33</v>
      </c>
      <c r="K697">
        <v>45</v>
      </c>
      <c r="L697">
        <v>13.19</v>
      </c>
      <c r="M697">
        <v>1</v>
      </c>
    </row>
    <row r="698" spans="1:13" x14ac:dyDescent="0.25">
      <c r="A698" t="s">
        <v>13</v>
      </c>
      <c r="B698" t="str">
        <f t="shared" si="31"/>
        <v>9781912261932</v>
      </c>
      <c r="C698" s="1">
        <v>44251</v>
      </c>
      <c r="D698">
        <v>11.99</v>
      </c>
      <c r="E698">
        <v>64</v>
      </c>
      <c r="F698" t="s">
        <v>365</v>
      </c>
      <c r="G698">
        <v>4</v>
      </c>
      <c r="H698">
        <v>47.96</v>
      </c>
      <c r="I698">
        <v>31.97</v>
      </c>
      <c r="J698">
        <v>33.33</v>
      </c>
      <c r="K698">
        <v>45</v>
      </c>
      <c r="L698">
        <v>26.38</v>
      </c>
      <c r="M698">
        <v>1</v>
      </c>
    </row>
    <row r="699" spans="1:13" x14ac:dyDescent="0.25">
      <c r="A699" t="s">
        <v>13</v>
      </c>
      <c r="B699" t="str">
        <f t="shared" si="31"/>
        <v>9781912261932</v>
      </c>
      <c r="C699" s="1">
        <v>44251</v>
      </c>
      <c r="D699">
        <v>11.99</v>
      </c>
      <c r="E699">
        <v>64</v>
      </c>
      <c r="F699" t="s">
        <v>313</v>
      </c>
      <c r="G699">
        <v>2</v>
      </c>
      <c r="H699">
        <v>23.98</v>
      </c>
      <c r="I699">
        <v>15.99</v>
      </c>
      <c r="J699">
        <v>33.33</v>
      </c>
      <c r="K699">
        <v>45</v>
      </c>
      <c r="L699">
        <v>13.19</v>
      </c>
      <c r="M699">
        <v>1</v>
      </c>
    </row>
    <row r="700" spans="1:13" x14ac:dyDescent="0.25">
      <c r="A700" t="s">
        <v>13</v>
      </c>
      <c r="B700" t="str">
        <f t="shared" si="31"/>
        <v>9781912261932</v>
      </c>
      <c r="C700" s="1">
        <v>44251</v>
      </c>
      <c r="D700">
        <v>11.99</v>
      </c>
      <c r="E700">
        <v>64</v>
      </c>
      <c r="F700" t="s">
        <v>313</v>
      </c>
      <c r="G700">
        <v>2</v>
      </c>
      <c r="H700">
        <v>23.98</v>
      </c>
      <c r="I700">
        <v>15.99</v>
      </c>
      <c r="J700">
        <v>33.33</v>
      </c>
      <c r="K700">
        <v>45</v>
      </c>
      <c r="L700">
        <v>13.19</v>
      </c>
      <c r="M700">
        <v>1</v>
      </c>
    </row>
    <row r="701" spans="1:13" x14ac:dyDescent="0.25">
      <c r="A701" t="s">
        <v>13</v>
      </c>
      <c r="B701" t="str">
        <f t="shared" si="31"/>
        <v>9781912261932</v>
      </c>
      <c r="C701" s="1">
        <v>44251</v>
      </c>
      <c r="D701">
        <v>11.99</v>
      </c>
      <c r="E701">
        <v>64</v>
      </c>
      <c r="F701" t="s">
        <v>341</v>
      </c>
      <c r="G701">
        <v>1</v>
      </c>
      <c r="H701">
        <v>11.99</v>
      </c>
      <c r="I701">
        <v>7.99</v>
      </c>
      <c r="J701">
        <v>33.33</v>
      </c>
      <c r="K701">
        <v>45.04</v>
      </c>
      <c r="L701">
        <v>6.59</v>
      </c>
      <c r="M701">
        <v>1</v>
      </c>
    </row>
    <row r="702" spans="1:13" x14ac:dyDescent="0.25">
      <c r="A702" t="s">
        <v>13</v>
      </c>
      <c r="B702" t="str">
        <f t="shared" si="31"/>
        <v>9781912261932</v>
      </c>
      <c r="C702" s="1">
        <v>44251</v>
      </c>
      <c r="D702">
        <v>11.99</v>
      </c>
      <c r="E702">
        <v>64</v>
      </c>
      <c r="F702" t="s">
        <v>297</v>
      </c>
      <c r="G702">
        <v>6</v>
      </c>
      <c r="H702">
        <v>71.94</v>
      </c>
      <c r="I702">
        <v>47.96</v>
      </c>
      <c r="J702">
        <v>33.33</v>
      </c>
      <c r="K702">
        <v>45</v>
      </c>
      <c r="L702">
        <v>39.57</v>
      </c>
      <c r="M702">
        <v>1</v>
      </c>
    </row>
    <row r="703" spans="1:13" x14ac:dyDescent="0.25">
      <c r="A703" t="s">
        <v>13</v>
      </c>
      <c r="B703" t="str">
        <f t="shared" si="31"/>
        <v>9781912261932</v>
      </c>
      <c r="C703" s="1">
        <v>44251</v>
      </c>
      <c r="D703">
        <v>11.99</v>
      </c>
      <c r="E703">
        <v>64</v>
      </c>
      <c r="F703" t="s">
        <v>297</v>
      </c>
      <c r="G703">
        <v>1</v>
      </c>
      <c r="H703">
        <v>11.99</v>
      </c>
      <c r="I703">
        <v>7.99</v>
      </c>
      <c r="J703">
        <v>33.33</v>
      </c>
      <c r="K703">
        <v>45.04</v>
      </c>
      <c r="L703">
        <v>6.59</v>
      </c>
      <c r="M703">
        <v>1</v>
      </c>
    </row>
    <row r="704" spans="1:13" x14ac:dyDescent="0.25">
      <c r="A704" t="s">
        <v>13</v>
      </c>
      <c r="B704" t="str">
        <f t="shared" si="31"/>
        <v>9781912261932</v>
      </c>
      <c r="C704" s="1">
        <v>44251</v>
      </c>
      <c r="D704">
        <v>11.99</v>
      </c>
      <c r="E704">
        <v>64</v>
      </c>
      <c r="F704" t="s">
        <v>324</v>
      </c>
      <c r="G704">
        <v>1</v>
      </c>
      <c r="H704">
        <v>11.99</v>
      </c>
      <c r="I704">
        <v>7.99</v>
      </c>
      <c r="J704">
        <v>33.33</v>
      </c>
      <c r="K704">
        <v>45.04</v>
      </c>
      <c r="L704">
        <v>6.59</v>
      </c>
      <c r="M704">
        <v>1</v>
      </c>
    </row>
    <row r="705" spans="1:13" x14ac:dyDescent="0.25">
      <c r="A705" t="s">
        <v>13</v>
      </c>
      <c r="B705" t="str">
        <f t="shared" si="31"/>
        <v>9781912261932</v>
      </c>
      <c r="C705" s="1">
        <v>44251</v>
      </c>
      <c r="D705">
        <v>11.99</v>
      </c>
      <c r="E705">
        <v>64</v>
      </c>
      <c r="F705" t="s">
        <v>320</v>
      </c>
      <c r="G705">
        <v>4</v>
      </c>
      <c r="H705">
        <v>47.96</v>
      </c>
      <c r="I705">
        <v>31.97</v>
      </c>
      <c r="J705">
        <v>33.33</v>
      </c>
      <c r="K705">
        <v>45</v>
      </c>
      <c r="L705">
        <v>26.38</v>
      </c>
      <c r="M705">
        <v>1</v>
      </c>
    </row>
    <row r="706" spans="1:13" x14ac:dyDescent="0.25">
      <c r="A706" t="s">
        <v>13</v>
      </c>
      <c r="B706" t="str">
        <f t="shared" si="31"/>
        <v>9781912261932</v>
      </c>
      <c r="C706" s="1">
        <v>44251</v>
      </c>
      <c r="D706">
        <v>11.99</v>
      </c>
      <c r="E706">
        <v>64</v>
      </c>
      <c r="F706" t="s">
        <v>320</v>
      </c>
      <c r="G706">
        <v>1</v>
      </c>
      <c r="H706">
        <v>11.99</v>
      </c>
      <c r="I706">
        <v>7.99</v>
      </c>
      <c r="J706">
        <v>33.33</v>
      </c>
      <c r="K706">
        <v>45.04</v>
      </c>
      <c r="L706">
        <v>6.59</v>
      </c>
      <c r="M706">
        <v>1</v>
      </c>
    </row>
    <row r="707" spans="1:13" x14ac:dyDescent="0.25">
      <c r="A707" t="s">
        <v>13</v>
      </c>
      <c r="B707" t="str">
        <f t="shared" si="31"/>
        <v>9781912261932</v>
      </c>
      <c r="C707" s="1">
        <v>44251</v>
      </c>
      <c r="D707">
        <v>11.99</v>
      </c>
      <c r="E707">
        <v>64</v>
      </c>
      <c r="F707" t="s">
        <v>308</v>
      </c>
      <c r="G707">
        <v>1</v>
      </c>
      <c r="H707">
        <v>11.99</v>
      </c>
      <c r="I707">
        <v>7.99</v>
      </c>
      <c r="J707">
        <v>33.33</v>
      </c>
      <c r="K707">
        <v>45.04</v>
      </c>
      <c r="L707">
        <v>6.59</v>
      </c>
      <c r="M707">
        <v>1</v>
      </c>
    </row>
    <row r="708" spans="1:13" x14ac:dyDescent="0.25">
      <c r="A708" t="s">
        <v>128</v>
      </c>
      <c r="B708" t="str">
        <f>"9781913245399"</f>
        <v>9781913245399</v>
      </c>
      <c r="C708" s="1">
        <v>44252</v>
      </c>
      <c r="D708">
        <v>7.99</v>
      </c>
      <c r="E708">
        <v>9</v>
      </c>
      <c r="F708" t="s">
        <v>310</v>
      </c>
      <c r="G708">
        <v>1</v>
      </c>
      <c r="H708">
        <v>7.99</v>
      </c>
      <c r="I708">
        <v>5.33</v>
      </c>
      <c r="J708">
        <v>33.33</v>
      </c>
      <c r="K708">
        <v>45.06</v>
      </c>
      <c r="L708">
        <v>4.3899999999999997</v>
      </c>
      <c r="M708">
        <v>1</v>
      </c>
    </row>
    <row r="709" spans="1:13" x14ac:dyDescent="0.25">
      <c r="A709" t="s">
        <v>128</v>
      </c>
      <c r="B709" t="str">
        <f>"9781913245399"</f>
        <v>9781913245399</v>
      </c>
      <c r="C709" s="1">
        <v>44252</v>
      </c>
      <c r="D709">
        <v>7.99</v>
      </c>
      <c r="E709">
        <v>9</v>
      </c>
      <c r="F709" t="s">
        <v>307</v>
      </c>
      <c r="G709">
        <v>1</v>
      </c>
      <c r="H709">
        <v>7.99</v>
      </c>
      <c r="I709">
        <v>5.33</v>
      </c>
      <c r="J709">
        <v>33.33</v>
      </c>
      <c r="K709">
        <v>45.06</v>
      </c>
      <c r="L709">
        <v>4.3899999999999997</v>
      </c>
      <c r="M709">
        <v>1</v>
      </c>
    </row>
    <row r="710" spans="1:13" x14ac:dyDescent="0.25">
      <c r="A710" t="s">
        <v>128</v>
      </c>
      <c r="B710" t="str">
        <f>"9781913245399"</f>
        <v>9781913245399</v>
      </c>
      <c r="C710" s="1">
        <v>44252</v>
      </c>
      <c r="D710">
        <v>7.99</v>
      </c>
      <c r="E710">
        <v>9</v>
      </c>
      <c r="F710" t="s">
        <v>338</v>
      </c>
      <c r="G710">
        <v>2</v>
      </c>
      <c r="H710">
        <v>15.98</v>
      </c>
      <c r="I710">
        <v>10.65</v>
      </c>
      <c r="J710">
        <v>33.33</v>
      </c>
      <c r="K710">
        <v>45</v>
      </c>
      <c r="L710">
        <v>8.7899999999999991</v>
      </c>
      <c r="M710">
        <v>1</v>
      </c>
    </row>
    <row r="711" spans="1:13" x14ac:dyDescent="0.25">
      <c r="A711" t="s">
        <v>153</v>
      </c>
      <c r="B711" t="str">
        <f>"9781912261727"</f>
        <v>9781912261727</v>
      </c>
      <c r="C711" s="1">
        <v>44253</v>
      </c>
      <c r="D711">
        <v>24.95</v>
      </c>
      <c r="E711">
        <v>47</v>
      </c>
      <c r="F711" t="s">
        <v>298</v>
      </c>
      <c r="G711">
        <v>1</v>
      </c>
      <c r="H711">
        <v>24.95</v>
      </c>
      <c r="I711">
        <v>15.72</v>
      </c>
      <c r="J711">
        <v>37</v>
      </c>
      <c r="K711">
        <v>47.98</v>
      </c>
      <c r="L711">
        <v>12.98</v>
      </c>
      <c r="M711">
        <v>1</v>
      </c>
    </row>
    <row r="712" spans="1:13" x14ac:dyDescent="0.25">
      <c r="A712" t="s">
        <v>68</v>
      </c>
      <c r="B712" t="str">
        <f>"9781913245276"</f>
        <v>9781913245276</v>
      </c>
      <c r="C712" s="1">
        <v>44253</v>
      </c>
      <c r="D712">
        <v>24.95</v>
      </c>
      <c r="E712">
        <v>11</v>
      </c>
      <c r="F712" t="s">
        <v>298</v>
      </c>
      <c r="G712">
        <v>3</v>
      </c>
      <c r="H712">
        <v>74.849999999999994</v>
      </c>
      <c r="I712">
        <v>47.16</v>
      </c>
      <c r="J712">
        <v>37</v>
      </c>
      <c r="K712">
        <v>47.97</v>
      </c>
      <c r="L712">
        <v>38.950000000000003</v>
      </c>
      <c r="M712">
        <v>1</v>
      </c>
    </row>
    <row r="713" spans="1:13" x14ac:dyDescent="0.25">
      <c r="A713" t="s">
        <v>68</v>
      </c>
      <c r="B713" t="str">
        <f>"9781913245276"</f>
        <v>9781913245276</v>
      </c>
      <c r="C713" s="1">
        <v>44253</v>
      </c>
      <c r="D713">
        <v>24.95</v>
      </c>
      <c r="E713">
        <v>11</v>
      </c>
      <c r="F713" t="s">
        <v>331</v>
      </c>
      <c r="G713">
        <v>1</v>
      </c>
      <c r="H713">
        <v>24.95</v>
      </c>
      <c r="I713">
        <v>14.97</v>
      </c>
      <c r="J713">
        <v>40</v>
      </c>
      <c r="K713">
        <v>50.43</v>
      </c>
      <c r="L713">
        <v>12.37</v>
      </c>
      <c r="M713">
        <v>1</v>
      </c>
    </row>
    <row r="714" spans="1:13" x14ac:dyDescent="0.25">
      <c r="A714" t="s">
        <v>147</v>
      </c>
      <c r="B714" t="str">
        <f>"9781801061070"</f>
        <v>9781801061070</v>
      </c>
      <c r="C714" s="1">
        <v>44260</v>
      </c>
      <c r="D714">
        <v>4.99</v>
      </c>
      <c r="E714">
        <v>65</v>
      </c>
      <c r="F714" t="s">
        <v>311</v>
      </c>
      <c r="G714">
        <v>2</v>
      </c>
      <c r="H714">
        <v>9.98</v>
      </c>
      <c r="I714">
        <v>6.65</v>
      </c>
      <c r="J714">
        <v>33.33</v>
      </c>
      <c r="K714">
        <v>44.99</v>
      </c>
      <c r="L714">
        <v>5.49</v>
      </c>
      <c r="M714">
        <v>1</v>
      </c>
    </row>
    <row r="715" spans="1:13" x14ac:dyDescent="0.25">
      <c r="A715" t="s">
        <v>147</v>
      </c>
      <c r="B715" t="str">
        <f>"9781801061070"</f>
        <v>9781801061070</v>
      </c>
      <c r="C715" s="1">
        <v>44260</v>
      </c>
      <c r="D715">
        <v>4.99</v>
      </c>
      <c r="E715">
        <v>65</v>
      </c>
      <c r="F715" t="s">
        <v>297</v>
      </c>
      <c r="G715">
        <v>2</v>
      </c>
      <c r="H715">
        <v>9.98</v>
      </c>
      <c r="I715">
        <v>6.65</v>
      </c>
      <c r="J715">
        <v>33.33</v>
      </c>
      <c r="K715">
        <v>44.99</v>
      </c>
      <c r="L715">
        <v>5.49</v>
      </c>
      <c r="M715">
        <v>1</v>
      </c>
    </row>
    <row r="716" spans="1:13" x14ac:dyDescent="0.25">
      <c r="A716" t="s">
        <v>147</v>
      </c>
      <c r="B716" t="str">
        <f>"9781801061070"</f>
        <v>9781801061070</v>
      </c>
      <c r="C716" s="1">
        <v>44260</v>
      </c>
      <c r="D716">
        <v>4.99</v>
      </c>
      <c r="E716">
        <v>65</v>
      </c>
      <c r="F716" t="s">
        <v>323</v>
      </c>
      <c r="G716">
        <v>1</v>
      </c>
      <c r="H716">
        <v>4.99</v>
      </c>
      <c r="I716">
        <v>3.24</v>
      </c>
      <c r="J716">
        <v>35</v>
      </c>
      <c r="K716">
        <v>46.3</v>
      </c>
      <c r="L716">
        <v>2.68</v>
      </c>
      <c r="M716">
        <v>1</v>
      </c>
    </row>
    <row r="717" spans="1:13" x14ac:dyDescent="0.25">
      <c r="A717" t="s">
        <v>139</v>
      </c>
      <c r="B717" t="str">
        <f>"9781913245566"</f>
        <v>9781913245566</v>
      </c>
      <c r="C717" s="1">
        <v>44265</v>
      </c>
      <c r="D717">
        <v>6.99</v>
      </c>
      <c r="E717">
        <v>88</v>
      </c>
      <c r="F717" t="s">
        <v>298</v>
      </c>
      <c r="G717">
        <v>3</v>
      </c>
      <c r="H717">
        <v>20.97</v>
      </c>
      <c r="I717">
        <v>13.21</v>
      </c>
      <c r="J717">
        <v>37</v>
      </c>
      <c r="K717">
        <v>47.98</v>
      </c>
      <c r="L717">
        <v>10.91</v>
      </c>
      <c r="M717">
        <v>1</v>
      </c>
    </row>
    <row r="718" spans="1:13" x14ac:dyDescent="0.25">
      <c r="A718" t="s">
        <v>139</v>
      </c>
      <c r="B718" t="str">
        <f>"9781913245566"</f>
        <v>9781913245566</v>
      </c>
      <c r="C718" s="1">
        <v>44265</v>
      </c>
      <c r="D718">
        <v>6.99</v>
      </c>
      <c r="E718">
        <v>88</v>
      </c>
      <c r="F718" t="s">
        <v>299</v>
      </c>
      <c r="G718">
        <v>1</v>
      </c>
      <c r="H718">
        <v>6.99</v>
      </c>
      <c r="I718">
        <v>4.66</v>
      </c>
      <c r="J718">
        <v>33.33</v>
      </c>
      <c r="K718">
        <v>45.07</v>
      </c>
      <c r="L718">
        <v>3.84</v>
      </c>
      <c r="M718">
        <v>1</v>
      </c>
    </row>
    <row r="719" spans="1:13" x14ac:dyDescent="0.25">
      <c r="A719" t="s">
        <v>215</v>
      </c>
      <c r="B719" t="str">
        <f>"9781801060240"</f>
        <v>9781801060240</v>
      </c>
      <c r="C719" s="1">
        <v>44284</v>
      </c>
      <c r="D719">
        <v>9.99</v>
      </c>
      <c r="E719">
        <v>124</v>
      </c>
      <c r="F719" t="s">
        <v>299</v>
      </c>
      <c r="G719">
        <v>1</v>
      </c>
      <c r="H719">
        <v>9.99</v>
      </c>
      <c r="I719">
        <v>6.66</v>
      </c>
      <c r="J719">
        <v>33.33</v>
      </c>
      <c r="K719">
        <v>45.05</v>
      </c>
      <c r="L719">
        <v>5.49</v>
      </c>
      <c r="M719">
        <v>1</v>
      </c>
    </row>
    <row r="720" spans="1:13" x14ac:dyDescent="0.25">
      <c r="A720" t="s">
        <v>140</v>
      </c>
      <c r="B720" t="str">
        <f>"9781913245313"</f>
        <v>9781913245313</v>
      </c>
      <c r="C720" s="1">
        <v>44284</v>
      </c>
      <c r="D720">
        <v>6.99</v>
      </c>
      <c r="E720">
        <v>101</v>
      </c>
      <c r="F720" t="s">
        <v>298</v>
      </c>
      <c r="G720">
        <v>3</v>
      </c>
      <c r="H720">
        <v>20.97</v>
      </c>
      <c r="I720">
        <v>13.21</v>
      </c>
      <c r="J720">
        <v>37</v>
      </c>
      <c r="K720">
        <v>47.98</v>
      </c>
      <c r="L720">
        <v>10.91</v>
      </c>
      <c r="M720">
        <v>1</v>
      </c>
    </row>
    <row r="721" spans="1:13" x14ac:dyDescent="0.25">
      <c r="A721" t="s">
        <v>140</v>
      </c>
      <c r="B721" t="str">
        <f>"9781913245313"</f>
        <v>9781913245313</v>
      </c>
      <c r="C721" s="1">
        <v>44284</v>
      </c>
      <c r="D721">
        <v>6.99</v>
      </c>
      <c r="E721">
        <v>101</v>
      </c>
      <c r="F721" t="s">
        <v>303</v>
      </c>
      <c r="G721">
        <v>1</v>
      </c>
      <c r="H721">
        <v>6.99</v>
      </c>
      <c r="I721">
        <v>4.66</v>
      </c>
      <c r="J721">
        <v>33.33</v>
      </c>
      <c r="K721">
        <v>45.07</v>
      </c>
      <c r="L721">
        <v>3.84</v>
      </c>
      <c r="M721">
        <v>1</v>
      </c>
    </row>
    <row r="722" spans="1:13" x14ac:dyDescent="0.25">
      <c r="A722" t="s">
        <v>3</v>
      </c>
      <c r="B722" t="str">
        <f t="shared" ref="B722:B753" si="32">"9781913245368"</f>
        <v>9781913245368</v>
      </c>
      <c r="C722" s="1">
        <v>44285</v>
      </c>
      <c r="D722">
        <v>6.99</v>
      </c>
      <c r="E722">
        <v>574</v>
      </c>
      <c r="F722" t="s">
        <v>298</v>
      </c>
      <c r="G722">
        <v>1</v>
      </c>
      <c r="H722">
        <v>6.99</v>
      </c>
      <c r="I722">
        <v>4.4000000000000004</v>
      </c>
      <c r="J722">
        <v>37</v>
      </c>
      <c r="K722">
        <v>48.07</v>
      </c>
      <c r="L722">
        <v>3.63</v>
      </c>
      <c r="M722">
        <v>1</v>
      </c>
    </row>
    <row r="723" spans="1:13" x14ac:dyDescent="0.25">
      <c r="A723" t="s">
        <v>3</v>
      </c>
      <c r="B723" t="str">
        <f t="shared" si="32"/>
        <v>9781913245368</v>
      </c>
      <c r="C723" s="1">
        <v>44285</v>
      </c>
      <c r="D723">
        <v>6.99</v>
      </c>
      <c r="E723">
        <v>574</v>
      </c>
      <c r="F723" t="s">
        <v>306</v>
      </c>
      <c r="G723">
        <v>10</v>
      </c>
      <c r="H723">
        <v>69.900000000000006</v>
      </c>
      <c r="I723">
        <v>46.6</v>
      </c>
      <c r="J723">
        <v>33.33</v>
      </c>
      <c r="K723">
        <v>45</v>
      </c>
      <c r="L723">
        <v>38.450000000000003</v>
      </c>
      <c r="M723">
        <v>1</v>
      </c>
    </row>
    <row r="724" spans="1:13" x14ac:dyDescent="0.25">
      <c r="A724" t="s">
        <v>3</v>
      </c>
      <c r="B724" t="str">
        <f t="shared" si="32"/>
        <v>9781913245368</v>
      </c>
      <c r="C724" s="1">
        <v>44285</v>
      </c>
      <c r="D724">
        <v>6.99</v>
      </c>
      <c r="E724">
        <v>574</v>
      </c>
      <c r="F724" t="s">
        <v>306</v>
      </c>
      <c r="G724">
        <v>-9</v>
      </c>
      <c r="H724">
        <v>-62.91</v>
      </c>
      <c r="I724">
        <v>-41.94</v>
      </c>
      <c r="J724">
        <v>33.33</v>
      </c>
      <c r="K724">
        <v>45.01</v>
      </c>
      <c r="L724">
        <v>-34.6</v>
      </c>
      <c r="M724">
        <v>1</v>
      </c>
    </row>
    <row r="725" spans="1:13" x14ac:dyDescent="0.25">
      <c r="A725" t="s">
        <v>3</v>
      </c>
      <c r="B725" t="str">
        <f t="shared" si="32"/>
        <v>9781913245368</v>
      </c>
      <c r="C725" s="1">
        <v>44285</v>
      </c>
      <c r="D725">
        <v>6.99</v>
      </c>
      <c r="E725">
        <v>574</v>
      </c>
      <c r="F725" t="s">
        <v>310</v>
      </c>
      <c r="G725">
        <v>2</v>
      </c>
      <c r="H725">
        <v>13.98</v>
      </c>
      <c r="I725">
        <v>9.32</v>
      </c>
      <c r="J725">
        <v>33.33</v>
      </c>
      <c r="K725">
        <v>45</v>
      </c>
      <c r="L725">
        <v>7.69</v>
      </c>
      <c r="M725">
        <v>1</v>
      </c>
    </row>
    <row r="726" spans="1:13" x14ac:dyDescent="0.25">
      <c r="A726" t="s">
        <v>3</v>
      </c>
      <c r="B726" t="str">
        <f t="shared" si="32"/>
        <v>9781913245368</v>
      </c>
      <c r="C726" s="1">
        <v>44285</v>
      </c>
      <c r="D726">
        <v>6.99</v>
      </c>
      <c r="E726">
        <v>574</v>
      </c>
      <c r="F726" t="s">
        <v>310</v>
      </c>
      <c r="G726">
        <v>1</v>
      </c>
      <c r="H726">
        <v>6.99</v>
      </c>
      <c r="I726">
        <v>4.66</v>
      </c>
      <c r="J726">
        <v>33.33</v>
      </c>
      <c r="K726">
        <v>45.07</v>
      </c>
      <c r="L726">
        <v>3.84</v>
      </c>
      <c r="M726">
        <v>1</v>
      </c>
    </row>
    <row r="727" spans="1:13" x14ac:dyDescent="0.25">
      <c r="A727" t="s">
        <v>3</v>
      </c>
      <c r="B727" t="str">
        <f t="shared" si="32"/>
        <v>9781913245368</v>
      </c>
      <c r="C727" s="1">
        <v>44285</v>
      </c>
      <c r="D727">
        <v>6.99</v>
      </c>
      <c r="E727">
        <v>574</v>
      </c>
      <c r="F727" t="s">
        <v>307</v>
      </c>
      <c r="G727">
        <v>5</v>
      </c>
      <c r="H727">
        <v>34.950000000000003</v>
      </c>
      <c r="I727">
        <v>23.3</v>
      </c>
      <c r="J727">
        <v>33.33</v>
      </c>
      <c r="K727">
        <v>45.01</v>
      </c>
      <c r="L727">
        <v>19.22</v>
      </c>
      <c r="M727">
        <v>1</v>
      </c>
    </row>
    <row r="728" spans="1:13" x14ac:dyDescent="0.25">
      <c r="A728" t="s">
        <v>3</v>
      </c>
      <c r="B728" t="str">
        <f t="shared" si="32"/>
        <v>9781913245368</v>
      </c>
      <c r="C728" s="1">
        <v>44285</v>
      </c>
      <c r="D728">
        <v>6.99</v>
      </c>
      <c r="E728">
        <v>574</v>
      </c>
      <c r="F728" t="s">
        <v>307</v>
      </c>
      <c r="G728">
        <v>1</v>
      </c>
      <c r="H728">
        <v>6.99</v>
      </c>
      <c r="I728">
        <v>4.66</v>
      </c>
      <c r="J728">
        <v>33.33</v>
      </c>
      <c r="K728">
        <v>45.07</v>
      </c>
      <c r="L728">
        <v>3.84</v>
      </c>
      <c r="M728">
        <v>1</v>
      </c>
    </row>
    <row r="729" spans="1:13" x14ac:dyDescent="0.25">
      <c r="A729" t="s">
        <v>3</v>
      </c>
      <c r="B729" t="str">
        <f t="shared" si="32"/>
        <v>9781913245368</v>
      </c>
      <c r="C729" s="1">
        <v>44285</v>
      </c>
      <c r="D729">
        <v>6.99</v>
      </c>
      <c r="E729">
        <v>574</v>
      </c>
      <c r="F729" t="s">
        <v>307</v>
      </c>
      <c r="G729">
        <v>-4</v>
      </c>
      <c r="H729">
        <v>-27.96</v>
      </c>
      <c r="I729">
        <v>-18.64</v>
      </c>
      <c r="J729">
        <v>33.33</v>
      </c>
      <c r="K729">
        <v>45</v>
      </c>
      <c r="L729">
        <v>-15.38</v>
      </c>
      <c r="M729">
        <v>1</v>
      </c>
    </row>
    <row r="730" spans="1:13" x14ac:dyDescent="0.25">
      <c r="A730" t="s">
        <v>3</v>
      </c>
      <c r="B730" t="str">
        <f t="shared" si="32"/>
        <v>9781913245368</v>
      </c>
      <c r="C730" s="1">
        <v>44285</v>
      </c>
      <c r="D730">
        <v>6.99</v>
      </c>
      <c r="E730">
        <v>574</v>
      </c>
      <c r="F730" t="s">
        <v>413</v>
      </c>
      <c r="G730">
        <v>-1</v>
      </c>
      <c r="H730">
        <v>-6.99</v>
      </c>
      <c r="I730">
        <v>-4.66</v>
      </c>
      <c r="J730">
        <v>33.33</v>
      </c>
      <c r="K730">
        <v>45.07</v>
      </c>
      <c r="L730">
        <v>-3.84</v>
      </c>
      <c r="M730">
        <v>1</v>
      </c>
    </row>
    <row r="731" spans="1:13" x14ac:dyDescent="0.25">
      <c r="A731" t="s">
        <v>3</v>
      </c>
      <c r="B731" t="str">
        <f t="shared" si="32"/>
        <v>9781913245368</v>
      </c>
      <c r="C731" s="1">
        <v>44285</v>
      </c>
      <c r="D731">
        <v>6.99</v>
      </c>
      <c r="E731">
        <v>574</v>
      </c>
      <c r="F731" t="s">
        <v>296</v>
      </c>
      <c r="G731">
        <v>5</v>
      </c>
      <c r="H731">
        <v>34.950000000000003</v>
      </c>
      <c r="I731">
        <v>23.3</v>
      </c>
      <c r="J731">
        <v>33.33</v>
      </c>
      <c r="K731">
        <v>45.01</v>
      </c>
      <c r="L731">
        <v>19.22</v>
      </c>
      <c r="M731">
        <v>1</v>
      </c>
    </row>
    <row r="732" spans="1:13" x14ac:dyDescent="0.25">
      <c r="A732" t="s">
        <v>3</v>
      </c>
      <c r="B732" t="str">
        <f t="shared" si="32"/>
        <v>9781913245368</v>
      </c>
      <c r="C732" s="1">
        <v>44285</v>
      </c>
      <c r="D732">
        <v>6.99</v>
      </c>
      <c r="E732">
        <v>574</v>
      </c>
      <c r="F732" t="s">
        <v>296</v>
      </c>
      <c r="G732">
        <v>9</v>
      </c>
      <c r="H732">
        <v>62.91</v>
      </c>
      <c r="I732">
        <v>41.94</v>
      </c>
      <c r="J732">
        <v>33.33</v>
      </c>
      <c r="K732">
        <v>45.01</v>
      </c>
      <c r="L732">
        <v>34.6</v>
      </c>
      <c r="M732">
        <v>1</v>
      </c>
    </row>
    <row r="733" spans="1:13" x14ac:dyDescent="0.25">
      <c r="A733" t="s">
        <v>3</v>
      </c>
      <c r="B733" t="str">
        <f t="shared" si="32"/>
        <v>9781913245368</v>
      </c>
      <c r="C733" s="1">
        <v>44285</v>
      </c>
      <c r="D733">
        <v>6.99</v>
      </c>
      <c r="E733">
        <v>574</v>
      </c>
      <c r="F733" t="s">
        <v>296</v>
      </c>
      <c r="G733">
        <v>19</v>
      </c>
      <c r="H733">
        <v>132.81</v>
      </c>
      <c r="I733">
        <v>88.54</v>
      </c>
      <c r="J733">
        <v>33.33</v>
      </c>
      <c r="K733">
        <v>45</v>
      </c>
      <c r="L733">
        <v>73.05</v>
      </c>
      <c r="M733">
        <v>1</v>
      </c>
    </row>
    <row r="734" spans="1:13" x14ac:dyDescent="0.25">
      <c r="A734" t="s">
        <v>3</v>
      </c>
      <c r="B734" t="str">
        <f t="shared" si="32"/>
        <v>9781913245368</v>
      </c>
      <c r="C734" s="1">
        <v>44285</v>
      </c>
      <c r="D734">
        <v>6.99</v>
      </c>
      <c r="E734">
        <v>574</v>
      </c>
      <c r="F734" t="s">
        <v>296</v>
      </c>
      <c r="G734">
        <v>22</v>
      </c>
      <c r="H734">
        <v>153.78</v>
      </c>
      <c r="I734">
        <v>102.53</v>
      </c>
      <c r="J734">
        <v>33.33</v>
      </c>
      <c r="K734">
        <v>45</v>
      </c>
      <c r="L734">
        <v>84.58</v>
      </c>
      <c r="M734">
        <v>1</v>
      </c>
    </row>
    <row r="735" spans="1:13" x14ac:dyDescent="0.25">
      <c r="A735" t="s">
        <v>3</v>
      </c>
      <c r="B735" t="str">
        <f t="shared" si="32"/>
        <v>9781913245368</v>
      </c>
      <c r="C735" s="1">
        <v>44285</v>
      </c>
      <c r="D735">
        <v>6.99</v>
      </c>
      <c r="E735">
        <v>574</v>
      </c>
      <c r="F735" t="s">
        <v>296</v>
      </c>
      <c r="G735">
        <v>6</v>
      </c>
      <c r="H735">
        <v>41.94</v>
      </c>
      <c r="I735">
        <v>27.96</v>
      </c>
      <c r="J735">
        <v>33.33</v>
      </c>
      <c r="K735">
        <v>45</v>
      </c>
      <c r="L735">
        <v>23.07</v>
      </c>
      <c r="M735">
        <v>1</v>
      </c>
    </row>
    <row r="736" spans="1:13" x14ac:dyDescent="0.25">
      <c r="A736" t="s">
        <v>3</v>
      </c>
      <c r="B736" t="str">
        <f t="shared" si="32"/>
        <v>9781913245368</v>
      </c>
      <c r="C736" s="1">
        <v>44285</v>
      </c>
      <c r="D736">
        <v>6.99</v>
      </c>
      <c r="E736">
        <v>574</v>
      </c>
      <c r="F736" t="s">
        <v>296</v>
      </c>
      <c r="G736">
        <v>8</v>
      </c>
      <c r="H736">
        <v>55.92</v>
      </c>
      <c r="I736">
        <v>37.28</v>
      </c>
      <c r="J736">
        <v>33.33</v>
      </c>
      <c r="K736">
        <v>45</v>
      </c>
      <c r="L736">
        <v>30.76</v>
      </c>
      <c r="M736">
        <v>1</v>
      </c>
    </row>
    <row r="737" spans="1:13" x14ac:dyDescent="0.25">
      <c r="A737" t="s">
        <v>3</v>
      </c>
      <c r="B737" t="str">
        <f t="shared" si="32"/>
        <v>9781913245368</v>
      </c>
      <c r="C737" s="1">
        <v>44285</v>
      </c>
      <c r="D737">
        <v>6.99</v>
      </c>
      <c r="E737">
        <v>574</v>
      </c>
      <c r="F737" t="s">
        <v>296</v>
      </c>
      <c r="G737">
        <v>5</v>
      </c>
      <c r="H737">
        <v>34.950000000000003</v>
      </c>
      <c r="I737">
        <v>23.3</v>
      </c>
      <c r="J737">
        <v>33.33</v>
      </c>
      <c r="K737">
        <v>45.01</v>
      </c>
      <c r="L737">
        <v>19.22</v>
      </c>
      <c r="M737">
        <v>1</v>
      </c>
    </row>
    <row r="738" spans="1:13" x14ac:dyDescent="0.25">
      <c r="A738" t="s">
        <v>3</v>
      </c>
      <c r="B738" t="str">
        <f t="shared" si="32"/>
        <v>9781913245368</v>
      </c>
      <c r="C738" s="1">
        <v>44285</v>
      </c>
      <c r="D738">
        <v>6.99</v>
      </c>
      <c r="E738">
        <v>574</v>
      </c>
      <c r="F738" t="s">
        <v>296</v>
      </c>
      <c r="G738">
        <v>17</v>
      </c>
      <c r="H738">
        <v>118.83</v>
      </c>
      <c r="I738">
        <v>79.22</v>
      </c>
      <c r="J738">
        <v>33.33</v>
      </c>
      <c r="K738">
        <v>45</v>
      </c>
      <c r="L738">
        <v>65.36</v>
      </c>
      <c r="M738">
        <v>1</v>
      </c>
    </row>
    <row r="739" spans="1:13" x14ac:dyDescent="0.25">
      <c r="A739" t="s">
        <v>3</v>
      </c>
      <c r="B739" t="str">
        <f t="shared" si="32"/>
        <v>9781913245368</v>
      </c>
      <c r="C739" s="1">
        <v>44285</v>
      </c>
      <c r="D739">
        <v>6.99</v>
      </c>
      <c r="E739">
        <v>574</v>
      </c>
      <c r="F739" t="s">
        <v>296</v>
      </c>
      <c r="G739">
        <v>13</v>
      </c>
      <c r="H739">
        <v>90.87</v>
      </c>
      <c r="I739">
        <v>60.58</v>
      </c>
      <c r="J739">
        <v>33.33</v>
      </c>
      <c r="K739">
        <v>45</v>
      </c>
      <c r="L739">
        <v>49.98</v>
      </c>
      <c r="M739">
        <v>1</v>
      </c>
    </row>
    <row r="740" spans="1:13" x14ac:dyDescent="0.25">
      <c r="A740" t="s">
        <v>3</v>
      </c>
      <c r="B740" t="str">
        <f t="shared" si="32"/>
        <v>9781913245368</v>
      </c>
      <c r="C740" s="1">
        <v>44285</v>
      </c>
      <c r="D740">
        <v>6.99</v>
      </c>
      <c r="E740">
        <v>574</v>
      </c>
      <c r="F740" t="s">
        <v>296</v>
      </c>
      <c r="G740">
        <v>22</v>
      </c>
      <c r="H740">
        <v>153.78</v>
      </c>
      <c r="I740">
        <v>102.53</v>
      </c>
      <c r="J740">
        <v>33.33</v>
      </c>
      <c r="K740">
        <v>45</v>
      </c>
      <c r="L740">
        <v>84.58</v>
      </c>
      <c r="M740">
        <v>1</v>
      </c>
    </row>
    <row r="741" spans="1:13" x14ac:dyDescent="0.25">
      <c r="A741" t="s">
        <v>3</v>
      </c>
      <c r="B741" t="str">
        <f t="shared" si="32"/>
        <v>9781913245368</v>
      </c>
      <c r="C741" s="1">
        <v>44285</v>
      </c>
      <c r="D741">
        <v>6.99</v>
      </c>
      <c r="E741">
        <v>574</v>
      </c>
      <c r="F741" t="s">
        <v>296</v>
      </c>
      <c r="G741">
        <v>11</v>
      </c>
      <c r="H741">
        <v>76.89</v>
      </c>
      <c r="I741">
        <v>51.26</v>
      </c>
      <c r="J741">
        <v>33.33</v>
      </c>
      <c r="K741">
        <v>45</v>
      </c>
      <c r="L741">
        <v>42.29</v>
      </c>
      <c r="M741">
        <v>1</v>
      </c>
    </row>
    <row r="742" spans="1:13" x14ac:dyDescent="0.25">
      <c r="A742" t="s">
        <v>3</v>
      </c>
      <c r="B742" t="str">
        <f t="shared" si="32"/>
        <v>9781913245368</v>
      </c>
      <c r="C742" s="1">
        <v>44285</v>
      </c>
      <c r="D742">
        <v>6.99</v>
      </c>
      <c r="E742">
        <v>574</v>
      </c>
      <c r="F742" t="s">
        <v>296</v>
      </c>
      <c r="G742">
        <v>11</v>
      </c>
      <c r="H742">
        <v>76.89</v>
      </c>
      <c r="I742">
        <v>51.26</v>
      </c>
      <c r="J742">
        <v>33.33</v>
      </c>
      <c r="K742">
        <v>45</v>
      </c>
      <c r="L742">
        <v>42.29</v>
      </c>
      <c r="M742">
        <v>1</v>
      </c>
    </row>
    <row r="743" spans="1:13" x14ac:dyDescent="0.25">
      <c r="A743" t="s">
        <v>3</v>
      </c>
      <c r="B743" t="str">
        <f t="shared" si="32"/>
        <v>9781913245368</v>
      </c>
      <c r="C743" s="1">
        <v>44285</v>
      </c>
      <c r="D743">
        <v>6.99</v>
      </c>
      <c r="E743">
        <v>574</v>
      </c>
      <c r="F743" t="s">
        <v>296</v>
      </c>
      <c r="G743">
        <v>16</v>
      </c>
      <c r="H743">
        <v>111.84</v>
      </c>
      <c r="I743">
        <v>74.56</v>
      </c>
      <c r="J743">
        <v>33.33</v>
      </c>
      <c r="K743">
        <v>45.01</v>
      </c>
      <c r="L743">
        <v>61.51</v>
      </c>
      <c r="M743">
        <v>1</v>
      </c>
    </row>
    <row r="744" spans="1:13" x14ac:dyDescent="0.25">
      <c r="A744" t="s">
        <v>3</v>
      </c>
      <c r="B744" t="str">
        <f t="shared" si="32"/>
        <v>9781913245368</v>
      </c>
      <c r="C744" s="1">
        <v>44285</v>
      </c>
      <c r="D744">
        <v>6.99</v>
      </c>
      <c r="E744">
        <v>574</v>
      </c>
      <c r="F744" t="s">
        <v>296</v>
      </c>
      <c r="G744">
        <v>26</v>
      </c>
      <c r="H744">
        <v>181.74</v>
      </c>
      <c r="I744">
        <v>121.17</v>
      </c>
      <c r="J744">
        <v>33.33</v>
      </c>
      <c r="K744">
        <v>45</v>
      </c>
      <c r="L744">
        <v>99.96</v>
      </c>
      <c r="M744">
        <v>1</v>
      </c>
    </row>
    <row r="745" spans="1:13" x14ac:dyDescent="0.25">
      <c r="A745" t="s">
        <v>3</v>
      </c>
      <c r="B745" t="str">
        <f t="shared" si="32"/>
        <v>9781913245368</v>
      </c>
      <c r="C745" s="1">
        <v>44285</v>
      </c>
      <c r="D745">
        <v>6.99</v>
      </c>
      <c r="E745">
        <v>574</v>
      </c>
      <c r="F745" t="s">
        <v>296</v>
      </c>
      <c r="G745">
        <v>7</v>
      </c>
      <c r="H745">
        <v>48.93</v>
      </c>
      <c r="I745">
        <v>32.619999999999997</v>
      </c>
      <c r="J745">
        <v>33.33</v>
      </c>
      <c r="K745">
        <v>45.01</v>
      </c>
      <c r="L745">
        <v>26.91</v>
      </c>
      <c r="M745">
        <v>1</v>
      </c>
    </row>
    <row r="746" spans="1:13" x14ac:dyDescent="0.25">
      <c r="A746" t="s">
        <v>3</v>
      </c>
      <c r="B746" t="str">
        <f t="shared" si="32"/>
        <v>9781913245368</v>
      </c>
      <c r="C746" s="1">
        <v>44285</v>
      </c>
      <c r="D746">
        <v>6.99</v>
      </c>
      <c r="E746">
        <v>574</v>
      </c>
      <c r="F746" t="s">
        <v>296</v>
      </c>
      <c r="G746">
        <v>12</v>
      </c>
      <c r="H746">
        <v>83.88</v>
      </c>
      <c r="I746">
        <v>55.92</v>
      </c>
      <c r="J746">
        <v>33.33</v>
      </c>
      <c r="K746">
        <v>45.01</v>
      </c>
      <c r="L746">
        <v>46.13</v>
      </c>
      <c r="M746">
        <v>1</v>
      </c>
    </row>
    <row r="747" spans="1:13" x14ac:dyDescent="0.25">
      <c r="A747" t="s">
        <v>3</v>
      </c>
      <c r="B747" t="str">
        <f t="shared" si="32"/>
        <v>9781913245368</v>
      </c>
      <c r="C747" s="1">
        <v>44285</v>
      </c>
      <c r="D747">
        <v>6.99</v>
      </c>
      <c r="E747">
        <v>574</v>
      </c>
      <c r="F747" t="s">
        <v>296</v>
      </c>
      <c r="G747">
        <v>11</v>
      </c>
      <c r="H747">
        <v>76.89</v>
      </c>
      <c r="I747">
        <v>51.26</v>
      </c>
      <c r="J747">
        <v>33.33</v>
      </c>
      <c r="K747">
        <v>45</v>
      </c>
      <c r="L747">
        <v>42.29</v>
      </c>
      <c r="M747">
        <v>1</v>
      </c>
    </row>
    <row r="748" spans="1:13" x14ac:dyDescent="0.25">
      <c r="A748" t="s">
        <v>3</v>
      </c>
      <c r="B748" t="str">
        <f t="shared" si="32"/>
        <v>9781913245368</v>
      </c>
      <c r="C748" s="1">
        <v>44285</v>
      </c>
      <c r="D748">
        <v>6.99</v>
      </c>
      <c r="E748">
        <v>574</v>
      </c>
      <c r="F748" t="s">
        <v>296</v>
      </c>
      <c r="G748">
        <v>18</v>
      </c>
      <c r="H748">
        <v>125.82</v>
      </c>
      <c r="I748">
        <v>83.88</v>
      </c>
      <c r="J748">
        <v>33.33</v>
      </c>
      <c r="K748">
        <v>45.01</v>
      </c>
      <c r="L748">
        <v>69.2</v>
      </c>
      <c r="M748">
        <v>1</v>
      </c>
    </row>
    <row r="749" spans="1:13" x14ac:dyDescent="0.25">
      <c r="A749" t="s">
        <v>3</v>
      </c>
      <c r="B749" t="str">
        <f t="shared" si="32"/>
        <v>9781913245368</v>
      </c>
      <c r="C749" s="1">
        <v>44285</v>
      </c>
      <c r="D749">
        <v>6.99</v>
      </c>
      <c r="E749">
        <v>574</v>
      </c>
      <c r="F749" t="s">
        <v>296</v>
      </c>
      <c r="G749">
        <v>13</v>
      </c>
      <c r="H749">
        <v>90.87</v>
      </c>
      <c r="I749">
        <v>60.58</v>
      </c>
      <c r="J749">
        <v>33.33</v>
      </c>
      <c r="K749">
        <v>45</v>
      </c>
      <c r="L749">
        <v>49.98</v>
      </c>
      <c r="M749">
        <v>1</v>
      </c>
    </row>
    <row r="750" spans="1:13" x14ac:dyDescent="0.25">
      <c r="A750" t="s">
        <v>3</v>
      </c>
      <c r="B750" t="str">
        <f t="shared" si="32"/>
        <v>9781913245368</v>
      </c>
      <c r="C750" s="1">
        <v>44285</v>
      </c>
      <c r="D750">
        <v>6.99</v>
      </c>
      <c r="E750">
        <v>574</v>
      </c>
      <c r="F750" t="s">
        <v>296</v>
      </c>
      <c r="G750">
        <v>25</v>
      </c>
      <c r="H750">
        <v>174.75</v>
      </c>
      <c r="I750">
        <v>116.51</v>
      </c>
      <c r="J750">
        <v>33.33</v>
      </c>
      <c r="K750">
        <v>45.01</v>
      </c>
      <c r="L750">
        <v>96.11</v>
      </c>
      <c r="M750">
        <v>1</v>
      </c>
    </row>
    <row r="751" spans="1:13" x14ac:dyDescent="0.25">
      <c r="A751" t="s">
        <v>3</v>
      </c>
      <c r="B751" t="str">
        <f t="shared" si="32"/>
        <v>9781913245368</v>
      </c>
      <c r="C751" s="1">
        <v>44285</v>
      </c>
      <c r="D751">
        <v>6.99</v>
      </c>
      <c r="E751">
        <v>574</v>
      </c>
      <c r="F751" t="s">
        <v>296</v>
      </c>
      <c r="G751">
        <v>11</v>
      </c>
      <c r="H751">
        <v>76.89</v>
      </c>
      <c r="I751">
        <v>51.26</v>
      </c>
      <c r="J751">
        <v>33.33</v>
      </c>
      <c r="K751">
        <v>45</v>
      </c>
      <c r="L751">
        <v>42.29</v>
      </c>
      <c r="M751">
        <v>1</v>
      </c>
    </row>
    <row r="752" spans="1:13" x14ac:dyDescent="0.25">
      <c r="A752" t="s">
        <v>3</v>
      </c>
      <c r="B752" t="str">
        <f t="shared" si="32"/>
        <v>9781913245368</v>
      </c>
      <c r="C752" s="1">
        <v>44285</v>
      </c>
      <c r="D752">
        <v>6.99</v>
      </c>
      <c r="E752">
        <v>574</v>
      </c>
      <c r="F752" t="s">
        <v>296</v>
      </c>
      <c r="G752">
        <v>14</v>
      </c>
      <c r="H752">
        <v>97.86</v>
      </c>
      <c r="I752">
        <v>65.239999999999995</v>
      </c>
      <c r="J752">
        <v>33.33</v>
      </c>
      <c r="K752">
        <v>45.01</v>
      </c>
      <c r="L752">
        <v>53.82</v>
      </c>
      <c r="M752">
        <v>1</v>
      </c>
    </row>
    <row r="753" spans="1:13" x14ac:dyDescent="0.25">
      <c r="A753" t="s">
        <v>3</v>
      </c>
      <c r="B753" t="str">
        <f t="shared" si="32"/>
        <v>9781913245368</v>
      </c>
      <c r="C753" s="1">
        <v>44285</v>
      </c>
      <c r="D753">
        <v>6.99</v>
      </c>
      <c r="E753">
        <v>574</v>
      </c>
      <c r="F753" t="s">
        <v>296</v>
      </c>
      <c r="G753">
        <v>14</v>
      </c>
      <c r="H753">
        <v>97.86</v>
      </c>
      <c r="I753">
        <v>65.239999999999995</v>
      </c>
      <c r="J753">
        <v>33.33</v>
      </c>
      <c r="K753">
        <v>45.01</v>
      </c>
      <c r="L753">
        <v>53.82</v>
      </c>
      <c r="M753">
        <v>1</v>
      </c>
    </row>
    <row r="754" spans="1:13" x14ac:dyDescent="0.25">
      <c r="A754" t="s">
        <v>3</v>
      </c>
      <c r="B754" t="str">
        <f t="shared" ref="B754:B785" si="33">"9781913245368"</f>
        <v>9781913245368</v>
      </c>
      <c r="C754" s="1">
        <v>44285</v>
      </c>
      <c r="D754">
        <v>6.99</v>
      </c>
      <c r="E754">
        <v>574</v>
      </c>
      <c r="F754" t="s">
        <v>296</v>
      </c>
      <c r="G754">
        <v>27</v>
      </c>
      <c r="H754">
        <v>188.73</v>
      </c>
      <c r="I754">
        <v>125.83</v>
      </c>
      <c r="J754">
        <v>33.33</v>
      </c>
      <c r="K754">
        <v>45.01</v>
      </c>
      <c r="L754">
        <v>103.8</v>
      </c>
      <c r="M754">
        <v>1</v>
      </c>
    </row>
    <row r="755" spans="1:13" x14ac:dyDescent="0.25">
      <c r="A755" t="s">
        <v>3</v>
      </c>
      <c r="B755" t="str">
        <f t="shared" si="33"/>
        <v>9781913245368</v>
      </c>
      <c r="C755" s="1">
        <v>44285</v>
      </c>
      <c r="D755">
        <v>6.99</v>
      </c>
      <c r="E755">
        <v>574</v>
      </c>
      <c r="F755" t="s">
        <v>296</v>
      </c>
      <c r="G755">
        <v>37</v>
      </c>
      <c r="H755">
        <v>258.63</v>
      </c>
      <c r="I755">
        <v>172.43</v>
      </c>
      <c r="J755">
        <v>33.33</v>
      </c>
      <c r="K755">
        <v>45</v>
      </c>
      <c r="L755">
        <v>142.25</v>
      </c>
      <c r="M755">
        <v>1</v>
      </c>
    </row>
    <row r="756" spans="1:13" x14ac:dyDescent="0.25">
      <c r="A756" t="s">
        <v>3</v>
      </c>
      <c r="B756" t="str">
        <f t="shared" si="33"/>
        <v>9781913245368</v>
      </c>
      <c r="C756" s="1">
        <v>44285</v>
      </c>
      <c r="D756">
        <v>6.99</v>
      </c>
      <c r="E756">
        <v>574</v>
      </c>
      <c r="F756" t="s">
        <v>296</v>
      </c>
      <c r="G756">
        <v>20</v>
      </c>
      <c r="H756">
        <v>139.80000000000001</v>
      </c>
      <c r="I756">
        <v>93.2</v>
      </c>
      <c r="J756">
        <v>33.33</v>
      </c>
      <c r="K756">
        <v>45</v>
      </c>
      <c r="L756">
        <v>76.89</v>
      </c>
      <c r="M756">
        <v>1</v>
      </c>
    </row>
    <row r="757" spans="1:13" x14ac:dyDescent="0.25">
      <c r="A757" t="s">
        <v>3</v>
      </c>
      <c r="B757" t="str">
        <f t="shared" si="33"/>
        <v>9781913245368</v>
      </c>
      <c r="C757" s="1">
        <v>44285</v>
      </c>
      <c r="D757">
        <v>6.99</v>
      </c>
      <c r="E757">
        <v>574</v>
      </c>
      <c r="F757" t="s">
        <v>296</v>
      </c>
      <c r="G757">
        <v>26</v>
      </c>
      <c r="H757">
        <v>181.74</v>
      </c>
      <c r="I757">
        <v>121.17</v>
      </c>
      <c r="J757">
        <v>33.33</v>
      </c>
      <c r="K757">
        <v>45</v>
      </c>
      <c r="L757">
        <v>99.96</v>
      </c>
      <c r="M757">
        <v>1</v>
      </c>
    </row>
    <row r="758" spans="1:13" x14ac:dyDescent="0.25">
      <c r="A758" t="s">
        <v>3</v>
      </c>
      <c r="B758" t="str">
        <f t="shared" si="33"/>
        <v>9781913245368</v>
      </c>
      <c r="C758" s="1">
        <v>44285</v>
      </c>
      <c r="D758">
        <v>6.99</v>
      </c>
      <c r="E758">
        <v>574</v>
      </c>
      <c r="F758" t="s">
        <v>296</v>
      </c>
      <c r="G758">
        <v>41</v>
      </c>
      <c r="H758">
        <v>286.58999999999997</v>
      </c>
      <c r="I758">
        <v>191.07</v>
      </c>
      <c r="J758">
        <v>33.33</v>
      </c>
      <c r="K758">
        <v>45.01</v>
      </c>
      <c r="L758">
        <v>157.62</v>
      </c>
      <c r="M758">
        <v>1</v>
      </c>
    </row>
    <row r="759" spans="1:13" x14ac:dyDescent="0.25">
      <c r="A759" t="s">
        <v>3</v>
      </c>
      <c r="B759" t="str">
        <f t="shared" si="33"/>
        <v>9781913245368</v>
      </c>
      <c r="C759" s="1">
        <v>44285</v>
      </c>
      <c r="D759">
        <v>6.99</v>
      </c>
      <c r="E759">
        <v>574</v>
      </c>
      <c r="F759" t="s">
        <v>296</v>
      </c>
      <c r="G759">
        <v>14</v>
      </c>
      <c r="H759">
        <v>97.86</v>
      </c>
      <c r="I759">
        <v>65.239999999999995</v>
      </c>
      <c r="J759">
        <v>33.33</v>
      </c>
      <c r="K759">
        <v>45.01</v>
      </c>
      <c r="L759">
        <v>53.82</v>
      </c>
      <c r="M759">
        <v>1</v>
      </c>
    </row>
    <row r="760" spans="1:13" x14ac:dyDescent="0.25">
      <c r="A760" t="s">
        <v>3</v>
      </c>
      <c r="B760" t="str">
        <f t="shared" si="33"/>
        <v>9781913245368</v>
      </c>
      <c r="C760" s="1">
        <v>44285</v>
      </c>
      <c r="D760">
        <v>6.99</v>
      </c>
      <c r="E760">
        <v>574</v>
      </c>
      <c r="F760" t="s">
        <v>296</v>
      </c>
      <c r="G760">
        <v>13</v>
      </c>
      <c r="H760">
        <v>90.87</v>
      </c>
      <c r="I760">
        <v>60.58</v>
      </c>
      <c r="J760">
        <v>33.33</v>
      </c>
      <c r="K760">
        <v>45</v>
      </c>
      <c r="L760">
        <v>49.98</v>
      </c>
      <c r="M760">
        <v>1</v>
      </c>
    </row>
    <row r="761" spans="1:13" x14ac:dyDescent="0.25">
      <c r="A761" t="s">
        <v>3</v>
      </c>
      <c r="B761" t="str">
        <f t="shared" si="33"/>
        <v>9781913245368</v>
      </c>
      <c r="C761" s="1">
        <v>44285</v>
      </c>
      <c r="D761">
        <v>6.99</v>
      </c>
      <c r="E761">
        <v>574</v>
      </c>
      <c r="F761" t="s">
        <v>296</v>
      </c>
      <c r="G761">
        <v>23</v>
      </c>
      <c r="H761">
        <v>160.77000000000001</v>
      </c>
      <c r="I761">
        <v>107.19</v>
      </c>
      <c r="J761">
        <v>33.33</v>
      </c>
      <c r="K761">
        <v>45.01</v>
      </c>
      <c r="L761">
        <v>88.42</v>
      </c>
      <c r="M761">
        <v>1</v>
      </c>
    </row>
    <row r="762" spans="1:13" x14ac:dyDescent="0.25">
      <c r="A762" t="s">
        <v>3</v>
      </c>
      <c r="B762" t="str">
        <f t="shared" si="33"/>
        <v>9781913245368</v>
      </c>
      <c r="C762" s="1">
        <v>44285</v>
      </c>
      <c r="D762">
        <v>6.99</v>
      </c>
      <c r="E762">
        <v>574</v>
      </c>
      <c r="F762" t="s">
        <v>296</v>
      </c>
      <c r="G762">
        <v>25</v>
      </c>
      <c r="H762">
        <v>174.75</v>
      </c>
      <c r="I762">
        <v>116.51</v>
      </c>
      <c r="J762">
        <v>33.33</v>
      </c>
      <c r="K762">
        <v>45.01</v>
      </c>
      <c r="L762">
        <v>96.11</v>
      </c>
      <c r="M762">
        <v>1</v>
      </c>
    </row>
    <row r="763" spans="1:13" x14ac:dyDescent="0.25">
      <c r="A763" t="s">
        <v>3</v>
      </c>
      <c r="B763" t="str">
        <f t="shared" si="33"/>
        <v>9781913245368</v>
      </c>
      <c r="C763" s="1">
        <v>44285</v>
      </c>
      <c r="D763">
        <v>6.99</v>
      </c>
      <c r="E763">
        <v>574</v>
      </c>
      <c r="F763" t="s">
        <v>296</v>
      </c>
      <c r="G763">
        <v>12</v>
      </c>
      <c r="H763">
        <v>83.88</v>
      </c>
      <c r="I763">
        <v>55.92</v>
      </c>
      <c r="J763">
        <v>33.33</v>
      </c>
      <c r="K763">
        <v>45.01</v>
      </c>
      <c r="L763">
        <v>46.13</v>
      </c>
      <c r="M763">
        <v>1</v>
      </c>
    </row>
    <row r="764" spans="1:13" x14ac:dyDescent="0.25">
      <c r="A764" t="s">
        <v>3</v>
      </c>
      <c r="B764" t="str">
        <f t="shared" si="33"/>
        <v>9781913245368</v>
      </c>
      <c r="C764" s="1">
        <v>44285</v>
      </c>
      <c r="D764">
        <v>6.99</v>
      </c>
      <c r="E764">
        <v>574</v>
      </c>
      <c r="F764" t="s">
        <v>296</v>
      </c>
      <c r="G764">
        <v>11</v>
      </c>
      <c r="H764">
        <v>76.89</v>
      </c>
      <c r="I764">
        <v>51.26</v>
      </c>
      <c r="J764">
        <v>33.33</v>
      </c>
      <c r="K764">
        <v>45</v>
      </c>
      <c r="L764">
        <v>42.29</v>
      </c>
      <c r="M764">
        <v>1</v>
      </c>
    </row>
    <row r="765" spans="1:13" x14ac:dyDescent="0.25">
      <c r="A765" t="s">
        <v>3</v>
      </c>
      <c r="B765" t="str">
        <f t="shared" si="33"/>
        <v>9781913245368</v>
      </c>
      <c r="C765" s="1">
        <v>44285</v>
      </c>
      <c r="D765">
        <v>6.99</v>
      </c>
      <c r="E765">
        <v>574</v>
      </c>
      <c r="F765" t="s">
        <v>296</v>
      </c>
      <c r="G765">
        <v>13</v>
      </c>
      <c r="H765">
        <v>90.87</v>
      </c>
      <c r="I765">
        <v>60.58</v>
      </c>
      <c r="J765">
        <v>33.33</v>
      </c>
      <c r="K765">
        <v>45</v>
      </c>
      <c r="L765">
        <v>49.98</v>
      </c>
      <c r="M765">
        <v>1</v>
      </c>
    </row>
    <row r="766" spans="1:13" x14ac:dyDescent="0.25">
      <c r="A766" t="s">
        <v>3</v>
      </c>
      <c r="B766" t="str">
        <f t="shared" si="33"/>
        <v>9781913245368</v>
      </c>
      <c r="C766" s="1">
        <v>44285</v>
      </c>
      <c r="D766">
        <v>6.99</v>
      </c>
      <c r="E766">
        <v>574</v>
      </c>
      <c r="F766" t="s">
        <v>296</v>
      </c>
      <c r="G766">
        <v>6</v>
      </c>
      <c r="H766">
        <v>41.94</v>
      </c>
      <c r="I766">
        <v>27.96</v>
      </c>
      <c r="J766">
        <v>33.33</v>
      </c>
      <c r="K766">
        <v>45</v>
      </c>
      <c r="L766">
        <v>23.07</v>
      </c>
      <c r="M766">
        <v>1</v>
      </c>
    </row>
    <row r="767" spans="1:13" x14ac:dyDescent="0.25">
      <c r="A767" t="s">
        <v>3</v>
      </c>
      <c r="B767" t="str">
        <f t="shared" si="33"/>
        <v>9781913245368</v>
      </c>
      <c r="C767" s="1">
        <v>44285</v>
      </c>
      <c r="D767">
        <v>6.99</v>
      </c>
      <c r="E767">
        <v>574</v>
      </c>
      <c r="F767" t="s">
        <v>296</v>
      </c>
      <c r="G767">
        <v>10</v>
      </c>
      <c r="H767">
        <v>69.900000000000006</v>
      </c>
      <c r="I767">
        <v>46.6</v>
      </c>
      <c r="J767">
        <v>33.33</v>
      </c>
      <c r="K767">
        <v>45</v>
      </c>
      <c r="L767">
        <v>38.450000000000003</v>
      </c>
      <c r="M767">
        <v>1</v>
      </c>
    </row>
    <row r="768" spans="1:13" x14ac:dyDescent="0.25">
      <c r="A768" t="s">
        <v>3</v>
      </c>
      <c r="B768" t="str">
        <f t="shared" si="33"/>
        <v>9781913245368</v>
      </c>
      <c r="C768" s="1">
        <v>44285</v>
      </c>
      <c r="D768">
        <v>6.99</v>
      </c>
      <c r="E768">
        <v>574</v>
      </c>
      <c r="F768" t="s">
        <v>296</v>
      </c>
      <c r="G768">
        <v>13</v>
      </c>
      <c r="H768">
        <v>90.87</v>
      </c>
      <c r="I768">
        <v>60.58</v>
      </c>
      <c r="J768">
        <v>33.33</v>
      </c>
      <c r="K768">
        <v>45</v>
      </c>
      <c r="L768">
        <v>49.98</v>
      </c>
      <c r="M768">
        <v>1</v>
      </c>
    </row>
    <row r="769" spans="1:13" x14ac:dyDescent="0.25">
      <c r="A769" t="s">
        <v>3</v>
      </c>
      <c r="B769" t="str">
        <f t="shared" si="33"/>
        <v>9781913245368</v>
      </c>
      <c r="C769" s="1">
        <v>44285</v>
      </c>
      <c r="D769">
        <v>6.99</v>
      </c>
      <c r="E769">
        <v>574</v>
      </c>
      <c r="F769" t="s">
        <v>296</v>
      </c>
      <c r="G769">
        <v>19</v>
      </c>
      <c r="H769">
        <v>132.81</v>
      </c>
      <c r="I769">
        <v>88.54</v>
      </c>
      <c r="J769">
        <v>33.33</v>
      </c>
      <c r="K769">
        <v>45</v>
      </c>
      <c r="L769">
        <v>73.05</v>
      </c>
      <c r="M769">
        <v>1</v>
      </c>
    </row>
    <row r="770" spans="1:13" x14ac:dyDescent="0.25">
      <c r="A770" t="s">
        <v>3</v>
      </c>
      <c r="B770" t="str">
        <f t="shared" si="33"/>
        <v>9781913245368</v>
      </c>
      <c r="C770" s="1">
        <v>44285</v>
      </c>
      <c r="D770">
        <v>6.99</v>
      </c>
      <c r="E770">
        <v>574</v>
      </c>
      <c r="F770" t="s">
        <v>296</v>
      </c>
      <c r="G770">
        <v>13</v>
      </c>
      <c r="H770">
        <v>90.87</v>
      </c>
      <c r="I770">
        <v>60.58</v>
      </c>
      <c r="J770">
        <v>33.33</v>
      </c>
      <c r="K770">
        <v>45</v>
      </c>
      <c r="L770">
        <v>49.98</v>
      </c>
      <c r="M770">
        <v>1</v>
      </c>
    </row>
    <row r="771" spans="1:13" x14ac:dyDescent="0.25">
      <c r="A771" t="s">
        <v>3</v>
      </c>
      <c r="B771" t="str">
        <f t="shared" si="33"/>
        <v>9781913245368</v>
      </c>
      <c r="C771" s="1">
        <v>44285</v>
      </c>
      <c r="D771">
        <v>6.99</v>
      </c>
      <c r="E771">
        <v>574</v>
      </c>
      <c r="F771" t="s">
        <v>296</v>
      </c>
      <c r="G771">
        <v>10</v>
      </c>
      <c r="H771">
        <v>69.900000000000006</v>
      </c>
      <c r="I771">
        <v>46.6</v>
      </c>
      <c r="J771">
        <v>33.33</v>
      </c>
      <c r="K771">
        <v>45</v>
      </c>
      <c r="L771">
        <v>38.450000000000003</v>
      </c>
      <c r="M771">
        <v>1</v>
      </c>
    </row>
    <row r="772" spans="1:13" x14ac:dyDescent="0.25">
      <c r="A772" t="s">
        <v>3</v>
      </c>
      <c r="B772" t="str">
        <f t="shared" si="33"/>
        <v>9781913245368</v>
      </c>
      <c r="C772" s="1">
        <v>44285</v>
      </c>
      <c r="D772">
        <v>6.99</v>
      </c>
      <c r="E772">
        <v>574</v>
      </c>
      <c r="F772" t="s">
        <v>296</v>
      </c>
      <c r="G772">
        <v>24</v>
      </c>
      <c r="H772">
        <v>167.76</v>
      </c>
      <c r="I772">
        <v>111.85</v>
      </c>
      <c r="J772">
        <v>33.33</v>
      </c>
      <c r="K772">
        <v>45</v>
      </c>
      <c r="L772">
        <v>92.27</v>
      </c>
      <c r="M772">
        <v>1</v>
      </c>
    </row>
    <row r="773" spans="1:13" x14ac:dyDescent="0.25">
      <c r="A773" t="s">
        <v>3</v>
      </c>
      <c r="B773" t="str">
        <f t="shared" si="33"/>
        <v>9781913245368</v>
      </c>
      <c r="C773" s="1">
        <v>44285</v>
      </c>
      <c r="D773">
        <v>6.99</v>
      </c>
      <c r="E773">
        <v>574</v>
      </c>
      <c r="F773" t="s">
        <v>296</v>
      </c>
      <c r="G773">
        <v>15</v>
      </c>
      <c r="H773">
        <v>104.85</v>
      </c>
      <c r="I773">
        <v>69.900000000000006</v>
      </c>
      <c r="J773">
        <v>33.33</v>
      </c>
      <c r="K773">
        <v>45</v>
      </c>
      <c r="L773">
        <v>57.67</v>
      </c>
      <c r="M773">
        <v>1</v>
      </c>
    </row>
    <row r="774" spans="1:13" x14ac:dyDescent="0.25">
      <c r="A774" t="s">
        <v>3</v>
      </c>
      <c r="B774" t="str">
        <f t="shared" si="33"/>
        <v>9781913245368</v>
      </c>
      <c r="C774" s="1">
        <v>44285</v>
      </c>
      <c r="D774">
        <v>6.99</v>
      </c>
      <c r="E774">
        <v>574</v>
      </c>
      <c r="F774" t="s">
        <v>296</v>
      </c>
      <c r="G774">
        <v>12</v>
      </c>
      <c r="H774">
        <v>83.88</v>
      </c>
      <c r="I774">
        <v>55.92</v>
      </c>
      <c r="J774">
        <v>33.33</v>
      </c>
      <c r="K774">
        <v>45.01</v>
      </c>
      <c r="L774">
        <v>46.13</v>
      </c>
      <c r="M774">
        <v>1</v>
      </c>
    </row>
    <row r="775" spans="1:13" x14ac:dyDescent="0.25">
      <c r="A775" t="s">
        <v>3</v>
      </c>
      <c r="B775" t="str">
        <f t="shared" si="33"/>
        <v>9781913245368</v>
      </c>
      <c r="C775" s="1">
        <v>44285</v>
      </c>
      <c r="D775">
        <v>6.99</v>
      </c>
      <c r="E775">
        <v>574</v>
      </c>
      <c r="F775" t="s">
        <v>296</v>
      </c>
      <c r="G775">
        <v>26</v>
      </c>
      <c r="H775">
        <v>181.74</v>
      </c>
      <c r="I775">
        <v>121.17</v>
      </c>
      <c r="J775">
        <v>33.33</v>
      </c>
      <c r="K775">
        <v>45</v>
      </c>
      <c r="L775">
        <v>99.96</v>
      </c>
      <c r="M775">
        <v>1</v>
      </c>
    </row>
    <row r="776" spans="1:13" x14ac:dyDescent="0.25">
      <c r="A776" t="s">
        <v>3</v>
      </c>
      <c r="B776" t="str">
        <f t="shared" si="33"/>
        <v>9781913245368</v>
      </c>
      <c r="C776" s="1">
        <v>44285</v>
      </c>
      <c r="D776">
        <v>6.99</v>
      </c>
      <c r="E776">
        <v>574</v>
      </c>
      <c r="F776" t="s">
        <v>296</v>
      </c>
      <c r="G776">
        <v>15</v>
      </c>
      <c r="H776">
        <v>104.85</v>
      </c>
      <c r="I776">
        <v>69.900000000000006</v>
      </c>
      <c r="J776">
        <v>33.33</v>
      </c>
      <c r="K776">
        <v>45</v>
      </c>
      <c r="L776">
        <v>57.67</v>
      </c>
      <c r="M776">
        <v>1</v>
      </c>
    </row>
    <row r="777" spans="1:13" x14ac:dyDescent="0.25">
      <c r="A777" t="s">
        <v>3</v>
      </c>
      <c r="B777" t="str">
        <f t="shared" si="33"/>
        <v>9781913245368</v>
      </c>
      <c r="C777" s="1">
        <v>44285</v>
      </c>
      <c r="D777">
        <v>6.99</v>
      </c>
      <c r="E777">
        <v>574</v>
      </c>
      <c r="F777" t="s">
        <v>296</v>
      </c>
      <c r="G777">
        <v>14</v>
      </c>
      <c r="H777">
        <v>97.86</v>
      </c>
      <c r="I777">
        <v>65.239999999999995</v>
      </c>
      <c r="J777">
        <v>33.33</v>
      </c>
      <c r="K777">
        <v>45.01</v>
      </c>
      <c r="L777">
        <v>53.82</v>
      </c>
      <c r="M777">
        <v>1</v>
      </c>
    </row>
    <row r="778" spans="1:13" x14ac:dyDescent="0.25">
      <c r="A778" t="s">
        <v>3</v>
      </c>
      <c r="B778" t="str">
        <f t="shared" si="33"/>
        <v>9781913245368</v>
      </c>
      <c r="C778" s="1">
        <v>44285</v>
      </c>
      <c r="D778">
        <v>6.99</v>
      </c>
      <c r="E778">
        <v>574</v>
      </c>
      <c r="F778" t="s">
        <v>296</v>
      </c>
      <c r="G778">
        <v>33</v>
      </c>
      <c r="H778">
        <v>230.67</v>
      </c>
      <c r="I778">
        <v>153.79</v>
      </c>
      <c r="J778">
        <v>33.33</v>
      </c>
      <c r="K778">
        <v>45</v>
      </c>
      <c r="L778">
        <v>126.87</v>
      </c>
      <c r="M778">
        <v>1</v>
      </c>
    </row>
    <row r="779" spans="1:13" x14ac:dyDescent="0.25">
      <c r="A779" t="s">
        <v>3</v>
      </c>
      <c r="B779" t="str">
        <f t="shared" si="33"/>
        <v>9781913245368</v>
      </c>
      <c r="C779" s="1">
        <v>44285</v>
      </c>
      <c r="D779">
        <v>6.99</v>
      </c>
      <c r="E779">
        <v>574</v>
      </c>
      <c r="F779" t="s">
        <v>296</v>
      </c>
      <c r="G779">
        <v>15</v>
      </c>
      <c r="H779">
        <v>104.85</v>
      </c>
      <c r="I779">
        <v>69.900000000000006</v>
      </c>
      <c r="J779">
        <v>33.33</v>
      </c>
      <c r="K779">
        <v>45</v>
      </c>
      <c r="L779">
        <v>57.67</v>
      </c>
      <c r="M779">
        <v>1</v>
      </c>
    </row>
    <row r="780" spans="1:13" x14ac:dyDescent="0.25">
      <c r="A780" t="s">
        <v>3</v>
      </c>
      <c r="B780" t="str">
        <f t="shared" si="33"/>
        <v>9781913245368</v>
      </c>
      <c r="C780" s="1">
        <v>44285</v>
      </c>
      <c r="D780">
        <v>6.99</v>
      </c>
      <c r="E780">
        <v>574</v>
      </c>
      <c r="F780" t="s">
        <v>296</v>
      </c>
      <c r="G780">
        <v>24</v>
      </c>
      <c r="H780">
        <v>167.76</v>
      </c>
      <c r="I780">
        <v>111.85</v>
      </c>
      <c r="J780">
        <v>33.33</v>
      </c>
      <c r="K780">
        <v>45</v>
      </c>
      <c r="L780">
        <v>92.27</v>
      </c>
      <c r="M780">
        <v>1</v>
      </c>
    </row>
    <row r="781" spans="1:13" x14ac:dyDescent="0.25">
      <c r="A781" t="s">
        <v>3</v>
      </c>
      <c r="B781" t="str">
        <f t="shared" si="33"/>
        <v>9781913245368</v>
      </c>
      <c r="C781" s="1">
        <v>44285</v>
      </c>
      <c r="D781">
        <v>6.99</v>
      </c>
      <c r="E781">
        <v>574</v>
      </c>
      <c r="F781" t="s">
        <v>296</v>
      </c>
      <c r="G781">
        <v>16</v>
      </c>
      <c r="H781">
        <v>111.84</v>
      </c>
      <c r="I781">
        <v>74.56</v>
      </c>
      <c r="J781">
        <v>33.33</v>
      </c>
      <c r="K781">
        <v>45.01</v>
      </c>
      <c r="L781">
        <v>61.51</v>
      </c>
      <c r="M781">
        <v>1</v>
      </c>
    </row>
    <row r="782" spans="1:13" x14ac:dyDescent="0.25">
      <c r="A782" t="s">
        <v>3</v>
      </c>
      <c r="B782" t="str">
        <f t="shared" si="33"/>
        <v>9781913245368</v>
      </c>
      <c r="C782" s="1">
        <v>44285</v>
      </c>
      <c r="D782">
        <v>6.99</v>
      </c>
      <c r="E782">
        <v>574</v>
      </c>
      <c r="F782" t="s">
        <v>296</v>
      </c>
      <c r="G782">
        <v>20</v>
      </c>
      <c r="H782">
        <v>139.80000000000001</v>
      </c>
      <c r="I782">
        <v>93.2</v>
      </c>
      <c r="J782">
        <v>33.33</v>
      </c>
      <c r="K782">
        <v>45</v>
      </c>
      <c r="L782">
        <v>76.89</v>
      </c>
      <c r="M782">
        <v>1</v>
      </c>
    </row>
    <row r="783" spans="1:13" x14ac:dyDescent="0.25">
      <c r="A783" t="s">
        <v>3</v>
      </c>
      <c r="B783" t="str">
        <f t="shared" si="33"/>
        <v>9781913245368</v>
      </c>
      <c r="C783" s="1">
        <v>44285</v>
      </c>
      <c r="D783">
        <v>6.99</v>
      </c>
      <c r="E783">
        <v>574</v>
      </c>
      <c r="F783" t="s">
        <v>296</v>
      </c>
      <c r="G783">
        <v>11</v>
      </c>
      <c r="H783">
        <v>76.89</v>
      </c>
      <c r="I783">
        <v>51.26</v>
      </c>
      <c r="J783">
        <v>33.33</v>
      </c>
      <c r="K783">
        <v>45</v>
      </c>
      <c r="L783">
        <v>42.29</v>
      </c>
      <c r="M783">
        <v>1</v>
      </c>
    </row>
    <row r="784" spans="1:13" x14ac:dyDescent="0.25">
      <c r="A784" t="s">
        <v>3</v>
      </c>
      <c r="B784" t="str">
        <f t="shared" si="33"/>
        <v>9781913245368</v>
      </c>
      <c r="C784" s="1">
        <v>44285</v>
      </c>
      <c r="D784">
        <v>6.99</v>
      </c>
      <c r="E784">
        <v>574</v>
      </c>
      <c r="F784" t="s">
        <v>296</v>
      </c>
      <c r="G784">
        <v>10</v>
      </c>
      <c r="H784">
        <v>69.900000000000006</v>
      </c>
      <c r="I784">
        <v>46.6</v>
      </c>
      <c r="J784">
        <v>33.33</v>
      </c>
      <c r="K784">
        <v>45</v>
      </c>
      <c r="L784">
        <v>38.450000000000003</v>
      </c>
      <c r="M784">
        <v>1</v>
      </c>
    </row>
    <row r="785" spans="1:13" x14ac:dyDescent="0.25">
      <c r="A785" t="s">
        <v>3</v>
      </c>
      <c r="B785" t="str">
        <f t="shared" si="33"/>
        <v>9781913245368</v>
      </c>
      <c r="C785" s="1">
        <v>44285</v>
      </c>
      <c r="D785">
        <v>6.99</v>
      </c>
      <c r="E785">
        <v>574</v>
      </c>
      <c r="F785" t="s">
        <v>296</v>
      </c>
      <c r="G785">
        <v>13</v>
      </c>
      <c r="H785">
        <v>90.87</v>
      </c>
      <c r="I785">
        <v>60.58</v>
      </c>
      <c r="J785">
        <v>33.33</v>
      </c>
      <c r="K785">
        <v>45</v>
      </c>
      <c r="L785">
        <v>49.98</v>
      </c>
      <c r="M785">
        <v>1</v>
      </c>
    </row>
    <row r="786" spans="1:13" x14ac:dyDescent="0.25">
      <c r="A786" t="s">
        <v>3</v>
      </c>
      <c r="B786" t="str">
        <f t="shared" ref="B786:B817" si="34">"9781913245368"</f>
        <v>9781913245368</v>
      </c>
      <c r="C786" s="1">
        <v>44285</v>
      </c>
      <c r="D786">
        <v>6.99</v>
      </c>
      <c r="E786">
        <v>574</v>
      </c>
      <c r="F786" t="s">
        <v>296</v>
      </c>
      <c r="G786">
        <v>8</v>
      </c>
      <c r="H786">
        <v>55.92</v>
      </c>
      <c r="I786">
        <v>37.28</v>
      </c>
      <c r="J786">
        <v>33.33</v>
      </c>
      <c r="K786">
        <v>45</v>
      </c>
      <c r="L786">
        <v>30.76</v>
      </c>
      <c r="M786">
        <v>1</v>
      </c>
    </row>
    <row r="787" spans="1:13" x14ac:dyDescent="0.25">
      <c r="A787" t="s">
        <v>3</v>
      </c>
      <c r="B787" t="str">
        <f t="shared" si="34"/>
        <v>9781913245368</v>
      </c>
      <c r="C787" s="1">
        <v>44285</v>
      </c>
      <c r="D787">
        <v>6.99</v>
      </c>
      <c r="E787">
        <v>574</v>
      </c>
      <c r="F787" t="s">
        <v>296</v>
      </c>
      <c r="G787">
        <v>23</v>
      </c>
      <c r="H787">
        <v>160.77000000000001</v>
      </c>
      <c r="I787">
        <v>107.19</v>
      </c>
      <c r="J787">
        <v>33.33</v>
      </c>
      <c r="K787">
        <v>45.01</v>
      </c>
      <c r="L787">
        <v>88.42</v>
      </c>
      <c r="M787">
        <v>1</v>
      </c>
    </row>
    <row r="788" spans="1:13" x14ac:dyDescent="0.25">
      <c r="A788" t="s">
        <v>3</v>
      </c>
      <c r="B788" t="str">
        <f t="shared" si="34"/>
        <v>9781913245368</v>
      </c>
      <c r="C788" s="1">
        <v>44285</v>
      </c>
      <c r="D788">
        <v>6.99</v>
      </c>
      <c r="E788">
        <v>574</v>
      </c>
      <c r="F788" t="s">
        <v>296</v>
      </c>
      <c r="G788">
        <v>11</v>
      </c>
      <c r="H788">
        <v>76.89</v>
      </c>
      <c r="I788">
        <v>51.26</v>
      </c>
      <c r="J788">
        <v>33.33</v>
      </c>
      <c r="K788">
        <v>45</v>
      </c>
      <c r="L788">
        <v>42.29</v>
      </c>
      <c r="M788">
        <v>1</v>
      </c>
    </row>
    <row r="789" spans="1:13" x14ac:dyDescent="0.25">
      <c r="A789" t="s">
        <v>3</v>
      </c>
      <c r="B789" t="str">
        <f t="shared" si="34"/>
        <v>9781913245368</v>
      </c>
      <c r="C789" s="1">
        <v>44285</v>
      </c>
      <c r="D789">
        <v>6.99</v>
      </c>
      <c r="E789">
        <v>574</v>
      </c>
      <c r="F789" t="s">
        <v>296</v>
      </c>
      <c r="G789">
        <v>20</v>
      </c>
      <c r="H789">
        <v>139.80000000000001</v>
      </c>
      <c r="I789">
        <v>93.2</v>
      </c>
      <c r="J789">
        <v>33.33</v>
      </c>
      <c r="K789">
        <v>45</v>
      </c>
      <c r="L789">
        <v>76.89</v>
      </c>
      <c r="M789">
        <v>1</v>
      </c>
    </row>
    <row r="790" spans="1:13" x14ac:dyDescent="0.25">
      <c r="A790" t="s">
        <v>3</v>
      </c>
      <c r="B790" t="str">
        <f t="shared" si="34"/>
        <v>9781913245368</v>
      </c>
      <c r="C790" s="1">
        <v>44285</v>
      </c>
      <c r="D790">
        <v>6.99</v>
      </c>
      <c r="E790">
        <v>574</v>
      </c>
      <c r="F790" t="s">
        <v>296</v>
      </c>
      <c r="G790">
        <v>25</v>
      </c>
      <c r="H790">
        <v>174.75</v>
      </c>
      <c r="I790">
        <v>116.51</v>
      </c>
      <c r="J790">
        <v>33.33</v>
      </c>
      <c r="K790">
        <v>45.01</v>
      </c>
      <c r="L790">
        <v>96.11</v>
      </c>
      <c r="M790">
        <v>1</v>
      </c>
    </row>
    <row r="791" spans="1:13" x14ac:dyDescent="0.25">
      <c r="A791" t="s">
        <v>3</v>
      </c>
      <c r="B791" t="str">
        <f t="shared" si="34"/>
        <v>9781913245368</v>
      </c>
      <c r="C791" s="1">
        <v>44285</v>
      </c>
      <c r="D791">
        <v>6.99</v>
      </c>
      <c r="E791">
        <v>574</v>
      </c>
      <c r="F791" t="s">
        <v>296</v>
      </c>
      <c r="G791">
        <v>19</v>
      </c>
      <c r="H791">
        <v>132.81</v>
      </c>
      <c r="I791">
        <v>88.54</v>
      </c>
      <c r="J791">
        <v>33.33</v>
      </c>
      <c r="K791">
        <v>45</v>
      </c>
      <c r="L791">
        <v>73.05</v>
      </c>
      <c r="M791">
        <v>1</v>
      </c>
    </row>
    <row r="792" spans="1:13" x14ac:dyDescent="0.25">
      <c r="A792" t="s">
        <v>3</v>
      </c>
      <c r="B792" t="str">
        <f t="shared" si="34"/>
        <v>9781913245368</v>
      </c>
      <c r="C792" s="1">
        <v>44285</v>
      </c>
      <c r="D792">
        <v>6.99</v>
      </c>
      <c r="E792">
        <v>574</v>
      </c>
      <c r="F792" t="s">
        <v>296</v>
      </c>
      <c r="G792">
        <v>6</v>
      </c>
      <c r="H792">
        <v>41.94</v>
      </c>
      <c r="I792">
        <v>27.96</v>
      </c>
      <c r="J792">
        <v>33.33</v>
      </c>
      <c r="K792">
        <v>45</v>
      </c>
      <c r="L792">
        <v>23.07</v>
      </c>
      <c r="M792">
        <v>1</v>
      </c>
    </row>
    <row r="793" spans="1:13" x14ac:dyDescent="0.25">
      <c r="A793" t="s">
        <v>3</v>
      </c>
      <c r="B793" t="str">
        <f t="shared" si="34"/>
        <v>9781913245368</v>
      </c>
      <c r="C793" s="1">
        <v>44285</v>
      </c>
      <c r="D793">
        <v>6.99</v>
      </c>
      <c r="E793">
        <v>574</v>
      </c>
      <c r="F793" t="s">
        <v>296</v>
      </c>
      <c r="G793">
        <v>20</v>
      </c>
      <c r="H793">
        <v>139.80000000000001</v>
      </c>
      <c r="I793">
        <v>93.2</v>
      </c>
      <c r="J793">
        <v>33.33</v>
      </c>
      <c r="K793">
        <v>45</v>
      </c>
      <c r="L793">
        <v>76.89</v>
      </c>
      <c r="M793">
        <v>1</v>
      </c>
    </row>
    <row r="794" spans="1:13" x14ac:dyDescent="0.25">
      <c r="A794" t="s">
        <v>3</v>
      </c>
      <c r="B794" t="str">
        <f t="shared" si="34"/>
        <v>9781913245368</v>
      </c>
      <c r="C794" s="1">
        <v>44285</v>
      </c>
      <c r="D794">
        <v>6.99</v>
      </c>
      <c r="E794">
        <v>574</v>
      </c>
      <c r="F794" t="s">
        <v>296</v>
      </c>
      <c r="G794">
        <v>3</v>
      </c>
      <c r="H794">
        <v>20.97</v>
      </c>
      <c r="I794">
        <v>13.98</v>
      </c>
      <c r="J794">
        <v>33.33</v>
      </c>
      <c r="K794">
        <v>45.02</v>
      </c>
      <c r="L794">
        <v>11.53</v>
      </c>
      <c r="M794">
        <v>1</v>
      </c>
    </row>
    <row r="795" spans="1:13" x14ac:dyDescent="0.25">
      <c r="A795" t="s">
        <v>3</v>
      </c>
      <c r="B795" t="str">
        <f t="shared" si="34"/>
        <v>9781913245368</v>
      </c>
      <c r="C795" s="1">
        <v>44285</v>
      </c>
      <c r="D795">
        <v>6.99</v>
      </c>
      <c r="E795">
        <v>574</v>
      </c>
      <c r="F795" t="s">
        <v>296</v>
      </c>
      <c r="G795">
        <v>7</v>
      </c>
      <c r="H795">
        <v>48.93</v>
      </c>
      <c r="I795">
        <v>32.619999999999997</v>
      </c>
      <c r="J795">
        <v>33.33</v>
      </c>
      <c r="K795">
        <v>45.01</v>
      </c>
      <c r="L795">
        <v>26.91</v>
      </c>
      <c r="M795">
        <v>1</v>
      </c>
    </row>
    <row r="796" spans="1:13" x14ac:dyDescent="0.25">
      <c r="A796" t="s">
        <v>3</v>
      </c>
      <c r="B796" t="str">
        <f t="shared" si="34"/>
        <v>9781913245368</v>
      </c>
      <c r="C796" s="1">
        <v>44285</v>
      </c>
      <c r="D796">
        <v>6.99</v>
      </c>
      <c r="E796">
        <v>574</v>
      </c>
      <c r="F796" t="s">
        <v>296</v>
      </c>
      <c r="G796">
        <v>4</v>
      </c>
      <c r="H796">
        <v>27.96</v>
      </c>
      <c r="I796">
        <v>18.64</v>
      </c>
      <c r="J796">
        <v>33.33</v>
      </c>
      <c r="K796">
        <v>45</v>
      </c>
      <c r="L796">
        <v>15.38</v>
      </c>
      <c r="M796">
        <v>1</v>
      </c>
    </row>
    <row r="797" spans="1:13" x14ac:dyDescent="0.25">
      <c r="A797" t="s">
        <v>3</v>
      </c>
      <c r="B797" t="str">
        <f t="shared" si="34"/>
        <v>9781913245368</v>
      </c>
      <c r="C797" s="1">
        <v>44285</v>
      </c>
      <c r="D797">
        <v>6.99</v>
      </c>
      <c r="E797">
        <v>574</v>
      </c>
      <c r="F797" t="s">
        <v>296</v>
      </c>
      <c r="G797">
        <v>13</v>
      </c>
      <c r="H797">
        <v>90.87</v>
      </c>
      <c r="I797">
        <v>60.58</v>
      </c>
      <c r="J797">
        <v>33.33</v>
      </c>
      <c r="K797">
        <v>45</v>
      </c>
      <c r="L797">
        <v>49.98</v>
      </c>
      <c r="M797">
        <v>1</v>
      </c>
    </row>
    <row r="798" spans="1:13" x14ac:dyDescent="0.25">
      <c r="A798" t="s">
        <v>3</v>
      </c>
      <c r="B798" t="str">
        <f t="shared" si="34"/>
        <v>9781913245368</v>
      </c>
      <c r="C798" s="1">
        <v>44285</v>
      </c>
      <c r="D798">
        <v>6.99</v>
      </c>
      <c r="E798">
        <v>574</v>
      </c>
      <c r="F798" t="s">
        <v>296</v>
      </c>
      <c r="G798">
        <v>12</v>
      </c>
      <c r="H798">
        <v>83.88</v>
      </c>
      <c r="I798">
        <v>55.92</v>
      </c>
      <c r="J798">
        <v>33.33</v>
      </c>
      <c r="K798">
        <v>45.01</v>
      </c>
      <c r="L798">
        <v>46.13</v>
      </c>
      <c r="M798">
        <v>1</v>
      </c>
    </row>
    <row r="799" spans="1:13" x14ac:dyDescent="0.25">
      <c r="A799" t="s">
        <v>3</v>
      </c>
      <c r="B799" t="str">
        <f t="shared" si="34"/>
        <v>9781913245368</v>
      </c>
      <c r="C799" s="1">
        <v>44285</v>
      </c>
      <c r="D799">
        <v>6.99</v>
      </c>
      <c r="E799">
        <v>574</v>
      </c>
      <c r="F799" t="s">
        <v>296</v>
      </c>
      <c r="G799">
        <v>12</v>
      </c>
      <c r="H799">
        <v>83.88</v>
      </c>
      <c r="I799">
        <v>55.92</v>
      </c>
      <c r="J799">
        <v>33.33</v>
      </c>
      <c r="K799">
        <v>45.01</v>
      </c>
      <c r="L799">
        <v>46.13</v>
      </c>
      <c r="M799">
        <v>1</v>
      </c>
    </row>
    <row r="800" spans="1:13" x14ac:dyDescent="0.25">
      <c r="A800" t="s">
        <v>3</v>
      </c>
      <c r="B800" t="str">
        <f t="shared" si="34"/>
        <v>9781913245368</v>
      </c>
      <c r="C800" s="1">
        <v>44285</v>
      </c>
      <c r="D800">
        <v>6.99</v>
      </c>
      <c r="E800">
        <v>574</v>
      </c>
      <c r="F800" t="s">
        <v>296</v>
      </c>
      <c r="G800">
        <v>9</v>
      </c>
      <c r="H800">
        <v>62.91</v>
      </c>
      <c r="I800">
        <v>41.94</v>
      </c>
      <c r="J800">
        <v>33.33</v>
      </c>
      <c r="K800">
        <v>45.01</v>
      </c>
      <c r="L800">
        <v>34.6</v>
      </c>
      <c r="M800">
        <v>1</v>
      </c>
    </row>
    <row r="801" spans="1:13" x14ac:dyDescent="0.25">
      <c r="A801" t="s">
        <v>3</v>
      </c>
      <c r="B801" t="str">
        <f t="shared" si="34"/>
        <v>9781913245368</v>
      </c>
      <c r="C801" s="1">
        <v>44285</v>
      </c>
      <c r="D801">
        <v>6.99</v>
      </c>
      <c r="E801">
        <v>574</v>
      </c>
      <c r="F801" t="s">
        <v>296</v>
      </c>
      <c r="G801">
        <v>6</v>
      </c>
      <c r="H801">
        <v>41.94</v>
      </c>
      <c r="I801">
        <v>27.96</v>
      </c>
      <c r="J801">
        <v>33.33</v>
      </c>
      <c r="K801">
        <v>45</v>
      </c>
      <c r="L801">
        <v>23.07</v>
      </c>
      <c r="M801">
        <v>1</v>
      </c>
    </row>
    <row r="802" spans="1:13" x14ac:dyDescent="0.25">
      <c r="A802" t="s">
        <v>3</v>
      </c>
      <c r="B802" t="str">
        <f t="shared" si="34"/>
        <v>9781913245368</v>
      </c>
      <c r="C802" s="1">
        <v>44285</v>
      </c>
      <c r="D802">
        <v>6.99</v>
      </c>
      <c r="E802">
        <v>574</v>
      </c>
      <c r="F802" t="s">
        <v>296</v>
      </c>
      <c r="G802">
        <v>6</v>
      </c>
      <c r="H802">
        <v>41.94</v>
      </c>
      <c r="I802">
        <v>27.96</v>
      </c>
      <c r="J802">
        <v>33.33</v>
      </c>
      <c r="K802">
        <v>45</v>
      </c>
      <c r="L802">
        <v>23.07</v>
      </c>
      <c r="M802">
        <v>1</v>
      </c>
    </row>
    <row r="803" spans="1:13" x14ac:dyDescent="0.25">
      <c r="A803" t="s">
        <v>3</v>
      </c>
      <c r="B803" t="str">
        <f t="shared" si="34"/>
        <v>9781913245368</v>
      </c>
      <c r="C803" s="1">
        <v>44285</v>
      </c>
      <c r="D803">
        <v>6.99</v>
      </c>
      <c r="E803">
        <v>574</v>
      </c>
      <c r="F803" t="s">
        <v>296</v>
      </c>
      <c r="G803">
        <v>8</v>
      </c>
      <c r="H803">
        <v>55.92</v>
      </c>
      <c r="I803">
        <v>37.28</v>
      </c>
      <c r="J803">
        <v>33.33</v>
      </c>
      <c r="K803">
        <v>45</v>
      </c>
      <c r="L803">
        <v>30.76</v>
      </c>
      <c r="M803">
        <v>1</v>
      </c>
    </row>
    <row r="804" spans="1:13" x14ac:dyDescent="0.25">
      <c r="A804" t="s">
        <v>3</v>
      </c>
      <c r="B804" t="str">
        <f t="shared" si="34"/>
        <v>9781913245368</v>
      </c>
      <c r="C804" s="1">
        <v>44285</v>
      </c>
      <c r="D804">
        <v>6.99</v>
      </c>
      <c r="E804">
        <v>574</v>
      </c>
      <c r="F804" t="s">
        <v>296</v>
      </c>
      <c r="G804">
        <v>3</v>
      </c>
      <c r="H804">
        <v>20.97</v>
      </c>
      <c r="I804">
        <v>13.98</v>
      </c>
      <c r="J804">
        <v>33.33</v>
      </c>
      <c r="K804">
        <v>45.02</v>
      </c>
      <c r="L804">
        <v>11.53</v>
      </c>
      <c r="M804">
        <v>1</v>
      </c>
    </row>
    <row r="805" spans="1:13" x14ac:dyDescent="0.25">
      <c r="A805" t="s">
        <v>3</v>
      </c>
      <c r="B805" t="str">
        <f t="shared" si="34"/>
        <v>9781913245368</v>
      </c>
      <c r="C805" s="1">
        <v>44285</v>
      </c>
      <c r="D805">
        <v>6.99</v>
      </c>
      <c r="E805">
        <v>574</v>
      </c>
      <c r="F805" t="s">
        <v>296</v>
      </c>
      <c r="G805">
        <v>4</v>
      </c>
      <c r="H805">
        <v>27.96</v>
      </c>
      <c r="I805">
        <v>18.64</v>
      </c>
      <c r="J805">
        <v>33.33</v>
      </c>
      <c r="K805">
        <v>45</v>
      </c>
      <c r="L805">
        <v>15.38</v>
      </c>
      <c r="M805">
        <v>1</v>
      </c>
    </row>
    <row r="806" spans="1:13" x14ac:dyDescent="0.25">
      <c r="A806" t="s">
        <v>3</v>
      </c>
      <c r="B806" t="str">
        <f t="shared" si="34"/>
        <v>9781913245368</v>
      </c>
      <c r="C806" s="1">
        <v>44285</v>
      </c>
      <c r="D806">
        <v>6.99</v>
      </c>
      <c r="E806">
        <v>574</v>
      </c>
      <c r="F806" t="s">
        <v>296</v>
      </c>
      <c r="G806">
        <v>3</v>
      </c>
      <c r="H806">
        <v>20.97</v>
      </c>
      <c r="I806">
        <v>13.98</v>
      </c>
      <c r="J806">
        <v>33.33</v>
      </c>
      <c r="K806">
        <v>45.02</v>
      </c>
      <c r="L806">
        <v>11.53</v>
      </c>
      <c r="M806">
        <v>1</v>
      </c>
    </row>
    <row r="807" spans="1:13" x14ac:dyDescent="0.25">
      <c r="A807" t="s">
        <v>3</v>
      </c>
      <c r="B807" t="str">
        <f t="shared" si="34"/>
        <v>9781913245368</v>
      </c>
      <c r="C807" s="1">
        <v>44285</v>
      </c>
      <c r="D807">
        <v>6.99</v>
      </c>
      <c r="E807">
        <v>574</v>
      </c>
      <c r="F807" t="s">
        <v>296</v>
      </c>
      <c r="G807">
        <v>7</v>
      </c>
      <c r="H807">
        <v>48.93</v>
      </c>
      <c r="I807">
        <v>32.619999999999997</v>
      </c>
      <c r="J807">
        <v>33.33</v>
      </c>
      <c r="K807">
        <v>45.01</v>
      </c>
      <c r="L807">
        <v>26.91</v>
      </c>
      <c r="M807">
        <v>1</v>
      </c>
    </row>
    <row r="808" spans="1:13" x14ac:dyDescent="0.25">
      <c r="A808" t="s">
        <v>3</v>
      </c>
      <c r="B808" t="str">
        <f t="shared" si="34"/>
        <v>9781913245368</v>
      </c>
      <c r="C808" s="1">
        <v>44285</v>
      </c>
      <c r="D808">
        <v>6.99</v>
      </c>
      <c r="E808">
        <v>574</v>
      </c>
      <c r="F808" t="s">
        <v>296</v>
      </c>
      <c r="G808">
        <v>4</v>
      </c>
      <c r="H808">
        <v>27.96</v>
      </c>
      <c r="I808">
        <v>18.64</v>
      </c>
      <c r="J808">
        <v>33.33</v>
      </c>
      <c r="K808">
        <v>45</v>
      </c>
      <c r="L808">
        <v>15.38</v>
      </c>
      <c r="M808">
        <v>1</v>
      </c>
    </row>
    <row r="809" spans="1:13" x14ac:dyDescent="0.25">
      <c r="A809" t="s">
        <v>3</v>
      </c>
      <c r="B809" t="str">
        <f t="shared" si="34"/>
        <v>9781913245368</v>
      </c>
      <c r="C809" s="1">
        <v>44285</v>
      </c>
      <c r="D809">
        <v>6.99</v>
      </c>
      <c r="E809">
        <v>574</v>
      </c>
      <c r="F809" t="s">
        <v>296</v>
      </c>
      <c r="G809">
        <v>12</v>
      </c>
      <c r="H809">
        <v>83.88</v>
      </c>
      <c r="I809">
        <v>55.92</v>
      </c>
      <c r="J809">
        <v>33.33</v>
      </c>
      <c r="K809">
        <v>45.01</v>
      </c>
      <c r="L809">
        <v>46.13</v>
      </c>
      <c r="M809">
        <v>1</v>
      </c>
    </row>
    <row r="810" spans="1:13" x14ac:dyDescent="0.25">
      <c r="A810" t="s">
        <v>3</v>
      </c>
      <c r="B810" t="str">
        <f t="shared" si="34"/>
        <v>9781913245368</v>
      </c>
      <c r="C810" s="1">
        <v>44285</v>
      </c>
      <c r="D810">
        <v>6.99</v>
      </c>
      <c r="E810">
        <v>574</v>
      </c>
      <c r="F810" t="s">
        <v>296</v>
      </c>
      <c r="G810">
        <v>6</v>
      </c>
      <c r="H810">
        <v>41.94</v>
      </c>
      <c r="I810">
        <v>27.96</v>
      </c>
      <c r="J810">
        <v>33.33</v>
      </c>
      <c r="K810">
        <v>45</v>
      </c>
      <c r="L810">
        <v>23.07</v>
      </c>
      <c r="M810">
        <v>1</v>
      </c>
    </row>
    <row r="811" spans="1:13" x14ac:dyDescent="0.25">
      <c r="A811" t="s">
        <v>3</v>
      </c>
      <c r="B811" t="str">
        <f t="shared" si="34"/>
        <v>9781913245368</v>
      </c>
      <c r="C811" s="1">
        <v>44285</v>
      </c>
      <c r="D811">
        <v>6.99</v>
      </c>
      <c r="E811">
        <v>574</v>
      </c>
      <c r="F811" t="s">
        <v>296</v>
      </c>
      <c r="G811">
        <v>9</v>
      </c>
      <c r="H811">
        <v>62.91</v>
      </c>
      <c r="I811">
        <v>41.94</v>
      </c>
      <c r="J811">
        <v>33.33</v>
      </c>
      <c r="K811">
        <v>45.01</v>
      </c>
      <c r="L811">
        <v>34.6</v>
      </c>
      <c r="M811">
        <v>1</v>
      </c>
    </row>
    <row r="812" spans="1:13" x14ac:dyDescent="0.25">
      <c r="A812" t="s">
        <v>3</v>
      </c>
      <c r="B812" t="str">
        <f t="shared" si="34"/>
        <v>9781913245368</v>
      </c>
      <c r="C812" s="1">
        <v>44285</v>
      </c>
      <c r="D812">
        <v>6.99</v>
      </c>
      <c r="E812">
        <v>574</v>
      </c>
      <c r="F812" t="s">
        <v>296</v>
      </c>
      <c r="G812">
        <v>11</v>
      </c>
      <c r="H812">
        <v>76.89</v>
      </c>
      <c r="I812">
        <v>51.26</v>
      </c>
      <c r="J812">
        <v>33.33</v>
      </c>
      <c r="K812">
        <v>45</v>
      </c>
      <c r="L812">
        <v>42.29</v>
      </c>
      <c r="M812">
        <v>1</v>
      </c>
    </row>
    <row r="813" spans="1:13" x14ac:dyDescent="0.25">
      <c r="A813" t="s">
        <v>3</v>
      </c>
      <c r="B813" t="str">
        <f t="shared" si="34"/>
        <v>9781913245368</v>
      </c>
      <c r="C813" s="1">
        <v>44285</v>
      </c>
      <c r="D813">
        <v>6.99</v>
      </c>
      <c r="E813">
        <v>574</v>
      </c>
      <c r="F813" t="s">
        <v>296</v>
      </c>
      <c r="G813">
        <v>1</v>
      </c>
      <c r="H813">
        <v>6.99</v>
      </c>
      <c r="I813">
        <v>4.66</v>
      </c>
      <c r="J813">
        <v>33.33</v>
      </c>
      <c r="K813">
        <v>45.07</v>
      </c>
      <c r="L813">
        <v>3.84</v>
      </c>
      <c r="M813">
        <v>1</v>
      </c>
    </row>
    <row r="814" spans="1:13" x14ac:dyDescent="0.25">
      <c r="A814" t="s">
        <v>3</v>
      </c>
      <c r="B814" t="str">
        <f t="shared" si="34"/>
        <v>9781913245368</v>
      </c>
      <c r="C814" s="1">
        <v>44285</v>
      </c>
      <c r="D814">
        <v>6.99</v>
      </c>
      <c r="E814">
        <v>574</v>
      </c>
      <c r="F814" t="s">
        <v>296</v>
      </c>
      <c r="G814">
        <v>9</v>
      </c>
      <c r="H814">
        <v>62.91</v>
      </c>
      <c r="I814">
        <v>41.94</v>
      </c>
      <c r="J814">
        <v>33.33</v>
      </c>
      <c r="K814">
        <v>45.01</v>
      </c>
      <c r="L814">
        <v>34.6</v>
      </c>
      <c r="M814">
        <v>1</v>
      </c>
    </row>
    <row r="815" spans="1:13" x14ac:dyDescent="0.25">
      <c r="A815" t="s">
        <v>3</v>
      </c>
      <c r="B815" t="str">
        <f t="shared" si="34"/>
        <v>9781913245368</v>
      </c>
      <c r="C815" s="1">
        <v>44285</v>
      </c>
      <c r="D815">
        <v>6.99</v>
      </c>
      <c r="E815">
        <v>574</v>
      </c>
      <c r="F815" t="s">
        <v>296</v>
      </c>
      <c r="G815">
        <v>5</v>
      </c>
      <c r="H815">
        <v>34.950000000000003</v>
      </c>
      <c r="I815">
        <v>23.3</v>
      </c>
      <c r="J815">
        <v>33.33</v>
      </c>
      <c r="K815">
        <v>45.01</v>
      </c>
      <c r="L815">
        <v>19.22</v>
      </c>
      <c r="M815">
        <v>1</v>
      </c>
    </row>
    <row r="816" spans="1:13" x14ac:dyDescent="0.25">
      <c r="A816" t="s">
        <v>3</v>
      </c>
      <c r="B816" t="str">
        <f t="shared" si="34"/>
        <v>9781913245368</v>
      </c>
      <c r="C816" s="1">
        <v>44285</v>
      </c>
      <c r="D816">
        <v>6.99</v>
      </c>
      <c r="E816">
        <v>574</v>
      </c>
      <c r="F816" t="s">
        <v>296</v>
      </c>
      <c r="G816">
        <v>8</v>
      </c>
      <c r="H816">
        <v>55.92</v>
      </c>
      <c r="I816">
        <v>37.28</v>
      </c>
      <c r="J816">
        <v>33.33</v>
      </c>
      <c r="K816">
        <v>45</v>
      </c>
      <c r="L816">
        <v>30.76</v>
      </c>
      <c r="M816">
        <v>1</v>
      </c>
    </row>
    <row r="817" spans="1:13" x14ac:dyDescent="0.25">
      <c r="A817" t="s">
        <v>3</v>
      </c>
      <c r="B817" t="str">
        <f t="shared" si="34"/>
        <v>9781913245368</v>
      </c>
      <c r="C817" s="1">
        <v>44285</v>
      </c>
      <c r="D817">
        <v>6.99</v>
      </c>
      <c r="E817">
        <v>574</v>
      </c>
      <c r="F817" t="s">
        <v>296</v>
      </c>
      <c r="G817">
        <v>5</v>
      </c>
      <c r="H817">
        <v>34.950000000000003</v>
      </c>
      <c r="I817">
        <v>23.3</v>
      </c>
      <c r="J817">
        <v>33.33</v>
      </c>
      <c r="K817">
        <v>45.01</v>
      </c>
      <c r="L817">
        <v>19.22</v>
      </c>
      <c r="M817">
        <v>1</v>
      </c>
    </row>
    <row r="818" spans="1:13" x14ac:dyDescent="0.25">
      <c r="A818" t="s">
        <v>3</v>
      </c>
      <c r="B818" t="str">
        <f t="shared" ref="B818:B840" si="35">"9781913245368"</f>
        <v>9781913245368</v>
      </c>
      <c r="C818" s="1">
        <v>44285</v>
      </c>
      <c r="D818">
        <v>6.99</v>
      </c>
      <c r="E818">
        <v>574</v>
      </c>
      <c r="F818" t="s">
        <v>296</v>
      </c>
      <c r="G818">
        <v>6</v>
      </c>
      <c r="H818">
        <v>41.94</v>
      </c>
      <c r="I818">
        <v>27.96</v>
      </c>
      <c r="J818">
        <v>33.33</v>
      </c>
      <c r="K818">
        <v>45</v>
      </c>
      <c r="L818">
        <v>23.07</v>
      </c>
      <c r="M818">
        <v>1</v>
      </c>
    </row>
    <row r="819" spans="1:13" x14ac:dyDescent="0.25">
      <c r="A819" t="s">
        <v>3</v>
      </c>
      <c r="B819" t="str">
        <f t="shared" si="35"/>
        <v>9781913245368</v>
      </c>
      <c r="C819" s="1">
        <v>44285</v>
      </c>
      <c r="D819">
        <v>6.99</v>
      </c>
      <c r="E819">
        <v>574</v>
      </c>
      <c r="F819" t="s">
        <v>296</v>
      </c>
      <c r="G819">
        <v>5</v>
      </c>
      <c r="H819">
        <v>34.950000000000003</v>
      </c>
      <c r="I819">
        <v>23.3</v>
      </c>
      <c r="J819">
        <v>33.33</v>
      </c>
      <c r="K819">
        <v>45.01</v>
      </c>
      <c r="L819">
        <v>19.22</v>
      </c>
      <c r="M819">
        <v>1</v>
      </c>
    </row>
    <row r="820" spans="1:13" x14ac:dyDescent="0.25">
      <c r="A820" t="s">
        <v>3</v>
      </c>
      <c r="B820" t="str">
        <f t="shared" si="35"/>
        <v>9781913245368</v>
      </c>
      <c r="C820" s="1">
        <v>44285</v>
      </c>
      <c r="D820">
        <v>6.99</v>
      </c>
      <c r="E820">
        <v>574</v>
      </c>
      <c r="F820" t="s">
        <v>296</v>
      </c>
      <c r="G820">
        <v>7</v>
      </c>
      <c r="H820">
        <v>48.93</v>
      </c>
      <c r="I820">
        <v>32.619999999999997</v>
      </c>
      <c r="J820">
        <v>33.33</v>
      </c>
      <c r="K820">
        <v>45.01</v>
      </c>
      <c r="L820">
        <v>26.91</v>
      </c>
      <c r="M820">
        <v>1</v>
      </c>
    </row>
    <row r="821" spans="1:13" x14ac:dyDescent="0.25">
      <c r="A821" t="s">
        <v>3</v>
      </c>
      <c r="B821" t="str">
        <f t="shared" si="35"/>
        <v>9781913245368</v>
      </c>
      <c r="C821" s="1">
        <v>44285</v>
      </c>
      <c r="D821">
        <v>6.99</v>
      </c>
      <c r="E821">
        <v>574</v>
      </c>
      <c r="F821" t="s">
        <v>296</v>
      </c>
      <c r="G821">
        <v>7</v>
      </c>
      <c r="H821">
        <v>48.93</v>
      </c>
      <c r="I821">
        <v>32.619999999999997</v>
      </c>
      <c r="J821">
        <v>33.33</v>
      </c>
      <c r="K821">
        <v>45.01</v>
      </c>
      <c r="L821">
        <v>26.91</v>
      </c>
      <c r="M821">
        <v>1</v>
      </c>
    </row>
    <row r="822" spans="1:13" x14ac:dyDescent="0.25">
      <c r="A822" t="s">
        <v>3</v>
      </c>
      <c r="B822" t="str">
        <f t="shared" si="35"/>
        <v>9781913245368</v>
      </c>
      <c r="C822" s="1">
        <v>44285</v>
      </c>
      <c r="D822">
        <v>6.99</v>
      </c>
      <c r="E822">
        <v>574</v>
      </c>
      <c r="F822" t="s">
        <v>296</v>
      </c>
      <c r="G822">
        <v>16</v>
      </c>
      <c r="H822">
        <v>111.84</v>
      </c>
      <c r="I822">
        <v>74.56</v>
      </c>
      <c r="J822">
        <v>33.33</v>
      </c>
      <c r="K822">
        <v>45.01</v>
      </c>
      <c r="L822">
        <v>61.51</v>
      </c>
      <c r="M822">
        <v>1</v>
      </c>
    </row>
    <row r="823" spans="1:13" x14ac:dyDescent="0.25">
      <c r="A823" t="s">
        <v>3</v>
      </c>
      <c r="B823" t="str">
        <f t="shared" si="35"/>
        <v>9781913245368</v>
      </c>
      <c r="C823" s="1">
        <v>44285</v>
      </c>
      <c r="D823">
        <v>6.99</v>
      </c>
      <c r="E823">
        <v>574</v>
      </c>
      <c r="F823" t="s">
        <v>296</v>
      </c>
      <c r="G823">
        <v>6</v>
      </c>
      <c r="H823">
        <v>41.94</v>
      </c>
      <c r="I823">
        <v>27.96</v>
      </c>
      <c r="J823">
        <v>33.33</v>
      </c>
      <c r="K823">
        <v>45</v>
      </c>
      <c r="L823">
        <v>23.07</v>
      </c>
      <c r="M823">
        <v>1</v>
      </c>
    </row>
    <row r="824" spans="1:13" x14ac:dyDescent="0.25">
      <c r="A824" t="s">
        <v>3</v>
      </c>
      <c r="B824" t="str">
        <f t="shared" si="35"/>
        <v>9781913245368</v>
      </c>
      <c r="C824" s="1">
        <v>44285</v>
      </c>
      <c r="D824">
        <v>6.99</v>
      </c>
      <c r="E824">
        <v>574</v>
      </c>
      <c r="F824" t="s">
        <v>296</v>
      </c>
      <c r="G824">
        <v>12</v>
      </c>
      <c r="H824">
        <v>83.88</v>
      </c>
      <c r="I824">
        <v>55.92</v>
      </c>
      <c r="J824">
        <v>33.33</v>
      </c>
      <c r="K824">
        <v>45.01</v>
      </c>
      <c r="L824">
        <v>46.13</v>
      </c>
      <c r="M824">
        <v>1</v>
      </c>
    </row>
    <row r="825" spans="1:13" x14ac:dyDescent="0.25">
      <c r="A825" t="s">
        <v>3</v>
      </c>
      <c r="B825" t="str">
        <f t="shared" si="35"/>
        <v>9781913245368</v>
      </c>
      <c r="C825" s="1">
        <v>44285</v>
      </c>
      <c r="D825">
        <v>6.99</v>
      </c>
      <c r="E825">
        <v>574</v>
      </c>
      <c r="F825" t="s">
        <v>296</v>
      </c>
      <c r="G825">
        <v>6</v>
      </c>
      <c r="H825">
        <v>41.94</v>
      </c>
      <c r="I825">
        <v>27.96</v>
      </c>
      <c r="J825">
        <v>33.33</v>
      </c>
      <c r="K825">
        <v>45</v>
      </c>
      <c r="L825">
        <v>23.07</v>
      </c>
      <c r="M825">
        <v>1</v>
      </c>
    </row>
    <row r="826" spans="1:13" x14ac:dyDescent="0.25">
      <c r="A826" t="s">
        <v>3</v>
      </c>
      <c r="B826" t="str">
        <f t="shared" si="35"/>
        <v>9781913245368</v>
      </c>
      <c r="C826" s="1">
        <v>44285</v>
      </c>
      <c r="D826">
        <v>6.99</v>
      </c>
      <c r="E826">
        <v>574</v>
      </c>
      <c r="F826" t="s">
        <v>296</v>
      </c>
      <c r="G826">
        <v>4</v>
      </c>
      <c r="H826">
        <v>27.96</v>
      </c>
      <c r="I826">
        <v>18.64</v>
      </c>
      <c r="J826">
        <v>33.33</v>
      </c>
      <c r="K826">
        <v>45</v>
      </c>
      <c r="L826">
        <v>15.38</v>
      </c>
      <c r="M826">
        <v>1</v>
      </c>
    </row>
    <row r="827" spans="1:13" x14ac:dyDescent="0.25">
      <c r="A827" t="s">
        <v>3</v>
      </c>
      <c r="B827" t="str">
        <f t="shared" si="35"/>
        <v>9781913245368</v>
      </c>
      <c r="C827" s="1">
        <v>44285</v>
      </c>
      <c r="D827">
        <v>6.99</v>
      </c>
      <c r="E827">
        <v>574</v>
      </c>
      <c r="F827" t="s">
        <v>296</v>
      </c>
      <c r="G827">
        <v>19</v>
      </c>
      <c r="H827">
        <v>132.81</v>
      </c>
      <c r="I827">
        <v>88.54</v>
      </c>
      <c r="J827">
        <v>33.33</v>
      </c>
      <c r="K827">
        <v>45</v>
      </c>
      <c r="L827">
        <v>73.05</v>
      </c>
      <c r="M827">
        <v>1</v>
      </c>
    </row>
    <row r="828" spans="1:13" x14ac:dyDescent="0.25">
      <c r="A828" t="s">
        <v>3</v>
      </c>
      <c r="B828" t="str">
        <f t="shared" si="35"/>
        <v>9781913245368</v>
      </c>
      <c r="C828" s="1">
        <v>44285</v>
      </c>
      <c r="D828">
        <v>6.99</v>
      </c>
      <c r="E828">
        <v>574</v>
      </c>
      <c r="F828" t="s">
        <v>378</v>
      </c>
      <c r="G828">
        <v>-3</v>
      </c>
      <c r="H828">
        <v>-20.97</v>
      </c>
      <c r="I828">
        <v>-13.98</v>
      </c>
      <c r="J828">
        <v>33.33</v>
      </c>
      <c r="K828">
        <v>45.02</v>
      </c>
      <c r="L828">
        <v>-11.53</v>
      </c>
      <c r="M828">
        <v>1</v>
      </c>
    </row>
    <row r="829" spans="1:13" x14ac:dyDescent="0.25">
      <c r="A829" t="s">
        <v>3</v>
      </c>
      <c r="B829" t="str">
        <f t="shared" si="35"/>
        <v>9781913245368</v>
      </c>
      <c r="C829" s="1">
        <v>44285</v>
      </c>
      <c r="D829">
        <v>6.99</v>
      </c>
      <c r="E829">
        <v>574</v>
      </c>
      <c r="F829" t="s">
        <v>337</v>
      </c>
      <c r="G829">
        <v>-1</v>
      </c>
      <c r="H829">
        <v>-6.99</v>
      </c>
      <c r="I829">
        <v>-4.66</v>
      </c>
      <c r="J829">
        <v>33.33</v>
      </c>
      <c r="K829">
        <v>45.07</v>
      </c>
      <c r="L829">
        <v>-3.84</v>
      </c>
      <c r="M829">
        <v>1</v>
      </c>
    </row>
    <row r="830" spans="1:13" x14ac:dyDescent="0.25">
      <c r="A830" t="s">
        <v>3</v>
      </c>
      <c r="B830" t="str">
        <f t="shared" si="35"/>
        <v>9781913245368</v>
      </c>
      <c r="C830" s="1">
        <v>44285</v>
      </c>
      <c r="D830">
        <v>6.99</v>
      </c>
      <c r="E830">
        <v>574</v>
      </c>
      <c r="F830" t="s">
        <v>311</v>
      </c>
      <c r="G830">
        <v>2</v>
      </c>
      <c r="H830">
        <v>13.98</v>
      </c>
      <c r="I830">
        <v>9.32</v>
      </c>
      <c r="J830">
        <v>33.33</v>
      </c>
      <c r="K830">
        <v>45</v>
      </c>
      <c r="L830">
        <v>7.69</v>
      </c>
      <c r="M830">
        <v>1</v>
      </c>
    </row>
    <row r="831" spans="1:13" x14ac:dyDescent="0.25">
      <c r="A831" t="s">
        <v>3</v>
      </c>
      <c r="B831" t="str">
        <f t="shared" si="35"/>
        <v>9781913245368</v>
      </c>
      <c r="C831" s="1">
        <v>44285</v>
      </c>
      <c r="D831">
        <v>6.99</v>
      </c>
      <c r="E831">
        <v>574</v>
      </c>
      <c r="F831" t="s">
        <v>311</v>
      </c>
      <c r="G831">
        <v>24</v>
      </c>
      <c r="H831">
        <v>167.76</v>
      </c>
      <c r="I831">
        <v>111.85</v>
      </c>
      <c r="J831">
        <v>33.33</v>
      </c>
      <c r="K831">
        <v>45</v>
      </c>
      <c r="L831">
        <v>92.27</v>
      </c>
      <c r="M831">
        <v>1</v>
      </c>
    </row>
    <row r="832" spans="1:13" x14ac:dyDescent="0.25">
      <c r="A832" t="s">
        <v>3</v>
      </c>
      <c r="B832" t="str">
        <f t="shared" si="35"/>
        <v>9781913245368</v>
      </c>
      <c r="C832" s="1">
        <v>44285</v>
      </c>
      <c r="D832">
        <v>6.99</v>
      </c>
      <c r="E832">
        <v>574</v>
      </c>
      <c r="F832" t="s">
        <v>419</v>
      </c>
      <c r="G832">
        <v>-1</v>
      </c>
      <c r="H832">
        <v>-6.99</v>
      </c>
      <c r="I832">
        <v>-4.66</v>
      </c>
      <c r="J832">
        <v>33.33</v>
      </c>
      <c r="K832">
        <v>45.07</v>
      </c>
      <c r="L832">
        <v>-3.84</v>
      </c>
      <c r="M832">
        <v>1</v>
      </c>
    </row>
    <row r="833" spans="1:13" x14ac:dyDescent="0.25">
      <c r="A833" t="s">
        <v>3</v>
      </c>
      <c r="B833" t="str">
        <f t="shared" si="35"/>
        <v>9781913245368</v>
      </c>
      <c r="C833" s="1">
        <v>44285</v>
      </c>
      <c r="D833">
        <v>6.99</v>
      </c>
      <c r="E833">
        <v>574</v>
      </c>
      <c r="F833" t="s">
        <v>313</v>
      </c>
      <c r="G833">
        <v>-1</v>
      </c>
      <c r="H833">
        <v>-6.99</v>
      </c>
      <c r="I833">
        <v>-4.66</v>
      </c>
      <c r="J833">
        <v>33.33</v>
      </c>
      <c r="K833">
        <v>45.07</v>
      </c>
      <c r="L833">
        <v>-3.84</v>
      </c>
      <c r="M833">
        <v>1</v>
      </c>
    </row>
    <row r="834" spans="1:13" x14ac:dyDescent="0.25">
      <c r="A834" t="s">
        <v>3</v>
      </c>
      <c r="B834" t="str">
        <f t="shared" si="35"/>
        <v>9781913245368</v>
      </c>
      <c r="C834" s="1">
        <v>44285</v>
      </c>
      <c r="D834">
        <v>6.99</v>
      </c>
      <c r="E834">
        <v>574</v>
      </c>
      <c r="F834" t="s">
        <v>327</v>
      </c>
      <c r="G834">
        <v>1</v>
      </c>
      <c r="H834">
        <v>6.99</v>
      </c>
      <c r="I834">
        <v>4.66</v>
      </c>
      <c r="J834">
        <v>33.33</v>
      </c>
      <c r="K834">
        <v>45.07</v>
      </c>
      <c r="L834">
        <v>3.84</v>
      </c>
      <c r="M834">
        <v>1</v>
      </c>
    </row>
    <row r="835" spans="1:13" x14ac:dyDescent="0.25">
      <c r="A835" t="s">
        <v>3</v>
      </c>
      <c r="B835" t="str">
        <f t="shared" si="35"/>
        <v>9781913245368</v>
      </c>
      <c r="C835" s="1">
        <v>44285</v>
      </c>
      <c r="D835">
        <v>6.99</v>
      </c>
      <c r="E835">
        <v>574</v>
      </c>
      <c r="F835" t="s">
        <v>325</v>
      </c>
      <c r="G835">
        <v>-1</v>
      </c>
      <c r="H835">
        <v>-6.99</v>
      </c>
      <c r="I835">
        <v>-4.66</v>
      </c>
      <c r="J835">
        <v>33.33</v>
      </c>
      <c r="K835">
        <v>45.07</v>
      </c>
      <c r="L835">
        <v>-3.84</v>
      </c>
      <c r="M835">
        <v>1</v>
      </c>
    </row>
    <row r="836" spans="1:13" x14ac:dyDescent="0.25">
      <c r="A836" t="s">
        <v>3</v>
      </c>
      <c r="B836" t="str">
        <f t="shared" si="35"/>
        <v>9781913245368</v>
      </c>
      <c r="C836" s="1">
        <v>44285</v>
      </c>
      <c r="D836">
        <v>6.99</v>
      </c>
      <c r="E836">
        <v>574</v>
      </c>
      <c r="F836" t="s">
        <v>320</v>
      </c>
      <c r="G836">
        <v>-1</v>
      </c>
      <c r="H836">
        <v>-6.99</v>
      </c>
      <c r="I836">
        <v>-4.66</v>
      </c>
      <c r="J836">
        <v>33.33</v>
      </c>
      <c r="K836">
        <v>45.07</v>
      </c>
      <c r="L836">
        <v>-3.84</v>
      </c>
      <c r="M836">
        <v>1</v>
      </c>
    </row>
    <row r="837" spans="1:13" x14ac:dyDescent="0.25">
      <c r="A837" t="s">
        <v>3</v>
      </c>
      <c r="B837" t="str">
        <f t="shared" si="35"/>
        <v>9781913245368</v>
      </c>
      <c r="C837" s="1">
        <v>44285</v>
      </c>
      <c r="D837">
        <v>6.99</v>
      </c>
      <c r="E837">
        <v>574</v>
      </c>
      <c r="F837" t="s">
        <v>320</v>
      </c>
      <c r="G837">
        <v>-1</v>
      </c>
      <c r="H837">
        <v>-6.99</v>
      </c>
      <c r="I837">
        <v>-4.66</v>
      </c>
      <c r="J837">
        <v>33.33</v>
      </c>
      <c r="K837">
        <v>45.07</v>
      </c>
      <c r="L837">
        <v>-3.84</v>
      </c>
      <c r="M837">
        <v>1</v>
      </c>
    </row>
    <row r="838" spans="1:13" x14ac:dyDescent="0.25">
      <c r="A838" t="s">
        <v>3</v>
      </c>
      <c r="B838" t="str">
        <f t="shared" si="35"/>
        <v>9781913245368</v>
      </c>
      <c r="C838" s="1">
        <v>44285</v>
      </c>
      <c r="D838">
        <v>6.99</v>
      </c>
      <c r="E838">
        <v>574</v>
      </c>
      <c r="F838" t="s">
        <v>320</v>
      </c>
      <c r="G838">
        <v>-1</v>
      </c>
      <c r="H838">
        <v>-6.99</v>
      </c>
      <c r="I838">
        <v>-4.66</v>
      </c>
      <c r="J838">
        <v>33.33</v>
      </c>
      <c r="K838">
        <v>45.07</v>
      </c>
      <c r="L838">
        <v>-3.84</v>
      </c>
      <c r="M838">
        <v>1</v>
      </c>
    </row>
    <row r="839" spans="1:13" x14ac:dyDescent="0.25">
      <c r="A839" t="s">
        <v>3</v>
      </c>
      <c r="B839" t="str">
        <f t="shared" si="35"/>
        <v>9781913245368</v>
      </c>
      <c r="C839" s="1">
        <v>44285</v>
      </c>
      <c r="D839">
        <v>6.99</v>
      </c>
      <c r="E839">
        <v>574</v>
      </c>
      <c r="F839" t="s">
        <v>320</v>
      </c>
      <c r="G839">
        <v>-1</v>
      </c>
      <c r="H839">
        <v>-6.99</v>
      </c>
      <c r="I839">
        <v>-4.66</v>
      </c>
      <c r="J839">
        <v>33.33</v>
      </c>
      <c r="K839">
        <v>45.07</v>
      </c>
      <c r="L839">
        <v>-3.84</v>
      </c>
      <c r="M839">
        <v>1</v>
      </c>
    </row>
    <row r="840" spans="1:13" x14ac:dyDescent="0.25">
      <c r="A840" t="s">
        <v>3</v>
      </c>
      <c r="B840" t="str">
        <f t="shared" si="35"/>
        <v>9781913245368</v>
      </c>
      <c r="C840" s="1">
        <v>44285</v>
      </c>
      <c r="D840">
        <v>6.99</v>
      </c>
      <c r="E840">
        <v>574</v>
      </c>
      <c r="F840" t="s">
        <v>303</v>
      </c>
      <c r="G840">
        <v>1</v>
      </c>
      <c r="H840">
        <v>6.99</v>
      </c>
      <c r="I840">
        <v>4.66</v>
      </c>
      <c r="J840">
        <v>33.33</v>
      </c>
      <c r="K840">
        <v>45.07</v>
      </c>
      <c r="L840">
        <v>3.84</v>
      </c>
      <c r="M840">
        <v>1</v>
      </c>
    </row>
    <row r="841" spans="1:13" x14ac:dyDescent="0.25">
      <c r="A841" t="s">
        <v>19</v>
      </c>
      <c r="B841" t="str">
        <f t="shared" ref="B841:B854" si="36">"9781913245252"</f>
        <v>9781913245252</v>
      </c>
      <c r="C841" s="1">
        <v>44286</v>
      </c>
      <c r="D841">
        <v>6.99</v>
      </c>
      <c r="E841">
        <v>23</v>
      </c>
      <c r="F841" t="s">
        <v>298</v>
      </c>
      <c r="G841">
        <v>24</v>
      </c>
      <c r="H841">
        <v>167.76</v>
      </c>
      <c r="I841">
        <v>105.69</v>
      </c>
      <c r="J841">
        <v>37</v>
      </c>
      <c r="K841">
        <v>47.97</v>
      </c>
      <c r="L841">
        <v>87.3</v>
      </c>
      <c r="M841">
        <v>1</v>
      </c>
    </row>
    <row r="842" spans="1:13" x14ac:dyDescent="0.25">
      <c r="A842" t="s">
        <v>19</v>
      </c>
      <c r="B842" t="str">
        <f t="shared" si="36"/>
        <v>9781913245252</v>
      </c>
      <c r="C842" s="1">
        <v>44286</v>
      </c>
      <c r="D842">
        <v>6.99</v>
      </c>
      <c r="E842">
        <v>23</v>
      </c>
      <c r="F842" t="s">
        <v>306</v>
      </c>
      <c r="G842">
        <v>6</v>
      </c>
      <c r="H842">
        <v>41.94</v>
      </c>
      <c r="I842">
        <v>27.96</v>
      </c>
      <c r="J842">
        <v>33.33</v>
      </c>
      <c r="K842">
        <v>45</v>
      </c>
      <c r="L842">
        <v>23.07</v>
      </c>
      <c r="M842">
        <v>1</v>
      </c>
    </row>
    <row r="843" spans="1:13" x14ac:dyDescent="0.25">
      <c r="A843" t="s">
        <v>19</v>
      </c>
      <c r="B843" t="str">
        <f t="shared" si="36"/>
        <v>9781913245252</v>
      </c>
      <c r="C843" s="1">
        <v>44286</v>
      </c>
      <c r="D843">
        <v>6.99</v>
      </c>
      <c r="E843">
        <v>23</v>
      </c>
      <c r="F843" t="s">
        <v>302</v>
      </c>
      <c r="G843">
        <v>5</v>
      </c>
      <c r="H843">
        <v>34.950000000000003</v>
      </c>
      <c r="I843">
        <v>23.3</v>
      </c>
      <c r="J843">
        <v>33.33</v>
      </c>
      <c r="K843">
        <v>45.01</v>
      </c>
      <c r="L843">
        <v>19.22</v>
      </c>
      <c r="M843">
        <v>1</v>
      </c>
    </row>
    <row r="844" spans="1:13" x14ac:dyDescent="0.25">
      <c r="A844" t="s">
        <v>19</v>
      </c>
      <c r="B844" t="str">
        <f t="shared" si="36"/>
        <v>9781913245252</v>
      </c>
      <c r="C844" s="1">
        <v>44286</v>
      </c>
      <c r="D844">
        <v>6.99</v>
      </c>
      <c r="E844">
        <v>23</v>
      </c>
      <c r="F844" t="s">
        <v>403</v>
      </c>
      <c r="G844">
        <v>1</v>
      </c>
      <c r="H844">
        <v>6.99</v>
      </c>
      <c r="I844">
        <v>4.66</v>
      </c>
      <c r="J844">
        <v>33.33</v>
      </c>
      <c r="K844">
        <v>45.07</v>
      </c>
      <c r="L844">
        <v>3.84</v>
      </c>
      <c r="M844">
        <v>1</v>
      </c>
    </row>
    <row r="845" spans="1:13" x14ac:dyDescent="0.25">
      <c r="A845" t="s">
        <v>19</v>
      </c>
      <c r="B845" t="str">
        <f t="shared" si="36"/>
        <v>9781913245252</v>
      </c>
      <c r="C845" s="1">
        <v>44286</v>
      </c>
      <c r="D845">
        <v>6.99</v>
      </c>
      <c r="E845">
        <v>23</v>
      </c>
      <c r="F845" t="s">
        <v>305</v>
      </c>
      <c r="G845">
        <v>1</v>
      </c>
      <c r="H845">
        <v>6.99</v>
      </c>
      <c r="I845">
        <v>4.54</v>
      </c>
      <c r="J845">
        <v>35</v>
      </c>
      <c r="K845">
        <v>46.36</v>
      </c>
      <c r="L845">
        <v>3.75</v>
      </c>
      <c r="M845">
        <v>1</v>
      </c>
    </row>
    <row r="846" spans="1:13" x14ac:dyDescent="0.25">
      <c r="A846" t="s">
        <v>19</v>
      </c>
      <c r="B846" t="str">
        <f t="shared" si="36"/>
        <v>9781913245252</v>
      </c>
      <c r="C846" s="1">
        <v>44286</v>
      </c>
      <c r="D846">
        <v>6.99</v>
      </c>
      <c r="E846">
        <v>23</v>
      </c>
      <c r="F846" t="s">
        <v>305</v>
      </c>
      <c r="G846">
        <v>2</v>
      </c>
      <c r="H846">
        <v>13.98</v>
      </c>
      <c r="I846">
        <v>9.09</v>
      </c>
      <c r="J846">
        <v>35</v>
      </c>
      <c r="K846">
        <v>46.29</v>
      </c>
      <c r="L846">
        <v>7.51</v>
      </c>
      <c r="M846">
        <v>1</v>
      </c>
    </row>
    <row r="847" spans="1:13" x14ac:dyDescent="0.25">
      <c r="A847" t="s">
        <v>19</v>
      </c>
      <c r="B847" t="str">
        <f t="shared" si="36"/>
        <v>9781913245252</v>
      </c>
      <c r="C847" s="1">
        <v>44286</v>
      </c>
      <c r="D847">
        <v>6.99</v>
      </c>
      <c r="E847">
        <v>23</v>
      </c>
      <c r="F847" t="s">
        <v>305</v>
      </c>
      <c r="G847">
        <v>7</v>
      </c>
      <c r="H847">
        <v>48.93</v>
      </c>
      <c r="I847">
        <v>31.8</v>
      </c>
      <c r="J847">
        <v>35</v>
      </c>
      <c r="K847">
        <v>46.32</v>
      </c>
      <c r="L847">
        <v>26.27</v>
      </c>
      <c r="M847">
        <v>1</v>
      </c>
    </row>
    <row r="848" spans="1:13" x14ac:dyDescent="0.25">
      <c r="A848" t="s">
        <v>19</v>
      </c>
      <c r="B848" t="str">
        <f t="shared" si="36"/>
        <v>9781913245252</v>
      </c>
      <c r="C848" s="1">
        <v>44286</v>
      </c>
      <c r="D848">
        <v>6.99</v>
      </c>
      <c r="E848">
        <v>23</v>
      </c>
      <c r="F848" t="s">
        <v>305</v>
      </c>
      <c r="G848">
        <v>2</v>
      </c>
      <c r="H848">
        <v>13.98</v>
      </c>
      <c r="I848">
        <v>9.09</v>
      </c>
      <c r="J848">
        <v>35</v>
      </c>
      <c r="K848">
        <v>46.29</v>
      </c>
      <c r="L848">
        <v>7.51</v>
      </c>
      <c r="M848">
        <v>1</v>
      </c>
    </row>
    <row r="849" spans="1:13" x14ac:dyDescent="0.25">
      <c r="A849" t="s">
        <v>19</v>
      </c>
      <c r="B849" t="str">
        <f t="shared" si="36"/>
        <v>9781913245252</v>
      </c>
      <c r="C849" s="1">
        <v>44286</v>
      </c>
      <c r="D849">
        <v>6.99</v>
      </c>
      <c r="E849">
        <v>23</v>
      </c>
      <c r="F849" t="s">
        <v>334</v>
      </c>
      <c r="G849">
        <v>1</v>
      </c>
      <c r="H849">
        <v>6.99</v>
      </c>
      <c r="I849">
        <v>4.66</v>
      </c>
      <c r="J849">
        <v>33.33</v>
      </c>
      <c r="K849">
        <v>45.07</v>
      </c>
      <c r="L849">
        <v>3.84</v>
      </c>
      <c r="M849">
        <v>1</v>
      </c>
    </row>
    <row r="850" spans="1:13" x14ac:dyDescent="0.25">
      <c r="A850" t="s">
        <v>19</v>
      </c>
      <c r="B850" t="str">
        <f t="shared" si="36"/>
        <v>9781913245252</v>
      </c>
      <c r="C850" s="1">
        <v>44286</v>
      </c>
      <c r="D850">
        <v>6.99</v>
      </c>
      <c r="E850">
        <v>23</v>
      </c>
      <c r="F850" t="s">
        <v>334</v>
      </c>
      <c r="G850">
        <v>1</v>
      </c>
      <c r="H850">
        <v>6.99</v>
      </c>
      <c r="I850">
        <v>4.66</v>
      </c>
      <c r="J850">
        <v>33.33</v>
      </c>
      <c r="K850">
        <v>45.07</v>
      </c>
      <c r="L850">
        <v>3.84</v>
      </c>
      <c r="M850">
        <v>1</v>
      </c>
    </row>
    <row r="851" spans="1:13" x14ac:dyDescent="0.25">
      <c r="A851" t="s">
        <v>19</v>
      </c>
      <c r="B851" t="str">
        <f t="shared" si="36"/>
        <v>9781913245252</v>
      </c>
      <c r="C851" s="1">
        <v>44286</v>
      </c>
      <c r="D851">
        <v>6.99</v>
      </c>
      <c r="E851">
        <v>23</v>
      </c>
      <c r="F851" t="s">
        <v>360</v>
      </c>
      <c r="G851">
        <v>1</v>
      </c>
      <c r="H851">
        <v>6.99</v>
      </c>
      <c r="I851">
        <v>4.66</v>
      </c>
      <c r="J851">
        <v>33.33</v>
      </c>
      <c r="K851">
        <v>45.07</v>
      </c>
      <c r="L851">
        <v>3.84</v>
      </c>
      <c r="M851">
        <v>1</v>
      </c>
    </row>
    <row r="852" spans="1:13" x14ac:dyDescent="0.25">
      <c r="A852" t="s">
        <v>19</v>
      </c>
      <c r="B852" t="str">
        <f t="shared" si="36"/>
        <v>9781913245252</v>
      </c>
      <c r="C852" s="1">
        <v>44286</v>
      </c>
      <c r="D852">
        <v>6.99</v>
      </c>
      <c r="E852">
        <v>23</v>
      </c>
      <c r="F852" t="s">
        <v>327</v>
      </c>
      <c r="G852">
        <v>1</v>
      </c>
      <c r="H852">
        <v>6.99</v>
      </c>
      <c r="I852">
        <v>4.66</v>
      </c>
      <c r="J852">
        <v>33.33</v>
      </c>
      <c r="K852">
        <v>45.07</v>
      </c>
      <c r="L852">
        <v>3.84</v>
      </c>
      <c r="M852">
        <v>1</v>
      </c>
    </row>
    <row r="853" spans="1:13" x14ac:dyDescent="0.25">
      <c r="A853" t="s">
        <v>19</v>
      </c>
      <c r="B853" t="str">
        <f t="shared" si="36"/>
        <v>9781913245252</v>
      </c>
      <c r="C853" s="1">
        <v>44286</v>
      </c>
      <c r="D853">
        <v>6.99</v>
      </c>
      <c r="E853">
        <v>23</v>
      </c>
      <c r="F853" t="s">
        <v>338</v>
      </c>
      <c r="G853">
        <v>5</v>
      </c>
      <c r="H853">
        <v>34.950000000000003</v>
      </c>
      <c r="I853">
        <v>23.3</v>
      </c>
      <c r="J853">
        <v>33.33</v>
      </c>
      <c r="K853">
        <v>45.01</v>
      </c>
      <c r="L853">
        <v>19.22</v>
      </c>
      <c r="M853">
        <v>1</v>
      </c>
    </row>
    <row r="854" spans="1:13" x14ac:dyDescent="0.25">
      <c r="A854" t="s">
        <v>19</v>
      </c>
      <c r="B854" t="str">
        <f t="shared" si="36"/>
        <v>9781913245252</v>
      </c>
      <c r="C854" s="1">
        <v>44286</v>
      </c>
      <c r="D854">
        <v>6.99</v>
      </c>
      <c r="E854">
        <v>23</v>
      </c>
      <c r="F854" t="s">
        <v>308</v>
      </c>
      <c r="G854">
        <v>3</v>
      </c>
      <c r="H854">
        <v>20.97</v>
      </c>
      <c r="I854">
        <v>13.98</v>
      </c>
      <c r="J854">
        <v>33.33</v>
      </c>
      <c r="K854">
        <v>45.02</v>
      </c>
      <c r="L854">
        <v>11.53</v>
      </c>
      <c r="M854">
        <v>1</v>
      </c>
    </row>
    <row r="855" spans="1:13" x14ac:dyDescent="0.25">
      <c r="A855" t="s">
        <v>160</v>
      </c>
      <c r="B855" t="str">
        <f>"9781913245245"</f>
        <v>9781913245245</v>
      </c>
      <c r="C855" s="1">
        <v>44288</v>
      </c>
      <c r="D855">
        <v>6.99</v>
      </c>
      <c r="E855">
        <v>68</v>
      </c>
      <c r="F855" t="s">
        <v>355</v>
      </c>
      <c r="G855">
        <v>1</v>
      </c>
      <c r="H855">
        <v>6.99</v>
      </c>
      <c r="I855">
        <v>4.66</v>
      </c>
      <c r="J855">
        <v>33.33</v>
      </c>
      <c r="K855">
        <v>45.07</v>
      </c>
      <c r="L855">
        <v>3.84</v>
      </c>
      <c r="M855">
        <v>1</v>
      </c>
    </row>
    <row r="856" spans="1:13" x14ac:dyDescent="0.25">
      <c r="A856" t="s">
        <v>160</v>
      </c>
      <c r="B856" t="str">
        <f>"9781913245245"</f>
        <v>9781913245245</v>
      </c>
      <c r="C856" s="1">
        <v>44288</v>
      </c>
      <c r="D856">
        <v>6.99</v>
      </c>
      <c r="E856">
        <v>68</v>
      </c>
      <c r="F856" t="s">
        <v>320</v>
      </c>
      <c r="G856">
        <v>-1</v>
      </c>
      <c r="H856">
        <v>-6.99</v>
      </c>
      <c r="I856">
        <v>-4.66</v>
      </c>
      <c r="J856">
        <v>33.33</v>
      </c>
      <c r="K856">
        <v>45.07</v>
      </c>
      <c r="L856">
        <v>-3.84</v>
      </c>
      <c r="M856">
        <v>1</v>
      </c>
    </row>
    <row r="857" spans="1:13" x14ac:dyDescent="0.25">
      <c r="A857" t="s">
        <v>160</v>
      </c>
      <c r="B857" t="str">
        <f>"9781913245245"</f>
        <v>9781913245245</v>
      </c>
      <c r="C857" s="1">
        <v>44288</v>
      </c>
      <c r="D857">
        <v>6.99</v>
      </c>
      <c r="E857">
        <v>68</v>
      </c>
      <c r="F857" t="s">
        <v>320</v>
      </c>
      <c r="G857">
        <v>-1</v>
      </c>
      <c r="H857">
        <v>-6.99</v>
      </c>
      <c r="I857">
        <v>-4.66</v>
      </c>
      <c r="J857">
        <v>33.33</v>
      </c>
      <c r="K857">
        <v>45.07</v>
      </c>
      <c r="L857">
        <v>-3.84</v>
      </c>
      <c r="M857">
        <v>1</v>
      </c>
    </row>
    <row r="858" spans="1:13" x14ac:dyDescent="0.25">
      <c r="A858" t="s">
        <v>160</v>
      </c>
      <c r="B858" t="str">
        <f>"9781913245245"</f>
        <v>9781913245245</v>
      </c>
      <c r="C858" s="1">
        <v>44288</v>
      </c>
      <c r="D858">
        <v>6.99</v>
      </c>
      <c r="E858">
        <v>68</v>
      </c>
      <c r="F858" t="s">
        <v>320</v>
      </c>
      <c r="G858">
        <v>-1</v>
      </c>
      <c r="H858">
        <v>-6.99</v>
      </c>
      <c r="I858">
        <v>-4.66</v>
      </c>
      <c r="J858">
        <v>33.33</v>
      </c>
      <c r="K858">
        <v>45.07</v>
      </c>
      <c r="L858">
        <v>-3.84</v>
      </c>
      <c r="M858">
        <v>1</v>
      </c>
    </row>
    <row r="859" spans="1:13" x14ac:dyDescent="0.25">
      <c r="A859" t="s">
        <v>160</v>
      </c>
      <c r="B859" t="str">
        <f>"9781913245245"</f>
        <v>9781913245245</v>
      </c>
      <c r="C859" s="1">
        <v>44288</v>
      </c>
      <c r="D859">
        <v>6.99</v>
      </c>
      <c r="E859">
        <v>68</v>
      </c>
      <c r="F859" t="s">
        <v>354</v>
      </c>
      <c r="G859">
        <v>5</v>
      </c>
      <c r="H859">
        <v>34.950000000000003</v>
      </c>
      <c r="I859">
        <v>23.3</v>
      </c>
      <c r="J859">
        <v>33.33</v>
      </c>
      <c r="K859">
        <v>45.01</v>
      </c>
      <c r="L859">
        <v>19.22</v>
      </c>
      <c r="M859">
        <v>1</v>
      </c>
    </row>
    <row r="860" spans="1:13" x14ac:dyDescent="0.25">
      <c r="A860" t="s">
        <v>288</v>
      </c>
      <c r="B860" t="str">
        <f>"9781801060875"</f>
        <v>9781801060875</v>
      </c>
      <c r="C860" s="1">
        <v>44333</v>
      </c>
      <c r="D860">
        <v>6.99</v>
      </c>
      <c r="E860">
        <v>965</v>
      </c>
      <c r="F860" t="s">
        <v>298</v>
      </c>
      <c r="G860">
        <v>1</v>
      </c>
      <c r="H860">
        <v>6.99</v>
      </c>
      <c r="I860">
        <v>4.4000000000000004</v>
      </c>
      <c r="J860">
        <v>37</v>
      </c>
      <c r="K860">
        <v>48.07</v>
      </c>
      <c r="L860">
        <v>3.63</v>
      </c>
      <c r="M860">
        <v>1</v>
      </c>
    </row>
    <row r="861" spans="1:13" x14ac:dyDescent="0.25">
      <c r="A861" t="s">
        <v>288</v>
      </c>
      <c r="B861" t="str">
        <f>"9781801060875"</f>
        <v>9781801060875</v>
      </c>
      <c r="C861" s="1">
        <v>44333</v>
      </c>
      <c r="D861">
        <v>6.99</v>
      </c>
      <c r="E861">
        <v>965</v>
      </c>
      <c r="F861" t="s">
        <v>320</v>
      </c>
      <c r="G861">
        <v>-1</v>
      </c>
      <c r="H861">
        <v>-6.99</v>
      </c>
      <c r="I861">
        <v>-4.66</v>
      </c>
      <c r="J861">
        <v>33.33</v>
      </c>
      <c r="K861">
        <v>45.07</v>
      </c>
      <c r="L861">
        <v>-3.84</v>
      </c>
      <c r="M861">
        <v>1</v>
      </c>
    </row>
    <row r="862" spans="1:13" x14ac:dyDescent="0.25">
      <c r="A862" t="s">
        <v>288</v>
      </c>
      <c r="B862" t="str">
        <f>"9781801060875"</f>
        <v>9781801060875</v>
      </c>
      <c r="C862" s="1">
        <v>44333</v>
      </c>
      <c r="D862">
        <v>6.99</v>
      </c>
      <c r="E862">
        <v>965</v>
      </c>
      <c r="F862" t="s">
        <v>320</v>
      </c>
      <c r="G862">
        <v>-1</v>
      </c>
      <c r="H862">
        <v>-6.99</v>
      </c>
      <c r="I862">
        <v>-4.66</v>
      </c>
      <c r="J862">
        <v>33.33</v>
      </c>
      <c r="K862">
        <v>45.07</v>
      </c>
      <c r="L862">
        <v>-3.84</v>
      </c>
      <c r="M862">
        <v>1</v>
      </c>
    </row>
    <row r="863" spans="1:13" x14ac:dyDescent="0.25">
      <c r="A863" t="s">
        <v>288</v>
      </c>
      <c r="B863" t="str">
        <f>"9781801060875"</f>
        <v>9781801060875</v>
      </c>
      <c r="C863" s="1">
        <v>44333</v>
      </c>
      <c r="D863">
        <v>6.99</v>
      </c>
      <c r="E863">
        <v>965</v>
      </c>
      <c r="F863" t="s">
        <v>320</v>
      </c>
      <c r="G863">
        <v>-2</v>
      </c>
      <c r="H863">
        <v>-13.98</v>
      </c>
      <c r="I863">
        <v>-9.32</v>
      </c>
      <c r="J863">
        <v>33.33</v>
      </c>
      <c r="K863">
        <v>45</v>
      </c>
      <c r="L863">
        <v>-7.69</v>
      </c>
      <c r="M863">
        <v>1</v>
      </c>
    </row>
    <row r="864" spans="1:13" x14ac:dyDescent="0.25">
      <c r="A864" t="s">
        <v>75</v>
      </c>
      <c r="B864" t="str">
        <f>"9781801061063"</f>
        <v>9781801061063</v>
      </c>
      <c r="C864" s="1">
        <v>44338</v>
      </c>
      <c r="D864">
        <v>24.99</v>
      </c>
      <c r="E864">
        <v>146</v>
      </c>
      <c r="F864" t="s">
        <v>306</v>
      </c>
      <c r="G864">
        <v>1</v>
      </c>
      <c r="H864">
        <v>24.99</v>
      </c>
      <c r="I864">
        <v>16.66</v>
      </c>
      <c r="J864">
        <v>33.33</v>
      </c>
      <c r="K864">
        <v>45.02</v>
      </c>
      <c r="L864">
        <v>13.74</v>
      </c>
      <c r="M864">
        <v>1</v>
      </c>
    </row>
    <row r="865" spans="1:13" x14ac:dyDescent="0.25">
      <c r="A865" t="s">
        <v>75</v>
      </c>
      <c r="B865" t="str">
        <f>"9781801061063"</f>
        <v>9781801061063</v>
      </c>
      <c r="C865" s="1">
        <v>44338</v>
      </c>
      <c r="D865">
        <v>24.99</v>
      </c>
      <c r="E865">
        <v>146</v>
      </c>
      <c r="F865" t="s">
        <v>303</v>
      </c>
      <c r="G865">
        <v>1</v>
      </c>
      <c r="H865">
        <v>24.99</v>
      </c>
      <c r="I865">
        <v>16.66</v>
      </c>
      <c r="J865">
        <v>33.33</v>
      </c>
      <c r="K865">
        <v>45.02</v>
      </c>
      <c r="L865">
        <v>13.74</v>
      </c>
      <c r="M865">
        <v>1</v>
      </c>
    </row>
    <row r="866" spans="1:13" x14ac:dyDescent="0.25">
      <c r="A866" t="s">
        <v>75</v>
      </c>
      <c r="B866" t="str">
        <f>"9781801061063"</f>
        <v>9781801061063</v>
      </c>
      <c r="C866" s="1">
        <v>44338</v>
      </c>
      <c r="D866">
        <v>24.99</v>
      </c>
      <c r="E866">
        <v>146</v>
      </c>
      <c r="F866" t="s">
        <v>308</v>
      </c>
      <c r="G866">
        <v>1</v>
      </c>
      <c r="H866">
        <v>24.99</v>
      </c>
      <c r="I866">
        <v>16.66</v>
      </c>
      <c r="J866">
        <v>33.33</v>
      </c>
      <c r="K866">
        <v>45.02</v>
      </c>
      <c r="L866">
        <v>13.74</v>
      </c>
      <c r="M866">
        <v>1</v>
      </c>
    </row>
    <row r="867" spans="1:13" x14ac:dyDescent="0.25">
      <c r="A867" t="s">
        <v>285</v>
      </c>
      <c r="B867" t="str">
        <f>"9781913245269"</f>
        <v>9781913245269</v>
      </c>
      <c r="C867" s="1">
        <v>44348</v>
      </c>
      <c r="D867">
        <v>12.99</v>
      </c>
      <c r="E867">
        <v>175</v>
      </c>
      <c r="F867" t="s">
        <v>298</v>
      </c>
      <c r="G867">
        <v>1</v>
      </c>
      <c r="H867">
        <v>12.99</v>
      </c>
      <c r="I867">
        <v>8.18</v>
      </c>
      <c r="J867">
        <v>37</v>
      </c>
      <c r="K867">
        <v>47.96</v>
      </c>
      <c r="L867">
        <v>6.76</v>
      </c>
      <c r="M867">
        <v>1</v>
      </c>
    </row>
    <row r="868" spans="1:13" x14ac:dyDescent="0.25">
      <c r="A868" t="s">
        <v>285</v>
      </c>
      <c r="B868" t="str">
        <f>"9781913245269"</f>
        <v>9781913245269</v>
      </c>
      <c r="C868" s="1">
        <v>44348</v>
      </c>
      <c r="D868">
        <v>12.99</v>
      </c>
      <c r="E868">
        <v>175</v>
      </c>
      <c r="F868" t="s">
        <v>306</v>
      </c>
      <c r="G868">
        <v>-2</v>
      </c>
      <c r="H868">
        <v>-25.98</v>
      </c>
      <c r="I868">
        <v>-17.32</v>
      </c>
      <c r="J868">
        <v>33.33</v>
      </c>
      <c r="K868">
        <v>45</v>
      </c>
      <c r="L868">
        <v>-14.29</v>
      </c>
      <c r="M868">
        <v>1</v>
      </c>
    </row>
    <row r="869" spans="1:13" x14ac:dyDescent="0.25">
      <c r="A869" t="s">
        <v>232</v>
      </c>
      <c r="B869" t="str">
        <f>"9781801060912"</f>
        <v>9781801060912</v>
      </c>
      <c r="C869" s="1">
        <v>44350</v>
      </c>
      <c r="D869">
        <v>6.99</v>
      </c>
      <c r="E869">
        <v>467</v>
      </c>
      <c r="F869" t="s">
        <v>348</v>
      </c>
      <c r="G869">
        <v>1</v>
      </c>
      <c r="H869">
        <v>6.99</v>
      </c>
      <c r="I869">
        <v>4.66</v>
      </c>
      <c r="J869">
        <v>33.33</v>
      </c>
      <c r="K869">
        <v>45.07</v>
      </c>
      <c r="L869">
        <v>3.84</v>
      </c>
      <c r="M869">
        <v>1</v>
      </c>
    </row>
    <row r="870" spans="1:13" x14ac:dyDescent="0.25">
      <c r="A870" t="s">
        <v>163</v>
      </c>
      <c r="B870" t="str">
        <f>"9781801060769"</f>
        <v>9781801060769</v>
      </c>
      <c r="C870" s="1">
        <v>44352</v>
      </c>
      <c r="D870">
        <v>6.99</v>
      </c>
      <c r="E870">
        <v>62</v>
      </c>
      <c r="F870" t="s">
        <v>314</v>
      </c>
      <c r="G870">
        <v>1</v>
      </c>
      <c r="H870">
        <v>6.99</v>
      </c>
      <c r="I870">
        <v>4.66</v>
      </c>
      <c r="J870">
        <v>33.33</v>
      </c>
      <c r="K870">
        <v>45.07</v>
      </c>
      <c r="L870">
        <v>3.84</v>
      </c>
      <c r="M870">
        <v>1</v>
      </c>
    </row>
    <row r="871" spans="1:13" x14ac:dyDescent="0.25">
      <c r="A871" t="s">
        <v>163</v>
      </c>
      <c r="B871" t="str">
        <f>"9781801060769"</f>
        <v>9781801060769</v>
      </c>
      <c r="C871" s="1">
        <v>44352</v>
      </c>
      <c r="D871">
        <v>6.99</v>
      </c>
      <c r="E871">
        <v>62</v>
      </c>
      <c r="F871" t="s">
        <v>351</v>
      </c>
      <c r="G871">
        <v>1</v>
      </c>
      <c r="H871">
        <v>6.99</v>
      </c>
      <c r="I871">
        <v>4.66</v>
      </c>
      <c r="J871">
        <v>33.33</v>
      </c>
      <c r="K871">
        <v>45.07</v>
      </c>
      <c r="L871">
        <v>3.84</v>
      </c>
      <c r="M871">
        <v>1</v>
      </c>
    </row>
    <row r="872" spans="1:13" x14ac:dyDescent="0.25">
      <c r="A872" t="s">
        <v>163</v>
      </c>
      <c r="B872" t="str">
        <f>"9781801060769"</f>
        <v>9781801060769</v>
      </c>
      <c r="C872" s="1">
        <v>44352</v>
      </c>
      <c r="D872">
        <v>6.99</v>
      </c>
      <c r="E872">
        <v>62</v>
      </c>
      <c r="F872" t="s">
        <v>299</v>
      </c>
      <c r="G872">
        <v>1</v>
      </c>
      <c r="H872">
        <v>6.99</v>
      </c>
      <c r="I872">
        <v>4.66</v>
      </c>
      <c r="J872">
        <v>33.33</v>
      </c>
      <c r="K872">
        <v>45.07</v>
      </c>
      <c r="L872">
        <v>3.84</v>
      </c>
      <c r="M872">
        <v>1</v>
      </c>
    </row>
    <row r="873" spans="1:13" x14ac:dyDescent="0.25">
      <c r="A873" t="s">
        <v>83</v>
      </c>
      <c r="B873" t="str">
        <f>"9781801061520"</f>
        <v>9781801061520</v>
      </c>
      <c r="C873" s="1">
        <v>44362</v>
      </c>
      <c r="D873">
        <v>12</v>
      </c>
      <c r="E873">
        <v>5</v>
      </c>
      <c r="F873" t="s">
        <v>314</v>
      </c>
      <c r="G873">
        <v>2</v>
      </c>
      <c r="H873">
        <v>24</v>
      </c>
      <c r="I873">
        <v>16</v>
      </c>
      <c r="J873">
        <v>33.33</v>
      </c>
      <c r="K873">
        <v>45</v>
      </c>
      <c r="L873">
        <v>13.2</v>
      </c>
      <c r="M873">
        <v>1</v>
      </c>
    </row>
    <row r="874" spans="1:13" x14ac:dyDescent="0.25">
      <c r="A874" t="s">
        <v>83</v>
      </c>
      <c r="B874" t="str">
        <f>"9781801061520"</f>
        <v>9781801061520</v>
      </c>
      <c r="C874" s="1">
        <v>44362</v>
      </c>
      <c r="D874">
        <v>12</v>
      </c>
      <c r="E874">
        <v>5</v>
      </c>
      <c r="F874" t="s">
        <v>336</v>
      </c>
      <c r="G874">
        <v>1</v>
      </c>
      <c r="H874">
        <v>12</v>
      </c>
      <c r="I874">
        <v>8</v>
      </c>
      <c r="J874">
        <v>33.33</v>
      </c>
      <c r="K874">
        <v>45</v>
      </c>
      <c r="L874">
        <v>6.6</v>
      </c>
      <c r="M874">
        <v>1</v>
      </c>
    </row>
    <row r="875" spans="1:13" x14ac:dyDescent="0.25">
      <c r="A875" t="s">
        <v>83</v>
      </c>
      <c r="B875" t="str">
        <f>"9781801061520"</f>
        <v>9781801061520</v>
      </c>
      <c r="C875" s="1">
        <v>44362</v>
      </c>
      <c r="D875">
        <v>12</v>
      </c>
      <c r="E875">
        <v>5</v>
      </c>
      <c r="F875" t="s">
        <v>312</v>
      </c>
      <c r="G875">
        <v>2</v>
      </c>
      <c r="H875">
        <v>24</v>
      </c>
      <c r="I875">
        <v>16</v>
      </c>
      <c r="J875">
        <v>33.33</v>
      </c>
      <c r="K875">
        <v>45</v>
      </c>
      <c r="L875">
        <v>13.2</v>
      </c>
      <c r="M875">
        <v>1</v>
      </c>
    </row>
    <row r="876" spans="1:13" x14ac:dyDescent="0.25">
      <c r="A876" t="s">
        <v>17</v>
      </c>
      <c r="B876" t="str">
        <f t="shared" ref="B876:B891" si="37">"9781801060929"</f>
        <v>9781801060929</v>
      </c>
      <c r="C876" s="1">
        <v>44369</v>
      </c>
      <c r="D876">
        <v>9.99</v>
      </c>
      <c r="E876">
        <v>33</v>
      </c>
      <c r="F876" t="s">
        <v>298</v>
      </c>
      <c r="G876">
        <v>3</v>
      </c>
      <c r="H876">
        <v>29.97</v>
      </c>
      <c r="I876">
        <v>18.88</v>
      </c>
      <c r="J876">
        <v>37</v>
      </c>
      <c r="K876">
        <v>47.99</v>
      </c>
      <c r="L876">
        <v>15.59</v>
      </c>
      <c r="M876">
        <v>1</v>
      </c>
    </row>
    <row r="877" spans="1:13" x14ac:dyDescent="0.25">
      <c r="A877" t="s">
        <v>17</v>
      </c>
      <c r="B877" t="str">
        <f t="shared" si="37"/>
        <v>9781801060929</v>
      </c>
      <c r="C877" s="1">
        <v>44369</v>
      </c>
      <c r="D877">
        <v>9.99</v>
      </c>
      <c r="E877">
        <v>33</v>
      </c>
      <c r="F877" t="s">
        <v>343</v>
      </c>
      <c r="G877">
        <v>1</v>
      </c>
      <c r="H877">
        <v>9.99</v>
      </c>
      <c r="I877">
        <v>6.66</v>
      </c>
      <c r="J877">
        <v>33.33</v>
      </c>
      <c r="K877">
        <v>45.05</v>
      </c>
      <c r="L877">
        <v>5.49</v>
      </c>
      <c r="M877">
        <v>1</v>
      </c>
    </row>
    <row r="878" spans="1:13" x14ac:dyDescent="0.25">
      <c r="A878" t="s">
        <v>17</v>
      </c>
      <c r="B878" t="str">
        <f t="shared" si="37"/>
        <v>9781801060929</v>
      </c>
      <c r="C878" s="1">
        <v>44369</v>
      </c>
      <c r="D878">
        <v>9.99</v>
      </c>
      <c r="E878">
        <v>33</v>
      </c>
      <c r="F878" t="s">
        <v>299</v>
      </c>
      <c r="G878">
        <v>1</v>
      </c>
      <c r="H878">
        <v>9.99</v>
      </c>
      <c r="I878">
        <v>6.66</v>
      </c>
      <c r="J878">
        <v>33.33</v>
      </c>
      <c r="K878">
        <v>45.05</v>
      </c>
      <c r="L878">
        <v>5.49</v>
      </c>
      <c r="M878">
        <v>1</v>
      </c>
    </row>
    <row r="879" spans="1:13" x14ac:dyDescent="0.25">
      <c r="A879" t="s">
        <v>17</v>
      </c>
      <c r="B879" t="str">
        <f t="shared" si="37"/>
        <v>9781801060929</v>
      </c>
      <c r="C879" s="1">
        <v>44369</v>
      </c>
      <c r="D879">
        <v>9.99</v>
      </c>
      <c r="E879">
        <v>33</v>
      </c>
      <c r="F879" t="s">
        <v>297</v>
      </c>
      <c r="G879">
        <v>1</v>
      </c>
      <c r="H879">
        <v>9.99</v>
      </c>
      <c r="I879">
        <v>6.66</v>
      </c>
      <c r="J879">
        <v>33.33</v>
      </c>
      <c r="K879">
        <v>45.05</v>
      </c>
      <c r="L879">
        <v>5.49</v>
      </c>
      <c r="M879">
        <v>1</v>
      </c>
    </row>
    <row r="880" spans="1:13" x14ac:dyDescent="0.25">
      <c r="A880" t="s">
        <v>17</v>
      </c>
      <c r="B880" t="str">
        <f t="shared" si="37"/>
        <v>9781801060929</v>
      </c>
      <c r="C880" s="1">
        <v>44369</v>
      </c>
      <c r="D880">
        <v>9.99</v>
      </c>
      <c r="E880">
        <v>33</v>
      </c>
      <c r="F880" t="s">
        <v>297</v>
      </c>
      <c r="G880">
        <v>20</v>
      </c>
      <c r="H880">
        <v>199.8</v>
      </c>
      <c r="I880">
        <v>133.21</v>
      </c>
      <c r="J880">
        <v>33.33</v>
      </c>
      <c r="K880">
        <v>45</v>
      </c>
      <c r="L880">
        <v>109.89</v>
      </c>
      <c r="M880">
        <v>1</v>
      </c>
    </row>
    <row r="881" spans="1:13" x14ac:dyDescent="0.25">
      <c r="A881" t="s">
        <v>17</v>
      </c>
      <c r="B881" t="str">
        <f t="shared" si="37"/>
        <v>9781801060929</v>
      </c>
      <c r="C881" s="1">
        <v>44369</v>
      </c>
      <c r="D881">
        <v>9.99</v>
      </c>
      <c r="E881">
        <v>33</v>
      </c>
      <c r="F881" t="s">
        <v>309</v>
      </c>
      <c r="G881">
        <v>1</v>
      </c>
      <c r="H881">
        <v>9.99</v>
      </c>
      <c r="I881">
        <v>6.66</v>
      </c>
      <c r="J881">
        <v>33.33</v>
      </c>
      <c r="K881">
        <v>45.05</v>
      </c>
      <c r="L881">
        <v>5.49</v>
      </c>
      <c r="M881">
        <v>1</v>
      </c>
    </row>
    <row r="882" spans="1:13" x14ac:dyDescent="0.25">
      <c r="A882" t="s">
        <v>17</v>
      </c>
      <c r="B882" t="str">
        <f t="shared" si="37"/>
        <v>9781801060929</v>
      </c>
      <c r="C882" s="1">
        <v>44369</v>
      </c>
      <c r="D882">
        <v>9.99</v>
      </c>
      <c r="E882">
        <v>33</v>
      </c>
      <c r="F882" t="s">
        <v>327</v>
      </c>
      <c r="G882">
        <v>1</v>
      </c>
      <c r="H882">
        <v>9.99</v>
      </c>
      <c r="I882">
        <v>6.66</v>
      </c>
      <c r="J882">
        <v>33.33</v>
      </c>
      <c r="K882">
        <v>45.05</v>
      </c>
      <c r="L882">
        <v>5.49</v>
      </c>
      <c r="M882">
        <v>1</v>
      </c>
    </row>
    <row r="883" spans="1:13" x14ac:dyDescent="0.25">
      <c r="A883" t="s">
        <v>17</v>
      </c>
      <c r="B883" t="str">
        <f t="shared" si="37"/>
        <v>9781801060929</v>
      </c>
      <c r="C883" s="1">
        <v>44369</v>
      </c>
      <c r="D883">
        <v>9.99</v>
      </c>
      <c r="E883">
        <v>33</v>
      </c>
      <c r="F883" t="s">
        <v>327</v>
      </c>
      <c r="G883">
        <v>1</v>
      </c>
      <c r="H883">
        <v>9.99</v>
      </c>
      <c r="I883">
        <v>6.66</v>
      </c>
      <c r="J883">
        <v>33.33</v>
      </c>
      <c r="K883">
        <v>45.05</v>
      </c>
      <c r="L883">
        <v>5.49</v>
      </c>
      <c r="M883">
        <v>1</v>
      </c>
    </row>
    <row r="884" spans="1:13" x14ac:dyDescent="0.25">
      <c r="A884" t="s">
        <v>17</v>
      </c>
      <c r="B884" t="str">
        <f t="shared" si="37"/>
        <v>9781801060929</v>
      </c>
      <c r="C884" s="1">
        <v>44369</v>
      </c>
      <c r="D884">
        <v>9.99</v>
      </c>
      <c r="E884">
        <v>33</v>
      </c>
      <c r="F884" t="s">
        <v>325</v>
      </c>
      <c r="G884">
        <v>1</v>
      </c>
      <c r="H884">
        <v>9.99</v>
      </c>
      <c r="I884">
        <v>6.66</v>
      </c>
      <c r="J884">
        <v>33.33</v>
      </c>
      <c r="K884">
        <v>45.05</v>
      </c>
      <c r="L884">
        <v>5.49</v>
      </c>
      <c r="M884">
        <v>1</v>
      </c>
    </row>
    <row r="885" spans="1:13" x14ac:dyDescent="0.25">
      <c r="A885" t="s">
        <v>17</v>
      </c>
      <c r="B885" t="str">
        <f t="shared" si="37"/>
        <v>9781801060929</v>
      </c>
      <c r="C885" s="1">
        <v>44369</v>
      </c>
      <c r="D885">
        <v>9.99</v>
      </c>
      <c r="E885">
        <v>33</v>
      </c>
      <c r="F885" t="s">
        <v>320</v>
      </c>
      <c r="G885">
        <v>4</v>
      </c>
      <c r="H885">
        <v>39.96</v>
      </c>
      <c r="I885">
        <v>26.64</v>
      </c>
      <c r="J885">
        <v>33.33</v>
      </c>
      <c r="K885">
        <v>45</v>
      </c>
      <c r="L885">
        <v>21.98</v>
      </c>
      <c r="M885">
        <v>1</v>
      </c>
    </row>
    <row r="886" spans="1:13" x14ac:dyDescent="0.25">
      <c r="A886" t="s">
        <v>17</v>
      </c>
      <c r="B886" t="str">
        <f t="shared" si="37"/>
        <v>9781801060929</v>
      </c>
      <c r="C886" s="1">
        <v>44369</v>
      </c>
      <c r="D886">
        <v>9.99</v>
      </c>
      <c r="E886">
        <v>33</v>
      </c>
      <c r="F886" t="s">
        <v>320</v>
      </c>
      <c r="G886">
        <v>4</v>
      </c>
      <c r="H886">
        <v>39.96</v>
      </c>
      <c r="I886">
        <v>26.64</v>
      </c>
      <c r="J886">
        <v>33.33</v>
      </c>
      <c r="K886">
        <v>45</v>
      </c>
      <c r="L886">
        <v>21.98</v>
      </c>
      <c r="M886">
        <v>1</v>
      </c>
    </row>
    <row r="887" spans="1:13" x14ac:dyDescent="0.25">
      <c r="A887" t="s">
        <v>17</v>
      </c>
      <c r="B887" t="str">
        <f t="shared" si="37"/>
        <v>9781801060929</v>
      </c>
      <c r="C887" s="1">
        <v>44369</v>
      </c>
      <c r="D887">
        <v>9.99</v>
      </c>
      <c r="E887">
        <v>33</v>
      </c>
      <c r="F887" t="s">
        <v>303</v>
      </c>
      <c r="G887">
        <v>1</v>
      </c>
      <c r="H887">
        <v>9.99</v>
      </c>
      <c r="I887">
        <v>6.66</v>
      </c>
      <c r="J887">
        <v>33.33</v>
      </c>
      <c r="K887">
        <v>45.05</v>
      </c>
      <c r="L887">
        <v>5.49</v>
      </c>
      <c r="M887">
        <v>1</v>
      </c>
    </row>
    <row r="888" spans="1:13" x14ac:dyDescent="0.25">
      <c r="A888" t="s">
        <v>17</v>
      </c>
      <c r="B888" t="str">
        <f t="shared" si="37"/>
        <v>9781801060929</v>
      </c>
      <c r="C888" s="1">
        <v>44369</v>
      </c>
      <c r="D888">
        <v>9.99</v>
      </c>
      <c r="E888">
        <v>33</v>
      </c>
      <c r="F888" t="s">
        <v>381</v>
      </c>
      <c r="G888">
        <v>1</v>
      </c>
      <c r="H888">
        <v>9.99</v>
      </c>
      <c r="I888">
        <v>6.66</v>
      </c>
      <c r="J888">
        <v>33.33</v>
      </c>
      <c r="K888">
        <v>45.05</v>
      </c>
      <c r="L888">
        <v>5.49</v>
      </c>
      <c r="M888">
        <v>1</v>
      </c>
    </row>
    <row r="889" spans="1:13" x14ac:dyDescent="0.25">
      <c r="A889" t="s">
        <v>17</v>
      </c>
      <c r="B889" t="str">
        <f t="shared" si="37"/>
        <v>9781801060929</v>
      </c>
      <c r="C889" s="1">
        <v>44369</v>
      </c>
      <c r="D889">
        <v>9.99</v>
      </c>
      <c r="E889">
        <v>33</v>
      </c>
      <c r="F889" t="s">
        <v>323</v>
      </c>
      <c r="G889">
        <v>1</v>
      </c>
      <c r="H889">
        <v>9.99</v>
      </c>
      <c r="I889">
        <v>6.49</v>
      </c>
      <c r="J889">
        <v>35</v>
      </c>
      <c r="K889">
        <v>46.35</v>
      </c>
      <c r="L889">
        <v>5.36</v>
      </c>
      <c r="M889">
        <v>1</v>
      </c>
    </row>
    <row r="890" spans="1:13" x14ac:dyDescent="0.25">
      <c r="A890" t="s">
        <v>17</v>
      </c>
      <c r="B890" t="str">
        <f t="shared" si="37"/>
        <v>9781801060929</v>
      </c>
      <c r="C890" s="1">
        <v>44369</v>
      </c>
      <c r="D890">
        <v>9.99</v>
      </c>
      <c r="E890">
        <v>33</v>
      </c>
      <c r="F890" t="s">
        <v>323</v>
      </c>
      <c r="G890">
        <v>1</v>
      </c>
      <c r="H890">
        <v>9.99</v>
      </c>
      <c r="I890">
        <v>6.49</v>
      </c>
      <c r="J890">
        <v>35</v>
      </c>
      <c r="K890">
        <v>46.35</v>
      </c>
      <c r="L890">
        <v>5.36</v>
      </c>
      <c r="M890">
        <v>1</v>
      </c>
    </row>
    <row r="891" spans="1:13" x14ac:dyDescent="0.25">
      <c r="A891" t="s">
        <v>17</v>
      </c>
      <c r="B891" t="str">
        <f t="shared" si="37"/>
        <v>9781801060929</v>
      </c>
      <c r="C891" s="1">
        <v>44369</v>
      </c>
      <c r="D891">
        <v>9.99</v>
      </c>
      <c r="E891">
        <v>33</v>
      </c>
      <c r="F891" t="s">
        <v>323</v>
      </c>
      <c r="G891">
        <v>1</v>
      </c>
      <c r="H891">
        <v>9.99</v>
      </c>
      <c r="I891">
        <v>6.49</v>
      </c>
      <c r="J891">
        <v>35</v>
      </c>
      <c r="K891">
        <v>46.35</v>
      </c>
      <c r="L891">
        <v>5.36</v>
      </c>
      <c r="M891">
        <v>1</v>
      </c>
    </row>
    <row r="892" spans="1:13" x14ac:dyDescent="0.25">
      <c r="A892" t="s">
        <v>73</v>
      </c>
      <c r="B892" t="str">
        <f t="shared" ref="B892:B897" si="38">"9781801060158"</f>
        <v>9781801060158</v>
      </c>
      <c r="C892" s="1">
        <v>44372</v>
      </c>
      <c r="D892">
        <v>7.99</v>
      </c>
      <c r="E892">
        <v>36</v>
      </c>
      <c r="F892" t="s">
        <v>298</v>
      </c>
      <c r="G892">
        <v>1</v>
      </c>
      <c r="H892">
        <v>7.99</v>
      </c>
      <c r="I892">
        <v>5.03</v>
      </c>
      <c r="J892">
        <v>37</v>
      </c>
      <c r="K892">
        <v>48.07</v>
      </c>
      <c r="L892">
        <v>4.1500000000000004</v>
      </c>
      <c r="M892">
        <v>1</v>
      </c>
    </row>
    <row r="893" spans="1:13" x14ac:dyDescent="0.25">
      <c r="A893" t="s">
        <v>73</v>
      </c>
      <c r="B893" t="str">
        <f t="shared" si="38"/>
        <v>9781801060158</v>
      </c>
      <c r="C893" s="1">
        <v>44372</v>
      </c>
      <c r="D893">
        <v>7.99</v>
      </c>
      <c r="E893">
        <v>36</v>
      </c>
      <c r="F893" t="s">
        <v>306</v>
      </c>
      <c r="G893">
        <v>1</v>
      </c>
      <c r="H893">
        <v>7.99</v>
      </c>
      <c r="I893">
        <v>5.33</v>
      </c>
      <c r="J893">
        <v>33.33</v>
      </c>
      <c r="K893">
        <v>45.06</v>
      </c>
      <c r="L893">
        <v>4.3899999999999997</v>
      </c>
      <c r="M893">
        <v>1</v>
      </c>
    </row>
    <row r="894" spans="1:13" x14ac:dyDescent="0.25">
      <c r="A894" t="s">
        <v>73</v>
      </c>
      <c r="B894" t="str">
        <f t="shared" si="38"/>
        <v>9781801060158</v>
      </c>
      <c r="C894" s="1">
        <v>44372</v>
      </c>
      <c r="D894">
        <v>7.99</v>
      </c>
      <c r="E894">
        <v>36</v>
      </c>
      <c r="F894" t="s">
        <v>316</v>
      </c>
      <c r="G894">
        <v>1</v>
      </c>
      <c r="H894">
        <v>7.99</v>
      </c>
      <c r="I894">
        <v>5.33</v>
      </c>
      <c r="J894">
        <v>33.33</v>
      </c>
      <c r="K894">
        <v>45.06</v>
      </c>
      <c r="L894">
        <v>4.3899999999999997</v>
      </c>
      <c r="M894">
        <v>1</v>
      </c>
    </row>
    <row r="895" spans="1:13" x14ac:dyDescent="0.25">
      <c r="A895" t="s">
        <v>73</v>
      </c>
      <c r="B895" t="str">
        <f t="shared" si="38"/>
        <v>9781801060158</v>
      </c>
      <c r="C895" s="1">
        <v>44372</v>
      </c>
      <c r="D895">
        <v>7.99</v>
      </c>
      <c r="E895">
        <v>36</v>
      </c>
      <c r="F895" t="s">
        <v>307</v>
      </c>
      <c r="G895">
        <v>1</v>
      </c>
      <c r="H895">
        <v>7.99</v>
      </c>
      <c r="I895">
        <v>5.33</v>
      </c>
      <c r="J895">
        <v>33.33</v>
      </c>
      <c r="K895">
        <v>45.06</v>
      </c>
      <c r="L895">
        <v>4.3899999999999997</v>
      </c>
      <c r="M895">
        <v>1</v>
      </c>
    </row>
    <row r="896" spans="1:13" x14ac:dyDescent="0.25">
      <c r="A896" t="s">
        <v>73</v>
      </c>
      <c r="B896" t="str">
        <f t="shared" si="38"/>
        <v>9781801060158</v>
      </c>
      <c r="C896" s="1">
        <v>44372</v>
      </c>
      <c r="D896">
        <v>7.99</v>
      </c>
      <c r="E896">
        <v>36</v>
      </c>
      <c r="F896" t="s">
        <v>372</v>
      </c>
      <c r="G896">
        <v>5</v>
      </c>
      <c r="H896">
        <v>39.950000000000003</v>
      </c>
      <c r="I896">
        <v>26.63</v>
      </c>
      <c r="J896">
        <v>33.33</v>
      </c>
      <c r="K896">
        <v>45.01</v>
      </c>
      <c r="L896">
        <v>21.97</v>
      </c>
      <c r="M896">
        <v>1</v>
      </c>
    </row>
    <row r="897" spans="1:13" x14ac:dyDescent="0.25">
      <c r="A897" t="s">
        <v>73</v>
      </c>
      <c r="B897" t="str">
        <f t="shared" si="38"/>
        <v>9781801060158</v>
      </c>
      <c r="C897" s="1">
        <v>44372</v>
      </c>
      <c r="D897">
        <v>7.99</v>
      </c>
      <c r="E897">
        <v>36</v>
      </c>
      <c r="F897" t="s">
        <v>303</v>
      </c>
      <c r="G897">
        <v>1</v>
      </c>
      <c r="H897">
        <v>7.99</v>
      </c>
      <c r="I897">
        <v>5.33</v>
      </c>
      <c r="J897">
        <v>33.33</v>
      </c>
      <c r="K897">
        <v>45.06</v>
      </c>
      <c r="L897">
        <v>4.3899999999999997</v>
      </c>
      <c r="M897">
        <v>1</v>
      </c>
    </row>
    <row r="898" spans="1:13" x14ac:dyDescent="0.25">
      <c r="A898" t="s">
        <v>150</v>
      </c>
      <c r="B898" t="str">
        <f>"9781801060165"</f>
        <v>9781801060165</v>
      </c>
      <c r="C898" s="1">
        <v>44372</v>
      </c>
      <c r="D898">
        <v>7.99</v>
      </c>
      <c r="E898">
        <v>20</v>
      </c>
      <c r="F898" t="s">
        <v>307</v>
      </c>
      <c r="G898">
        <v>1</v>
      </c>
      <c r="H898">
        <v>7.99</v>
      </c>
      <c r="I898">
        <v>5.33</v>
      </c>
      <c r="J898">
        <v>33.33</v>
      </c>
      <c r="K898">
        <v>45.06</v>
      </c>
      <c r="L898">
        <v>4.3899999999999997</v>
      </c>
      <c r="M898">
        <v>1</v>
      </c>
    </row>
    <row r="899" spans="1:13" x14ac:dyDescent="0.25">
      <c r="A899" t="s">
        <v>150</v>
      </c>
      <c r="B899" t="str">
        <f>"9781801060165"</f>
        <v>9781801060165</v>
      </c>
      <c r="C899" s="1">
        <v>44372</v>
      </c>
      <c r="D899">
        <v>7.99</v>
      </c>
      <c r="E899">
        <v>20</v>
      </c>
      <c r="F899" t="s">
        <v>307</v>
      </c>
      <c r="G899">
        <v>1</v>
      </c>
      <c r="H899">
        <v>7.99</v>
      </c>
      <c r="I899">
        <v>5.33</v>
      </c>
      <c r="J899">
        <v>33.33</v>
      </c>
      <c r="K899">
        <v>45.06</v>
      </c>
      <c r="L899">
        <v>4.3899999999999997</v>
      </c>
      <c r="M899">
        <v>1</v>
      </c>
    </row>
    <row r="900" spans="1:13" x14ac:dyDescent="0.25">
      <c r="A900" t="s">
        <v>150</v>
      </c>
      <c r="B900" t="str">
        <f>"9781801060165"</f>
        <v>9781801060165</v>
      </c>
      <c r="C900" s="1">
        <v>44372</v>
      </c>
      <c r="D900">
        <v>7.99</v>
      </c>
      <c r="E900">
        <v>20</v>
      </c>
      <c r="F900" t="s">
        <v>299</v>
      </c>
      <c r="G900">
        <v>1</v>
      </c>
      <c r="H900">
        <v>7.99</v>
      </c>
      <c r="I900">
        <v>5.33</v>
      </c>
      <c r="J900">
        <v>33.33</v>
      </c>
      <c r="K900">
        <v>45.06</v>
      </c>
      <c r="L900">
        <v>4.3899999999999997</v>
      </c>
      <c r="M900">
        <v>1</v>
      </c>
    </row>
    <row r="901" spans="1:13" x14ac:dyDescent="0.25">
      <c r="A901" t="s">
        <v>4</v>
      </c>
      <c r="B901" t="str">
        <f t="shared" ref="B901:B932" si="39">"9781801060806"</f>
        <v>9781801060806</v>
      </c>
      <c r="C901" s="1">
        <v>44393</v>
      </c>
      <c r="D901">
        <v>6.99</v>
      </c>
      <c r="E901">
        <v>190</v>
      </c>
      <c r="F901" t="s">
        <v>296</v>
      </c>
      <c r="G901">
        <v>5</v>
      </c>
      <c r="H901">
        <v>34.950000000000003</v>
      </c>
      <c r="I901">
        <v>23.3</v>
      </c>
      <c r="J901">
        <v>33.33</v>
      </c>
      <c r="K901">
        <v>45.01</v>
      </c>
      <c r="L901">
        <v>19.22</v>
      </c>
      <c r="M901">
        <v>1</v>
      </c>
    </row>
    <row r="902" spans="1:13" x14ac:dyDescent="0.25">
      <c r="A902" t="s">
        <v>4</v>
      </c>
      <c r="B902" t="str">
        <f t="shared" si="39"/>
        <v>9781801060806</v>
      </c>
      <c r="C902" s="1">
        <v>44393</v>
      </c>
      <c r="D902">
        <v>6.99</v>
      </c>
      <c r="E902">
        <v>190</v>
      </c>
      <c r="F902" t="s">
        <v>296</v>
      </c>
      <c r="G902">
        <v>9</v>
      </c>
      <c r="H902">
        <v>62.91</v>
      </c>
      <c r="I902">
        <v>41.94</v>
      </c>
      <c r="J902">
        <v>33.33</v>
      </c>
      <c r="K902">
        <v>45.01</v>
      </c>
      <c r="L902">
        <v>34.6</v>
      </c>
      <c r="M902">
        <v>1</v>
      </c>
    </row>
    <row r="903" spans="1:13" x14ac:dyDescent="0.25">
      <c r="A903" t="s">
        <v>4</v>
      </c>
      <c r="B903" t="str">
        <f t="shared" si="39"/>
        <v>9781801060806</v>
      </c>
      <c r="C903" s="1">
        <v>44393</v>
      </c>
      <c r="D903">
        <v>6.99</v>
      </c>
      <c r="E903">
        <v>190</v>
      </c>
      <c r="F903" t="s">
        <v>296</v>
      </c>
      <c r="G903">
        <v>19</v>
      </c>
      <c r="H903">
        <v>132.81</v>
      </c>
      <c r="I903">
        <v>88.54</v>
      </c>
      <c r="J903">
        <v>33.33</v>
      </c>
      <c r="K903">
        <v>45</v>
      </c>
      <c r="L903">
        <v>73.05</v>
      </c>
      <c r="M903">
        <v>1</v>
      </c>
    </row>
    <row r="904" spans="1:13" x14ac:dyDescent="0.25">
      <c r="A904" t="s">
        <v>4</v>
      </c>
      <c r="B904" t="str">
        <f t="shared" si="39"/>
        <v>9781801060806</v>
      </c>
      <c r="C904" s="1">
        <v>44393</v>
      </c>
      <c r="D904">
        <v>6.99</v>
      </c>
      <c r="E904">
        <v>190</v>
      </c>
      <c r="F904" t="s">
        <v>296</v>
      </c>
      <c r="G904">
        <v>22</v>
      </c>
      <c r="H904">
        <v>153.78</v>
      </c>
      <c r="I904">
        <v>102.53</v>
      </c>
      <c r="J904">
        <v>33.33</v>
      </c>
      <c r="K904">
        <v>45</v>
      </c>
      <c r="L904">
        <v>84.58</v>
      </c>
      <c r="M904">
        <v>1</v>
      </c>
    </row>
    <row r="905" spans="1:13" x14ac:dyDescent="0.25">
      <c r="A905" t="s">
        <v>4</v>
      </c>
      <c r="B905" t="str">
        <f t="shared" si="39"/>
        <v>9781801060806</v>
      </c>
      <c r="C905" s="1">
        <v>44393</v>
      </c>
      <c r="D905">
        <v>6.99</v>
      </c>
      <c r="E905">
        <v>190</v>
      </c>
      <c r="F905" t="s">
        <v>296</v>
      </c>
      <c r="G905">
        <v>7</v>
      </c>
      <c r="H905">
        <v>48.93</v>
      </c>
      <c r="I905">
        <v>32.619999999999997</v>
      </c>
      <c r="J905">
        <v>33.33</v>
      </c>
      <c r="K905">
        <v>45.01</v>
      </c>
      <c r="L905">
        <v>26.91</v>
      </c>
      <c r="M905">
        <v>1</v>
      </c>
    </row>
    <row r="906" spans="1:13" x14ac:dyDescent="0.25">
      <c r="A906" t="s">
        <v>4</v>
      </c>
      <c r="B906" t="str">
        <f t="shared" si="39"/>
        <v>9781801060806</v>
      </c>
      <c r="C906" s="1">
        <v>44393</v>
      </c>
      <c r="D906">
        <v>6.99</v>
      </c>
      <c r="E906">
        <v>190</v>
      </c>
      <c r="F906" t="s">
        <v>296</v>
      </c>
      <c r="G906">
        <v>8</v>
      </c>
      <c r="H906">
        <v>55.92</v>
      </c>
      <c r="I906">
        <v>37.28</v>
      </c>
      <c r="J906">
        <v>33.33</v>
      </c>
      <c r="K906">
        <v>45</v>
      </c>
      <c r="L906">
        <v>30.76</v>
      </c>
      <c r="M906">
        <v>1</v>
      </c>
    </row>
    <row r="907" spans="1:13" x14ac:dyDescent="0.25">
      <c r="A907" t="s">
        <v>4</v>
      </c>
      <c r="B907" t="str">
        <f t="shared" si="39"/>
        <v>9781801060806</v>
      </c>
      <c r="C907" s="1">
        <v>44393</v>
      </c>
      <c r="D907">
        <v>6.99</v>
      </c>
      <c r="E907">
        <v>190</v>
      </c>
      <c r="F907" t="s">
        <v>296</v>
      </c>
      <c r="G907">
        <v>5</v>
      </c>
      <c r="H907">
        <v>34.950000000000003</v>
      </c>
      <c r="I907">
        <v>23.3</v>
      </c>
      <c r="J907">
        <v>33.33</v>
      </c>
      <c r="K907">
        <v>45.01</v>
      </c>
      <c r="L907">
        <v>19.22</v>
      </c>
      <c r="M907">
        <v>1</v>
      </c>
    </row>
    <row r="908" spans="1:13" x14ac:dyDescent="0.25">
      <c r="A908" t="s">
        <v>4</v>
      </c>
      <c r="B908" t="str">
        <f t="shared" si="39"/>
        <v>9781801060806</v>
      </c>
      <c r="C908" s="1">
        <v>44393</v>
      </c>
      <c r="D908">
        <v>6.99</v>
      </c>
      <c r="E908">
        <v>190</v>
      </c>
      <c r="F908" t="s">
        <v>296</v>
      </c>
      <c r="G908">
        <v>17</v>
      </c>
      <c r="H908">
        <v>118.83</v>
      </c>
      <c r="I908">
        <v>79.22</v>
      </c>
      <c r="J908">
        <v>33.33</v>
      </c>
      <c r="K908">
        <v>45</v>
      </c>
      <c r="L908">
        <v>65.36</v>
      </c>
      <c r="M908">
        <v>1</v>
      </c>
    </row>
    <row r="909" spans="1:13" x14ac:dyDescent="0.25">
      <c r="A909" t="s">
        <v>4</v>
      </c>
      <c r="B909" t="str">
        <f t="shared" si="39"/>
        <v>9781801060806</v>
      </c>
      <c r="C909" s="1">
        <v>44393</v>
      </c>
      <c r="D909">
        <v>6.99</v>
      </c>
      <c r="E909">
        <v>190</v>
      </c>
      <c r="F909" t="s">
        <v>296</v>
      </c>
      <c r="G909">
        <v>12</v>
      </c>
      <c r="H909">
        <v>83.88</v>
      </c>
      <c r="I909">
        <v>55.92</v>
      </c>
      <c r="J909">
        <v>33.33</v>
      </c>
      <c r="K909">
        <v>45.01</v>
      </c>
      <c r="L909">
        <v>46.13</v>
      </c>
      <c r="M909">
        <v>1</v>
      </c>
    </row>
    <row r="910" spans="1:13" x14ac:dyDescent="0.25">
      <c r="A910" t="s">
        <v>4</v>
      </c>
      <c r="B910" t="str">
        <f t="shared" si="39"/>
        <v>9781801060806</v>
      </c>
      <c r="C910" s="1">
        <v>44393</v>
      </c>
      <c r="D910">
        <v>6.99</v>
      </c>
      <c r="E910">
        <v>190</v>
      </c>
      <c r="F910" t="s">
        <v>296</v>
      </c>
      <c r="G910">
        <v>22</v>
      </c>
      <c r="H910">
        <v>153.78</v>
      </c>
      <c r="I910">
        <v>102.53</v>
      </c>
      <c r="J910">
        <v>33.33</v>
      </c>
      <c r="K910">
        <v>45</v>
      </c>
      <c r="L910">
        <v>84.58</v>
      </c>
      <c r="M910">
        <v>1</v>
      </c>
    </row>
    <row r="911" spans="1:13" x14ac:dyDescent="0.25">
      <c r="A911" t="s">
        <v>4</v>
      </c>
      <c r="B911" t="str">
        <f t="shared" si="39"/>
        <v>9781801060806</v>
      </c>
      <c r="C911" s="1">
        <v>44393</v>
      </c>
      <c r="D911">
        <v>6.99</v>
      </c>
      <c r="E911">
        <v>190</v>
      </c>
      <c r="F911" t="s">
        <v>296</v>
      </c>
      <c r="G911">
        <v>11</v>
      </c>
      <c r="H911">
        <v>76.89</v>
      </c>
      <c r="I911">
        <v>51.26</v>
      </c>
      <c r="J911">
        <v>33.33</v>
      </c>
      <c r="K911">
        <v>45</v>
      </c>
      <c r="L911">
        <v>42.29</v>
      </c>
      <c r="M911">
        <v>1</v>
      </c>
    </row>
    <row r="912" spans="1:13" x14ac:dyDescent="0.25">
      <c r="A912" t="s">
        <v>4</v>
      </c>
      <c r="B912" t="str">
        <f t="shared" si="39"/>
        <v>9781801060806</v>
      </c>
      <c r="C912" s="1">
        <v>44393</v>
      </c>
      <c r="D912">
        <v>6.99</v>
      </c>
      <c r="E912">
        <v>190</v>
      </c>
      <c r="F912" t="s">
        <v>296</v>
      </c>
      <c r="G912">
        <v>11</v>
      </c>
      <c r="H912">
        <v>76.89</v>
      </c>
      <c r="I912">
        <v>51.26</v>
      </c>
      <c r="J912">
        <v>33.33</v>
      </c>
      <c r="K912">
        <v>45</v>
      </c>
      <c r="L912">
        <v>42.29</v>
      </c>
      <c r="M912">
        <v>1</v>
      </c>
    </row>
    <row r="913" spans="1:13" x14ac:dyDescent="0.25">
      <c r="A913" t="s">
        <v>4</v>
      </c>
      <c r="B913" t="str">
        <f t="shared" si="39"/>
        <v>9781801060806</v>
      </c>
      <c r="C913" s="1">
        <v>44393</v>
      </c>
      <c r="D913">
        <v>6.99</v>
      </c>
      <c r="E913">
        <v>190</v>
      </c>
      <c r="F913" t="s">
        <v>296</v>
      </c>
      <c r="G913">
        <v>17</v>
      </c>
      <c r="H913">
        <v>118.83</v>
      </c>
      <c r="I913">
        <v>79.22</v>
      </c>
      <c r="J913">
        <v>33.33</v>
      </c>
      <c r="K913">
        <v>45</v>
      </c>
      <c r="L913">
        <v>65.36</v>
      </c>
      <c r="M913">
        <v>1</v>
      </c>
    </row>
    <row r="914" spans="1:13" x14ac:dyDescent="0.25">
      <c r="A914" t="s">
        <v>4</v>
      </c>
      <c r="B914" t="str">
        <f t="shared" si="39"/>
        <v>9781801060806</v>
      </c>
      <c r="C914" s="1">
        <v>44393</v>
      </c>
      <c r="D914">
        <v>6.99</v>
      </c>
      <c r="E914">
        <v>190</v>
      </c>
      <c r="F914" t="s">
        <v>296</v>
      </c>
      <c r="G914">
        <v>26</v>
      </c>
      <c r="H914">
        <v>181.74</v>
      </c>
      <c r="I914">
        <v>121.17</v>
      </c>
      <c r="J914">
        <v>33.33</v>
      </c>
      <c r="K914">
        <v>45</v>
      </c>
      <c r="L914">
        <v>99.96</v>
      </c>
      <c r="M914">
        <v>1</v>
      </c>
    </row>
    <row r="915" spans="1:13" x14ac:dyDescent="0.25">
      <c r="A915" t="s">
        <v>4</v>
      </c>
      <c r="B915" t="str">
        <f t="shared" si="39"/>
        <v>9781801060806</v>
      </c>
      <c r="C915" s="1">
        <v>44393</v>
      </c>
      <c r="D915">
        <v>6.99</v>
      </c>
      <c r="E915">
        <v>190</v>
      </c>
      <c r="F915" t="s">
        <v>296</v>
      </c>
      <c r="G915">
        <v>7</v>
      </c>
      <c r="H915">
        <v>48.93</v>
      </c>
      <c r="I915">
        <v>32.619999999999997</v>
      </c>
      <c r="J915">
        <v>33.33</v>
      </c>
      <c r="K915">
        <v>45.01</v>
      </c>
      <c r="L915">
        <v>26.91</v>
      </c>
      <c r="M915">
        <v>1</v>
      </c>
    </row>
    <row r="916" spans="1:13" x14ac:dyDescent="0.25">
      <c r="A916" t="s">
        <v>4</v>
      </c>
      <c r="B916" t="str">
        <f t="shared" si="39"/>
        <v>9781801060806</v>
      </c>
      <c r="C916" s="1">
        <v>44393</v>
      </c>
      <c r="D916">
        <v>6.99</v>
      </c>
      <c r="E916">
        <v>190</v>
      </c>
      <c r="F916" t="s">
        <v>296</v>
      </c>
      <c r="G916">
        <v>12</v>
      </c>
      <c r="H916">
        <v>83.88</v>
      </c>
      <c r="I916">
        <v>55.92</v>
      </c>
      <c r="J916">
        <v>33.33</v>
      </c>
      <c r="K916">
        <v>45.01</v>
      </c>
      <c r="L916">
        <v>46.13</v>
      </c>
      <c r="M916">
        <v>1</v>
      </c>
    </row>
    <row r="917" spans="1:13" x14ac:dyDescent="0.25">
      <c r="A917" t="s">
        <v>4</v>
      </c>
      <c r="B917" t="str">
        <f t="shared" si="39"/>
        <v>9781801060806</v>
      </c>
      <c r="C917" s="1">
        <v>44393</v>
      </c>
      <c r="D917">
        <v>6.99</v>
      </c>
      <c r="E917">
        <v>190</v>
      </c>
      <c r="F917" t="s">
        <v>296</v>
      </c>
      <c r="G917">
        <v>11</v>
      </c>
      <c r="H917">
        <v>76.89</v>
      </c>
      <c r="I917">
        <v>51.26</v>
      </c>
      <c r="J917">
        <v>33.33</v>
      </c>
      <c r="K917">
        <v>45</v>
      </c>
      <c r="L917">
        <v>42.29</v>
      </c>
      <c r="M917">
        <v>1</v>
      </c>
    </row>
    <row r="918" spans="1:13" x14ac:dyDescent="0.25">
      <c r="A918" t="s">
        <v>4</v>
      </c>
      <c r="B918" t="str">
        <f t="shared" si="39"/>
        <v>9781801060806</v>
      </c>
      <c r="C918" s="1">
        <v>44393</v>
      </c>
      <c r="D918">
        <v>6.99</v>
      </c>
      <c r="E918">
        <v>190</v>
      </c>
      <c r="F918" t="s">
        <v>296</v>
      </c>
      <c r="G918">
        <v>18</v>
      </c>
      <c r="H918">
        <v>125.82</v>
      </c>
      <c r="I918">
        <v>83.88</v>
      </c>
      <c r="J918">
        <v>33.33</v>
      </c>
      <c r="K918">
        <v>45.01</v>
      </c>
      <c r="L918">
        <v>69.2</v>
      </c>
      <c r="M918">
        <v>1</v>
      </c>
    </row>
    <row r="919" spans="1:13" x14ac:dyDescent="0.25">
      <c r="A919" t="s">
        <v>4</v>
      </c>
      <c r="B919" t="str">
        <f t="shared" si="39"/>
        <v>9781801060806</v>
      </c>
      <c r="C919" s="1">
        <v>44393</v>
      </c>
      <c r="D919">
        <v>6.99</v>
      </c>
      <c r="E919">
        <v>190</v>
      </c>
      <c r="F919" t="s">
        <v>296</v>
      </c>
      <c r="G919">
        <v>14</v>
      </c>
      <c r="H919">
        <v>97.86</v>
      </c>
      <c r="I919">
        <v>65.239999999999995</v>
      </c>
      <c r="J919">
        <v>33.33</v>
      </c>
      <c r="K919">
        <v>45.01</v>
      </c>
      <c r="L919">
        <v>53.82</v>
      </c>
      <c r="M919">
        <v>1</v>
      </c>
    </row>
    <row r="920" spans="1:13" x14ac:dyDescent="0.25">
      <c r="A920" t="s">
        <v>4</v>
      </c>
      <c r="B920" t="str">
        <f t="shared" si="39"/>
        <v>9781801060806</v>
      </c>
      <c r="C920" s="1">
        <v>44393</v>
      </c>
      <c r="D920">
        <v>6.99</v>
      </c>
      <c r="E920">
        <v>190</v>
      </c>
      <c r="F920" t="s">
        <v>296</v>
      </c>
      <c r="G920">
        <v>25</v>
      </c>
      <c r="H920">
        <v>174.75</v>
      </c>
      <c r="I920">
        <v>116.51</v>
      </c>
      <c r="J920">
        <v>33.33</v>
      </c>
      <c r="K920">
        <v>45.01</v>
      </c>
      <c r="L920">
        <v>96.11</v>
      </c>
      <c r="M920">
        <v>1</v>
      </c>
    </row>
    <row r="921" spans="1:13" x14ac:dyDescent="0.25">
      <c r="A921" t="s">
        <v>4</v>
      </c>
      <c r="B921" t="str">
        <f t="shared" si="39"/>
        <v>9781801060806</v>
      </c>
      <c r="C921" s="1">
        <v>44393</v>
      </c>
      <c r="D921">
        <v>6.99</v>
      </c>
      <c r="E921">
        <v>190</v>
      </c>
      <c r="F921" t="s">
        <v>296</v>
      </c>
      <c r="G921">
        <v>11</v>
      </c>
      <c r="H921">
        <v>76.89</v>
      </c>
      <c r="I921">
        <v>51.26</v>
      </c>
      <c r="J921">
        <v>33.33</v>
      </c>
      <c r="K921">
        <v>45</v>
      </c>
      <c r="L921">
        <v>42.29</v>
      </c>
      <c r="M921">
        <v>1</v>
      </c>
    </row>
    <row r="922" spans="1:13" x14ac:dyDescent="0.25">
      <c r="A922" t="s">
        <v>4</v>
      </c>
      <c r="B922" t="str">
        <f t="shared" si="39"/>
        <v>9781801060806</v>
      </c>
      <c r="C922" s="1">
        <v>44393</v>
      </c>
      <c r="D922">
        <v>6.99</v>
      </c>
      <c r="E922">
        <v>190</v>
      </c>
      <c r="F922" t="s">
        <v>296</v>
      </c>
      <c r="G922">
        <v>14</v>
      </c>
      <c r="H922">
        <v>97.86</v>
      </c>
      <c r="I922">
        <v>65.239999999999995</v>
      </c>
      <c r="J922">
        <v>33.33</v>
      </c>
      <c r="K922">
        <v>45.01</v>
      </c>
      <c r="L922">
        <v>53.82</v>
      </c>
      <c r="M922">
        <v>1</v>
      </c>
    </row>
    <row r="923" spans="1:13" x14ac:dyDescent="0.25">
      <c r="A923" t="s">
        <v>4</v>
      </c>
      <c r="B923" t="str">
        <f t="shared" si="39"/>
        <v>9781801060806</v>
      </c>
      <c r="C923" s="1">
        <v>44393</v>
      </c>
      <c r="D923">
        <v>6.99</v>
      </c>
      <c r="E923">
        <v>190</v>
      </c>
      <c r="F923" t="s">
        <v>296</v>
      </c>
      <c r="G923">
        <v>12</v>
      </c>
      <c r="H923">
        <v>83.88</v>
      </c>
      <c r="I923">
        <v>55.92</v>
      </c>
      <c r="J923">
        <v>33.33</v>
      </c>
      <c r="K923">
        <v>45.01</v>
      </c>
      <c r="L923">
        <v>46.13</v>
      </c>
      <c r="M923">
        <v>1</v>
      </c>
    </row>
    <row r="924" spans="1:13" x14ac:dyDescent="0.25">
      <c r="A924" t="s">
        <v>4</v>
      </c>
      <c r="B924" t="str">
        <f t="shared" si="39"/>
        <v>9781801060806</v>
      </c>
      <c r="C924" s="1">
        <v>44393</v>
      </c>
      <c r="D924">
        <v>6.99</v>
      </c>
      <c r="E924">
        <v>190</v>
      </c>
      <c r="F924" t="s">
        <v>296</v>
      </c>
      <c r="G924">
        <v>27</v>
      </c>
      <c r="H924">
        <v>188.73</v>
      </c>
      <c r="I924">
        <v>125.83</v>
      </c>
      <c r="J924">
        <v>33.33</v>
      </c>
      <c r="K924">
        <v>45.01</v>
      </c>
      <c r="L924">
        <v>103.8</v>
      </c>
      <c r="M924">
        <v>1</v>
      </c>
    </row>
    <row r="925" spans="1:13" x14ac:dyDescent="0.25">
      <c r="A925" t="s">
        <v>4</v>
      </c>
      <c r="B925" t="str">
        <f t="shared" si="39"/>
        <v>9781801060806</v>
      </c>
      <c r="C925" s="1">
        <v>44393</v>
      </c>
      <c r="D925">
        <v>6.99</v>
      </c>
      <c r="E925">
        <v>190</v>
      </c>
      <c r="F925" t="s">
        <v>296</v>
      </c>
      <c r="G925">
        <v>38</v>
      </c>
      <c r="H925">
        <v>265.62</v>
      </c>
      <c r="I925">
        <v>177.09</v>
      </c>
      <c r="J925">
        <v>33.33</v>
      </c>
      <c r="K925">
        <v>45.01</v>
      </c>
      <c r="L925">
        <v>146.09</v>
      </c>
      <c r="M925">
        <v>1</v>
      </c>
    </row>
    <row r="926" spans="1:13" x14ac:dyDescent="0.25">
      <c r="A926" t="s">
        <v>4</v>
      </c>
      <c r="B926" t="str">
        <f t="shared" si="39"/>
        <v>9781801060806</v>
      </c>
      <c r="C926" s="1">
        <v>44393</v>
      </c>
      <c r="D926">
        <v>6.99</v>
      </c>
      <c r="E926">
        <v>190</v>
      </c>
      <c r="F926" t="s">
        <v>296</v>
      </c>
      <c r="G926">
        <v>20</v>
      </c>
      <c r="H926">
        <v>139.80000000000001</v>
      </c>
      <c r="I926">
        <v>93.2</v>
      </c>
      <c r="J926">
        <v>33.33</v>
      </c>
      <c r="K926">
        <v>45</v>
      </c>
      <c r="L926">
        <v>76.89</v>
      </c>
      <c r="M926">
        <v>1</v>
      </c>
    </row>
    <row r="927" spans="1:13" x14ac:dyDescent="0.25">
      <c r="A927" t="s">
        <v>4</v>
      </c>
      <c r="B927" t="str">
        <f t="shared" si="39"/>
        <v>9781801060806</v>
      </c>
      <c r="C927" s="1">
        <v>44393</v>
      </c>
      <c r="D927">
        <v>6.99</v>
      </c>
      <c r="E927">
        <v>190</v>
      </c>
      <c r="F927" t="s">
        <v>296</v>
      </c>
      <c r="G927">
        <v>26</v>
      </c>
      <c r="H927">
        <v>181.74</v>
      </c>
      <c r="I927">
        <v>121.17</v>
      </c>
      <c r="J927">
        <v>33.33</v>
      </c>
      <c r="K927">
        <v>45</v>
      </c>
      <c r="L927">
        <v>99.96</v>
      </c>
      <c r="M927">
        <v>1</v>
      </c>
    </row>
    <row r="928" spans="1:13" x14ac:dyDescent="0.25">
      <c r="A928" t="s">
        <v>4</v>
      </c>
      <c r="B928" t="str">
        <f t="shared" si="39"/>
        <v>9781801060806</v>
      </c>
      <c r="C928" s="1">
        <v>44393</v>
      </c>
      <c r="D928">
        <v>6.99</v>
      </c>
      <c r="E928">
        <v>190</v>
      </c>
      <c r="F928" t="s">
        <v>296</v>
      </c>
      <c r="G928">
        <v>41</v>
      </c>
      <c r="H928">
        <v>286.58999999999997</v>
      </c>
      <c r="I928">
        <v>191.07</v>
      </c>
      <c r="J928">
        <v>33.33</v>
      </c>
      <c r="K928">
        <v>45.01</v>
      </c>
      <c r="L928">
        <v>157.62</v>
      </c>
      <c r="M928">
        <v>1</v>
      </c>
    </row>
    <row r="929" spans="1:13" x14ac:dyDescent="0.25">
      <c r="A929" t="s">
        <v>4</v>
      </c>
      <c r="B929" t="str">
        <f t="shared" si="39"/>
        <v>9781801060806</v>
      </c>
      <c r="C929" s="1">
        <v>44393</v>
      </c>
      <c r="D929">
        <v>6.99</v>
      </c>
      <c r="E929">
        <v>190</v>
      </c>
      <c r="F929" t="s">
        <v>296</v>
      </c>
      <c r="G929">
        <v>14</v>
      </c>
      <c r="H929">
        <v>97.86</v>
      </c>
      <c r="I929">
        <v>65.239999999999995</v>
      </c>
      <c r="J929">
        <v>33.33</v>
      </c>
      <c r="K929">
        <v>45.01</v>
      </c>
      <c r="L929">
        <v>53.82</v>
      </c>
      <c r="M929">
        <v>1</v>
      </c>
    </row>
    <row r="930" spans="1:13" x14ac:dyDescent="0.25">
      <c r="A930" t="s">
        <v>4</v>
      </c>
      <c r="B930" t="str">
        <f t="shared" si="39"/>
        <v>9781801060806</v>
      </c>
      <c r="C930" s="1">
        <v>44393</v>
      </c>
      <c r="D930">
        <v>6.99</v>
      </c>
      <c r="E930">
        <v>190</v>
      </c>
      <c r="F930" t="s">
        <v>296</v>
      </c>
      <c r="G930">
        <v>13</v>
      </c>
      <c r="H930">
        <v>90.87</v>
      </c>
      <c r="I930">
        <v>60.58</v>
      </c>
      <c r="J930">
        <v>33.33</v>
      </c>
      <c r="K930">
        <v>45</v>
      </c>
      <c r="L930">
        <v>49.98</v>
      </c>
      <c r="M930">
        <v>1</v>
      </c>
    </row>
    <row r="931" spans="1:13" x14ac:dyDescent="0.25">
      <c r="A931" t="s">
        <v>4</v>
      </c>
      <c r="B931" t="str">
        <f t="shared" si="39"/>
        <v>9781801060806</v>
      </c>
      <c r="C931" s="1">
        <v>44393</v>
      </c>
      <c r="D931">
        <v>6.99</v>
      </c>
      <c r="E931">
        <v>190</v>
      </c>
      <c r="F931" t="s">
        <v>296</v>
      </c>
      <c r="G931">
        <v>23</v>
      </c>
      <c r="H931">
        <v>160.77000000000001</v>
      </c>
      <c r="I931">
        <v>107.19</v>
      </c>
      <c r="J931">
        <v>33.33</v>
      </c>
      <c r="K931">
        <v>45.01</v>
      </c>
      <c r="L931">
        <v>88.42</v>
      </c>
      <c r="M931">
        <v>1</v>
      </c>
    </row>
    <row r="932" spans="1:13" x14ac:dyDescent="0.25">
      <c r="A932" t="s">
        <v>4</v>
      </c>
      <c r="B932" t="str">
        <f t="shared" si="39"/>
        <v>9781801060806</v>
      </c>
      <c r="C932" s="1">
        <v>44393</v>
      </c>
      <c r="D932">
        <v>6.99</v>
      </c>
      <c r="E932">
        <v>190</v>
      </c>
      <c r="F932" t="s">
        <v>296</v>
      </c>
      <c r="G932">
        <v>25</v>
      </c>
      <c r="H932">
        <v>174.75</v>
      </c>
      <c r="I932">
        <v>116.51</v>
      </c>
      <c r="J932">
        <v>33.33</v>
      </c>
      <c r="K932">
        <v>45.01</v>
      </c>
      <c r="L932">
        <v>96.11</v>
      </c>
      <c r="M932">
        <v>1</v>
      </c>
    </row>
    <row r="933" spans="1:13" x14ac:dyDescent="0.25">
      <c r="A933" t="s">
        <v>4</v>
      </c>
      <c r="B933" t="str">
        <f t="shared" ref="B933:B964" si="40">"9781801060806"</f>
        <v>9781801060806</v>
      </c>
      <c r="C933" s="1">
        <v>44393</v>
      </c>
      <c r="D933">
        <v>6.99</v>
      </c>
      <c r="E933">
        <v>190</v>
      </c>
      <c r="F933" t="s">
        <v>296</v>
      </c>
      <c r="G933">
        <v>12</v>
      </c>
      <c r="H933">
        <v>83.88</v>
      </c>
      <c r="I933">
        <v>55.92</v>
      </c>
      <c r="J933">
        <v>33.33</v>
      </c>
      <c r="K933">
        <v>45.01</v>
      </c>
      <c r="L933">
        <v>46.13</v>
      </c>
      <c r="M933">
        <v>1</v>
      </c>
    </row>
    <row r="934" spans="1:13" x14ac:dyDescent="0.25">
      <c r="A934" t="s">
        <v>4</v>
      </c>
      <c r="B934" t="str">
        <f t="shared" si="40"/>
        <v>9781801060806</v>
      </c>
      <c r="C934" s="1">
        <v>44393</v>
      </c>
      <c r="D934">
        <v>6.99</v>
      </c>
      <c r="E934">
        <v>190</v>
      </c>
      <c r="F934" t="s">
        <v>296</v>
      </c>
      <c r="G934">
        <v>11</v>
      </c>
      <c r="H934">
        <v>76.89</v>
      </c>
      <c r="I934">
        <v>51.26</v>
      </c>
      <c r="J934">
        <v>33.33</v>
      </c>
      <c r="K934">
        <v>45</v>
      </c>
      <c r="L934">
        <v>42.29</v>
      </c>
      <c r="M934">
        <v>1</v>
      </c>
    </row>
    <row r="935" spans="1:13" x14ac:dyDescent="0.25">
      <c r="A935" t="s">
        <v>4</v>
      </c>
      <c r="B935" t="str">
        <f t="shared" si="40"/>
        <v>9781801060806</v>
      </c>
      <c r="C935" s="1">
        <v>44393</v>
      </c>
      <c r="D935">
        <v>6.99</v>
      </c>
      <c r="E935">
        <v>190</v>
      </c>
      <c r="F935" t="s">
        <v>296</v>
      </c>
      <c r="G935">
        <v>14</v>
      </c>
      <c r="H935">
        <v>97.86</v>
      </c>
      <c r="I935">
        <v>65.239999999999995</v>
      </c>
      <c r="J935">
        <v>33.33</v>
      </c>
      <c r="K935">
        <v>45.01</v>
      </c>
      <c r="L935">
        <v>53.82</v>
      </c>
      <c r="M935">
        <v>1</v>
      </c>
    </row>
    <row r="936" spans="1:13" x14ac:dyDescent="0.25">
      <c r="A936" t="s">
        <v>4</v>
      </c>
      <c r="B936" t="str">
        <f t="shared" si="40"/>
        <v>9781801060806</v>
      </c>
      <c r="C936" s="1">
        <v>44393</v>
      </c>
      <c r="D936">
        <v>6.99</v>
      </c>
      <c r="E936">
        <v>190</v>
      </c>
      <c r="F936" t="s">
        <v>296</v>
      </c>
      <c r="G936">
        <v>6</v>
      </c>
      <c r="H936">
        <v>41.94</v>
      </c>
      <c r="I936">
        <v>27.96</v>
      </c>
      <c r="J936">
        <v>33.33</v>
      </c>
      <c r="K936">
        <v>45</v>
      </c>
      <c r="L936">
        <v>23.07</v>
      </c>
      <c r="M936">
        <v>1</v>
      </c>
    </row>
    <row r="937" spans="1:13" x14ac:dyDescent="0.25">
      <c r="A937" t="s">
        <v>4</v>
      </c>
      <c r="B937" t="str">
        <f t="shared" si="40"/>
        <v>9781801060806</v>
      </c>
      <c r="C937" s="1">
        <v>44393</v>
      </c>
      <c r="D937">
        <v>6.99</v>
      </c>
      <c r="E937">
        <v>190</v>
      </c>
      <c r="F937" t="s">
        <v>296</v>
      </c>
      <c r="G937">
        <v>9</v>
      </c>
      <c r="H937">
        <v>62.91</v>
      </c>
      <c r="I937">
        <v>41.94</v>
      </c>
      <c r="J937">
        <v>33.33</v>
      </c>
      <c r="K937">
        <v>45.01</v>
      </c>
      <c r="L937">
        <v>34.6</v>
      </c>
      <c r="M937">
        <v>1</v>
      </c>
    </row>
    <row r="938" spans="1:13" x14ac:dyDescent="0.25">
      <c r="A938" t="s">
        <v>4</v>
      </c>
      <c r="B938" t="str">
        <f t="shared" si="40"/>
        <v>9781801060806</v>
      </c>
      <c r="C938" s="1">
        <v>44393</v>
      </c>
      <c r="D938">
        <v>6.99</v>
      </c>
      <c r="E938">
        <v>190</v>
      </c>
      <c r="F938" t="s">
        <v>296</v>
      </c>
      <c r="G938">
        <v>13</v>
      </c>
      <c r="H938">
        <v>90.87</v>
      </c>
      <c r="I938">
        <v>60.58</v>
      </c>
      <c r="J938">
        <v>33.33</v>
      </c>
      <c r="K938">
        <v>45</v>
      </c>
      <c r="L938">
        <v>49.98</v>
      </c>
      <c r="M938">
        <v>1</v>
      </c>
    </row>
    <row r="939" spans="1:13" x14ac:dyDescent="0.25">
      <c r="A939" t="s">
        <v>4</v>
      </c>
      <c r="B939" t="str">
        <f t="shared" si="40"/>
        <v>9781801060806</v>
      </c>
      <c r="C939" s="1">
        <v>44393</v>
      </c>
      <c r="D939">
        <v>6.99</v>
      </c>
      <c r="E939">
        <v>190</v>
      </c>
      <c r="F939" t="s">
        <v>296</v>
      </c>
      <c r="G939">
        <v>20</v>
      </c>
      <c r="H939">
        <v>139.80000000000001</v>
      </c>
      <c r="I939">
        <v>93.2</v>
      </c>
      <c r="J939">
        <v>33.33</v>
      </c>
      <c r="K939">
        <v>45</v>
      </c>
      <c r="L939">
        <v>76.89</v>
      </c>
      <c r="M939">
        <v>1</v>
      </c>
    </row>
    <row r="940" spans="1:13" x14ac:dyDescent="0.25">
      <c r="A940" t="s">
        <v>4</v>
      </c>
      <c r="B940" t="str">
        <f t="shared" si="40"/>
        <v>9781801060806</v>
      </c>
      <c r="C940" s="1">
        <v>44393</v>
      </c>
      <c r="D940">
        <v>6.99</v>
      </c>
      <c r="E940">
        <v>190</v>
      </c>
      <c r="F940" t="s">
        <v>296</v>
      </c>
      <c r="G940">
        <v>13</v>
      </c>
      <c r="H940">
        <v>90.87</v>
      </c>
      <c r="I940">
        <v>60.58</v>
      </c>
      <c r="J940">
        <v>33.33</v>
      </c>
      <c r="K940">
        <v>45</v>
      </c>
      <c r="L940">
        <v>49.98</v>
      </c>
      <c r="M940">
        <v>1</v>
      </c>
    </row>
    <row r="941" spans="1:13" x14ac:dyDescent="0.25">
      <c r="A941" t="s">
        <v>4</v>
      </c>
      <c r="B941" t="str">
        <f t="shared" si="40"/>
        <v>9781801060806</v>
      </c>
      <c r="C941" s="1">
        <v>44393</v>
      </c>
      <c r="D941">
        <v>6.99</v>
      </c>
      <c r="E941">
        <v>190</v>
      </c>
      <c r="F941" t="s">
        <v>296</v>
      </c>
      <c r="G941">
        <v>10</v>
      </c>
      <c r="H941">
        <v>69.900000000000006</v>
      </c>
      <c r="I941">
        <v>46.6</v>
      </c>
      <c r="J941">
        <v>33.33</v>
      </c>
      <c r="K941">
        <v>45</v>
      </c>
      <c r="L941">
        <v>38.450000000000003</v>
      </c>
      <c r="M941">
        <v>1</v>
      </c>
    </row>
    <row r="942" spans="1:13" x14ac:dyDescent="0.25">
      <c r="A942" t="s">
        <v>4</v>
      </c>
      <c r="B942" t="str">
        <f t="shared" si="40"/>
        <v>9781801060806</v>
      </c>
      <c r="C942" s="1">
        <v>44393</v>
      </c>
      <c r="D942">
        <v>6.99</v>
      </c>
      <c r="E942">
        <v>190</v>
      </c>
      <c r="F942" t="s">
        <v>296</v>
      </c>
      <c r="G942">
        <v>24</v>
      </c>
      <c r="H942">
        <v>167.76</v>
      </c>
      <c r="I942">
        <v>111.85</v>
      </c>
      <c r="J942">
        <v>33.33</v>
      </c>
      <c r="K942">
        <v>45</v>
      </c>
      <c r="L942">
        <v>92.27</v>
      </c>
      <c r="M942">
        <v>1</v>
      </c>
    </row>
    <row r="943" spans="1:13" x14ac:dyDescent="0.25">
      <c r="A943" t="s">
        <v>4</v>
      </c>
      <c r="B943" t="str">
        <f t="shared" si="40"/>
        <v>9781801060806</v>
      </c>
      <c r="C943" s="1">
        <v>44393</v>
      </c>
      <c r="D943">
        <v>6.99</v>
      </c>
      <c r="E943">
        <v>190</v>
      </c>
      <c r="F943" t="s">
        <v>296</v>
      </c>
      <c r="G943">
        <v>15</v>
      </c>
      <c r="H943">
        <v>104.85</v>
      </c>
      <c r="I943">
        <v>69.900000000000006</v>
      </c>
      <c r="J943">
        <v>33.33</v>
      </c>
      <c r="K943">
        <v>45</v>
      </c>
      <c r="L943">
        <v>57.67</v>
      </c>
      <c r="M943">
        <v>1</v>
      </c>
    </row>
    <row r="944" spans="1:13" x14ac:dyDescent="0.25">
      <c r="A944" t="s">
        <v>4</v>
      </c>
      <c r="B944" t="str">
        <f t="shared" si="40"/>
        <v>9781801060806</v>
      </c>
      <c r="C944" s="1">
        <v>44393</v>
      </c>
      <c r="D944">
        <v>6.99</v>
      </c>
      <c r="E944">
        <v>190</v>
      </c>
      <c r="F944" t="s">
        <v>296</v>
      </c>
      <c r="G944">
        <v>11</v>
      </c>
      <c r="H944">
        <v>76.89</v>
      </c>
      <c r="I944">
        <v>51.26</v>
      </c>
      <c r="J944">
        <v>33.33</v>
      </c>
      <c r="K944">
        <v>45</v>
      </c>
      <c r="L944">
        <v>42.29</v>
      </c>
      <c r="M944">
        <v>1</v>
      </c>
    </row>
    <row r="945" spans="1:13" x14ac:dyDescent="0.25">
      <c r="A945" t="s">
        <v>4</v>
      </c>
      <c r="B945" t="str">
        <f t="shared" si="40"/>
        <v>9781801060806</v>
      </c>
      <c r="C945" s="1">
        <v>44393</v>
      </c>
      <c r="D945">
        <v>6.99</v>
      </c>
      <c r="E945">
        <v>190</v>
      </c>
      <c r="F945" t="s">
        <v>296</v>
      </c>
      <c r="G945">
        <v>27</v>
      </c>
      <c r="H945">
        <v>188.73</v>
      </c>
      <c r="I945">
        <v>125.83</v>
      </c>
      <c r="J945">
        <v>33.33</v>
      </c>
      <c r="K945">
        <v>45.01</v>
      </c>
      <c r="L945">
        <v>103.8</v>
      </c>
      <c r="M945">
        <v>1</v>
      </c>
    </row>
    <row r="946" spans="1:13" x14ac:dyDescent="0.25">
      <c r="A946" t="s">
        <v>4</v>
      </c>
      <c r="B946" t="str">
        <f t="shared" si="40"/>
        <v>9781801060806</v>
      </c>
      <c r="C946" s="1">
        <v>44393</v>
      </c>
      <c r="D946">
        <v>6.99</v>
      </c>
      <c r="E946">
        <v>190</v>
      </c>
      <c r="F946" t="s">
        <v>296</v>
      </c>
      <c r="G946">
        <v>15</v>
      </c>
      <c r="H946">
        <v>104.85</v>
      </c>
      <c r="I946">
        <v>69.900000000000006</v>
      </c>
      <c r="J946">
        <v>33.33</v>
      </c>
      <c r="K946">
        <v>45</v>
      </c>
      <c r="L946">
        <v>57.67</v>
      </c>
      <c r="M946">
        <v>1</v>
      </c>
    </row>
    <row r="947" spans="1:13" x14ac:dyDescent="0.25">
      <c r="A947" t="s">
        <v>4</v>
      </c>
      <c r="B947" t="str">
        <f t="shared" si="40"/>
        <v>9781801060806</v>
      </c>
      <c r="C947" s="1">
        <v>44393</v>
      </c>
      <c r="D947">
        <v>6.99</v>
      </c>
      <c r="E947">
        <v>190</v>
      </c>
      <c r="F947" t="s">
        <v>296</v>
      </c>
      <c r="G947">
        <v>13</v>
      </c>
      <c r="H947">
        <v>90.87</v>
      </c>
      <c r="I947">
        <v>60.58</v>
      </c>
      <c r="J947">
        <v>33.33</v>
      </c>
      <c r="K947">
        <v>45</v>
      </c>
      <c r="L947">
        <v>49.98</v>
      </c>
      <c r="M947">
        <v>1</v>
      </c>
    </row>
    <row r="948" spans="1:13" x14ac:dyDescent="0.25">
      <c r="A948" t="s">
        <v>4</v>
      </c>
      <c r="B948" t="str">
        <f t="shared" si="40"/>
        <v>9781801060806</v>
      </c>
      <c r="C948" s="1">
        <v>44393</v>
      </c>
      <c r="D948">
        <v>6.99</v>
      </c>
      <c r="E948">
        <v>190</v>
      </c>
      <c r="F948" t="s">
        <v>296</v>
      </c>
      <c r="G948">
        <v>33</v>
      </c>
      <c r="H948">
        <v>230.67</v>
      </c>
      <c r="I948">
        <v>153.79</v>
      </c>
      <c r="J948">
        <v>33.33</v>
      </c>
      <c r="K948">
        <v>45</v>
      </c>
      <c r="L948">
        <v>126.87</v>
      </c>
      <c r="M948">
        <v>1</v>
      </c>
    </row>
    <row r="949" spans="1:13" x14ac:dyDescent="0.25">
      <c r="A949" t="s">
        <v>4</v>
      </c>
      <c r="B949" t="str">
        <f t="shared" si="40"/>
        <v>9781801060806</v>
      </c>
      <c r="C949" s="1">
        <v>44393</v>
      </c>
      <c r="D949">
        <v>6.99</v>
      </c>
      <c r="E949">
        <v>190</v>
      </c>
      <c r="F949" t="s">
        <v>296</v>
      </c>
      <c r="G949">
        <v>15</v>
      </c>
      <c r="H949">
        <v>104.85</v>
      </c>
      <c r="I949">
        <v>69.900000000000006</v>
      </c>
      <c r="J949">
        <v>33.33</v>
      </c>
      <c r="K949">
        <v>45</v>
      </c>
      <c r="L949">
        <v>57.67</v>
      </c>
      <c r="M949">
        <v>1</v>
      </c>
    </row>
    <row r="950" spans="1:13" x14ac:dyDescent="0.25">
      <c r="A950" t="s">
        <v>4</v>
      </c>
      <c r="B950" t="str">
        <f t="shared" si="40"/>
        <v>9781801060806</v>
      </c>
      <c r="C950" s="1">
        <v>44393</v>
      </c>
      <c r="D950">
        <v>6.99</v>
      </c>
      <c r="E950">
        <v>190</v>
      </c>
      <c r="F950" t="s">
        <v>296</v>
      </c>
      <c r="G950">
        <v>23</v>
      </c>
      <c r="H950">
        <v>160.77000000000001</v>
      </c>
      <c r="I950">
        <v>107.19</v>
      </c>
      <c r="J950">
        <v>33.33</v>
      </c>
      <c r="K950">
        <v>45.01</v>
      </c>
      <c r="L950">
        <v>88.42</v>
      </c>
      <c r="M950">
        <v>1</v>
      </c>
    </row>
    <row r="951" spans="1:13" x14ac:dyDescent="0.25">
      <c r="A951" t="s">
        <v>4</v>
      </c>
      <c r="B951" t="str">
        <f t="shared" si="40"/>
        <v>9781801060806</v>
      </c>
      <c r="C951" s="1">
        <v>44393</v>
      </c>
      <c r="D951">
        <v>6.99</v>
      </c>
      <c r="E951">
        <v>190</v>
      </c>
      <c r="F951" t="s">
        <v>296</v>
      </c>
      <c r="G951">
        <v>16</v>
      </c>
      <c r="H951">
        <v>111.84</v>
      </c>
      <c r="I951">
        <v>74.56</v>
      </c>
      <c r="J951">
        <v>33.33</v>
      </c>
      <c r="K951">
        <v>45.01</v>
      </c>
      <c r="L951">
        <v>61.51</v>
      </c>
      <c r="M951">
        <v>1</v>
      </c>
    </row>
    <row r="952" spans="1:13" x14ac:dyDescent="0.25">
      <c r="A952" t="s">
        <v>4</v>
      </c>
      <c r="B952" t="str">
        <f t="shared" si="40"/>
        <v>9781801060806</v>
      </c>
      <c r="C952" s="1">
        <v>44393</v>
      </c>
      <c r="D952">
        <v>6.99</v>
      </c>
      <c r="E952">
        <v>190</v>
      </c>
      <c r="F952" t="s">
        <v>296</v>
      </c>
      <c r="G952">
        <v>21</v>
      </c>
      <c r="H952">
        <v>146.79</v>
      </c>
      <c r="I952">
        <v>97.86</v>
      </c>
      <c r="J952">
        <v>33.33</v>
      </c>
      <c r="K952">
        <v>45.01</v>
      </c>
      <c r="L952">
        <v>80.73</v>
      </c>
      <c r="M952">
        <v>1</v>
      </c>
    </row>
    <row r="953" spans="1:13" x14ac:dyDescent="0.25">
      <c r="A953" t="s">
        <v>4</v>
      </c>
      <c r="B953" t="str">
        <f t="shared" si="40"/>
        <v>9781801060806</v>
      </c>
      <c r="C953" s="1">
        <v>44393</v>
      </c>
      <c r="D953">
        <v>6.99</v>
      </c>
      <c r="E953">
        <v>190</v>
      </c>
      <c r="F953" t="s">
        <v>296</v>
      </c>
      <c r="G953">
        <v>10</v>
      </c>
      <c r="H953">
        <v>69.900000000000006</v>
      </c>
      <c r="I953">
        <v>46.6</v>
      </c>
      <c r="J953">
        <v>33.33</v>
      </c>
      <c r="K953">
        <v>45</v>
      </c>
      <c r="L953">
        <v>38.450000000000003</v>
      </c>
      <c r="M953">
        <v>1</v>
      </c>
    </row>
    <row r="954" spans="1:13" x14ac:dyDescent="0.25">
      <c r="A954" t="s">
        <v>4</v>
      </c>
      <c r="B954" t="str">
        <f t="shared" si="40"/>
        <v>9781801060806</v>
      </c>
      <c r="C954" s="1">
        <v>44393</v>
      </c>
      <c r="D954">
        <v>6.99</v>
      </c>
      <c r="E954">
        <v>190</v>
      </c>
      <c r="F954" t="s">
        <v>296</v>
      </c>
      <c r="G954">
        <v>11</v>
      </c>
      <c r="H954">
        <v>76.89</v>
      </c>
      <c r="I954">
        <v>51.26</v>
      </c>
      <c r="J954">
        <v>33.33</v>
      </c>
      <c r="K954">
        <v>45</v>
      </c>
      <c r="L954">
        <v>42.29</v>
      </c>
      <c r="M954">
        <v>1</v>
      </c>
    </row>
    <row r="955" spans="1:13" x14ac:dyDescent="0.25">
      <c r="A955" t="s">
        <v>4</v>
      </c>
      <c r="B955" t="str">
        <f t="shared" si="40"/>
        <v>9781801060806</v>
      </c>
      <c r="C955" s="1">
        <v>44393</v>
      </c>
      <c r="D955">
        <v>6.99</v>
      </c>
      <c r="E955">
        <v>190</v>
      </c>
      <c r="F955" t="s">
        <v>296</v>
      </c>
      <c r="G955">
        <v>14</v>
      </c>
      <c r="H955">
        <v>97.86</v>
      </c>
      <c r="I955">
        <v>65.239999999999995</v>
      </c>
      <c r="J955">
        <v>33.33</v>
      </c>
      <c r="K955">
        <v>45.01</v>
      </c>
      <c r="L955">
        <v>53.82</v>
      </c>
      <c r="M955">
        <v>1</v>
      </c>
    </row>
    <row r="956" spans="1:13" x14ac:dyDescent="0.25">
      <c r="A956" t="s">
        <v>4</v>
      </c>
      <c r="B956" t="str">
        <f t="shared" si="40"/>
        <v>9781801060806</v>
      </c>
      <c r="C956" s="1">
        <v>44393</v>
      </c>
      <c r="D956">
        <v>6.99</v>
      </c>
      <c r="E956">
        <v>190</v>
      </c>
      <c r="F956" t="s">
        <v>296</v>
      </c>
      <c r="G956">
        <v>8</v>
      </c>
      <c r="H956">
        <v>55.92</v>
      </c>
      <c r="I956">
        <v>37.28</v>
      </c>
      <c r="J956">
        <v>33.33</v>
      </c>
      <c r="K956">
        <v>45</v>
      </c>
      <c r="L956">
        <v>30.76</v>
      </c>
      <c r="M956">
        <v>1</v>
      </c>
    </row>
    <row r="957" spans="1:13" x14ac:dyDescent="0.25">
      <c r="A957" t="s">
        <v>4</v>
      </c>
      <c r="B957" t="str">
        <f t="shared" si="40"/>
        <v>9781801060806</v>
      </c>
      <c r="C957" s="1">
        <v>44393</v>
      </c>
      <c r="D957">
        <v>6.99</v>
      </c>
      <c r="E957">
        <v>190</v>
      </c>
      <c r="F957" t="s">
        <v>296</v>
      </c>
      <c r="G957">
        <v>23</v>
      </c>
      <c r="H957">
        <v>160.77000000000001</v>
      </c>
      <c r="I957">
        <v>107.19</v>
      </c>
      <c r="J957">
        <v>33.33</v>
      </c>
      <c r="K957">
        <v>45.01</v>
      </c>
      <c r="L957">
        <v>88.42</v>
      </c>
      <c r="M957">
        <v>1</v>
      </c>
    </row>
    <row r="958" spans="1:13" x14ac:dyDescent="0.25">
      <c r="A958" t="s">
        <v>4</v>
      </c>
      <c r="B958" t="str">
        <f t="shared" si="40"/>
        <v>9781801060806</v>
      </c>
      <c r="C958" s="1">
        <v>44393</v>
      </c>
      <c r="D958">
        <v>6.99</v>
      </c>
      <c r="E958">
        <v>190</v>
      </c>
      <c r="F958" t="s">
        <v>296</v>
      </c>
      <c r="G958">
        <v>11</v>
      </c>
      <c r="H958">
        <v>76.89</v>
      </c>
      <c r="I958">
        <v>51.26</v>
      </c>
      <c r="J958">
        <v>33.33</v>
      </c>
      <c r="K958">
        <v>45</v>
      </c>
      <c r="L958">
        <v>42.29</v>
      </c>
      <c r="M958">
        <v>1</v>
      </c>
    </row>
    <row r="959" spans="1:13" x14ac:dyDescent="0.25">
      <c r="A959" t="s">
        <v>4</v>
      </c>
      <c r="B959" t="str">
        <f t="shared" si="40"/>
        <v>9781801060806</v>
      </c>
      <c r="C959" s="1">
        <v>44393</v>
      </c>
      <c r="D959">
        <v>6.99</v>
      </c>
      <c r="E959">
        <v>190</v>
      </c>
      <c r="F959" t="s">
        <v>296</v>
      </c>
      <c r="G959">
        <v>19</v>
      </c>
      <c r="H959">
        <v>132.81</v>
      </c>
      <c r="I959">
        <v>88.54</v>
      </c>
      <c r="J959">
        <v>33.33</v>
      </c>
      <c r="K959">
        <v>45</v>
      </c>
      <c r="L959">
        <v>73.05</v>
      </c>
      <c r="M959">
        <v>1</v>
      </c>
    </row>
    <row r="960" spans="1:13" x14ac:dyDescent="0.25">
      <c r="A960" t="s">
        <v>4</v>
      </c>
      <c r="B960" t="str">
        <f t="shared" si="40"/>
        <v>9781801060806</v>
      </c>
      <c r="C960" s="1">
        <v>44393</v>
      </c>
      <c r="D960">
        <v>6.99</v>
      </c>
      <c r="E960">
        <v>190</v>
      </c>
      <c r="F960" t="s">
        <v>296</v>
      </c>
      <c r="G960">
        <v>25</v>
      </c>
      <c r="H960">
        <v>174.75</v>
      </c>
      <c r="I960">
        <v>116.51</v>
      </c>
      <c r="J960">
        <v>33.33</v>
      </c>
      <c r="K960">
        <v>45.01</v>
      </c>
      <c r="L960">
        <v>96.11</v>
      </c>
      <c r="M960">
        <v>1</v>
      </c>
    </row>
    <row r="961" spans="1:13" x14ac:dyDescent="0.25">
      <c r="A961" t="s">
        <v>4</v>
      </c>
      <c r="B961" t="str">
        <f t="shared" si="40"/>
        <v>9781801060806</v>
      </c>
      <c r="C961" s="1">
        <v>44393</v>
      </c>
      <c r="D961">
        <v>6.99</v>
      </c>
      <c r="E961">
        <v>190</v>
      </c>
      <c r="F961" t="s">
        <v>296</v>
      </c>
      <c r="G961">
        <v>19</v>
      </c>
      <c r="H961">
        <v>132.81</v>
      </c>
      <c r="I961">
        <v>88.54</v>
      </c>
      <c r="J961">
        <v>33.33</v>
      </c>
      <c r="K961">
        <v>45</v>
      </c>
      <c r="L961">
        <v>73.05</v>
      </c>
      <c r="M961">
        <v>1</v>
      </c>
    </row>
    <row r="962" spans="1:13" x14ac:dyDescent="0.25">
      <c r="A962" t="s">
        <v>4</v>
      </c>
      <c r="B962" t="str">
        <f t="shared" si="40"/>
        <v>9781801060806</v>
      </c>
      <c r="C962" s="1">
        <v>44393</v>
      </c>
      <c r="D962">
        <v>6.99</v>
      </c>
      <c r="E962">
        <v>190</v>
      </c>
      <c r="F962" t="s">
        <v>296</v>
      </c>
      <c r="G962">
        <v>7</v>
      </c>
      <c r="H962">
        <v>48.93</v>
      </c>
      <c r="I962">
        <v>32.619999999999997</v>
      </c>
      <c r="J962">
        <v>33.33</v>
      </c>
      <c r="K962">
        <v>45.01</v>
      </c>
      <c r="L962">
        <v>26.91</v>
      </c>
      <c r="M962">
        <v>1</v>
      </c>
    </row>
    <row r="963" spans="1:13" x14ac:dyDescent="0.25">
      <c r="A963" t="s">
        <v>4</v>
      </c>
      <c r="B963" t="str">
        <f t="shared" si="40"/>
        <v>9781801060806</v>
      </c>
      <c r="C963" s="1">
        <v>44393</v>
      </c>
      <c r="D963">
        <v>6.99</v>
      </c>
      <c r="E963">
        <v>190</v>
      </c>
      <c r="F963" t="s">
        <v>296</v>
      </c>
      <c r="G963">
        <v>19</v>
      </c>
      <c r="H963">
        <v>132.81</v>
      </c>
      <c r="I963">
        <v>88.54</v>
      </c>
      <c r="J963">
        <v>33.33</v>
      </c>
      <c r="K963">
        <v>45</v>
      </c>
      <c r="L963">
        <v>73.05</v>
      </c>
      <c r="M963">
        <v>1</v>
      </c>
    </row>
    <row r="964" spans="1:13" x14ac:dyDescent="0.25">
      <c r="A964" t="s">
        <v>4</v>
      </c>
      <c r="B964" t="str">
        <f t="shared" si="40"/>
        <v>9781801060806</v>
      </c>
      <c r="C964" s="1">
        <v>44393</v>
      </c>
      <c r="D964">
        <v>6.99</v>
      </c>
      <c r="E964">
        <v>190</v>
      </c>
      <c r="F964" t="s">
        <v>296</v>
      </c>
      <c r="G964">
        <v>3</v>
      </c>
      <c r="H964">
        <v>20.97</v>
      </c>
      <c r="I964">
        <v>13.98</v>
      </c>
      <c r="J964">
        <v>33.33</v>
      </c>
      <c r="K964">
        <v>45.02</v>
      </c>
      <c r="L964">
        <v>11.53</v>
      </c>
      <c r="M964">
        <v>1</v>
      </c>
    </row>
    <row r="965" spans="1:13" x14ac:dyDescent="0.25">
      <c r="A965" t="s">
        <v>4</v>
      </c>
      <c r="B965" t="str">
        <f t="shared" ref="B965:B997" si="41">"9781801060806"</f>
        <v>9781801060806</v>
      </c>
      <c r="C965" s="1">
        <v>44393</v>
      </c>
      <c r="D965">
        <v>6.99</v>
      </c>
      <c r="E965">
        <v>190</v>
      </c>
      <c r="F965" t="s">
        <v>296</v>
      </c>
      <c r="G965">
        <v>7</v>
      </c>
      <c r="H965">
        <v>48.93</v>
      </c>
      <c r="I965">
        <v>32.619999999999997</v>
      </c>
      <c r="J965">
        <v>33.33</v>
      </c>
      <c r="K965">
        <v>45.01</v>
      </c>
      <c r="L965">
        <v>26.91</v>
      </c>
      <c r="M965">
        <v>1</v>
      </c>
    </row>
    <row r="966" spans="1:13" x14ac:dyDescent="0.25">
      <c r="A966" t="s">
        <v>4</v>
      </c>
      <c r="B966" t="str">
        <f t="shared" si="41"/>
        <v>9781801060806</v>
      </c>
      <c r="C966" s="1">
        <v>44393</v>
      </c>
      <c r="D966">
        <v>6.99</v>
      </c>
      <c r="E966">
        <v>190</v>
      </c>
      <c r="F966" t="s">
        <v>296</v>
      </c>
      <c r="G966">
        <v>5</v>
      </c>
      <c r="H966">
        <v>34.950000000000003</v>
      </c>
      <c r="I966">
        <v>23.3</v>
      </c>
      <c r="J966">
        <v>33.33</v>
      </c>
      <c r="K966">
        <v>45.01</v>
      </c>
      <c r="L966">
        <v>19.22</v>
      </c>
      <c r="M966">
        <v>1</v>
      </c>
    </row>
    <row r="967" spans="1:13" x14ac:dyDescent="0.25">
      <c r="A967" t="s">
        <v>4</v>
      </c>
      <c r="B967" t="str">
        <f t="shared" si="41"/>
        <v>9781801060806</v>
      </c>
      <c r="C967" s="1">
        <v>44393</v>
      </c>
      <c r="D967">
        <v>6.99</v>
      </c>
      <c r="E967">
        <v>190</v>
      </c>
      <c r="F967" t="s">
        <v>296</v>
      </c>
      <c r="G967">
        <v>12</v>
      </c>
      <c r="H967">
        <v>83.88</v>
      </c>
      <c r="I967">
        <v>55.92</v>
      </c>
      <c r="J967">
        <v>33.33</v>
      </c>
      <c r="K967">
        <v>45.01</v>
      </c>
      <c r="L967">
        <v>46.13</v>
      </c>
      <c r="M967">
        <v>1</v>
      </c>
    </row>
    <row r="968" spans="1:13" x14ac:dyDescent="0.25">
      <c r="A968" t="s">
        <v>4</v>
      </c>
      <c r="B968" t="str">
        <f t="shared" si="41"/>
        <v>9781801060806</v>
      </c>
      <c r="C968" s="1">
        <v>44393</v>
      </c>
      <c r="D968">
        <v>6.99</v>
      </c>
      <c r="E968">
        <v>190</v>
      </c>
      <c r="F968" t="s">
        <v>296</v>
      </c>
      <c r="G968">
        <v>13</v>
      </c>
      <c r="H968">
        <v>90.87</v>
      </c>
      <c r="I968">
        <v>60.58</v>
      </c>
      <c r="J968">
        <v>33.33</v>
      </c>
      <c r="K968">
        <v>45</v>
      </c>
      <c r="L968">
        <v>49.98</v>
      </c>
      <c r="M968">
        <v>1</v>
      </c>
    </row>
    <row r="969" spans="1:13" x14ac:dyDescent="0.25">
      <c r="A969" t="s">
        <v>4</v>
      </c>
      <c r="B969" t="str">
        <f t="shared" si="41"/>
        <v>9781801060806</v>
      </c>
      <c r="C969" s="1">
        <v>44393</v>
      </c>
      <c r="D969">
        <v>6.99</v>
      </c>
      <c r="E969">
        <v>190</v>
      </c>
      <c r="F969" t="s">
        <v>296</v>
      </c>
      <c r="G969">
        <v>12</v>
      </c>
      <c r="H969">
        <v>83.88</v>
      </c>
      <c r="I969">
        <v>55.92</v>
      </c>
      <c r="J969">
        <v>33.33</v>
      </c>
      <c r="K969">
        <v>45.01</v>
      </c>
      <c r="L969">
        <v>46.13</v>
      </c>
      <c r="M969">
        <v>1</v>
      </c>
    </row>
    <row r="970" spans="1:13" x14ac:dyDescent="0.25">
      <c r="A970" t="s">
        <v>4</v>
      </c>
      <c r="B970" t="str">
        <f t="shared" si="41"/>
        <v>9781801060806</v>
      </c>
      <c r="C970" s="1">
        <v>44393</v>
      </c>
      <c r="D970">
        <v>6.99</v>
      </c>
      <c r="E970">
        <v>190</v>
      </c>
      <c r="F970" t="s">
        <v>296</v>
      </c>
      <c r="G970">
        <v>9</v>
      </c>
      <c r="H970">
        <v>62.91</v>
      </c>
      <c r="I970">
        <v>41.94</v>
      </c>
      <c r="J970">
        <v>33.33</v>
      </c>
      <c r="K970">
        <v>45.01</v>
      </c>
      <c r="L970">
        <v>34.6</v>
      </c>
      <c r="M970">
        <v>1</v>
      </c>
    </row>
    <row r="971" spans="1:13" x14ac:dyDescent="0.25">
      <c r="A971" t="s">
        <v>4</v>
      </c>
      <c r="B971" t="str">
        <f t="shared" si="41"/>
        <v>9781801060806</v>
      </c>
      <c r="C971" s="1">
        <v>44393</v>
      </c>
      <c r="D971">
        <v>6.99</v>
      </c>
      <c r="E971">
        <v>190</v>
      </c>
      <c r="F971" t="s">
        <v>296</v>
      </c>
      <c r="G971">
        <v>7</v>
      </c>
      <c r="H971">
        <v>48.93</v>
      </c>
      <c r="I971">
        <v>32.619999999999997</v>
      </c>
      <c r="J971">
        <v>33.33</v>
      </c>
      <c r="K971">
        <v>45.01</v>
      </c>
      <c r="L971">
        <v>26.91</v>
      </c>
      <c r="M971">
        <v>1</v>
      </c>
    </row>
    <row r="972" spans="1:13" x14ac:dyDescent="0.25">
      <c r="A972" t="s">
        <v>4</v>
      </c>
      <c r="B972" t="str">
        <f t="shared" si="41"/>
        <v>9781801060806</v>
      </c>
      <c r="C972" s="1">
        <v>44393</v>
      </c>
      <c r="D972">
        <v>6.99</v>
      </c>
      <c r="E972">
        <v>190</v>
      </c>
      <c r="F972" t="s">
        <v>296</v>
      </c>
      <c r="G972">
        <v>7</v>
      </c>
      <c r="H972">
        <v>48.93</v>
      </c>
      <c r="I972">
        <v>32.619999999999997</v>
      </c>
      <c r="J972">
        <v>33.33</v>
      </c>
      <c r="K972">
        <v>45.01</v>
      </c>
      <c r="L972">
        <v>26.91</v>
      </c>
      <c r="M972">
        <v>1</v>
      </c>
    </row>
    <row r="973" spans="1:13" x14ac:dyDescent="0.25">
      <c r="A973" t="s">
        <v>4</v>
      </c>
      <c r="B973" t="str">
        <f t="shared" si="41"/>
        <v>9781801060806</v>
      </c>
      <c r="C973" s="1">
        <v>44393</v>
      </c>
      <c r="D973">
        <v>6.99</v>
      </c>
      <c r="E973">
        <v>190</v>
      </c>
      <c r="F973" t="s">
        <v>296</v>
      </c>
      <c r="G973">
        <v>7</v>
      </c>
      <c r="H973">
        <v>48.93</v>
      </c>
      <c r="I973">
        <v>32.619999999999997</v>
      </c>
      <c r="J973">
        <v>33.33</v>
      </c>
      <c r="K973">
        <v>45.01</v>
      </c>
      <c r="L973">
        <v>26.91</v>
      </c>
      <c r="M973">
        <v>1</v>
      </c>
    </row>
    <row r="974" spans="1:13" x14ac:dyDescent="0.25">
      <c r="A974" t="s">
        <v>4</v>
      </c>
      <c r="B974" t="str">
        <f t="shared" si="41"/>
        <v>9781801060806</v>
      </c>
      <c r="C974" s="1">
        <v>44393</v>
      </c>
      <c r="D974">
        <v>6.99</v>
      </c>
      <c r="E974">
        <v>190</v>
      </c>
      <c r="F974" t="s">
        <v>296</v>
      </c>
      <c r="G974">
        <v>3</v>
      </c>
      <c r="H974">
        <v>20.97</v>
      </c>
      <c r="I974">
        <v>13.98</v>
      </c>
      <c r="J974">
        <v>33.33</v>
      </c>
      <c r="K974">
        <v>45.02</v>
      </c>
      <c r="L974">
        <v>11.53</v>
      </c>
      <c r="M974">
        <v>1</v>
      </c>
    </row>
    <row r="975" spans="1:13" x14ac:dyDescent="0.25">
      <c r="A975" t="s">
        <v>4</v>
      </c>
      <c r="B975" t="str">
        <f t="shared" si="41"/>
        <v>9781801060806</v>
      </c>
      <c r="C975" s="1">
        <v>44393</v>
      </c>
      <c r="D975">
        <v>6.99</v>
      </c>
      <c r="E975">
        <v>190</v>
      </c>
      <c r="F975" t="s">
        <v>296</v>
      </c>
      <c r="G975">
        <v>3</v>
      </c>
      <c r="H975">
        <v>20.97</v>
      </c>
      <c r="I975">
        <v>13.98</v>
      </c>
      <c r="J975">
        <v>33.33</v>
      </c>
      <c r="K975">
        <v>45.02</v>
      </c>
      <c r="L975">
        <v>11.53</v>
      </c>
      <c r="M975">
        <v>1</v>
      </c>
    </row>
    <row r="976" spans="1:13" x14ac:dyDescent="0.25">
      <c r="A976" t="s">
        <v>4</v>
      </c>
      <c r="B976" t="str">
        <f t="shared" si="41"/>
        <v>9781801060806</v>
      </c>
      <c r="C976" s="1">
        <v>44393</v>
      </c>
      <c r="D976">
        <v>6.99</v>
      </c>
      <c r="E976">
        <v>190</v>
      </c>
      <c r="F976" t="s">
        <v>296</v>
      </c>
      <c r="G976">
        <v>3</v>
      </c>
      <c r="H976">
        <v>20.97</v>
      </c>
      <c r="I976">
        <v>13.98</v>
      </c>
      <c r="J976">
        <v>33.33</v>
      </c>
      <c r="K976">
        <v>45.02</v>
      </c>
      <c r="L976">
        <v>11.53</v>
      </c>
      <c r="M976">
        <v>1</v>
      </c>
    </row>
    <row r="977" spans="1:13" x14ac:dyDescent="0.25">
      <c r="A977" t="s">
        <v>4</v>
      </c>
      <c r="B977" t="str">
        <f t="shared" si="41"/>
        <v>9781801060806</v>
      </c>
      <c r="C977" s="1">
        <v>44393</v>
      </c>
      <c r="D977">
        <v>6.99</v>
      </c>
      <c r="E977">
        <v>190</v>
      </c>
      <c r="F977" t="s">
        <v>296</v>
      </c>
      <c r="G977">
        <v>7</v>
      </c>
      <c r="H977">
        <v>48.93</v>
      </c>
      <c r="I977">
        <v>32.619999999999997</v>
      </c>
      <c r="J977">
        <v>33.33</v>
      </c>
      <c r="K977">
        <v>45.01</v>
      </c>
      <c r="L977">
        <v>26.91</v>
      </c>
      <c r="M977">
        <v>1</v>
      </c>
    </row>
    <row r="978" spans="1:13" x14ac:dyDescent="0.25">
      <c r="A978" t="s">
        <v>4</v>
      </c>
      <c r="B978" t="str">
        <f t="shared" si="41"/>
        <v>9781801060806</v>
      </c>
      <c r="C978" s="1">
        <v>44393</v>
      </c>
      <c r="D978">
        <v>6.99</v>
      </c>
      <c r="E978">
        <v>190</v>
      </c>
      <c r="F978" t="s">
        <v>296</v>
      </c>
      <c r="G978">
        <v>5</v>
      </c>
      <c r="H978">
        <v>34.950000000000003</v>
      </c>
      <c r="I978">
        <v>23.3</v>
      </c>
      <c r="J978">
        <v>33.33</v>
      </c>
      <c r="K978">
        <v>45.01</v>
      </c>
      <c r="L978">
        <v>19.22</v>
      </c>
      <c r="M978">
        <v>1</v>
      </c>
    </row>
    <row r="979" spans="1:13" x14ac:dyDescent="0.25">
      <c r="A979" t="s">
        <v>4</v>
      </c>
      <c r="B979" t="str">
        <f t="shared" si="41"/>
        <v>9781801060806</v>
      </c>
      <c r="C979" s="1">
        <v>44393</v>
      </c>
      <c r="D979">
        <v>6.99</v>
      </c>
      <c r="E979">
        <v>190</v>
      </c>
      <c r="F979" t="s">
        <v>296</v>
      </c>
      <c r="G979">
        <v>13</v>
      </c>
      <c r="H979">
        <v>90.87</v>
      </c>
      <c r="I979">
        <v>60.58</v>
      </c>
      <c r="J979">
        <v>33.33</v>
      </c>
      <c r="K979">
        <v>45</v>
      </c>
      <c r="L979">
        <v>49.98</v>
      </c>
      <c r="M979">
        <v>1</v>
      </c>
    </row>
    <row r="980" spans="1:13" x14ac:dyDescent="0.25">
      <c r="A980" t="s">
        <v>4</v>
      </c>
      <c r="B980" t="str">
        <f t="shared" si="41"/>
        <v>9781801060806</v>
      </c>
      <c r="C980" s="1">
        <v>44393</v>
      </c>
      <c r="D980">
        <v>6.99</v>
      </c>
      <c r="E980">
        <v>190</v>
      </c>
      <c r="F980" t="s">
        <v>296</v>
      </c>
      <c r="G980">
        <v>5</v>
      </c>
      <c r="H980">
        <v>34.950000000000003</v>
      </c>
      <c r="I980">
        <v>23.3</v>
      </c>
      <c r="J980">
        <v>33.33</v>
      </c>
      <c r="K980">
        <v>45.01</v>
      </c>
      <c r="L980">
        <v>19.22</v>
      </c>
      <c r="M980">
        <v>1</v>
      </c>
    </row>
    <row r="981" spans="1:13" x14ac:dyDescent="0.25">
      <c r="A981" t="s">
        <v>4</v>
      </c>
      <c r="B981" t="str">
        <f t="shared" si="41"/>
        <v>9781801060806</v>
      </c>
      <c r="C981" s="1">
        <v>44393</v>
      </c>
      <c r="D981">
        <v>6.99</v>
      </c>
      <c r="E981">
        <v>190</v>
      </c>
      <c r="F981" t="s">
        <v>296</v>
      </c>
      <c r="G981">
        <v>9</v>
      </c>
      <c r="H981">
        <v>62.91</v>
      </c>
      <c r="I981">
        <v>41.94</v>
      </c>
      <c r="J981">
        <v>33.33</v>
      </c>
      <c r="K981">
        <v>45.01</v>
      </c>
      <c r="L981">
        <v>34.6</v>
      </c>
      <c r="M981">
        <v>1</v>
      </c>
    </row>
    <row r="982" spans="1:13" x14ac:dyDescent="0.25">
      <c r="A982" t="s">
        <v>4</v>
      </c>
      <c r="B982" t="str">
        <f t="shared" si="41"/>
        <v>9781801060806</v>
      </c>
      <c r="C982" s="1">
        <v>44393</v>
      </c>
      <c r="D982">
        <v>6.99</v>
      </c>
      <c r="E982">
        <v>190</v>
      </c>
      <c r="F982" t="s">
        <v>296</v>
      </c>
      <c r="G982">
        <v>12</v>
      </c>
      <c r="H982">
        <v>83.88</v>
      </c>
      <c r="I982">
        <v>55.92</v>
      </c>
      <c r="J982">
        <v>33.33</v>
      </c>
      <c r="K982">
        <v>45.01</v>
      </c>
      <c r="L982">
        <v>46.13</v>
      </c>
      <c r="M982">
        <v>1</v>
      </c>
    </row>
    <row r="983" spans="1:13" x14ac:dyDescent="0.25">
      <c r="A983" t="s">
        <v>4</v>
      </c>
      <c r="B983" t="str">
        <f t="shared" si="41"/>
        <v>9781801060806</v>
      </c>
      <c r="C983" s="1">
        <v>44393</v>
      </c>
      <c r="D983">
        <v>6.99</v>
      </c>
      <c r="E983">
        <v>190</v>
      </c>
      <c r="F983" t="s">
        <v>296</v>
      </c>
      <c r="G983">
        <v>1</v>
      </c>
      <c r="H983">
        <v>6.99</v>
      </c>
      <c r="I983">
        <v>4.66</v>
      </c>
      <c r="J983">
        <v>33.33</v>
      </c>
      <c r="K983">
        <v>45.07</v>
      </c>
      <c r="L983">
        <v>3.84</v>
      </c>
      <c r="M983">
        <v>1</v>
      </c>
    </row>
    <row r="984" spans="1:13" x14ac:dyDescent="0.25">
      <c r="A984" t="s">
        <v>4</v>
      </c>
      <c r="B984" t="str">
        <f t="shared" si="41"/>
        <v>9781801060806</v>
      </c>
      <c r="C984" s="1">
        <v>44393</v>
      </c>
      <c r="D984">
        <v>6.99</v>
      </c>
      <c r="E984">
        <v>190</v>
      </c>
      <c r="F984" t="s">
        <v>296</v>
      </c>
      <c r="G984">
        <v>8</v>
      </c>
      <c r="H984">
        <v>55.92</v>
      </c>
      <c r="I984">
        <v>37.28</v>
      </c>
      <c r="J984">
        <v>33.33</v>
      </c>
      <c r="K984">
        <v>45</v>
      </c>
      <c r="L984">
        <v>30.76</v>
      </c>
      <c r="M984">
        <v>1</v>
      </c>
    </row>
    <row r="985" spans="1:13" x14ac:dyDescent="0.25">
      <c r="A985" t="s">
        <v>4</v>
      </c>
      <c r="B985" t="str">
        <f t="shared" si="41"/>
        <v>9781801060806</v>
      </c>
      <c r="C985" s="1">
        <v>44393</v>
      </c>
      <c r="D985">
        <v>6.99</v>
      </c>
      <c r="E985">
        <v>190</v>
      </c>
      <c r="F985" t="s">
        <v>296</v>
      </c>
      <c r="G985">
        <v>5</v>
      </c>
      <c r="H985">
        <v>34.950000000000003</v>
      </c>
      <c r="I985">
        <v>23.3</v>
      </c>
      <c r="J985">
        <v>33.33</v>
      </c>
      <c r="K985">
        <v>45.01</v>
      </c>
      <c r="L985">
        <v>19.22</v>
      </c>
      <c r="M985">
        <v>1</v>
      </c>
    </row>
    <row r="986" spans="1:13" x14ac:dyDescent="0.25">
      <c r="A986" t="s">
        <v>4</v>
      </c>
      <c r="B986" t="str">
        <f t="shared" si="41"/>
        <v>9781801060806</v>
      </c>
      <c r="C986" s="1">
        <v>44393</v>
      </c>
      <c r="D986">
        <v>6.99</v>
      </c>
      <c r="E986">
        <v>190</v>
      </c>
      <c r="F986" t="s">
        <v>296</v>
      </c>
      <c r="G986">
        <v>8</v>
      </c>
      <c r="H986">
        <v>55.92</v>
      </c>
      <c r="I986">
        <v>37.28</v>
      </c>
      <c r="J986">
        <v>33.33</v>
      </c>
      <c r="K986">
        <v>45</v>
      </c>
      <c r="L986">
        <v>30.76</v>
      </c>
      <c r="M986">
        <v>1</v>
      </c>
    </row>
    <row r="987" spans="1:13" x14ac:dyDescent="0.25">
      <c r="A987" t="s">
        <v>4</v>
      </c>
      <c r="B987" t="str">
        <f t="shared" si="41"/>
        <v>9781801060806</v>
      </c>
      <c r="C987" s="1">
        <v>44393</v>
      </c>
      <c r="D987">
        <v>6.99</v>
      </c>
      <c r="E987">
        <v>190</v>
      </c>
      <c r="F987" t="s">
        <v>296</v>
      </c>
      <c r="G987">
        <v>5</v>
      </c>
      <c r="H987">
        <v>34.950000000000003</v>
      </c>
      <c r="I987">
        <v>23.3</v>
      </c>
      <c r="J987">
        <v>33.33</v>
      </c>
      <c r="K987">
        <v>45.01</v>
      </c>
      <c r="L987">
        <v>19.22</v>
      </c>
      <c r="M987">
        <v>1</v>
      </c>
    </row>
    <row r="988" spans="1:13" x14ac:dyDescent="0.25">
      <c r="A988" t="s">
        <v>4</v>
      </c>
      <c r="B988" t="str">
        <f t="shared" si="41"/>
        <v>9781801060806</v>
      </c>
      <c r="C988" s="1">
        <v>44393</v>
      </c>
      <c r="D988">
        <v>6.99</v>
      </c>
      <c r="E988">
        <v>190</v>
      </c>
      <c r="F988" t="s">
        <v>296</v>
      </c>
      <c r="G988">
        <v>6</v>
      </c>
      <c r="H988">
        <v>41.94</v>
      </c>
      <c r="I988">
        <v>27.96</v>
      </c>
      <c r="J988">
        <v>33.33</v>
      </c>
      <c r="K988">
        <v>45</v>
      </c>
      <c r="L988">
        <v>23.07</v>
      </c>
      <c r="M988">
        <v>1</v>
      </c>
    </row>
    <row r="989" spans="1:13" x14ac:dyDescent="0.25">
      <c r="A989" t="s">
        <v>4</v>
      </c>
      <c r="B989" t="str">
        <f t="shared" si="41"/>
        <v>9781801060806</v>
      </c>
      <c r="C989" s="1">
        <v>44393</v>
      </c>
      <c r="D989">
        <v>6.99</v>
      </c>
      <c r="E989">
        <v>190</v>
      </c>
      <c r="F989" t="s">
        <v>296</v>
      </c>
      <c r="G989">
        <v>5</v>
      </c>
      <c r="H989">
        <v>34.950000000000003</v>
      </c>
      <c r="I989">
        <v>23.3</v>
      </c>
      <c r="J989">
        <v>33.33</v>
      </c>
      <c r="K989">
        <v>45.01</v>
      </c>
      <c r="L989">
        <v>19.22</v>
      </c>
      <c r="M989">
        <v>1</v>
      </c>
    </row>
    <row r="990" spans="1:13" x14ac:dyDescent="0.25">
      <c r="A990" t="s">
        <v>4</v>
      </c>
      <c r="B990" t="str">
        <f t="shared" si="41"/>
        <v>9781801060806</v>
      </c>
      <c r="C990" s="1">
        <v>44393</v>
      </c>
      <c r="D990">
        <v>6.99</v>
      </c>
      <c r="E990">
        <v>190</v>
      </c>
      <c r="F990" t="s">
        <v>296</v>
      </c>
      <c r="G990">
        <v>7</v>
      </c>
      <c r="H990">
        <v>48.93</v>
      </c>
      <c r="I990">
        <v>32.619999999999997</v>
      </c>
      <c r="J990">
        <v>33.33</v>
      </c>
      <c r="K990">
        <v>45.01</v>
      </c>
      <c r="L990">
        <v>26.91</v>
      </c>
      <c r="M990">
        <v>1</v>
      </c>
    </row>
    <row r="991" spans="1:13" x14ac:dyDescent="0.25">
      <c r="A991" t="s">
        <v>4</v>
      </c>
      <c r="B991" t="str">
        <f t="shared" si="41"/>
        <v>9781801060806</v>
      </c>
      <c r="C991" s="1">
        <v>44393</v>
      </c>
      <c r="D991">
        <v>6.99</v>
      </c>
      <c r="E991">
        <v>190</v>
      </c>
      <c r="F991" t="s">
        <v>296</v>
      </c>
      <c r="G991">
        <v>7</v>
      </c>
      <c r="H991">
        <v>48.93</v>
      </c>
      <c r="I991">
        <v>32.619999999999997</v>
      </c>
      <c r="J991">
        <v>33.33</v>
      </c>
      <c r="K991">
        <v>45.01</v>
      </c>
      <c r="L991">
        <v>26.91</v>
      </c>
      <c r="M991">
        <v>1</v>
      </c>
    </row>
    <row r="992" spans="1:13" x14ac:dyDescent="0.25">
      <c r="A992" t="s">
        <v>4</v>
      </c>
      <c r="B992" t="str">
        <f t="shared" si="41"/>
        <v>9781801060806</v>
      </c>
      <c r="C992" s="1">
        <v>44393</v>
      </c>
      <c r="D992">
        <v>6.99</v>
      </c>
      <c r="E992">
        <v>190</v>
      </c>
      <c r="F992" t="s">
        <v>296</v>
      </c>
      <c r="G992">
        <v>16</v>
      </c>
      <c r="H992">
        <v>111.84</v>
      </c>
      <c r="I992">
        <v>74.56</v>
      </c>
      <c r="J992">
        <v>33.33</v>
      </c>
      <c r="K992">
        <v>45.01</v>
      </c>
      <c r="L992">
        <v>61.51</v>
      </c>
      <c r="M992">
        <v>1</v>
      </c>
    </row>
    <row r="993" spans="1:13" x14ac:dyDescent="0.25">
      <c r="A993" t="s">
        <v>4</v>
      </c>
      <c r="B993" t="str">
        <f t="shared" si="41"/>
        <v>9781801060806</v>
      </c>
      <c r="C993" s="1">
        <v>44393</v>
      </c>
      <c r="D993">
        <v>6.99</v>
      </c>
      <c r="E993">
        <v>190</v>
      </c>
      <c r="F993" t="s">
        <v>296</v>
      </c>
      <c r="G993">
        <v>5</v>
      </c>
      <c r="H993">
        <v>34.950000000000003</v>
      </c>
      <c r="I993">
        <v>23.3</v>
      </c>
      <c r="J993">
        <v>33.33</v>
      </c>
      <c r="K993">
        <v>45.01</v>
      </c>
      <c r="L993">
        <v>19.22</v>
      </c>
      <c r="M993">
        <v>1</v>
      </c>
    </row>
    <row r="994" spans="1:13" x14ac:dyDescent="0.25">
      <c r="A994" t="s">
        <v>4</v>
      </c>
      <c r="B994" t="str">
        <f t="shared" si="41"/>
        <v>9781801060806</v>
      </c>
      <c r="C994" s="1">
        <v>44393</v>
      </c>
      <c r="D994">
        <v>6.99</v>
      </c>
      <c r="E994">
        <v>190</v>
      </c>
      <c r="F994" t="s">
        <v>296</v>
      </c>
      <c r="G994">
        <v>12</v>
      </c>
      <c r="H994">
        <v>83.88</v>
      </c>
      <c r="I994">
        <v>55.92</v>
      </c>
      <c r="J994">
        <v>33.33</v>
      </c>
      <c r="K994">
        <v>45.01</v>
      </c>
      <c r="L994">
        <v>46.13</v>
      </c>
      <c r="M994">
        <v>1</v>
      </c>
    </row>
    <row r="995" spans="1:13" x14ac:dyDescent="0.25">
      <c r="A995" t="s">
        <v>4</v>
      </c>
      <c r="B995" t="str">
        <f t="shared" si="41"/>
        <v>9781801060806</v>
      </c>
      <c r="C995" s="1">
        <v>44393</v>
      </c>
      <c r="D995">
        <v>6.99</v>
      </c>
      <c r="E995">
        <v>190</v>
      </c>
      <c r="F995" t="s">
        <v>296</v>
      </c>
      <c r="G995">
        <v>5</v>
      </c>
      <c r="H995">
        <v>34.950000000000003</v>
      </c>
      <c r="I995">
        <v>23.3</v>
      </c>
      <c r="J995">
        <v>33.33</v>
      </c>
      <c r="K995">
        <v>45.01</v>
      </c>
      <c r="L995">
        <v>19.22</v>
      </c>
      <c r="M995">
        <v>1</v>
      </c>
    </row>
    <row r="996" spans="1:13" x14ac:dyDescent="0.25">
      <c r="A996" t="s">
        <v>4</v>
      </c>
      <c r="B996" t="str">
        <f t="shared" si="41"/>
        <v>9781801060806</v>
      </c>
      <c r="C996" s="1">
        <v>44393</v>
      </c>
      <c r="D996">
        <v>6.99</v>
      </c>
      <c r="E996">
        <v>190</v>
      </c>
      <c r="F996" t="s">
        <v>296</v>
      </c>
      <c r="G996">
        <v>4</v>
      </c>
      <c r="H996">
        <v>27.96</v>
      </c>
      <c r="I996">
        <v>18.64</v>
      </c>
      <c r="J996">
        <v>33.33</v>
      </c>
      <c r="K996">
        <v>45</v>
      </c>
      <c r="L996">
        <v>15.38</v>
      </c>
      <c r="M996">
        <v>1</v>
      </c>
    </row>
    <row r="997" spans="1:13" x14ac:dyDescent="0.25">
      <c r="A997" t="s">
        <v>4</v>
      </c>
      <c r="B997" t="str">
        <f t="shared" si="41"/>
        <v>9781801060806</v>
      </c>
      <c r="C997" s="1">
        <v>44393</v>
      </c>
      <c r="D997">
        <v>6.99</v>
      </c>
      <c r="E997">
        <v>190</v>
      </c>
      <c r="F997" t="s">
        <v>296</v>
      </c>
      <c r="G997">
        <v>19</v>
      </c>
      <c r="H997">
        <v>132.81</v>
      </c>
      <c r="I997">
        <v>88.54</v>
      </c>
      <c r="J997">
        <v>33.33</v>
      </c>
      <c r="K997">
        <v>45</v>
      </c>
      <c r="L997">
        <v>73.05</v>
      </c>
      <c r="M997">
        <v>1</v>
      </c>
    </row>
    <row r="998" spans="1:13" x14ac:dyDescent="0.25">
      <c r="A998" t="s">
        <v>236</v>
      </c>
      <c r="B998" t="str">
        <f>"9781913245405"</f>
        <v>9781913245405</v>
      </c>
      <c r="C998" s="1">
        <v>44400</v>
      </c>
      <c r="D998">
        <v>6.99</v>
      </c>
      <c r="E998">
        <v>115</v>
      </c>
      <c r="F998" t="s">
        <v>298</v>
      </c>
      <c r="G998">
        <v>1</v>
      </c>
      <c r="H998">
        <v>6.99</v>
      </c>
      <c r="I998">
        <v>4.4000000000000004</v>
      </c>
      <c r="J998">
        <v>37</v>
      </c>
      <c r="K998">
        <v>48.07</v>
      </c>
      <c r="L998">
        <v>3.63</v>
      </c>
      <c r="M998">
        <v>1</v>
      </c>
    </row>
    <row r="999" spans="1:13" x14ac:dyDescent="0.25">
      <c r="A999" t="s">
        <v>236</v>
      </c>
      <c r="B999" t="str">
        <f>"9781913245405"</f>
        <v>9781913245405</v>
      </c>
      <c r="C999" s="1">
        <v>44400</v>
      </c>
      <c r="D999">
        <v>6.99</v>
      </c>
      <c r="E999">
        <v>115</v>
      </c>
      <c r="F999" t="s">
        <v>299</v>
      </c>
      <c r="G999">
        <v>1</v>
      </c>
      <c r="H999">
        <v>6.99</v>
      </c>
      <c r="I999">
        <v>4.66</v>
      </c>
      <c r="J999">
        <v>33.33</v>
      </c>
      <c r="K999">
        <v>45.07</v>
      </c>
      <c r="L999">
        <v>3.84</v>
      </c>
      <c r="M999">
        <v>1</v>
      </c>
    </row>
    <row r="1000" spans="1:13" x14ac:dyDescent="0.25">
      <c r="A1000" t="s">
        <v>236</v>
      </c>
      <c r="B1000" t="str">
        <f>"9781913245405"</f>
        <v>9781913245405</v>
      </c>
      <c r="C1000" s="1">
        <v>44400</v>
      </c>
      <c r="D1000">
        <v>6.99</v>
      </c>
      <c r="E1000">
        <v>115</v>
      </c>
      <c r="F1000" t="s">
        <v>415</v>
      </c>
      <c r="G1000">
        <v>-1</v>
      </c>
      <c r="H1000">
        <v>-6.99</v>
      </c>
      <c r="I1000">
        <v>-4.54</v>
      </c>
      <c r="J1000">
        <v>35</v>
      </c>
      <c r="K1000">
        <v>46.36</v>
      </c>
      <c r="L1000">
        <v>-3.75</v>
      </c>
      <c r="M1000">
        <v>1</v>
      </c>
    </row>
    <row r="1001" spans="1:13" x14ac:dyDescent="0.25">
      <c r="A1001" t="s">
        <v>69</v>
      </c>
      <c r="B1001" t="str">
        <f>"9781801061834"</f>
        <v>9781801061834</v>
      </c>
      <c r="C1001" s="1">
        <v>44407</v>
      </c>
      <c r="D1001">
        <v>17.989999999999998</v>
      </c>
      <c r="E1001">
        <v>0</v>
      </c>
      <c r="F1001" t="s">
        <v>302</v>
      </c>
      <c r="G1001">
        <v>2</v>
      </c>
      <c r="H1001">
        <v>35.979999999999997</v>
      </c>
      <c r="I1001">
        <v>23.99</v>
      </c>
      <c r="J1001">
        <v>33.33</v>
      </c>
      <c r="K1001">
        <v>45</v>
      </c>
      <c r="L1001">
        <v>19.79</v>
      </c>
      <c r="M1001">
        <v>1</v>
      </c>
    </row>
    <row r="1002" spans="1:13" x14ac:dyDescent="0.25">
      <c r="A1002" t="s">
        <v>69</v>
      </c>
      <c r="B1002" t="str">
        <f>"9781801061834"</f>
        <v>9781801061834</v>
      </c>
      <c r="C1002" s="1">
        <v>44407</v>
      </c>
      <c r="D1002">
        <v>17.989999999999998</v>
      </c>
      <c r="E1002">
        <v>0</v>
      </c>
      <c r="F1002" t="s">
        <v>312</v>
      </c>
      <c r="G1002">
        <v>2</v>
      </c>
      <c r="H1002">
        <v>35.979999999999997</v>
      </c>
      <c r="I1002">
        <v>23.99</v>
      </c>
      <c r="J1002">
        <v>33.33</v>
      </c>
      <c r="K1002">
        <v>45</v>
      </c>
      <c r="L1002">
        <v>19.79</v>
      </c>
      <c r="M1002">
        <v>1</v>
      </c>
    </row>
    <row r="1003" spans="1:13" x14ac:dyDescent="0.25">
      <c r="A1003" t="s">
        <v>69</v>
      </c>
      <c r="B1003" t="str">
        <f>"9781801061834"</f>
        <v>9781801061834</v>
      </c>
      <c r="C1003" s="1">
        <v>44407</v>
      </c>
      <c r="D1003">
        <v>17.989999999999998</v>
      </c>
      <c r="E1003">
        <v>0</v>
      </c>
      <c r="F1003" t="s">
        <v>303</v>
      </c>
      <c r="G1003">
        <v>1</v>
      </c>
      <c r="H1003">
        <v>17.989999999999998</v>
      </c>
      <c r="I1003">
        <v>11.99</v>
      </c>
      <c r="J1003">
        <v>33.33</v>
      </c>
      <c r="K1003">
        <v>45.03</v>
      </c>
      <c r="L1003">
        <v>9.89</v>
      </c>
      <c r="M1003">
        <v>1</v>
      </c>
    </row>
    <row r="1004" spans="1:13" x14ac:dyDescent="0.25">
      <c r="A1004" t="s">
        <v>227</v>
      </c>
      <c r="B1004" t="str">
        <f>"9781801060783"</f>
        <v>9781801060783</v>
      </c>
      <c r="C1004" s="1">
        <v>44469</v>
      </c>
      <c r="D1004">
        <v>6.99</v>
      </c>
      <c r="E1004">
        <v>75</v>
      </c>
      <c r="F1004" t="s">
        <v>351</v>
      </c>
      <c r="G1004">
        <v>1</v>
      </c>
      <c r="H1004">
        <v>6.99</v>
      </c>
      <c r="I1004">
        <v>4.66</v>
      </c>
      <c r="J1004">
        <v>33.33</v>
      </c>
      <c r="K1004">
        <v>45.07</v>
      </c>
      <c r="L1004">
        <v>3.84</v>
      </c>
      <c r="M1004">
        <v>1</v>
      </c>
    </row>
    <row r="1005" spans="1:13" x14ac:dyDescent="0.25">
      <c r="A1005" t="s">
        <v>227</v>
      </c>
      <c r="B1005" t="str">
        <f>"9781801060783"</f>
        <v>9781801060783</v>
      </c>
      <c r="C1005" s="1">
        <v>44469</v>
      </c>
      <c r="D1005">
        <v>6.99</v>
      </c>
      <c r="E1005">
        <v>75</v>
      </c>
      <c r="F1005" t="s">
        <v>381</v>
      </c>
      <c r="G1005">
        <v>-1</v>
      </c>
      <c r="H1005">
        <v>-6.99</v>
      </c>
      <c r="I1005">
        <v>-4.66</v>
      </c>
      <c r="J1005">
        <v>33.33</v>
      </c>
      <c r="K1005">
        <v>45.07</v>
      </c>
      <c r="L1005">
        <v>-3.84</v>
      </c>
      <c r="M1005">
        <v>1</v>
      </c>
    </row>
    <row r="1006" spans="1:13" x14ac:dyDescent="0.25">
      <c r="A1006" t="s">
        <v>227</v>
      </c>
      <c r="B1006" t="str">
        <f>"9781801060783"</f>
        <v>9781801060783</v>
      </c>
      <c r="C1006" s="1">
        <v>44469</v>
      </c>
      <c r="D1006">
        <v>6.99</v>
      </c>
      <c r="E1006">
        <v>75</v>
      </c>
      <c r="F1006" t="s">
        <v>319</v>
      </c>
      <c r="G1006">
        <v>1</v>
      </c>
      <c r="H1006">
        <v>6.99</v>
      </c>
      <c r="I1006">
        <v>4.66</v>
      </c>
      <c r="J1006">
        <v>33.33</v>
      </c>
      <c r="K1006">
        <v>45.07</v>
      </c>
      <c r="L1006">
        <v>3.84</v>
      </c>
      <c r="M1006">
        <v>1</v>
      </c>
    </row>
    <row r="1007" spans="1:13" x14ac:dyDescent="0.25">
      <c r="A1007" t="s">
        <v>195</v>
      </c>
      <c r="B1007" t="str">
        <f>"9781801062121"</f>
        <v>9781801062121</v>
      </c>
      <c r="C1007" s="1">
        <v>44474</v>
      </c>
      <c r="D1007">
        <v>12.99</v>
      </c>
      <c r="E1007">
        <v>6</v>
      </c>
      <c r="F1007" t="s">
        <v>312</v>
      </c>
      <c r="G1007">
        <v>2</v>
      </c>
      <c r="H1007">
        <v>25.98</v>
      </c>
      <c r="I1007">
        <v>17.32</v>
      </c>
      <c r="J1007">
        <v>33.33</v>
      </c>
      <c r="K1007">
        <v>45</v>
      </c>
      <c r="L1007">
        <v>14.29</v>
      </c>
      <c r="M1007">
        <v>1</v>
      </c>
    </row>
    <row r="1008" spans="1:13" x14ac:dyDescent="0.25">
      <c r="A1008" t="s">
        <v>195</v>
      </c>
      <c r="B1008" t="str">
        <f>"9781801062121"</f>
        <v>9781801062121</v>
      </c>
      <c r="C1008" s="1">
        <v>44474</v>
      </c>
      <c r="D1008">
        <v>12.99</v>
      </c>
      <c r="E1008">
        <v>6</v>
      </c>
      <c r="F1008" t="s">
        <v>327</v>
      </c>
      <c r="G1008">
        <v>-1</v>
      </c>
      <c r="H1008">
        <v>-12.99</v>
      </c>
      <c r="I1008">
        <v>-8.66</v>
      </c>
      <c r="J1008">
        <v>33.33</v>
      </c>
      <c r="K1008">
        <v>45.04</v>
      </c>
      <c r="L1008">
        <v>-7.14</v>
      </c>
      <c r="M1008">
        <v>1</v>
      </c>
    </row>
    <row r="1009" spans="1:13" x14ac:dyDescent="0.25">
      <c r="A1009" t="s">
        <v>85</v>
      </c>
      <c r="B1009" t="str">
        <f>"9781801062145"</f>
        <v>9781801062145</v>
      </c>
      <c r="C1009" s="1">
        <v>44474</v>
      </c>
      <c r="D1009">
        <v>29.99</v>
      </c>
      <c r="E1009">
        <v>1</v>
      </c>
      <c r="F1009" t="s">
        <v>312</v>
      </c>
      <c r="G1009">
        <v>2</v>
      </c>
      <c r="H1009">
        <v>59.98</v>
      </c>
      <c r="I1009">
        <v>39.99</v>
      </c>
      <c r="J1009">
        <v>33.33</v>
      </c>
      <c r="K1009">
        <v>45</v>
      </c>
      <c r="L1009">
        <v>32.99</v>
      </c>
      <c r="M1009">
        <v>1</v>
      </c>
    </row>
    <row r="1010" spans="1:13" x14ac:dyDescent="0.25">
      <c r="A1010" t="s">
        <v>80</v>
      </c>
      <c r="B1010" t="str">
        <f>"9781801060820"</f>
        <v>9781801060820</v>
      </c>
      <c r="C1010" s="1">
        <v>44476</v>
      </c>
      <c r="D1010">
        <v>6.99</v>
      </c>
      <c r="E1010">
        <v>59</v>
      </c>
      <c r="F1010" t="s">
        <v>302</v>
      </c>
      <c r="G1010">
        <v>2</v>
      </c>
      <c r="H1010">
        <v>13.98</v>
      </c>
      <c r="I1010">
        <v>9.32</v>
      </c>
      <c r="J1010">
        <v>33.33</v>
      </c>
      <c r="K1010">
        <v>45</v>
      </c>
      <c r="L1010">
        <v>7.69</v>
      </c>
      <c r="M1010">
        <v>1</v>
      </c>
    </row>
    <row r="1011" spans="1:13" x14ac:dyDescent="0.25">
      <c r="A1011" t="s">
        <v>80</v>
      </c>
      <c r="B1011" t="str">
        <f>"9781801060820"</f>
        <v>9781801060820</v>
      </c>
      <c r="C1011" s="1">
        <v>44476</v>
      </c>
      <c r="D1011">
        <v>6.99</v>
      </c>
      <c r="E1011">
        <v>59</v>
      </c>
      <c r="F1011" t="s">
        <v>305</v>
      </c>
      <c r="G1011">
        <v>1</v>
      </c>
      <c r="H1011">
        <v>6.99</v>
      </c>
      <c r="I1011">
        <v>4.54</v>
      </c>
      <c r="J1011">
        <v>35</v>
      </c>
      <c r="K1011">
        <v>46.36</v>
      </c>
      <c r="L1011">
        <v>3.75</v>
      </c>
      <c r="M1011">
        <v>1</v>
      </c>
    </row>
    <row r="1012" spans="1:13" x14ac:dyDescent="0.25">
      <c r="A1012" t="s">
        <v>80</v>
      </c>
      <c r="B1012" t="str">
        <f>"9781801060820"</f>
        <v>9781801060820</v>
      </c>
      <c r="C1012" s="1">
        <v>44476</v>
      </c>
      <c r="D1012">
        <v>6.99</v>
      </c>
      <c r="E1012">
        <v>59</v>
      </c>
      <c r="F1012" t="s">
        <v>311</v>
      </c>
      <c r="G1012">
        <v>1</v>
      </c>
      <c r="H1012">
        <v>6.99</v>
      </c>
      <c r="I1012">
        <v>4.66</v>
      </c>
      <c r="J1012">
        <v>33.33</v>
      </c>
      <c r="K1012">
        <v>45.07</v>
      </c>
      <c r="L1012">
        <v>3.84</v>
      </c>
      <c r="M1012">
        <v>1</v>
      </c>
    </row>
    <row r="1013" spans="1:13" x14ac:dyDescent="0.25">
      <c r="A1013" t="s">
        <v>80</v>
      </c>
      <c r="B1013" t="str">
        <f>"9781801060820"</f>
        <v>9781801060820</v>
      </c>
      <c r="C1013" s="1">
        <v>44476</v>
      </c>
      <c r="D1013">
        <v>6.99</v>
      </c>
      <c r="E1013">
        <v>59</v>
      </c>
      <c r="F1013" t="s">
        <v>332</v>
      </c>
      <c r="G1013">
        <v>4</v>
      </c>
      <c r="H1013">
        <v>27.96</v>
      </c>
      <c r="I1013">
        <v>25.16</v>
      </c>
      <c r="J1013">
        <v>10</v>
      </c>
      <c r="K1013">
        <v>45</v>
      </c>
      <c r="L1013">
        <v>15.38</v>
      </c>
      <c r="M1013">
        <v>1</v>
      </c>
    </row>
    <row r="1014" spans="1:13" x14ac:dyDescent="0.25">
      <c r="A1014" t="s">
        <v>80</v>
      </c>
      <c r="B1014" t="str">
        <f>"9781801060820"</f>
        <v>9781801060820</v>
      </c>
      <c r="C1014" s="1">
        <v>44476</v>
      </c>
      <c r="D1014">
        <v>6.99</v>
      </c>
      <c r="E1014">
        <v>59</v>
      </c>
      <c r="F1014" t="s">
        <v>312</v>
      </c>
      <c r="G1014">
        <v>2</v>
      </c>
      <c r="H1014">
        <v>13.98</v>
      </c>
      <c r="I1014">
        <v>9.32</v>
      </c>
      <c r="J1014">
        <v>33.33</v>
      </c>
      <c r="K1014">
        <v>45</v>
      </c>
      <c r="L1014">
        <v>7.69</v>
      </c>
      <c r="M1014">
        <v>1</v>
      </c>
    </row>
    <row r="1015" spans="1:13" x14ac:dyDescent="0.25">
      <c r="A1015" t="s">
        <v>117</v>
      </c>
      <c r="B1015" t="str">
        <f>"9781801062138"</f>
        <v>9781801062138</v>
      </c>
      <c r="C1015" s="1">
        <v>44477</v>
      </c>
      <c r="D1015">
        <v>12.99</v>
      </c>
      <c r="E1015">
        <v>6</v>
      </c>
      <c r="F1015" t="s">
        <v>312</v>
      </c>
      <c r="G1015">
        <v>2</v>
      </c>
      <c r="H1015">
        <v>25.98</v>
      </c>
      <c r="I1015">
        <v>17.32</v>
      </c>
      <c r="J1015">
        <v>33.33</v>
      </c>
      <c r="K1015">
        <v>45</v>
      </c>
      <c r="L1015">
        <v>14.29</v>
      </c>
      <c r="M1015">
        <v>1</v>
      </c>
    </row>
    <row r="1016" spans="1:13" x14ac:dyDescent="0.25">
      <c r="A1016" t="s">
        <v>117</v>
      </c>
      <c r="B1016" t="str">
        <f>"9781801062138"</f>
        <v>9781801062138</v>
      </c>
      <c r="C1016" s="1">
        <v>44477</v>
      </c>
      <c r="D1016">
        <v>12.99</v>
      </c>
      <c r="E1016">
        <v>6</v>
      </c>
      <c r="F1016" t="s">
        <v>303</v>
      </c>
      <c r="G1016">
        <v>1</v>
      </c>
      <c r="H1016">
        <v>12.99</v>
      </c>
      <c r="I1016">
        <v>8.66</v>
      </c>
      <c r="J1016">
        <v>33.33</v>
      </c>
      <c r="K1016">
        <v>45.04</v>
      </c>
      <c r="L1016">
        <v>7.14</v>
      </c>
      <c r="M1016">
        <v>1</v>
      </c>
    </row>
    <row r="1017" spans="1:13" x14ac:dyDescent="0.25">
      <c r="A1017" t="s">
        <v>274</v>
      </c>
      <c r="B1017" t="str">
        <f>"9781801061087"</f>
        <v>9781801061087</v>
      </c>
      <c r="C1017" s="1">
        <v>44480</v>
      </c>
      <c r="D1017">
        <v>5.99</v>
      </c>
      <c r="E1017">
        <v>0</v>
      </c>
      <c r="F1017" t="s">
        <v>419</v>
      </c>
      <c r="G1017">
        <v>-1</v>
      </c>
      <c r="H1017">
        <v>-5.99</v>
      </c>
      <c r="I1017">
        <v>-3.99</v>
      </c>
      <c r="J1017">
        <v>33.33</v>
      </c>
      <c r="K1017">
        <v>45.08</v>
      </c>
      <c r="L1017">
        <v>-3.29</v>
      </c>
      <c r="M1017">
        <v>1</v>
      </c>
    </row>
    <row r="1018" spans="1:13" x14ac:dyDescent="0.25">
      <c r="A1018" t="s">
        <v>274</v>
      </c>
      <c r="B1018" t="str">
        <f>"9781801061087"</f>
        <v>9781801061087</v>
      </c>
      <c r="C1018" s="1">
        <v>44480</v>
      </c>
      <c r="D1018">
        <v>5.99</v>
      </c>
      <c r="E1018">
        <v>0</v>
      </c>
      <c r="F1018" t="s">
        <v>319</v>
      </c>
      <c r="G1018">
        <v>1</v>
      </c>
      <c r="H1018">
        <v>5.99</v>
      </c>
      <c r="I1018">
        <v>3.99</v>
      </c>
      <c r="J1018">
        <v>33.33</v>
      </c>
      <c r="K1018">
        <v>45.08</v>
      </c>
      <c r="L1018">
        <v>3.29</v>
      </c>
      <c r="M1018">
        <v>1</v>
      </c>
    </row>
    <row r="1019" spans="1:13" x14ac:dyDescent="0.25">
      <c r="A1019" t="s">
        <v>274</v>
      </c>
      <c r="B1019" t="str">
        <f>"9781801061087"</f>
        <v>9781801061087</v>
      </c>
      <c r="C1019" s="1">
        <v>44480</v>
      </c>
      <c r="D1019">
        <v>5.99</v>
      </c>
      <c r="E1019">
        <v>0</v>
      </c>
      <c r="F1019" t="s">
        <v>319</v>
      </c>
      <c r="G1019">
        <v>1</v>
      </c>
      <c r="H1019">
        <v>5.99</v>
      </c>
      <c r="I1019">
        <v>3.99</v>
      </c>
      <c r="J1019">
        <v>33.33</v>
      </c>
      <c r="K1019">
        <v>45.08</v>
      </c>
      <c r="L1019">
        <v>3.29</v>
      </c>
      <c r="M1019">
        <v>1</v>
      </c>
    </row>
    <row r="1020" spans="1:13" x14ac:dyDescent="0.25">
      <c r="A1020" t="s">
        <v>274</v>
      </c>
      <c r="B1020" t="str">
        <f>"9781801061087"</f>
        <v>9781801061087</v>
      </c>
      <c r="C1020" s="1">
        <v>44480</v>
      </c>
      <c r="D1020">
        <v>5.99</v>
      </c>
      <c r="E1020">
        <v>0</v>
      </c>
      <c r="F1020" t="s">
        <v>319</v>
      </c>
      <c r="G1020">
        <v>-1</v>
      </c>
      <c r="H1020">
        <v>-5.99</v>
      </c>
      <c r="I1020">
        <v>-3.99</v>
      </c>
      <c r="J1020">
        <v>33.33</v>
      </c>
      <c r="K1020">
        <v>45.08</v>
      </c>
      <c r="L1020">
        <v>-3.29</v>
      </c>
      <c r="M1020">
        <v>1</v>
      </c>
    </row>
    <row r="1021" spans="1:13" x14ac:dyDescent="0.25">
      <c r="A1021" t="s">
        <v>229</v>
      </c>
      <c r="B1021" t="str">
        <f>"9781801062213"</f>
        <v>9781801062213</v>
      </c>
      <c r="C1021" s="1">
        <v>44484</v>
      </c>
      <c r="D1021">
        <v>6.99</v>
      </c>
      <c r="E1021">
        <v>11</v>
      </c>
      <c r="F1021" t="s">
        <v>312</v>
      </c>
      <c r="G1021">
        <v>1</v>
      </c>
      <c r="H1021">
        <v>6.99</v>
      </c>
      <c r="I1021">
        <v>4.66</v>
      </c>
      <c r="J1021">
        <v>33.33</v>
      </c>
      <c r="K1021">
        <v>45.07</v>
      </c>
      <c r="L1021">
        <v>3.84</v>
      </c>
      <c r="M1021">
        <v>1</v>
      </c>
    </row>
    <row r="1022" spans="1:13" x14ac:dyDescent="0.25">
      <c r="A1022" t="s">
        <v>40</v>
      </c>
      <c r="B1022" t="str">
        <f>"9781801061735"</f>
        <v>9781801061735</v>
      </c>
      <c r="C1022" s="1">
        <v>44488</v>
      </c>
      <c r="D1022">
        <v>12.98</v>
      </c>
      <c r="E1022">
        <v>0</v>
      </c>
      <c r="F1022" t="s">
        <v>297</v>
      </c>
      <c r="G1022">
        <v>4</v>
      </c>
      <c r="H1022">
        <v>51.92</v>
      </c>
      <c r="I1022">
        <v>34.619999999999997</v>
      </c>
      <c r="J1022">
        <v>33.33</v>
      </c>
      <c r="K1022">
        <v>45</v>
      </c>
      <c r="L1022">
        <v>28.56</v>
      </c>
      <c r="M1022">
        <v>1</v>
      </c>
    </row>
    <row r="1023" spans="1:13" x14ac:dyDescent="0.25">
      <c r="A1023" t="s">
        <v>40</v>
      </c>
      <c r="B1023" t="str">
        <f>"9781801061735"</f>
        <v>9781801061735</v>
      </c>
      <c r="C1023" s="1">
        <v>44488</v>
      </c>
      <c r="D1023">
        <v>12.98</v>
      </c>
      <c r="E1023">
        <v>0</v>
      </c>
      <c r="F1023" t="s">
        <v>297</v>
      </c>
      <c r="G1023">
        <v>10</v>
      </c>
      <c r="H1023">
        <v>129.80000000000001</v>
      </c>
      <c r="I1023">
        <v>86.54</v>
      </c>
      <c r="J1023">
        <v>33.33</v>
      </c>
      <c r="K1023">
        <v>45</v>
      </c>
      <c r="L1023">
        <v>71.39</v>
      </c>
      <c r="M1023">
        <v>1</v>
      </c>
    </row>
    <row r="1024" spans="1:13" x14ac:dyDescent="0.25">
      <c r="A1024" t="s">
        <v>48</v>
      </c>
      <c r="B1024" t="str">
        <f>"9781801061759"</f>
        <v>9781801061759</v>
      </c>
      <c r="C1024" s="1">
        <v>44488</v>
      </c>
      <c r="D1024">
        <v>9.98</v>
      </c>
      <c r="E1024">
        <v>1</v>
      </c>
      <c r="F1024" t="s">
        <v>297</v>
      </c>
      <c r="G1024">
        <v>3</v>
      </c>
      <c r="H1024">
        <v>29.94</v>
      </c>
      <c r="I1024">
        <v>19.96</v>
      </c>
      <c r="J1024">
        <v>33.33</v>
      </c>
      <c r="K1024">
        <v>44.99</v>
      </c>
      <c r="L1024">
        <v>16.47</v>
      </c>
      <c r="M1024">
        <v>1</v>
      </c>
    </row>
    <row r="1025" spans="1:13" x14ac:dyDescent="0.25">
      <c r="A1025" t="s">
        <v>48</v>
      </c>
      <c r="B1025" t="str">
        <f>"9781801061759"</f>
        <v>9781801061759</v>
      </c>
      <c r="C1025" s="1">
        <v>44488</v>
      </c>
      <c r="D1025">
        <v>9.98</v>
      </c>
      <c r="E1025">
        <v>1</v>
      </c>
      <c r="F1025" t="s">
        <v>297</v>
      </c>
      <c r="G1025">
        <v>11</v>
      </c>
      <c r="H1025">
        <v>109.78</v>
      </c>
      <c r="I1025">
        <v>73.19</v>
      </c>
      <c r="J1025">
        <v>33.33</v>
      </c>
      <c r="K1025">
        <v>45</v>
      </c>
      <c r="L1025">
        <v>60.38</v>
      </c>
      <c r="M1025">
        <v>1</v>
      </c>
    </row>
    <row r="1026" spans="1:13" x14ac:dyDescent="0.25">
      <c r="A1026" t="s">
        <v>223</v>
      </c>
      <c r="B1026" t="str">
        <f>"9781801060844"</f>
        <v>9781801060844</v>
      </c>
      <c r="C1026" s="1">
        <v>44490</v>
      </c>
      <c r="D1026">
        <v>7.99</v>
      </c>
      <c r="E1026">
        <v>83</v>
      </c>
      <c r="F1026" t="s">
        <v>378</v>
      </c>
      <c r="G1026">
        <v>1</v>
      </c>
      <c r="H1026">
        <v>7.99</v>
      </c>
      <c r="I1026">
        <v>5.33</v>
      </c>
      <c r="J1026">
        <v>33.33</v>
      </c>
      <c r="K1026">
        <v>45.06</v>
      </c>
      <c r="L1026">
        <v>4.3899999999999997</v>
      </c>
      <c r="M1026">
        <v>1</v>
      </c>
    </row>
    <row r="1027" spans="1:13" x14ac:dyDescent="0.25">
      <c r="A1027" t="s">
        <v>188</v>
      </c>
      <c r="B1027" t="str">
        <f>"9781801060790"</f>
        <v>9781801060790</v>
      </c>
      <c r="C1027" s="1">
        <v>44501</v>
      </c>
      <c r="D1027">
        <v>6.99</v>
      </c>
      <c r="E1027">
        <v>102</v>
      </c>
      <c r="F1027" t="s">
        <v>314</v>
      </c>
      <c r="G1027">
        <v>2</v>
      </c>
      <c r="H1027">
        <v>13.98</v>
      </c>
      <c r="I1027">
        <v>9.32</v>
      </c>
      <c r="J1027">
        <v>33.33</v>
      </c>
      <c r="K1027">
        <v>45</v>
      </c>
      <c r="L1027">
        <v>7.69</v>
      </c>
      <c r="M1027">
        <v>1</v>
      </c>
    </row>
    <row r="1028" spans="1:13" x14ac:dyDescent="0.25">
      <c r="A1028" t="s">
        <v>188</v>
      </c>
      <c r="B1028" t="str">
        <f>"9781801060790"</f>
        <v>9781801060790</v>
      </c>
      <c r="C1028" s="1">
        <v>44501</v>
      </c>
      <c r="D1028">
        <v>6.99</v>
      </c>
      <c r="E1028">
        <v>102</v>
      </c>
      <c r="F1028" t="s">
        <v>336</v>
      </c>
      <c r="G1028">
        <v>1</v>
      </c>
      <c r="H1028">
        <v>6.99</v>
      </c>
      <c r="I1028">
        <v>4.66</v>
      </c>
      <c r="J1028">
        <v>33.33</v>
      </c>
      <c r="K1028">
        <v>45.07</v>
      </c>
      <c r="L1028">
        <v>3.84</v>
      </c>
      <c r="M1028">
        <v>1</v>
      </c>
    </row>
    <row r="1029" spans="1:13" x14ac:dyDescent="0.25">
      <c r="A1029" t="s">
        <v>188</v>
      </c>
      <c r="B1029" t="str">
        <f>"9781801060790"</f>
        <v>9781801060790</v>
      </c>
      <c r="C1029" s="1">
        <v>44501</v>
      </c>
      <c r="D1029">
        <v>6.99</v>
      </c>
      <c r="E1029">
        <v>102</v>
      </c>
      <c r="F1029" t="s">
        <v>321</v>
      </c>
      <c r="G1029">
        <v>-1</v>
      </c>
      <c r="H1029">
        <v>-6.99</v>
      </c>
      <c r="I1029">
        <v>-4.66</v>
      </c>
      <c r="J1029">
        <v>33.33</v>
      </c>
      <c r="K1029">
        <v>45.07</v>
      </c>
      <c r="L1029">
        <v>-3.84</v>
      </c>
      <c r="M1029">
        <v>1</v>
      </c>
    </row>
    <row r="1030" spans="1:13" x14ac:dyDescent="0.25">
      <c r="A1030" t="s">
        <v>57</v>
      </c>
      <c r="B1030" t="str">
        <f>"9781801061742"</f>
        <v>9781801061742</v>
      </c>
      <c r="C1030" s="1">
        <v>44501</v>
      </c>
      <c r="D1030">
        <v>7.99</v>
      </c>
      <c r="E1030">
        <v>0</v>
      </c>
      <c r="F1030" t="s">
        <v>297</v>
      </c>
      <c r="G1030">
        <v>4</v>
      </c>
      <c r="H1030">
        <v>31.96</v>
      </c>
      <c r="I1030">
        <v>21.31</v>
      </c>
      <c r="J1030">
        <v>33.33</v>
      </c>
      <c r="K1030">
        <v>45</v>
      </c>
      <c r="L1030">
        <v>17.579999999999998</v>
      </c>
      <c r="M1030">
        <v>1</v>
      </c>
    </row>
    <row r="1031" spans="1:13" x14ac:dyDescent="0.25">
      <c r="A1031" t="s">
        <v>57</v>
      </c>
      <c r="B1031" t="str">
        <f>"9781801061742"</f>
        <v>9781801061742</v>
      </c>
      <c r="C1031" s="1">
        <v>44501</v>
      </c>
      <c r="D1031">
        <v>7.99</v>
      </c>
      <c r="E1031">
        <v>0</v>
      </c>
      <c r="F1031" t="s">
        <v>297</v>
      </c>
      <c r="G1031">
        <v>10</v>
      </c>
      <c r="H1031">
        <v>79.900000000000006</v>
      </c>
      <c r="I1031">
        <v>53.27</v>
      </c>
      <c r="J1031">
        <v>33.33</v>
      </c>
      <c r="K1031">
        <v>45</v>
      </c>
      <c r="L1031">
        <v>43.95</v>
      </c>
      <c r="M1031">
        <v>1</v>
      </c>
    </row>
    <row r="1032" spans="1:13" x14ac:dyDescent="0.25">
      <c r="A1032" t="s">
        <v>25</v>
      </c>
      <c r="B1032" t="str">
        <f t="shared" ref="B1032:B1040" si="42">"9781801061100"</f>
        <v>9781801061100</v>
      </c>
      <c r="C1032" s="1">
        <v>44513</v>
      </c>
      <c r="D1032">
        <v>9.99</v>
      </c>
      <c r="E1032">
        <v>41</v>
      </c>
      <c r="F1032" t="s">
        <v>298</v>
      </c>
      <c r="G1032">
        <v>2</v>
      </c>
      <c r="H1032">
        <v>19.98</v>
      </c>
      <c r="I1032">
        <v>12.59</v>
      </c>
      <c r="J1032">
        <v>37</v>
      </c>
      <c r="K1032">
        <v>47.95</v>
      </c>
      <c r="L1032">
        <v>10.4</v>
      </c>
      <c r="M1032">
        <v>1</v>
      </c>
    </row>
    <row r="1033" spans="1:13" x14ac:dyDescent="0.25">
      <c r="A1033" t="s">
        <v>25</v>
      </c>
      <c r="B1033" t="str">
        <f t="shared" si="42"/>
        <v>9781801061100</v>
      </c>
      <c r="C1033" s="1">
        <v>44513</v>
      </c>
      <c r="D1033">
        <v>9.99</v>
      </c>
      <c r="E1033">
        <v>41</v>
      </c>
      <c r="F1033" t="s">
        <v>351</v>
      </c>
      <c r="G1033">
        <v>1</v>
      </c>
      <c r="H1033">
        <v>9.99</v>
      </c>
      <c r="I1033">
        <v>6.66</v>
      </c>
      <c r="J1033">
        <v>33.33</v>
      </c>
      <c r="K1033">
        <v>45.05</v>
      </c>
      <c r="L1033">
        <v>5.49</v>
      </c>
      <c r="M1033">
        <v>1</v>
      </c>
    </row>
    <row r="1034" spans="1:13" x14ac:dyDescent="0.25">
      <c r="A1034" t="s">
        <v>25</v>
      </c>
      <c r="B1034" t="str">
        <f t="shared" si="42"/>
        <v>9781801061100</v>
      </c>
      <c r="C1034" s="1">
        <v>44513</v>
      </c>
      <c r="D1034">
        <v>9.99</v>
      </c>
      <c r="E1034">
        <v>41</v>
      </c>
      <c r="F1034" t="s">
        <v>311</v>
      </c>
      <c r="G1034">
        <v>1</v>
      </c>
      <c r="H1034">
        <v>9.99</v>
      </c>
      <c r="I1034">
        <v>6.66</v>
      </c>
      <c r="J1034">
        <v>33.33</v>
      </c>
      <c r="K1034">
        <v>45.05</v>
      </c>
      <c r="L1034">
        <v>5.49</v>
      </c>
      <c r="M1034">
        <v>1</v>
      </c>
    </row>
    <row r="1035" spans="1:13" x14ac:dyDescent="0.25">
      <c r="A1035" t="s">
        <v>25</v>
      </c>
      <c r="B1035" t="str">
        <f t="shared" si="42"/>
        <v>9781801061100</v>
      </c>
      <c r="C1035" s="1">
        <v>44513</v>
      </c>
      <c r="D1035">
        <v>9.99</v>
      </c>
      <c r="E1035">
        <v>41</v>
      </c>
      <c r="F1035" t="s">
        <v>321</v>
      </c>
      <c r="G1035">
        <v>20</v>
      </c>
      <c r="H1035">
        <v>199.8</v>
      </c>
      <c r="I1035">
        <v>169.83</v>
      </c>
      <c r="J1035">
        <v>15</v>
      </c>
      <c r="K1035">
        <v>45</v>
      </c>
      <c r="L1035">
        <v>109.89</v>
      </c>
      <c r="M1035">
        <v>1</v>
      </c>
    </row>
    <row r="1036" spans="1:13" x14ac:dyDescent="0.25">
      <c r="A1036" t="s">
        <v>25</v>
      </c>
      <c r="B1036" t="str">
        <f t="shared" si="42"/>
        <v>9781801061100</v>
      </c>
      <c r="C1036" s="1">
        <v>44513</v>
      </c>
      <c r="D1036">
        <v>9.99</v>
      </c>
      <c r="E1036">
        <v>41</v>
      </c>
      <c r="F1036" t="s">
        <v>299</v>
      </c>
      <c r="G1036">
        <v>1</v>
      </c>
      <c r="H1036">
        <v>9.99</v>
      </c>
      <c r="I1036">
        <v>6.66</v>
      </c>
      <c r="J1036">
        <v>33.33</v>
      </c>
      <c r="K1036">
        <v>45.05</v>
      </c>
      <c r="L1036">
        <v>5.49</v>
      </c>
      <c r="M1036">
        <v>1</v>
      </c>
    </row>
    <row r="1037" spans="1:13" x14ac:dyDescent="0.25">
      <c r="A1037" t="s">
        <v>25</v>
      </c>
      <c r="B1037" t="str">
        <f t="shared" si="42"/>
        <v>9781801061100</v>
      </c>
      <c r="C1037" s="1">
        <v>44513</v>
      </c>
      <c r="D1037">
        <v>9.99</v>
      </c>
      <c r="E1037">
        <v>41</v>
      </c>
      <c r="F1037" t="s">
        <v>341</v>
      </c>
      <c r="G1037">
        <v>3</v>
      </c>
      <c r="H1037">
        <v>29.97</v>
      </c>
      <c r="I1037">
        <v>19.98</v>
      </c>
      <c r="J1037">
        <v>33.33</v>
      </c>
      <c r="K1037">
        <v>45.02</v>
      </c>
      <c r="L1037">
        <v>16.48</v>
      </c>
      <c r="M1037">
        <v>1</v>
      </c>
    </row>
    <row r="1038" spans="1:13" x14ac:dyDescent="0.25">
      <c r="A1038" t="s">
        <v>25</v>
      </c>
      <c r="B1038" t="str">
        <f t="shared" si="42"/>
        <v>9781801061100</v>
      </c>
      <c r="C1038" s="1">
        <v>44513</v>
      </c>
      <c r="D1038">
        <v>9.99</v>
      </c>
      <c r="E1038">
        <v>41</v>
      </c>
      <c r="F1038" t="s">
        <v>327</v>
      </c>
      <c r="G1038">
        <v>1</v>
      </c>
      <c r="H1038">
        <v>9.99</v>
      </c>
      <c r="I1038">
        <v>6.66</v>
      </c>
      <c r="J1038">
        <v>33.33</v>
      </c>
      <c r="K1038">
        <v>45.05</v>
      </c>
      <c r="L1038">
        <v>5.49</v>
      </c>
      <c r="M1038">
        <v>1</v>
      </c>
    </row>
    <row r="1039" spans="1:13" x14ac:dyDescent="0.25">
      <c r="A1039" t="s">
        <v>25</v>
      </c>
      <c r="B1039" t="str">
        <f t="shared" si="42"/>
        <v>9781801061100</v>
      </c>
      <c r="C1039" s="1">
        <v>44513</v>
      </c>
      <c r="D1039">
        <v>9.99</v>
      </c>
      <c r="E1039">
        <v>41</v>
      </c>
      <c r="F1039" t="s">
        <v>303</v>
      </c>
      <c r="G1039">
        <v>1</v>
      </c>
      <c r="H1039">
        <v>9.99</v>
      </c>
      <c r="I1039">
        <v>6.66</v>
      </c>
      <c r="J1039">
        <v>33.33</v>
      </c>
      <c r="K1039">
        <v>45.05</v>
      </c>
      <c r="L1039">
        <v>5.49</v>
      </c>
      <c r="M1039">
        <v>1</v>
      </c>
    </row>
    <row r="1040" spans="1:13" x14ac:dyDescent="0.25">
      <c r="A1040" t="s">
        <v>25</v>
      </c>
      <c r="B1040" t="str">
        <f t="shared" si="42"/>
        <v>9781801061100</v>
      </c>
      <c r="C1040" s="1">
        <v>44513</v>
      </c>
      <c r="D1040">
        <v>9.99</v>
      </c>
      <c r="E1040">
        <v>41</v>
      </c>
      <c r="F1040" t="s">
        <v>315</v>
      </c>
      <c r="G1040">
        <v>3</v>
      </c>
      <c r="H1040">
        <v>29.97</v>
      </c>
      <c r="I1040">
        <v>19.98</v>
      </c>
      <c r="J1040">
        <v>33.33</v>
      </c>
      <c r="K1040">
        <v>45.02</v>
      </c>
      <c r="L1040">
        <v>16.48</v>
      </c>
      <c r="M1040">
        <v>1</v>
      </c>
    </row>
    <row r="1041" spans="1:13" x14ac:dyDescent="0.25">
      <c r="A1041" t="s">
        <v>22</v>
      </c>
      <c r="B1041" t="str">
        <f t="shared" ref="B1041:B1052" si="43">"9781801061056"</f>
        <v>9781801061056</v>
      </c>
      <c r="C1041" s="1">
        <v>44515</v>
      </c>
      <c r="D1041">
        <v>9.99</v>
      </c>
      <c r="E1041">
        <v>64</v>
      </c>
      <c r="F1041" t="s">
        <v>358</v>
      </c>
      <c r="G1041">
        <v>2</v>
      </c>
      <c r="H1041">
        <v>19.98</v>
      </c>
      <c r="I1041">
        <v>13.32</v>
      </c>
      <c r="J1041">
        <v>33.33</v>
      </c>
      <c r="K1041">
        <v>45</v>
      </c>
      <c r="L1041">
        <v>10.99</v>
      </c>
      <c r="M1041">
        <v>1</v>
      </c>
    </row>
    <row r="1042" spans="1:13" x14ac:dyDescent="0.25">
      <c r="A1042" t="s">
        <v>22</v>
      </c>
      <c r="B1042" t="str">
        <f t="shared" si="43"/>
        <v>9781801061056</v>
      </c>
      <c r="C1042" s="1">
        <v>44515</v>
      </c>
      <c r="D1042">
        <v>9.99</v>
      </c>
      <c r="E1042">
        <v>64</v>
      </c>
      <c r="F1042" t="s">
        <v>298</v>
      </c>
      <c r="G1042">
        <v>1</v>
      </c>
      <c r="H1042">
        <v>9.99</v>
      </c>
      <c r="I1042">
        <v>6.29</v>
      </c>
      <c r="J1042">
        <v>37</v>
      </c>
      <c r="K1042">
        <v>47.95</v>
      </c>
      <c r="L1042">
        <v>5.2</v>
      </c>
      <c r="M1042">
        <v>1</v>
      </c>
    </row>
    <row r="1043" spans="1:13" x14ac:dyDescent="0.25">
      <c r="A1043" t="s">
        <v>22</v>
      </c>
      <c r="B1043" t="str">
        <f t="shared" si="43"/>
        <v>9781801061056</v>
      </c>
      <c r="C1043" s="1">
        <v>44515</v>
      </c>
      <c r="D1043">
        <v>9.99</v>
      </c>
      <c r="E1043">
        <v>64</v>
      </c>
      <c r="F1043" t="s">
        <v>330</v>
      </c>
      <c r="G1043">
        <v>2</v>
      </c>
      <c r="H1043">
        <v>19.98</v>
      </c>
      <c r="I1043">
        <v>13.32</v>
      </c>
      <c r="J1043">
        <v>33.33</v>
      </c>
      <c r="K1043">
        <v>45</v>
      </c>
      <c r="L1043">
        <v>10.99</v>
      </c>
      <c r="M1043">
        <v>1</v>
      </c>
    </row>
    <row r="1044" spans="1:13" x14ac:dyDescent="0.25">
      <c r="A1044" t="s">
        <v>22</v>
      </c>
      <c r="B1044" t="str">
        <f t="shared" si="43"/>
        <v>9781801061056</v>
      </c>
      <c r="C1044" s="1">
        <v>44515</v>
      </c>
      <c r="D1044">
        <v>9.99</v>
      </c>
      <c r="E1044">
        <v>64</v>
      </c>
      <c r="F1044" t="s">
        <v>314</v>
      </c>
      <c r="G1044">
        <v>1</v>
      </c>
      <c r="H1044">
        <v>9.99</v>
      </c>
      <c r="I1044">
        <v>6.66</v>
      </c>
      <c r="J1044">
        <v>33.33</v>
      </c>
      <c r="K1044">
        <v>45.05</v>
      </c>
      <c r="L1044">
        <v>5.49</v>
      </c>
      <c r="M1044">
        <v>1</v>
      </c>
    </row>
    <row r="1045" spans="1:13" x14ac:dyDescent="0.25">
      <c r="A1045" t="s">
        <v>22</v>
      </c>
      <c r="B1045" t="str">
        <f t="shared" si="43"/>
        <v>9781801061056</v>
      </c>
      <c r="C1045" s="1">
        <v>44515</v>
      </c>
      <c r="D1045">
        <v>9.99</v>
      </c>
      <c r="E1045">
        <v>64</v>
      </c>
      <c r="F1045" t="s">
        <v>353</v>
      </c>
      <c r="G1045">
        <v>1</v>
      </c>
      <c r="H1045">
        <v>9.99</v>
      </c>
      <c r="I1045">
        <v>6.66</v>
      </c>
      <c r="J1045">
        <v>33.33</v>
      </c>
      <c r="K1045">
        <v>45.05</v>
      </c>
      <c r="L1045">
        <v>5.49</v>
      </c>
      <c r="M1045">
        <v>1</v>
      </c>
    </row>
    <row r="1046" spans="1:13" x14ac:dyDescent="0.25">
      <c r="A1046" t="s">
        <v>22</v>
      </c>
      <c r="B1046" t="str">
        <f t="shared" si="43"/>
        <v>9781801061056</v>
      </c>
      <c r="C1046" s="1">
        <v>44515</v>
      </c>
      <c r="D1046">
        <v>9.99</v>
      </c>
      <c r="E1046">
        <v>64</v>
      </c>
      <c r="F1046" t="s">
        <v>351</v>
      </c>
      <c r="G1046">
        <v>1</v>
      </c>
      <c r="H1046">
        <v>9.99</v>
      </c>
      <c r="I1046">
        <v>6.66</v>
      </c>
      <c r="J1046">
        <v>33.33</v>
      </c>
      <c r="K1046">
        <v>45.05</v>
      </c>
      <c r="L1046">
        <v>5.49</v>
      </c>
      <c r="M1046">
        <v>1</v>
      </c>
    </row>
    <row r="1047" spans="1:13" x14ac:dyDescent="0.25">
      <c r="A1047" t="s">
        <v>22</v>
      </c>
      <c r="B1047" t="str">
        <f t="shared" si="43"/>
        <v>9781801061056</v>
      </c>
      <c r="C1047" s="1">
        <v>44515</v>
      </c>
      <c r="D1047">
        <v>9.99</v>
      </c>
      <c r="E1047">
        <v>64</v>
      </c>
      <c r="F1047" t="s">
        <v>334</v>
      </c>
      <c r="G1047">
        <v>1</v>
      </c>
      <c r="H1047">
        <v>9.99</v>
      </c>
      <c r="I1047">
        <v>6.66</v>
      </c>
      <c r="J1047">
        <v>33.33</v>
      </c>
      <c r="K1047">
        <v>45.05</v>
      </c>
      <c r="L1047">
        <v>5.49</v>
      </c>
      <c r="M1047">
        <v>1</v>
      </c>
    </row>
    <row r="1048" spans="1:13" x14ac:dyDescent="0.25">
      <c r="A1048" t="s">
        <v>22</v>
      </c>
      <c r="B1048" t="str">
        <f t="shared" si="43"/>
        <v>9781801061056</v>
      </c>
      <c r="C1048" s="1">
        <v>44515</v>
      </c>
      <c r="D1048">
        <v>9.99</v>
      </c>
      <c r="E1048">
        <v>64</v>
      </c>
      <c r="F1048" t="s">
        <v>387</v>
      </c>
      <c r="G1048">
        <v>1</v>
      </c>
      <c r="H1048">
        <v>9.99</v>
      </c>
      <c r="I1048">
        <v>6.66</v>
      </c>
      <c r="J1048">
        <v>33.33</v>
      </c>
      <c r="K1048">
        <v>45.05</v>
      </c>
      <c r="L1048">
        <v>5.49</v>
      </c>
      <c r="M1048">
        <v>1</v>
      </c>
    </row>
    <row r="1049" spans="1:13" x14ac:dyDescent="0.25">
      <c r="A1049" t="s">
        <v>22</v>
      </c>
      <c r="B1049" t="str">
        <f t="shared" si="43"/>
        <v>9781801061056</v>
      </c>
      <c r="C1049" s="1">
        <v>44515</v>
      </c>
      <c r="D1049">
        <v>9.99</v>
      </c>
      <c r="E1049">
        <v>64</v>
      </c>
      <c r="F1049" t="s">
        <v>352</v>
      </c>
      <c r="G1049">
        <v>2</v>
      </c>
      <c r="H1049">
        <v>19.98</v>
      </c>
      <c r="I1049">
        <v>13.32</v>
      </c>
      <c r="J1049">
        <v>33.33</v>
      </c>
      <c r="K1049">
        <v>45</v>
      </c>
      <c r="L1049">
        <v>10.99</v>
      </c>
      <c r="M1049">
        <v>1</v>
      </c>
    </row>
    <row r="1050" spans="1:13" x14ac:dyDescent="0.25">
      <c r="A1050" t="s">
        <v>22</v>
      </c>
      <c r="B1050" t="str">
        <f t="shared" si="43"/>
        <v>9781801061056</v>
      </c>
      <c r="C1050" s="1">
        <v>44515</v>
      </c>
      <c r="D1050">
        <v>9.99</v>
      </c>
      <c r="E1050">
        <v>64</v>
      </c>
      <c r="F1050" t="s">
        <v>299</v>
      </c>
      <c r="G1050">
        <v>17</v>
      </c>
      <c r="H1050">
        <v>169.83</v>
      </c>
      <c r="I1050">
        <v>113.23</v>
      </c>
      <c r="J1050">
        <v>33.33</v>
      </c>
      <c r="K1050">
        <v>45</v>
      </c>
      <c r="L1050">
        <v>93.41</v>
      </c>
      <c r="M1050">
        <v>1</v>
      </c>
    </row>
    <row r="1051" spans="1:13" x14ac:dyDescent="0.25">
      <c r="A1051" t="s">
        <v>22</v>
      </c>
      <c r="B1051" t="str">
        <f t="shared" si="43"/>
        <v>9781801061056</v>
      </c>
      <c r="C1051" s="1">
        <v>44515</v>
      </c>
      <c r="D1051">
        <v>9.99</v>
      </c>
      <c r="E1051">
        <v>64</v>
      </c>
      <c r="F1051" t="s">
        <v>318</v>
      </c>
      <c r="G1051">
        <v>4</v>
      </c>
      <c r="H1051">
        <v>39.96</v>
      </c>
      <c r="I1051">
        <v>26.64</v>
      </c>
      <c r="J1051">
        <v>33.33</v>
      </c>
      <c r="K1051">
        <v>45</v>
      </c>
      <c r="L1051">
        <v>21.98</v>
      </c>
      <c r="M1051">
        <v>1</v>
      </c>
    </row>
    <row r="1052" spans="1:13" x14ac:dyDescent="0.25">
      <c r="A1052" t="s">
        <v>22</v>
      </c>
      <c r="B1052" t="str">
        <f t="shared" si="43"/>
        <v>9781801061056</v>
      </c>
      <c r="C1052" s="1">
        <v>44515</v>
      </c>
      <c r="D1052">
        <v>9.99</v>
      </c>
      <c r="E1052">
        <v>64</v>
      </c>
      <c r="F1052" t="s">
        <v>315</v>
      </c>
      <c r="G1052">
        <v>3</v>
      </c>
      <c r="H1052">
        <v>29.97</v>
      </c>
      <c r="I1052">
        <v>19.98</v>
      </c>
      <c r="J1052">
        <v>33.33</v>
      </c>
      <c r="K1052">
        <v>45.02</v>
      </c>
      <c r="L1052">
        <v>16.48</v>
      </c>
      <c r="M1052">
        <v>1</v>
      </c>
    </row>
    <row r="1053" spans="1:13" x14ac:dyDescent="0.25">
      <c r="A1053" t="s">
        <v>168</v>
      </c>
      <c r="B1053" t="str">
        <f>"9781801060837"</f>
        <v>9781801060837</v>
      </c>
      <c r="C1053" s="1">
        <v>44516</v>
      </c>
      <c r="D1053">
        <v>9.99</v>
      </c>
      <c r="E1053">
        <v>140</v>
      </c>
      <c r="F1053" t="s">
        <v>307</v>
      </c>
      <c r="G1053">
        <v>-1</v>
      </c>
      <c r="H1053">
        <v>-9.99</v>
      </c>
      <c r="I1053">
        <v>-6.66</v>
      </c>
      <c r="J1053">
        <v>33.33</v>
      </c>
      <c r="K1053">
        <v>45.05</v>
      </c>
      <c r="L1053">
        <v>-5.49</v>
      </c>
      <c r="M1053">
        <v>1</v>
      </c>
    </row>
    <row r="1054" spans="1:13" x14ac:dyDescent="0.25">
      <c r="A1054" t="s">
        <v>168</v>
      </c>
      <c r="B1054" t="str">
        <f>"9781801060837"</f>
        <v>9781801060837</v>
      </c>
      <c r="C1054" s="1">
        <v>44516</v>
      </c>
      <c r="D1054">
        <v>9.99</v>
      </c>
      <c r="E1054">
        <v>140</v>
      </c>
      <c r="F1054" t="s">
        <v>355</v>
      </c>
      <c r="G1054">
        <v>1</v>
      </c>
      <c r="H1054">
        <v>9.99</v>
      </c>
      <c r="I1054">
        <v>6.66</v>
      </c>
      <c r="J1054">
        <v>33.33</v>
      </c>
      <c r="K1054">
        <v>45.05</v>
      </c>
      <c r="L1054">
        <v>5.49</v>
      </c>
      <c r="M1054">
        <v>1</v>
      </c>
    </row>
    <row r="1055" spans="1:13" x14ac:dyDescent="0.25">
      <c r="A1055" t="s">
        <v>168</v>
      </c>
      <c r="B1055" t="str">
        <f>"9781801060837"</f>
        <v>9781801060837</v>
      </c>
      <c r="C1055" s="1">
        <v>44516</v>
      </c>
      <c r="D1055">
        <v>9.99</v>
      </c>
      <c r="E1055">
        <v>140</v>
      </c>
      <c r="F1055" t="s">
        <v>355</v>
      </c>
      <c r="G1055">
        <v>1</v>
      </c>
      <c r="H1055">
        <v>9.99</v>
      </c>
      <c r="I1055">
        <v>6.66</v>
      </c>
      <c r="J1055">
        <v>33.33</v>
      </c>
      <c r="K1055">
        <v>45.05</v>
      </c>
      <c r="L1055">
        <v>5.49</v>
      </c>
      <c r="M1055">
        <v>1</v>
      </c>
    </row>
    <row r="1056" spans="1:13" x14ac:dyDescent="0.25">
      <c r="A1056" t="s">
        <v>168</v>
      </c>
      <c r="B1056" t="str">
        <f>"9781801060837"</f>
        <v>9781801060837</v>
      </c>
      <c r="C1056" s="1">
        <v>44516</v>
      </c>
      <c r="D1056">
        <v>9.99</v>
      </c>
      <c r="E1056">
        <v>140</v>
      </c>
      <c r="F1056" t="s">
        <v>303</v>
      </c>
      <c r="G1056">
        <v>1</v>
      </c>
      <c r="H1056">
        <v>9.99</v>
      </c>
      <c r="I1056">
        <v>6.66</v>
      </c>
      <c r="J1056">
        <v>33.33</v>
      </c>
      <c r="K1056">
        <v>45.05</v>
      </c>
      <c r="L1056">
        <v>5.49</v>
      </c>
      <c r="M1056">
        <v>1</v>
      </c>
    </row>
    <row r="1057" spans="1:13" x14ac:dyDescent="0.25">
      <c r="A1057" t="s">
        <v>87</v>
      </c>
      <c r="B1057" t="str">
        <f>"9781801061490"</f>
        <v>9781801061490</v>
      </c>
      <c r="C1057" s="1">
        <v>44523</v>
      </c>
      <c r="D1057">
        <v>9.99</v>
      </c>
      <c r="E1057">
        <v>442</v>
      </c>
      <c r="F1057" t="s">
        <v>298</v>
      </c>
      <c r="G1057">
        <v>3</v>
      </c>
      <c r="H1057">
        <v>29.97</v>
      </c>
      <c r="I1057">
        <v>18.88</v>
      </c>
      <c r="J1057">
        <v>37</v>
      </c>
      <c r="K1057">
        <v>47.99</v>
      </c>
      <c r="L1057">
        <v>15.59</v>
      </c>
      <c r="M1057">
        <v>1</v>
      </c>
    </row>
    <row r="1058" spans="1:13" x14ac:dyDescent="0.25">
      <c r="A1058" t="s">
        <v>87</v>
      </c>
      <c r="B1058" t="str">
        <f>"9781801061490"</f>
        <v>9781801061490</v>
      </c>
      <c r="C1058" s="1">
        <v>44523</v>
      </c>
      <c r="D1058">
        <v>9.99</v>
      </c>
      <c r="E1058">
        <v>442</v>
      </c>
      <c r="F1058" t="s">
        <v>309</v>
      </c>
      <c r="G1058">
        <v>3</v>
      </c>
      <c r="H1058">
        <v>29.97</v>
      </c>
      <c r="I1058">
        <v>19.98</v>
      </c>
      <c r="J1058">
        <v>33.33</v>
      </c>
      <c r="K1058">
        <v>45.02</v>
      </c>
      <c r="L1058">
        <v>16.48</v>
      </c>
      <c r="M1058">
        <v>1</v>
      </c>
    </row>
    <row r="1059" spans="1:13" x14ac:dyDescent="0.25">
      <c r="A1059" t="s">
        <v>14</v>
      </c>
      <c r="B1059" t="str">
        <f t="shared" ref="B1059:B1066" si="44">"9781801062220"</f>
        <v>9781801062220</v>
      </c>
      <c r="C1059" s="1">
        <v>44543</v>
      </c>
      <c r="D1059">
        <v>7.49</v>
      </c>
      <c r="E1059">
        <v>65</v>
      </c>
      <c r="F1059" t="s">
        <v>358</v>
      </c>
      <c r="G1059">
        <v>2</v>
      </c>
      <c r="H1059">
        <v>14.98</v>
      </c>
      <c r="I1059">
        <v>9.99</v>
      </c>
      <c r="J1059">
        <v>33.33</v>
      </c>
      <c r="K1059">
        <v>45</v>
      </c>
      <c r="L1059">
        <v>8.24</v>
      </c>
      <c r="M1059">
        <v>2</v>
      </c>
    </row>
    <row r="1060" spans="1:13" x14ac:dyDescent="0.25">
      <c r="A1060" t="s">
        <v>14</v>
      </c>
      <c r="B1060" t="str">
        <f t="shared" si="44"/>
        <v>9781801062220</v>
      </c>
      <c r="C1060" s="1">
        <v>44543</v>
      </c>
      <c r="D1060">
        <v>7.49</v>
      </c>
      <c r="E1060">
        <v>65</v>
      </c>
      <c r="F1060" t="s">
        <v>300</v>
      </c>
      <c r="G1060">
        <v>28</v>
      </c>
      <c r="H1060">
        <v>209.72</v>
      </c>
      <c r="I1060">
        <v>139.82</v>
      </c>
      <c r="J1060">
        <v>33.33</v>
      </c>
      <c r="K1060">
        <v>45</v>
      </c>
      <c r="L1060">
        <v>115.35</v>
      </c>
      <c r="M1060">
        <v>2</v>
      </c>
    </row>
    <row r="1061" spans="1:13" x14ac:dyDescent="0.25">
      <c r="A1061" t="s">
        <v>14</v>
      </c>
      <c r="B1061" t="str">
        <f t="shared" si="44"/>
        <v>9781801062220</v>
      </c>
      <c r="C1061" s="1">
        <v>44543</v>
      </c>
      <c r="D1061">
        <v>7.49</v>
      </c>
      <c r="E1061">
        <v>65</v>
      </c>
      <c r="F1061" t="s">
        <v>335</v>
      </c>
      <c r="G1061">
        <v>1</v>
      </c>
      <c r="H1061">
        <v>7.49</v>
      </c>
      <c r="I1061">
        <v>4.99</v>
      </c>
      <c r="J1061">
        <v>33.33</v>
      </c>
      <c r="K1061">
        <v>45</v>
      </c>
      <c r="L1061">
        <v>4.12</v>
      </c>
      <c r="M1061">
        <v>2</v>
      </c>
    </row>
    <row r="1062" spans="1:13" x14ac:dyDescent="0.25">
      <c r="A1062" t="s">
        <v>14</v>
      </c>
      <c r="B1062" t="str">
        <f t="shared" si="44"/>
        <v>9781801062220</v>
      </c>
      <c r="C1062" s="1">
        <v>44543</v>
      </c>
      <c r="D1062">
        <v>7.49</v>
      </c>
      <c r="E1062">
        <v>65</v>
      </c>
      <c r="F1062" t="s">
        <v>313</v>
      </c>
      <c r="G1062">
        <v>2</v>
      </c>
      <c r="H1062">
        <v>14.98</v>
      </c>
      <c r="I1062">
        <v>9.99</v>
      </c>
      <c r="J1062">
        <v>33.33</v>
      </c>
      <c r="K1062">
        <v>45</v>
      </c>
      <c r="L1062">
        <v>8.24</v>
      </c>
      <c r="M1062">
        <v>2</v>
      </c>
    </row>
    <row r="1063" spans="1:13" x14ac:dyDescent="0.25">
      <c r="A1063" t="s">
        <v>14</v>
      </c>
      <c r="B1063" t="str">
        <f t="shared" si="44"/>
        <v>9781801062220</v>
      </c>
      <c r="C1063" s="1">
        <v>44543</v>
      </c>
      <c r="D1063">
        <v>7.49</v>
      </c>
      <c r="E1063">
        <v>65</v>
      </c>
      <c r="F1063" t="s">
        <v>297</v>
      </c>
      <c r="G1063">
        <v>27</v>
      </c>
      <c r="H1063">
        <v>202.23</v>
      </c>
      <c r="I1063">
        <v>134.83000000000001</v>
      </c>
      <c r="J1063">
        <v>33.33</v>
      </c>
      <c r="K1063">
        <v>45</v>
      </c>
      <c r="L1063">
        <v>111.23</v>
      </c>
      <c r="M1063">
        <v>2</v>
      </c>
    </row>
    <row r="1064" spans="1:13" x14ac:dyDescent="0.25">
      <c r="A1064" t="s">
        <v>14</v>
      </c>
      <c r="B1064" t="str">
        <f t="shared" si="44"/>
        <v>9781801062220</v>
      </c>
      <c r="C1064" s="1">
        <v>44543</v>
      </c>
      <c r="D1064">
        <v>7.49</v>
      </c>
      <c r="E1064">
        <v>65</v>
      </c>
      <c r="F1064" t="s">
        <v>309</v>
      </c>
      <c r="G1064">
        <v>2</v>
      </c>
      <c r="H1064">
        <v>14.98</v>
      </c>
      <c r="I1064">
        <v>9.99</v>
      </c>
      <c r="J1064">
        <v>33.33</v>
      </c>
      <c r="K1064">
        <v>45</v>
      </c>
      <c r="L1064">
        <v>8.24</v>
      </c>
      <c r="M1064">
        <v>2</v>
      </c>
    </row>
    <row r="1065" spans="1:13" x14ac:dyDescent="0.25">
      <c r="A1065" t="s">
        <v>14</v>
      </c>
      <c r="B1065" t="str">
        <f t="shared" si="44"/>
        <v>9781801062220</v>
      </c>
      <c r="C1065" s="1">
        <v>44543</v>
      </c>
      <c r="D1065">
        <v>7.49</v>
      </c>
      <c r="E1065">
        <v>65</v>
      </c>
      <c r="F1065" t="s">
        <v>309</v>
      </c>
      <c r="G1065">
        <v>2</v>
      </c>
      <c r="H1065">
        <v>14.98</v>
      </c>
      <c r="I1065">
        <v>9.99</v>
      </c>
      <c r="J1065">
        <v>33.33</v>
      </c>
      <c r="K1065">
        <v>45</v>
      </c>
      <c r="L1065">
        <v>8.24</v>
      </c>
      <c r="M1065">
        <v>2</v>
      </c>
    </row>
    <row r="1066" spans="1:13" x14ac:dyDescent="0.25">
      <c r="A1066" t="s">
        <v>14</v>
      </c>
      <c r="B1066" t="str">
        <f t="shared" si="44"/>
        <v>9781801062220</v>
      </c>
      <c r="C1066" s="1">
        <v>44543</v>
      </c>
      <c r="D1066">
        <v>7.49</v>
      </c>
      <c r="E1066">
        <v>65</v>
      </c>
      <c r="F1066" t="s">
        <v>320</v>
      </c>
      <c r="G1066">
        <v>2</v>
      </c>
      <c r="H1066">
        <v>14.98</v>
      </c>
      <c r="I1066">
        <v>9.99</v>
      </c>
      <c r="J1066">
        <v>33.33</v>
      </c>
      <c r="K1066">
        <v>45</v>
      </c>
      <c r="L1066">
        <v>8.24</v>
      </c>
      <c r="M1066">
        <v>2</v>
      </c>
    </row>
    <row r="1067" spans="1:13" x14ac:dyDescent="0.25">
      <c r="A1067" t="s">
        <v>276</v>
      </c>
      <c r="B1067" t="str">
        <f>"9781801061575"</f>
        <v>9781801061575</v>
      </c>
      <c r="C1067" s="1">
        <v>44551</v>
      </c>
      <c r="D1067">
        <v>12.99</v>
      </c>
      <c r="E1067">
        <v>622</v>
      </c>
      <c r="F1067" t="s">
        <v>310</v>
      </c>
      <c r="G1067">
        <v>-1</v>
      </c>
      <c r="H1067">
        <v>-12.99</v>
      </c>
      <c r="I1067">
        <v>-8.66</v>
      </c>
      <c r="J1067">
        <v>33.33</v>
      </c>
      <c r="K1067">
        <v>45.04</v>
      </c>
      <c r="L1067">
        <v>-7.14</v>
      </c>
      <c r="M1067">
        <v>1</v>
      </c>
    </row>
    <row r="1068" spans="1:13" x14ac:dyDescent="0.25">
      <c r="A1068" t="s">
        <v>276</v>
      </c>
      <c r="B1068" t="str">
        <f>"9781801061575"</f>
        <v>9781801061575</v>
      </c>
      <c r="C1068" s="1">
        <v>44551</v>
      </c>
      <c r="D1068">
        <v>12.99</v>
      </c>
      <c r="E1068">
        <v>622</v>
      </c>
      <c r="F1068" t="s">
        <v>305</v>
      </c>
      <c r="G1068">
        <v>1</v>
      </c>
      <c r="H1068">
        <v>12.99</v>
      </c>
      <c r="I1068">
        <v>8.44</v>
      </c>
      <c r="J1068">
        <v>35</v>
      </c>
      <c r="K1068">
        <v>46.35</v>
      </c>
      <c r="L1068">
        <v>6.97</v>
      </c>
      <c r="M1068">
        <v>1</v>
      </c>
    </row>
    <row r="1069" spans="1:13" x14ac:dyDescent="0.25">
      <c r="A1069" t="s">
        <v>32</v>
      </c>
      <c r="B1069" t="str">
        <f t="shared" ref="B1069:B1085" si="45">"9781910574089"</f>
        <v>9781910574089</v>
      </c>
      <c r="C1069" s="1">
        <v>44568</v>
      </c>
      <c r="D1069">
        <v>6.99</v>
      </c>
      <c r="E1069">
        <v>99</v>
      </c>
      <c r="F1069" t="s">
        <v>298</v>
      </c>
      <c r="G1069">
        <v>1</v>
      </c>
      <c r="H1069">
        <v>6.99</v>
      </c>
      <c r="I1069">
        <v>4.4000000000000004</v>
      </c>
      <c r="J1069">
        <v>37</v>
      </c>
      <c r="K1069">
        <v>48.07</v>
      </c>
      <c r="L1069">
        <v>3.63</v>
      </c>
      <c r="M1069">
        <v>1</v>
      </c>
    </row>
    <row r="1070" spans="1:13" x14ac:dyDescent="0.25">
      <c r="A1070" t="s">
        <v>32</v>
      </c>
      <c r="B1070" t="str">
        <f t="shared" si="45"/>
        <v>9781910574089</v>
      </c>
      <c r="C1070" s="1">
        <v>44568</v>
      </c>
      <c r="D1070">
        <v>6.99</v>
      </c>
      <c r="E1070">
        <v>99</v>
      </c>
      <c r="F1070" t="s">
        <v>307</v>
      </c>
      <c r="G1070">
        <v>2</v>
      </c>
      <c r="H1070">
        <v>13.98</v>
      </c>
      <c r="I1070">
        <v>9.32</v>
      </c>
      <c r="J1070">
        <v>33.33</v>
      </c>
      <c r="K1070">
        <v>45</v>
      </c>
      <c r="L1070">
        <v>7.69</v>
      </c>
      <c r="M1070">
        <v>1</v>
      </c>
    </row>
    <row r="1071" spans="1:13" x14ac:dyDescent="0.25">
      <c r="A1071" t="s">
        <v>32</v>
      </c>
      <c r="B1071" t="str">
        <f t="shared" si="45"/>
        <v>9781910574089</v>
      </c>
      <c r="C1071" s="1">
        <v>44568</v>
      </c>
      <c r="D1071">
        <v>6.99</v>
      </c>
      <c r="E1071">
        <v>99</v>
      </c>
      <c r="F1071" t="s">
        <v>382</v>
      </c>
      <c r="G1071">
        <v>2</v>
      </c>
      <c r="H1071">
        <v>13.98</v>
      </c>
      <c r="I1071">
        <v>9.32</v>
      </c>
      <c r="J1071">
        <v>33.33</v>
      </c>
      <c r="K1071">
        <v>45</v>
      </c>
      <c r="L1071">
        <v>7.69</v>
      </c>
      <c r="M1071">
        <v>1</v>
      </c>
    </row>
    <row r="1072" spans="1:13" x14ac:dyDescent="0.25">
      <c r="A1072" t="s">
        <v>32</v>
      </c>
      <c r="B1072" t="str">
        <f t="shared" si="45"/>
        <v>9781910574089</v>
      </c>
      <c r="C1072" s="1">
        <v>44568</v>
      </c>
      <c r="D1072">
        <v>6.99</v>
      </c>
      <c r="E1072">
        <v>99</v>
      </c>
      <c r="F1072" t="s">
        <v>314</v>
      </c>
      <c r="G1072">
        <v>2</v>
      </c>
      <c r="H1072">
        <v>13.98</v>
      </c>
      <c r="I1072">
        <v>9.32</v>
      </c>
      <c r="J1072">
        <v>33.33</v>
      </c>
      <c r="K1072">
        <v>45</v>
      </c>
      <c r="L1072">
        <v>7.69</v>
      </c>
      <c r="M1072">
        <v>1</v>
      </c>
    </row>
    <row r="1073" spans="1:13" x14ac:dyDescent="0.25">
      <c r="A1073" t="s">
        <v>32</v>
      </c>
      <c r="B1073" t="str">
        <f t="shared" si="45"/>
        <v>9781910574089</v>
      </c>
      <c r="C1073" s="1">
        <v>44568</v>
      </c>
      <c r="D1073">
        <v>6.99</v>
      </c>
      <c r="E1073">
        <v>99</v>
      </c>
      <c r="F1073" t="s">
        <v>335</v>
      </c>
      <c r="G1073">
        <v>1</v>
      </c>
      <c r="H1073">
        <v>6.99</v>
      </c>
      <c r="I1073">
        <v>4.66</v>
      </c>
      <c r="J1073">
        <v>33.33</v>
      </c>
      <c r="K1073">
        <v>45.07</v>
      </c>
      <c r="L1073">
        <v>3.84</v>
      </c>
      <c r="M1073">
        <v>1</v>
      </c>
    </row>
    <row r="1074" spans="1:13" x14ac:dyDescent="0.25">
      <c r="A1074" t="s">
        <v>32</v>
      </c>
      <c r="B1074" t="str">
        <f t="shared" si="45"/>
        <v>9781910574089</v>
      </c>
      <c r="C1074" s="1">
        <v>44568</v>
      </c>
      <c r="D1074">
        <v>6.99</v>
      </c>
      <c r="E1074">
        <v>99</v>
      </c>
      <c r="F1074" t="s">
        <v>351</v>
      </c>
      <c r="G1074">
        <v>1</v>
      </c>
      <c r="H1074">
        <v>6.99</v>
      </c>
      <c r="I1074">
        <v>4.66</v>
      </c>
      <c r="J1074">
        <v>33.33</v>
      </c>
      <c r="K1074">
        <v>45.07</v>
      </c>
      <c r="L1074">
        <v>3.84</v>
      </c>
      <c r="M1074">
        <v>1</v>
      </c>
    </row>
    <row r="1075" spans="1:13" x14ac:dyDescent="0.25">
      <c r="A1075" t="s">
        <v>32</v>
      </c>
      <c r="B1075" t="str">
        <f t="shared" si="45"/>
        <v>9781910574089</v>
      </c>
      <c r="C1075" s="1">
        <v>44568</v>
      </c>
      <c r="D1075">
        <v>6.99</v>
      </c>
      <c r="E1075">
        <v>99</v>
      </c>
      <c r="F1075" t="s">
        <v>351</v>
      </c>
      <c r="G1075">
        <v>1</v>
      </c>
      <c r="H1075">
        <v>6.99</v>
      </c>
      <c r="I1075">
        <v>4.66</v>
      </c>
      <c r="J1075">
        <v>33.33</v>
      </c>
      <c r="K1075">
        <v>45.07</v>
      </c>
      <c r="L1075">
        <v>3.84</v>
      </c>
      <c r="M1075">
        <v>1</v>
      </c>
    </row>
    <row r="1076" spans="1:13" x14ac:dyDescent="0.25">
      <c r="A1076" t="s">
        <v>32</v>
      </c>
      <c r="B1076" t="str">
        <f t="shared" si="45"/>
        <v>9781910574089</v>
      </c>
      <c r="C1076" s="1">
        <v>44568</v>
      </c>
      <c r="D1076">
        <v>6.99</v>
      </c>
      <c r="E1076">
        <v>99</v>
      </c>
      <c r="F1076" t="s">
        <v>334</v>
      </c>
      <c r="G1076">
        <v>1</v>
      </c>
      <c r="H1076">
        <v>6.99</v>
      </c>
      <c r="I1076">
        <v>4.66</v>
      </c>
      <c r="J1076">
        <v>33.33</v>
      </c>
      <c r="K1076">
        <v>45.07</v>
      </c>
      <c r="L1076">
        <v>3.84</v>
      </c>
      <c r="M1076">
        <v>1</v>
      </c>
    </row>
    <row r="1077" spans="1:13" x14ac:dyDescent="0.25">
      <c r="A1077" t="s">
        <v>32</v>
      </c>
      <c r="B1077" t="str">
        <f t="shared" si="45"/>
        <v>9781910574089</v>
      </c>
      <c r="C1077" s="1">
        <v>44568</v>
      </c>
      <c r="D1077">
        <v>6.99</v>
      </c>
      <c r="E1077">
        <v>99</v>
      </c>
      <c r="F1077" t="s">
        <v>337</v>
      </c>
      <c r="G1077">
        <v>1</v>
      </c>
      <c r="H1077">
        <v>6.99</v>
      </c>
      <c r="I1077">
        <v>4.66</v>
      </c>
      <c r="J1077">
        <v>33.33</v>
      </c>
      <c r="K1077">
        <v>45.07</v>
      </c>
      <c r="L1077">
        <v>3.84</v>
      </c>
      <c r="M1077">
        <v>1</v>
      </c>
    </row>
    <row r="1078" spans="1:13" x14ac:dyDescent="0.25">
      <c r="A1078" t="s">
        <v>32</v>
      </c>
      <c r="B1078" t="str">
        <f t="shared" si="45"/>
        <v>9781910574089</v>
      </c>
      <c r="C1078" s="1">
        <v>44568</v>
      </c>
      <c r="D1078">
        <v>6.99</v>
      </c>
      <c r="E1078">
        <v>99</v>
      </c>
      <c r="F1078" t="s">
        <v>352</v>
      </c>
      <c r="G1078">
        <v>2</v>
      </c>
      <c r="H1078">
        <v>13.98</v>
      </c>
      <c r="I1078">
        <v>9.32</v>
      </c>
      <c r="J1078">
        <v>33.33</v>
      </c>
      <c r="K1078">
        <v>45</v>
      </c>
      <c r="L1078">
        <v>7.69</v>
      </c>
      <c r="M1078">
        <v>1</v>
      </c>
    </row>
    <row r="1079" spans="1:13" x14ac:dyDescent="0.25">
      <c r="A1079" t="s">
        <v>32</v>
      </c>
      <c r="B1079" t="str">
        <f t="shared" si="45"/>
        <v>9781910574089</v>
      </c>
      <c r="C1079" s="1">
        <v>44568</v>
      </c>
      <c r="D1079">
        <v>6.99</v>
      </c>
      <c r="E1079">
        <v>99</v>
      </c>
      <c r="F1079" t="s">
        <v>328</v>
      </c>
      <c r="G1079">
        <v>10</v>
      </c>
      <c r="H1079">
        <v>69.900000000000006</v>
      </c>
      <c r="I1079">
        <v>46.6</v>
      </c>
      <c r="J1079">
        <v>33.33</v>
      </c>
      <c r="K1079">
        <v>45</v>
      </c>
      <c r="L1079">
        <v>38.450000000000003</v>
      </c>
      <c r="M1079">
        <v>1</v>
      </c>
    </row>
    <row r="1080" spans="1:13" x14ac:dyDescent="0.25">
      <c r="A1080" t="s">
        <v>32</v>
      </c>
      <c r="B1080" t="str">
        <f t="shared" si="45"/>
        <v>9781910574089</v>
      </c>
      <c r="C1080" s="1">
        <v>44568</v>
      </c>
      <c r="D1080">
        <v>6.99</v>
      </c>
      <c r="E1080">
        <v>99</v>
      </c>
      <c r="F1080" t="s">
        <v>299</v>
      </c>
      <c r="G1080">
        <v>1</v>
      </c>
      <c r="H1080">
        <v>6.99</v>
      </c>
      <c r="I1080">
        <v>4.66</v>
      </c>
      <c r="J1080">
        <v>33.33</v>
      </c>
      <c r="K1080">
        <v>45.07</v>
      </c>
      <c r="L1080">
        <v>3.84</v>
      </c>
      <c r="M1080">
        <v>1</v>
      </c>
    </row>
    <row r="1081" spans="1:13" x14ac:dyDescent="0.25">
      <c r="A1081" t="s">
        <v>32</v>
      </c>
      <c r="B1081" t="str">
        <f t="shared" si="45"/>
        <v>9781910574089</v>
      </c>
      <c r="C1081" s="1">
        <v>44568</v>
      </c>
      <c r="D1081">
        <v>6.99</v>
      </c>
      <c r="E1081">
        <v>99</v>
      </c>
      <c r="F1081" t="s">
        <v>299</v>
      </c>
      <c r="G1081">
        <v>1</v>
      </c>
      <c r="H1081">
        <v>6.99</v>
      </c>
      <c r="I1081">
        <v>4.66</v>
      </c>
      <c r="J1081">
        <v>33.33</v>
      </c>
      <c r="K1081">
        <v>45.07</v>
      </c>
      <c r="L1081">
        <v>3.84</v>
      </c>
      <c r="M1081">
        <v>1</v>
      </c>
    </row>
    <row r="1082" spans="1:13" x14ac:dyDescent="0.25">
      <c r="A1082" t="s">
        <v>32</v>
      </c>
      <c r="B1082" t="str">
        <f t="shared" si="45"/>
        <v>9781910574089</v>
      </c>
      <c r="C1082" s="1">
        <v>44568</v>
      </c>
      <c r="D1082">
        <v>6.99</v>
      </c>
      <c r="E1082">
        <v>99</v>
      </c>
      <c r="F1082" t="s">
        <v>299</v>
      </c>
      <c r="G1082">
        <v>1</v>
      </c>
      <c r="H1082">
        <v>6.99</v>
      </c>
      <c r="I1082">
        <v>4.66</v>
      </c>
      <c r="J1082">
        <v>33.33</v>
      </c>
      <c r="K1082">
        <v>45.07</v>
      </c>
      <c r="L1082">
        <v>3.84</v>
      </c>
      <c r="M1082">
        <v>1</v>
      </c>
    </row>
    <row r="1083" spans="1:13" x14ac:dyDescent="0.25">
      <c r="A1083" t="s">
        <v>32</v>
      </c>
      <c r="B1083" t="str">
        <f t="shared" si="45"/>
        <v>9781910574089</v>
      </c>
      <c r="C1083" s="1">
        <v>44568</v>
      </c>
      <c r="D1083">
        <v>6.99</v>
      </c>
      <c r="E1083">
        <v>99</v>
      </c>
      <c r="F1083" t="s">
        <v>342</v>
      </c>
      <c r="G1083">
        <v>2</v>
      </c>
      <c r="H1083">
        <v>13.98</v>
      </c>
      <c r="I1083">
        <v>9.32</v>
      </c>
      <c r="J1083">
        <v>33.33</v>
      </c>
      <c r="K1083">
        <v>45</v>
      </c>
      <c r="L1083">
        <v>7.69</v>
      </c>
      <c r="M1083">
        <v>1</v>
      </c>
    </row>
    <row r="1084" spans="1:13" x14ac:dyDescent="0.25">
      <c r="A1084" t="s">
        <v>32</v>
      </c>
      <c r="B1084" t="str">
        <f t="shared" si="45"/>
        <v>9781910574089</v>
      </c>
      <c r="C1084" s="1">
        <v>44568</v>
      </c>
      <c r="D1084">
        <v>6.99</v>
      </c>
      <c r="E1084">
        <v>99</v>
      </c>
      <c r="F1084" t="s">
        <v>327</v>
      </c>
      <c r="G1084">
        <v>1</v>
      </c>
      <c r="H1084">
        <v>6.99</v>
      </c>
      <c r="I1084">
        <v>4.66</v>
      </c>
      <c r="J1084">
        <v>33.33</v>
      </c>
      <c r="K1084">
        <v>45.07</v>
      </c>
      <c r="L1084">
        <v>3.84</v>
      </c>
      <c r="M1084">
        <v>1</v>
      </c>
    </row>
    <row r="1085" spans="1:13" x14ac:dyDescent="0.25">
      <c r="A1085" t="s">
        <v>32</v>
      </c>
      <c r="B1085" t="str">
        <f t="shared" si="45"/>
        <v>9781910574089</v>
      </c>
      <c r="C1085" s="1">
        <v>44568</v>
      </c>
      <c r="D1085">
        <v>6.99</v>
      </c>
      <c r="E1085">
        <v>99</v>
      </c>
      <c r="F1085" t="s">
        <v>315</v>
      </c>
      <c r="G1085">
        <v>2</v>
      </c>
      <c r="H1085">
        <v>13.98</v>
      </c>
      <c r="I1085">
        <v>9.32</v>
      </c>
      <c r="J1085">
        <v>33.33</v>
      </c>
      <c r="K1085">
        <v>45</v>
      </c>
      <c r="L1085">
        <v>7.69</v>
      </c>
      <c r="M1085">
        <v>1</v>
      </c>
    </row>
    <row r="1086" spans="1:13" x14ac:dyDescent="0.25">
      <c r="A1086" t="s">
        <v>52</v>
      </c>
      <c r="B1086" t="str">
        <f t="shared" ref="B1086:B1093" si="46">"9781913245528"</f>
        <v>9781913245528</v>
      </c>
      <c r="C1086" s="1">
        <v>44580</v>
      </c>
      <c r="D1086">
        <v>6.99</v>
      </c>
      <c r="E1086">
        <v>71</v>
      </c>
      <c r="F1086" t="s">
        <v>298</v>
      </c>
      <c r="G1086">
        <v>2</v>
      </c>
      <c r="H1086">
        <v>13.98</v>
      </c>
      <c r="I1086">
        <v>8.81</v>
      </c>
      <c r="J1086">
        <v>37</v>
      </c>
      <c r="K1086">
        <v>47.93</v>
      </c>
      <c r="L1086">
        <v>7.28</v>
      </c>
      <c r="M1086">
        <v>1</v>
      </c>
    </row>
    <row r="1087" spans="1:13" x14ac:dyDescent="0.25">
      <c r="A1087" t="s">
        <v>52</v>
      </c>
      <c r="B1087" t="str">
        <f t="shared" si="46"/>
        <v>9781913245528</v>
      </c>
      <c r="C1087" s="1">
        <v>44580</v>
      </c>
      <c r="D1087">
        <v>6.99</v>
      </c>
      <c r="E1087">
        <v>71</v>
      </c>
      <c r="F1087" t="s">
        <v>369</v>
      </c>
      <c r="G1087">
        <v>1</v>
      </c>
      <c r="H1087">
        <v>6.99</v>
      </c>
      <c r="I1087">
        <v>4.66</v>
      </c>
      <c r="J1087">
        <v>33.33</v>
      </c>
      <c r="K1087">
        <v>45.07</v>
      </c>
      <c r="L1087">
        <v>3.84</v>
      </c>
      <c r="M1087">
        <v>1</v>
      </c>
    </row>
    <row r="1088" spans="1:13" x14ac:dyDescent="0.25">
      <c r="A1088" t="s">
        <v>52</v>
      </c>
      <c r="B1088" t="str">
        <f t="shared" si="46"/>
        <v>9781913245528</v>
      </c>
      <c r="C1088" s="1">
        <v>44580</v>
      </c>
      <c r="D1088">
        <v>6.99</v>
      </c>
      <c r="E1088">
        <v>71</v>
      </c>
      <c r="F1088" t="s">
        <v>336</v>
      </c>
      <c r="G1088">
        <v>1</v>
      </c>
      <c r="H1088">
        <v>6.99</v>
      </c>
      <c r="I1088">
        <v>4.66</v>
      </c>
      <c r="J1088">
        <v>33.33</v>
      </c>
      <c r="K1088">
        <v>45.07</v>
      </c>
      <c r="L1088">
        <v>3.84</v>
      </c>
      <c r="M1088">
        <v>1</v>
      </c>
    </row>
    <row r="1089" spans="1:13" x14ac:dyDescent="0.25">
      <c r="A1089" t="s">
        <v>52</v>
      </c>
      <c r="B1089" t="str">
        <f t="shared" si="46"/>
        <v>9781913245528</v>
      </c>
      <c r="C1089" s="1">
        <v>44580</v>
      </c>
      <c r="D1089">
        <v>6.99</v>
      </c>
      <c r="E1089">
        <v>71</v>
      </c>
      <c r="F1089" t="s">
        <v>299</v>
      </c>
      <c r="G1089">
        <v>1</v>
      </c>
      <c r="H1089">
        <v>6.99</v>
      </c>
      <c r="I1089">
        <v>4.66</v>
      </c>
      <c r="J1089">
        <v>33.33</v>
      </c>
      <c r="K1089">
        <v>45.07</v>
      </c>
      <c r="L1089">
        <v>3.84</v>
      </c>
      <c r="M1089">
        <v>1</v>
      </c>
    </row>
    <row r="1090" spans="1:13" x14ac:dyDescent="0.25">
      <c r="A1090" t="s">
        <v>52</v>
      </c>
      <c r="B1090" t="str">
        <f t="shared" si="46"/>
        <v>9781913245528</v>
      </c>
      <c r="C1090" s="1">
        <v>44580</v>
      </c>
      <c r="D1090">
        <v>6.99</v>
      </c>
      <c r="E1090">
        <v>71</v>
      </c>
      <c r="F1090" t="s">
        <v>299</v>
      </c>
      <c r="G1090">
        <v>1</v>
      </c>
      <c r="H1090">
        <v>6.99</v>
      </c>
      <c r="I1090">
        <v>4.66</v>
      </c>
      <c r="J1090">
        <v>33.33</v>
      </c>
      <c r="K1090">
        <v>45.07</v>
      </c>
      <c r="L1090">
        <v>3.84</v>
      </c>
      <c r="M1090">
        <v>1</v>
      </c>
    </row>
    <row r="1091" spans="1:13" x14ac:dyDescent="0.25">
      <c r="A1091" t="s">
        <v>52</v>
      </c>
      <c r="B1091" t="str">
        <f t="shared" si="46"/>
        <v>9781913245528</v>
      </c>
      <c r="C1091" s="1">
        <v>44580</v>
      </c>
      <c r="D1091">
        <v>6.99</v>
      </c>
      <c r="E1091">
        <v>71</v>
      </c>
      <c r="F1091" t="s">
        <v>297</v>
      </c>
      <c r="G1091">
        <v>1</v>
      </c>
      <c r="H1091">
        <v>6.99</v>
      </c>
      <c r="I1091">
        <v>4.66</v>
      </c>
      <c r="J1091">
        <v>33.33</v>
      </c>
      <c r="K1091">
        <v>45.07</v>
      </c>
      <c r="L1091">
        <v>3.84</v>
      </c>
      <c r="M1091">
        <v>1</v>
      </c>
    </row>
    <row r="1092" spans="1:13" x14ac:dyDescent="0.25">
      <c r="A1092" t="s">
        <v>52</v>
      </c>
      <c r="B1092" t="str">
        <f t="shared" si="46"/>
        <v>9781913245528</v>
      </c>
      <c r="C1092" s="1">
        <v>44580</v>
      </c>
      <c r="D1092">
        <v>6.99</v>
      </c>
      <c r="E1092">
        <v>71</v>
      </c>
      <c r="F1092" t="s">
        <v>303</v>
      </c>
      <c r="G1092">
        <v>1</v>
      </c>
      <c r="H1092">
        <v>6.99</v>
      </c>
      <c r="I1092">
        <v>4.66</v>
      </c>
      <c r="J1092">
        <v>33.33</v>
      </c>
      <c r="K1092">
        <v>45.07</v>
      </c>
      <c r="L1092">
        <v>3.84</v>
      </c>
      <c r="M1092">
        <v>1</v>
      </c>
    </row>
    <row r="1093" spans="1:13" x14ac:dyDescent="0.25">
      <c r="A1093" t="s">
        <v>52</v>
      </c>
      <c r="B1093" t="str">
        <f t="shared" si="46"/>
        <v>9781913245528</v>
      </c>
      <c r="C1093" s="1">
        <v>44580</v>
      </c>
      <c r="D1093">
        <v>6.99</v>
      </c>
      <c r="E1093">
        <v>71</v>
      </c>
      <c r="F1093" t="s">
        <v>333</v>
      </c>
      <c r="G1093">
        <v>10</v>
      </c>
      <c r="H1093">
        <v>69.900000000000006</v>
      </c>
      <c r="I1093">
        <v>45.44</v>
      </c>
      <c r="J1093">
        <v>35</v>
      </c>
      <c r="K1093">
        <v>46.31</v>
      </c>
      <c r="L1093">
        <v>37.53</v>
      </c>
      <c r="M1093">
        <v>1</v>
      </c>
    </row>
    <row r="1094" spans="1:13" x14ac:dyDescent="0.25">
      <c r="A1094" t="s">
        <v>173</v>
      </c>
      <c r="B1094" t="str">
        <f t="shared" ref="B1094:B1124" si="47">"9781801062114"</f>
        <v>9781801062114</v>
      </c>
      <c r="C1094" s="1">
        <v>44599</v>
      </c>
      <c r="D1094">
        <v>5.99</v>
      </c>
      <c r="E1094">
        <v>72</v>
      </c>
      <c r="F1094" t="s">
        <v>353</v>
      </c>
      <c r="G1094">
        <v>2</v>
      </c>
      <c r="H1094">
        <v>11.98</v>
      </c>
      <c r="I1094">
        <v>7.99</v>
      </c>
      <c r="J1094">
        <v>33.33</v>
      </c>
      <c r="K1094">
        <v>45</v>
      </c>
      <c r="L1094">
        <v>6.59</v>
      </c>
      <c r="M1094">
        <v>1</v>
      </c>
    </row>
    <row r="1095" spans="1:13" x14ac:dyDescent="0.25">
      <c r="A1095" t="s">
        <v>173</v>
      </c>
      <c r="B1095" t="str">
        <f t="shared" si="47"/>
        <v>9781801062114</v>
      </c>
      <c r="C1095" s="1">
        <v>44599</v>
      </c>
      <c r="D1095">
        <v>5.99</v>
      </c>
      <c r="E1095">
        <v>72</v>
      </c>
      <c r="F1095" t="s">
        <v>362</v>
      </c>
      <c r="G1095">
        <v>2</v>
      </c>
      <c r="H1095">
        <v>11.98</v>
      </c>
      <c r="I1095">
        <v>7.99</v>
      </c>
      <c r="J1095">
        <v>33.33</v>
      </c>
      <c r="K1095">
        <v>45</v>
      </c>
      <c r="L1095">
        <v>6.59</v>
      </c>
      <c r="M1095">
        <v>1</v>
      </c>
    </row>
    <row r="1096" spans="1:13" x14ac:dyDescent="0.25">
      <c r="A1096" t="s">
        <v>173</v>
      </c>
      <c r="B1096" t="str">
        <f t="shared" si="47"/>
        <v>9781801062114</v>
      </c>
      <c r="C1096" s="1">
        <v>44599</v>
      </c>
      <c r="D1096">
        <v>5.99</v>
      </c>
      <c r="E1096">
        <v>72</v>
      </c>
      <c r="F1096" t="s">
        <v>419</v>
      </c>
      <c r="G1096">
        <v>-2</v>
      </c>
      <c r="H1096">
        <v>-11.98</v>
      </c>
      <c r="I1096">
        <v>-7.99</v>
      </c>
      <c r="J1096">
        <v>33.33</v>
      </c>
      <c r="K1096">
        <v>45</v>
      </c>
      <c r="L1096">
        <v>-6.59</v>
      </c>
      <c r="M1096">
        <v>1</v>
      </c>
    </row>
    <row r="1097" spans="1:13" x14ac:dyDescent="0.25">
      <c r="A1097" t="s">
        <v>173</v>
      </c>
      <c r="B1097" t="str">
        <f t="shared" si="47"/>
        <v>9781801062114</v>
      </c>
      <c r="C1097" s="1">
        <v>44599</v>
      </c>
      <c r="D1097">
        <v>5.99</v>
      </c>
      <c r="E1097">
        <v>72</v>
      </c>
      <c r="F1097" t="s">
        <v>418</v>
      </c>
      <c r="G1097">
        <v>-2</v>
      </c>
      <c r="H1097">
        <v>-11.98</v>
      </c>
      <c r="I1097">
        <v>-7.79</v>
      </c>
      <c r="J1097">
        <v>35</v>
      </c>
      <c r="K1097">
        <v>46.33</v>
      </c>
      <c r="L1097">
        <v>-6.43</v>
      </c>
      <c r="M1097">
        <v>1</v>
      </c>
    </row>
    <row r="1098" spans="1:13" x14ac:dyDescent="0.25">
      <c r="A1098" t="s">
        <v>173</v>
      </c>
      <c r="B1098" t="str">
        <f t="shared" si="47"/>
        <v>9781801062114</v>
      </c>
      <c r="C1098" s="1">
        <v>44599</v>
      </c>
      <c r="D1098">
        <v>5.99</v>
      </c>
      <c r="E1098">
        <v>72</v>
      </c>
      <c r="F1098" t="s">
        <v>323</v>
      </c>
      <c r="G1098">
        <v>1</v>
      </c>
      <c r="H1098">
        <v>5.99</v>
      </c>
      <c r="I1098">
        <v>3.89</v>
      </c>
      <c r="J1098">
        <v>35</v>
      </c>
      <c r="K1098">
        <v>46.42</v>
      </c>
      <c r="L1098">
        <v>3.21</v>
      </c>
      <c r="M1098">
        <v>1</v>
      </c>
    </row>
    <row r="1099" spans="1:13" x14ac:dyDescent="0.25">
      <c r="A1099" t="s">
        <v>173</v>
      </c>
      <c r="B1099" t="str">
        <f t="shared" si="47"/>
        <v>9781801062114</v>
      </c>
      <c r="C1099" s="1">
        <v>44599</v>
      </c>
      <c r="D1099">
        <v>5.99</v>
      </c>
      <c r="E1099">
        <v>72</v>
      </c>
      <c r="F1099" t="s">
        <v>323</v>
      </c>
      <c r="G1099">
        <v>1</v>
      </c>
      <c r="H1099">
        <v>5.99</v>
      </c>
      <c r="I1099">
        <v>3.89</v>
      </c>
      <c r="J1099">
        <v>35</v>
      </c>
      <c r="K1099">
        <v>46.42</v>
      </c>
      <c r="L1099">
        <v>3.21</v>
      </c>
      <c r="M1099">
        <v>1</v>
      </c>
    </row>
    <row r="1100" spans="1:13" x14ac:dyDescent="0.25">
      <c r="A1100" t="s">
        <v>173</v>
      </c>
      <c r="B1100" t="str">
        <f t="shared" si="47"/>
        <v>9781801062114</v>
      </c>
      <c r="C1100" s="1">
        <v>44599</v>
      </c>
      <c r="D1100">
        <v>5.99</v>
      </c>
      <c r="E1100">
        <v>72</v>
      </c>
      <c r="F1100" t="s">
        <v>323</v>
      </c>
      <c r="G1100">
        <v>1</v>
      </c>
      <c r="H1100">
        <v>5.99</v>
      </c>
      <c r="I1100">
        <v>3.89</v>
      </c>
      <c r="J1100">
        <v>35</v>
      </c>
      <c r="K1100">
        <v>46.42</v>
      </c>
      <c r="L1100">
        <v>3.21</v>
      </c>
      <c r="M1100">
        <v>1</v>
      </c>
    </row>
    <row r="1101" spans="1:13" x14ac:dyDescent="0.25">
      <c r="A1101" t="s">
        <v>173</v>
      </c>
      <c r="B1101" t="str">
        <f t="shared" si="47"/>
        <v>9781801062114</v>
      </c>
      <c r="C1101" s="1">
        <v>44599</v>
      </c>
      <c r="D1101">
        <v>5.99</v>
      </c>
      <c r="E1101">
        <v>72</v>
      </c>
      <c r="F1101" t="s">
        <v>323</v>
      </c>
      <c r="G1101">
        <v>1</v>
      </c>
      <c r="H1101">
        <v>5.99</v>
      </c>
      <c r="I1101">
        <v>3.89</v>
      </c>
      <c r="J1101">
        <v>35</v>
      </c>
      <c r="K1101">
        <v>46.42</v>
      </c>
      <c r="L1101">
        <v>3.21</v>
      </c>
      <c r="M1101">
        <v>1</v>
      </c>
    </row>
    <row r="1102" spans="1:13" x14ac:dyDescent="0.25">
      <c r="A1102" t="s">
        <v>173</v>
      </c>
      <c r="B1102" t="str">
        <f t="shared" si="47"/>
        <v>9781801062114</v>
      </c>
      <c r="C1102" s="1">
        <v>44599</v>
      </c>
      <c r="D1102">
        <v>5.99</v>
      </c>
      <c r="E1102">
        <v>72</v>
      </c>
      <c r="F1102" t="s">
        <v>323</v>
      </c>
      <c r="G1102">
        <v>1</v>
      </c>
      <c r="H1102">
        <v>5.99</v>
      </c>
      <c r="I1102">
        <v>3.89</v>
      </c>
      <c r="J1102">
        <v>35</v>
      </c>
      <c r="K1102">
        <v>46.42</v>
      </c>
      <c r="L1102">
        <v>3.21</v>
      </c>
      <c r="M1102">
        <v>1</v>
      </c>
    </row>
    <row r="1103" spans="1:13" x14ac:dyDescent="0.25">
      <c r="A1103" t="s">
        <v>173</v>
      </c>
      <c r="B1103" t="str">
        <f t="shared" si="47"/>
        <v>9781801062114</v>
      </c>
      <c r="C1103" s="1">
        <v>44599</v>
      </c>
      <c r="D1103">
        <v>5.99</v>
      </c>
      <c r="E1103">
        <v>72</v>
      </c>
      <c r="F1103" t="s">
        <v>323</v>
      </c>
      <c r="G1103">
        <v>1</v>
      </c>
      <c r="H1103">
        <v>5.99</v>
      </c>
      <c r="I1103">
        <v>3.89</v>
      </c>
      <c r="J1103">
        <v>35</v>
      </c>
      <c r="K1103">
        <v>46.42</v>
      </c>
      <c r="L1103">
        <v>3.21</v>
      </c>
      <c r="M1103">
        <v>1</v>
      </c>
    </row>
    <row r="1104" spans="1:13" x14ac:dyDescent="0.25">
      <c r="A1104" t="s">
        <v>173</v>
      </c>
      <c r="B1104" t="str">
        <f t="shared" si="47"/>
        <v>9781801062114</v>
      </c>
      <c r="C1104" s="1">
        <v>44599</v>
      </c>
      <c r="D1104">
        <v>5.99</v>
      </c>
      <c r="E1104">
        <v>72</v>
      </c>
      <c r="F1104" t="s">
        <v>323</v>
      </c>
      <c r="G1104">
        <v>1</v>
      </c>
      <c r="H1104">
        <v>5.99</v>
      </c>
      <c r="I1104">
        <v>3.89</v>
      </c>
      <c r="J1104">
        <v>35</v>
      </c>
      <c r="K1104">
        <v>46.42</v>
      </c>
      <c r="L1104">
        <v>3.21</v>
      </c>
      <c r="M1104">
        <v>1</v>
      </c>
    </row>
    <row r="1105" spans="1:13" x14ac:dyDescent="0.25">
      <c r="A1105" t="s">
        <v>173</v>
      </c>
      <c r="B1105" t="str">
        <f t="shared" si="47"/>
        <v>9781801062114</v>
      </c>
      <c r="C1105" s="1">
        <v>44599</v>
      </c>
      <c r="D1105">
        <v>5.99</v>
      </c>
      <c r="E1105">
        <v>72</v>
      </c>
      <c r="F1105" t="s">
        <v>323</v>
      </c>
      <c r="G1105">
        <v>1</v>
      </c>
      <c r="H1105">
        <v>5.99</v>
      </c>
      <c r="I1105">
        <v>3.89</v>
      </c>
      <c r="J1105">
        <v>35</v>
      </c>
      <c r="K1105">
        <v>46.42</v>
      </c>
      <c r="L1105">
        <v>3.21</v>
      </c>
      <c r="M1105">
        <v>1</v>
      </c>
    </row>
    <row r="1106" spans="1:13" x14ac:dyDescent="0.25">
      <c r="A1106" t="s">
        <v>173</v>
      </c>
      <c r="B1106" t="str">
        <f t="shared" si="47"/>
        <v>9781801062114</v>
      </c>
      <c r="C1106" s="1">
        <v>44599</v>
      </c>
      <c r="D1106">
        <v>5.99</v>
      </c>
      <c r="E1106">
        <v>72</v>
      </c>
      <c r="F1106" t="s">
        <v>323</v>
      </c>
      <c r="G1106">
        <v>1</v>
      </c>
      <c r="H1106">
        <v>5.99</v>
      </c>
      <c r="I1106">
        <v>3.89</v>
      </c>
      <c r="J1106">
        <v>35</v>
      </c>
      <c r="K1106">
        <v>46.42</v>
      </c>
      <c r="L1106">
        <v>3.21</v>
      </c>
      <c r="M1106">
        <v>1</v>
      </c>
    </row>
    <row r="1107" spans="1:13" x14ac:dyDescent="0.25">
      <c r="A1107" t="s">
        <v>173</v>
      </c>
      <c r="B1107" t="str">
        <f t="shared" si="47"/>
        <v>9781801062114</v>
      </c>
      <c r="C1107" s="1">
        <v>44599</v>
      </c>
      <c r="D1107">
        <v>5.99</v>
      </c>
      <c r="E1107">
        <v>72</v>
      </c>
      <c r="F1107" t="s">
        <v>323</v>
      </c>
      <c r="G1107">
        <v>1</v>
      </c>
      <c r="H1107">
        <v>5.99</v>
      </c>
      <c r="I1107">
        <v>3.89</v>
      </c>
      <c r="J1107">
        <v>35</v>
      </c>
      <c r="K1107">
        <v>46.42</v>
      </c>
      <c r="L1107">
        <v>3.21</v>
      </c>
      <c r="M1107">
        <v>1</v>
      </c>
    </row>
    <row r="1108" spans="1:13" x14ac:dyDescent="0.25">
      <c r="A1108" t="s">
        <v>173</v>
      </c>
      <c r="B1108" t="str">
        <f t="shared" si="47"/>
        <v>9781801062114</v>
      </c>
      <c r="C1108" s="1">
        <v>44599</v>
      </c>
      <c r="D1108">
        <v>5.99</v>
      </c>
      <c r="E1108">
        <v>72</v>
      </c>
      <c r="F1108" t="s">
        <v>323</v>
      </c>
      <c r="G1108">
        <v>1</v>
      </c>
      <c r="H1108">
        <v>5.99</v>
      </c>
      <c r="I1108">
        <v>3.89</v>
      </c>
      <c r="J1108">
        <v>35</v>
      </c>
      <c r="K1108">
        <v>46.42</v>
      </c>
      <c r="L1108">
        <v>3.21</v>
      </c>
      <c r="M1108">
        <v>1</v>
      </c>
    </row>
    <row r="1109" spans="1:13" x14ac:dyDescent="0.25">
      <c r="A1109" t="s">
        <v>173</v>
      </c>
      <c r="B1109" t="str">
        <f t="shared" si="47"/>
        <v>9781801062114</v>
      </c>
      <c r="C1109" s="1">
        <v>44599</v>
      </c>
      <c r="D1109">
        <v>5.99</v>
      </c>
      <c r="E1109">
        <v>72</v>
      </c>
      <c r="F1109" t="s">
        <v>323</v>
      </c>
      <c r="G1109">
        <v>1</v>
      </c>
      <c r="H1109">
        <v>5.99</v>
      </c>
      <c r="I1109">
        <v>3.89</v>
      </c>
      <c r="J1109">
        <v>35</v>
      </c>
      <c r="K1109">
        <v>46.42</v>
      </c>
      <c r="L1109">
        <v>3.21</v>
      </c>
      <c r="M1109">
        <v>1</v>
      </c>
    </row>
    <row r="1110" spans="1:13" x14ac:dyDescent="0.25">
      <c r="A1110" t="s">
        <v>173</v>
      </c>
      <c r="B1110" t="str">
        <f t="shared" si="47"/>
        <v>9781801062114</v>
      </c>
      <c r="C1110" s="1">
        <v>44599</v>
      </c>
      <c r="D1110">
        <v>5.99</v>
      </c>
      <c r="E1110">
        <v>72</v>
      </c>
      <c r="F1110" t="s">
        <v>323</v>
      </c>
      <c r="G1110">
        <v>1</v>
      </c>
      <c r="H1110">
        <v>5.99</v>
      </c>
      <c r="I1110">
        <v>3.89</v>
      </c>
      <c r="J1110">
        <v>35</v>
      </c>
      <c r="K1110">
        <v>46.42</v>
      </c>
      <c r="L1110">
        <v>3.21</v>
      </c>
      <c r="M1110">
        <v>1</v>
      </c>
    </row>
    <row r="1111" spans="1:13" x14ac:dyDescent="0.25">
      <c r="A1111" t="s">
        <v>173</v>
      </c>
      <c r="B1111" t="str">
        <f t="shared" si="47"/>
        <v>9781801062114</v>
      </c>
      <c r="C1111" s="1">
        <v>44599</v>
      </c>
      <c r="D1111">
        <v>5.99</v>
      </c>
      <c r="E1111">
        <v>72</v>
      </c>
      <c r="F1111" t="s">
        <v>323</v>
      </c>
      <c r="G1111">
        <v>-1</v>
      </c>
      <c r="H1111">
        <v>-5.99</v>
      </c>
      <c r="I1111">
        <v>-3.89</v>
      </c>
      <c r="J1111">
        <v>35</v>
      </c>
      <c r="K1111">
        <v>46.42</v>
      </c>
      <c r="L1111">
        <v>-3.21</v>
      </c>
      <c r="M1111">
        <v>1</v>
      </c>
    </row>
    <row r="1112" spans="1:13" x14ac:dyDescent="0.25">
      <c r="A1112" t="s">
        <v>173</v>
      </c>
      <c r="B1112" t="str">
        <f t="shared" si="47"/>
        <v>9781801062114</v>
      </c>
      <c r="C1112" s="1">
        <v>44599</v>
      </c>
      <c r="D1112">
        <v>5.99</v>
      </c>
      <c r="E1112">
        <v>72</v>
      </c>
      <c r="F1112" t="s">
        <v>323</v>
      </c>
      <c r="G1112">
        <v>-1</v>
      </c>
      <c r="H1112">
        <v>-5.99</v>
      </c>
      <c r="I1112">
        <v>-3.89</v>
      </c>
      <c r="J1112">
        <v>35</v>
      </c>
      <c r="K1112">
        <v>46.42</v>
      </c>
      <c r="L1112">
        <v>-3.21</v>
      </c>
      <c r="M1112">
        <v>1</v>
      </c>
    </row>
    <row r="1113" spans="1:13" x14ac:dyDescent="0.25">
      <c r="A1113" t="s">
        <v>173</v>
      </c>
      <c r="B1113" t="str">
        <f t="shared" si="47"/>
        <v>9781801062114</v>
      </c>
      <c r="C1113" s="1">
        <v>44599</v>
      </c>
      <c r="D1113">
        <v>5.99</v>
      </c>
      <c r="E1113">
        <v>72</v>
      </c>
      <c r="F1113" t="s">
        <v>323</v>
      </c>
      <c r="G1113">
        <v>-1</v>
      </c>
      <c r="H1113">
        <v>-5.99</v>
      </c>
      <c r="I1113">
        <v>-3.89</v>
      </c>
      <c r="J1113">
        <v>35</v>
      </c>
      <c r="K1113">
        <v>46.42</v>
      </c>
      <c r="L1113">
        <v>-3.21</v>
      </c>
      <c r="M1113">
        <v>1</v>
      </c>
    </row>
    <row r="1114" spans="1:13" x14ac:dyDescent="0.25">
      <c r="A1114" t="s">
        <v>173</v>
      </c>
      <c r="B1114" t="str">
        <f t="shared" si="47"/>
        <v>9781801062114</v>
      </c>
      <c r="C1114" s="1">
        <v>44599</v>
      </c>
      <c r="D1114">
        <v>5.99</v>
      </c>
      <c r="E1114">
        <v>72</v>
      </c>
      <c r="F1114" t="s">
        <v>323</v>
      </c>
      <c r="G1114">
        <v>-1</v>
      </c>
      <c r="H1114">
        <v>-5.99</v>
      </c>
      <c r="I1114">
        <v>-3.89</v>
      </c>
      <c r="J1114">
        <v>35</v>
      </c>
      <c r="K1114">
        <v>46.42</v>
      </c>
      <c r="L1114">
        <v>-3.21</v>
      </c>
      <c r="M1114">
        <v>1</v>
      </c>
    </row>
    <row r="1115" spans="1:13" x14ac:dyDescent="0.25">
      <c r="A1115" t="s">
        <v>173</v>
      </c>
      <c r="B1115" t="str">
        <f t="shared" si="47"/>
        <v>9781801062114</v>
      </c>
      <c r="C1115" s="1">
        <v>44599</v>
      </c>
      <c r="D1115">
        <v>5.99</v>
      </c>
      <c r="E1115">
        <v>72</v>
      </c>
      <c r="F1115" t="s">
        <v>323</v>
      </c>
      <c r="G1115">
        <v>-1</v>
      </c>
      <c r="H1115">
        <v>-5.99</v>
      </c>
      <c r="I1115">
        <v>-3.89</v>
      </c>
      <c r="J1115">
        <v>35</v>
      </c>
      <c r="K1115">
        <v>46.42</v>
      </c>
      <c r="L1115">
        <v>-3.21</v>
      </c>
      <c r="M1115">
        <v>1</v>
      </c>
    </row>
    <row r="1116" spans="1:13" x14ac:dyDescent="0.25">
      <c r="A1116" t="s">
        <v>173</v>
      </c>
      <c r="B1116" t="str">
        <f t="shared" si="47"/>
        <v>9781801062114</v>
      </c>
      <c r="C1116" s="1">
        <v>44599</v>
      </c>
      <c r="D1116">
        <v>5.99</v>
      </c>
      <c r="E1116">
        <v>72</v>
      </c>
      <c r="F1116" t="s">
        <v>323</v>
      </c>
      <c r="G1116">
        <v>-1</v>
      </c>
      <c r="H1116">
        <v>-5.99</v>
      </c>
      <c r="I1116">
        <v>-3.89</v>
      </c>
      <c r="J1116">
        <v>35</v>
      </c>
      <c r="K1116">
        <v>46.42</v>
      </c>
      <c r="L1116">
        <v>-3.21</v>
      </c>
      <c r="M1116">
        <v>1</v>
      </c>
    </row>
    <row r="1117" spans="1:13" x14ac:dyDescent="0.25">
      <c r="A1117" t="s">
        <v>173</v>
      </c>
      <c r="B1117" t="str">
        <f t="shared" si="47"/>
        <v>9781801062114</v>
      </c>
      <c r="C1117" s="1">
        <v>44599</v>
      </c>
      <c r="D1117">
        <v>5.99</v>
      </c>
      <c r="E1117">
        <v>72</v>
      </c>
      <c r="F1117" t="s">
        <v>323</v>
      </c>
      <c r="G1117">
        <v>-1</v>
      </c>
      <c r="H1117">
        <v>-5.99</v>
      </c>
      <c r="I1117">
        <v>-3.89</v>
      </c>
      <c r="J1117">
        <v>35</v>
      </c>
      <c r="K1117">
        <v>46.42</v>
      </c>
      <c r="L1117">
        <v>-3.21</v>
      </c>
      <c r="M1117">
        <v>1</v>
      </c>
    </row>
    <row r="1118" spans="1:13" x14ac:dyDescent="0.25">
      <c r="A1118" t="s">
        <v>173</v>
      </c>
      <c r="B1118" t="str">
        <f t="shared" si="47"/>
        <v>9781801062114</v>
      </c>
      <c r="C1118" s="1">
        <v>44599</v>
      </c>
      <c r="D1118">
        <v>5.99</v>
      </c>
      <c r="E1118">
        <v>72</v>
      </c>
      <c r="F1118" t="s">
        <v>323</v>
      </c>
      <c r="G1118">
        <v>-1</v>
      </c>
      <c r="H1118">
        <v>-5.99</v>
      </c>
      <c r="I1118">
        <v>-3.89</v>
      </c>
      <c r="J1118">
        <v>35</v>
      </c>
      <c r="K1118">
        <v>46.42</v>
      </c>
      <c r="L1118">
        <v>-3.21</v>
      </c>
      <c r="M1118">
        <v>1</v>
      </c>
    </row>
    <row r="1119" spans="1:13" x14ac:dyDescent="0.25">
      <c r="A1119" t="s">
        <v>173</v>
      </c>
      <c r="B1119" t="str">
        <f t="shared" si="47"/>
        <v>9781801062114</v>
      </c>
      <c r="C1119" s="1">
        <v>44599</v>
      </c>
      <c r="D1119">
        <v>5.99</v>
      </c>
      <c r="E1119">
        <v>72</v>
      </c>
      <c r="F1119" t="s">
        <v>323</v>
      </c>
      <c r="G1119">
        <v>-1</v>
      </c>
      <c r="H1119">
        <v>-5.99</v>
      </c>
      <c r="I1119">
        <v>-3.89</v>
      </c>
      <c r="J1119">
        <v>35</v>
      </c>
      <c r="K1119">
        <v>46.42</v>
      </c>
      <c r="L1119">
        <v>-3.21</v>
      </c>
      <c r="M1119">
        <v>1</v>
      </c>
    </row>
    <row r="1120" spans="1:13" x14ac:dyDescent="0.25">
      <c r="A1120" t="s">
        <v>173</v>
      </c>
      <c r="B1120" t="str">
        <f t="shared" si="47"/>
        <v>9781801062114</v>
      </c>
      <c r="C1120" s="1">
        <v>44599</v>
      </c>
      <c r="D1120">
        <v>5.99</v>
      </c>
      <c r="E1120">
        <v>72</v>
      </c>
      <c r="F1120" t="s">
        <v>323</v>
      </c>
      <c r="G1120">
        <v>-1</v>
      </c>
      <c r="H1120">
        <v>-5.99</v>
      </c>
      <c r="I1120">
        <v>-3.89</v>
      </c>
      <c r="J1120">
        <v>35</v>
      </c>
      <c r="K1120">
        <v>46.42</v>
      </c>
      <c r="L1120">
        <v>-3.21</v>
      </c>
      <c r="M1120">
        <v>1</v>
      </c>
    </row>
    <row r="1121" spans="1:13" x14ac:dyDescent="0.25">
      <c r="A1121" t="s">
        <v>173</v>
      </c>
      <c r="B1121" t="str">
        <f t="shared" si="47"/>
        <v>9781801062114</v>
      </c>
      <c r="C1121" s="1">
        <v>44599</v>
      </c>
      <c r="D1121">
        <v>5.99</v>
      </c>
      <c r="E1121">
        <v>72</v>
      </c>
      <c r="F1121" t="s">
        <v>323</v>
      </c>
      <c r="G1121">
        <v>-1</v>
      </c>
      <c r="H1121">
        <v>-5.99</v>
      </c>
      <c r="I1121">
        <v>-3.89</v>
      </c>
      <c r="J1121">
        <v>35</v>
      </c>
      <c r="K1121">
        <v>46.42</v>
      </c>
      <c r="L1121">
        <v>-3.21</v>
      </c>
      <c r="M1121">
        <v>1</v>
      </c>
    </row>
    <row r="1122" spans="1:13" x14ac:dyDescent="0.25">
      <c r="A1122" t="s">
        <v>173</v>
      </c>
      <c r="B1122" t="str">
        <f t="shared" si="47"/>
        <v>9781801062114</v>
      </c>
      <c r="C1122" s="1">
        <v>44599</v>
      </c>
      <c r="D1122">
        <v>5.99</v>
      </c>
      <c r="E1122">
        <v>72</v>
      </c>
      <c r="F1122" t="s">
        <v>323</v>
      </c>
      <c r="G1122">
        <v>-1</v>
      </c>
      <c r="H1122">
        <v>-5.99</v>
      </c>
      <c r="I1122">
        <v>-3.89</v>
      </c>
      <c r="J1122">
        <v>35</v>
      </c>
      <c r="K1122">
        <v>46.42</v>
      </c>
      <c r="L1122">
        <v>-3.21</v>
      </c>
      <c r="M1122">
        <v>1</v>
      </c>
    </row>
    <row r="1123" spans="1:13" x14ac:dyDescent="0.25">
      <c r="A1123" t="s">
        <v>173</v>
      </c>
      <c r="B1123" t="str">
        <f t="shared" si="47"/>
        <v>9781801062114</v>
      </c>
      <c r="C1123" s="1">
        <v>44599</v>
      </c>
      <c r="D1123">
        <v>5.99</v>
      </c>
      <c r="E1123">
        <v>72</v>
      </c>
      <c r="F1123" t="s">
        <v>323</v>
      </c>
      <c r="G1123">
        <v>1</v>
      </c>
      <c r="H1123">
        <v>5.99</v>
      </c>
      <c r="I1123">
        <v>3.89</v>
      </c>
      <c r="J1123">
        <v>35</v>
      </c>
      <c r="K1123">
        <v>46.42</v>
      </c>
      <c r="L1123">
        <v>3.21</v>
      </c>
      <c r="M1123">
        <v>1</v>
      </c>
    </row>
    <row r="1124" spans="1:13" x14ac:dyDescent="0.25">
      <c r="A1124" t="s">
        <v>173</v>
      </c>
      <c r="B1124" t="str">
        <f t="shared" si="47"/>
        <v>9781801062114</v>
      </c>
      <c r="C1124" s="1">
        <v>44599</v>
      </c>
      <c r="D1124">
        <v>5.99</v>
      </c>
      <c r="E1124">
        <v>72</v>
      </c>
      <c r="F1124" t="s">
        <v>323</v>
      </c>
      <c r="G1124">
        <v>1</v>
      </c>
      <c r="H1124">
        <v>5.99</v>
      </c>
      <c r="I1124">
        <v>3.89</v>
      </c>
      <c r="J1124">
        <v>35</v>
      </c>
      <c r="K1124">
        <v>46.42</v>
      </c>
      <c r="L1124">
        <v>3.21</v>
      </c>
      <c r="M1124">
        <v>1</v>
      </c>
    </row>
    <row r="1125" spans="1:13" x14ac:dyDescent="0.25">
      <c r="A1125" t="s">
        <v>100</v>
      </c>
      <c r="B1125" t="str">
        <f t="shared" ref="B1125:B1136" si="48">"9781801061599"</f>
        <v>9781801061599</v>
      </c>
      <c r="C1125" s="1">
        <v>44620</v>
      </c>
      <c r="D1125">
        <v>7.99</v>
      </c>
      <c r="E1125">
        <v>53</v>
      </c>
      <c r="F1125" t="s">
        <v>314</v>
      </c>
      <c r="G1125">
        <v>1</v>
      </c>
      <c r="H1125">
        <v>7.99</v>
      </c>
      <c r="I1125">
        <v>5.33</v>
      </c>
      <c r="J1125">
        <v>33.33</v>
      </c>
      <c r="K1125">
        <v>45.06</v>
      </c>
      <c r="L1125">
        <v>4.3899999999999997</v>
      </c>
      <c r="M1125">
        <v>1</v>
      </c>
    </row>
    <row r="1126" spans="1:13" x14ac:dyDescent="0.25">
      <c r="A1126" t="s">
        <v>100</v>
      </c>
      <c r="B1126" t="str">
        <f t="shared" si="48"/>
        <v>9781801061599</v>
      </c>
      <c r="C1126" s="1">
        <v>44620</v>
      </c>
      <c r="D1126">
        <v>7.99</v>
      </c>
      <c r="E1126">
        <v>53</v>
      </c>
      <c r="F1126" t="s">
        <v>314</v>
      </c>
      <c r="G1126">
        <v>1</v>
      </c>
      <c r="H1126">
        <v>7.99</v>
      </c>
      <c r="I1126">
        <v>5.33</v>
      </c>
      <c r="J1126">
        <v>33.33</v>
      </c>
      <c r="K1126">
        <v>45.06</v>
      </c>
      <c r="L1126">
        <v>4.3899999999999997</v>
      </c>
      <c r="M1126">
        <v>1</v>
      </c>
    </row>
    <row r="1127" spans="1:13" x14ac:dyDescent="0.25">
      <c r="A1127" t="s">
        <v>100</v>
      </c>
      <c r="B1127" t="str">
        <f t="shared" si="48"/>
        <v>9781801061599</v>
      </c>
      <c r="C1127" s="1">
        <v>44620</v>
      </c>
      <c r="D1127">
        <v>7.99</v>
      </c>
      <c r="E1127">
        <v>53</v>
      </c>
      <c r="F1127" t="s">
        <v>336</v>
      </c>
      <c r="G1127">
        <v>1</v>
      </c>
      <c r="H1127">
        <v>7.99</v>
      </c>
      <c r="I1127">
        <v>5.33</v>
      </c>
      <c r="J1127">
        <v>33.33</v>
      </c>
      <c r="K1127">
        <v>45.06</v>
      </c>
      <c r="L1127">
        <v>4.3899999999999997</v>
      </c>
      <c r="M1127">
        <v>1</v>
      </c>
    </row>
    <row r="1128" spans="1:13" x14ac:dyDescent="0.25">
      <c r="A1128" t="s">
        <v>100</v>
      </c>
      <c r="B1128" t="str">
        <f t="shared" si="48"/>
        <v>9781801061599</v>
      </c>
      <c r="C1128" s="1">
        <v>44620</v>
      </c>
      <c r="D1128">
        <v>7.99</v>
      </c>
      <c r="E1128">
        <v>53</v>
      </c>
      <c r="F1128" t="s">
        <v>337</v>
      </c>
      <c r="G1128">
        <v>-1</v>
      </c>
      <c r="H1128">
        <v>-7.99</v>
      </c>
      <c r="I1128">
        <v>-5.33</v>
      </c>
      <c r="J1128">
        <v>33.33</v>
      </c>
      <c r="K1128">
        <v>45.06</v>
      </c>
      <c r="L1128">
        <v>-4.3899999999999997</v>
      </c>
      <c r="M1128">
        <v>1</v>
      </c>
    </row>
    <row r="1129" spans="1:13" x14ac:dyDescent="0.25">
      <c r="A1129" t="s">
        <v>100</v>
      </c>
      <c r="B1129" t="str">
        <f t="shared" si="48"/>
        <v>9781801061599</v>
      </c>
      <c r="C1129" s="1">
        <v>44620</v>
      </c>
      <c r="D1129">
        <v>7.99</v>
      </c>
      <c r="E1129">
        <v>53</v>
      </c>
      <c r="F1129" t="s">
        <v>299</v>
      </c>
      <c r="G1129">
        <v>1</v>
      </c>
      <c r="H1129">
        <v>7.99</v>
      </c>
      <c r="I1129">
        <v>5.33</v>
      </c>
      <c r="J1129">
        <v>33.33</v>
      </c>
      <c r="K1129">
        <v>45.06</v>
      </c>
      <c r="L1129">
        <v>4.3899999999999997</v>
      </c>
      <c r="M1129">
        <v>1</v>
      </c>
    </row>
    <row r="1130" spans="1:13" x14ac:dyDescent="0.25">
      <c r="A1130" t="s">
        <v>100</v>
      </c>
      <c r="B1130" t="str">
        <f t="shared" si="48"/>
        <v>9781801061599</v>
      </c>
      <c r="C1130" s="1">
        <v>44620</v>
      </c>
      <c r="D1130">
        <v>7.99</v>
      </c>
      <c r="E1130">
        <v>53</v>
      </c>
      <c r="F1130" t="s">
        <v>322</v>
      </c>
      <c r="G1130">
        <v>1</v>
      </c>
      <c r="H1130">
        <v>7.99</v>
      </c>
      <c r="I1130">
        <v>5.33</v>
      </c>
      <c r="J1130">
        <v>33.33</v>
      </c>
      <c r="K1130">
        <v>45.06</v>
      </c>
      <c r="L1130">
        <v>4.3899999999999997</v>
      </c>
      <c r="M1130">
        <v>1</v>
      </c>
    </row>
    <row r="1131" spans="1:13" x14ac:dyDescent="0.25">
      <c r="A1131" t="s">
        <v>100</v>
      </c>
      <c r="B1131" t="str">
        <f t="shared" si="48"/>
        <v>9781801061599</v>
      </c>
      <c r="C1131" s="1">
        <v>44620</v>
      </c>
      <c r="D1131">
        <v>7.99</v>
      </c>
      <c r="E1131">
        <v>53</v>
      </c>
      <c r="F1131" t="s">
        <v>297</v>
      </c>
      <c r="G1131">
        <v>1</v>
      </c>
      <c r="H1131">
        <v>7.99</v>
      </c>
      <c r="I1131">
        <v>5.33</v>
      </c>
      <c r="J1131">
        <v>33.33</v>
      </c>
      <c r="K1131">
        <v>45.06</v>
      </c>
      <c r="L1131">
        <v>4.3899999999999997</v>
      </c>
      <c r="M1131">
        <v>1</v>
      </c>
    </row>
    <row r="1132" spans="1:13" x14ac:dyDescent="0.25">
      <c r="A1132" t="s">
        <v>100</v>
      </c>
      <c r="B1132" t="str">
        <f t="shared" si="48"/>
        <v>9781801061599</v>
      </c>
      <c r="C1132" s="1">
        <v>44620</v>
      </c>
      <c r="D1132">
        <v>7.99</v>
      </c>
      <c r="E1132">
        <v>53</v>
      </c>
      <c r="F1132" t="s">
        <v>320</v>
      </c>
      <c r="G1132">
        <v>1</v>
      </c>
      <c r="H1132">
        <v>7.99</v>
      </c>
      <c r="I1132">
        <v>5.33</v>
      </c>
      <c r="J1132">
        <v>33.33</v>
      </c>
      <c r="K1132">
        <v>45.06</v>
      </c>
      <c r="L1132">
        <v>4.3899999999999997</v>
      </c>
      <c r="M1132">
        <v>1</v>
      </c>
    </row>
    <row r="1133" spans="1:13" x14ac:dyDescent="0.25">
      <c r="A1133" t="s">
        <v>100</v>
      </c>
      <c r="B1133" t="str">
        <f t="shared" si="48"/>
        <v>9781801061599</v>
      </c>
      <c r="C1133" s="1">
        <v>44620</v>
      </c>
      <c r="D1133">
        <v>7.99</v>
      </c>
      <c r="E1133">
        <v>53</v>
      </c>
      <c r="F1133" t="s">
        <v>359</v>
      </c>
      <c r="G1133">
        <v>2</v>
      </c>
      <c r="H1133">
        <v>15.98</v>
      </c>
      <c r="I1133">
        <v>10.65</v>
      </c>
      <c r="J1133">
        <v>33.33</v>
      </c>
      <c r="K1133">
        <v>45</v>
      </c>
      <c r="L1133">
        <v>8.7899999999999991</v>
      </c>
      <c r="M1133">
        <v>1</v>
      </c>
    </row>
    <row r="1134" spans="1:13" x14ac:dyDescent="0.25">
      <c r="A1134" t="s">
        <v>100</v>
      </c>
      <c r="B1134" t="str">
        <f t="shared" si="48"/>
        <v>9781801061599</v>
      </c>
      <c r="C1134" s="1">
        <v>44620</v>
      </c>
      <c r="D1134">
        <v>7.99</v>
      </c>
      <c r="E1134">
        <v>53</v>
      </c>
      <c r="F1134" t="s">
        <v>417</v>
      </c>
      <c r="G1134">
        <v>-2</v>
      </c>
      <c r="H1134">
        <v>-15.98</v>
      </c>
      <c r="I1134">
        <v>-10.39</v>
      </c>
      <c r="J1134">
        <v>35</v>
      </c>
      <c r="K1134">
        <v>46.31</v>
      </c>
      <c r="L1134">
        <v>-8.58</v>
      </c>
      <c r="M1134">
        <v>1</v>
      </c>
    </row>
    <row r="1135" spans="1:13" x14ac:dyDescent="0.25">
      <c r="A1135" t="s">
        <v>100</v>
      </c>
      <c r="B1135" t="str">
        <f t="shared" si="48"/>
        <v>9781801061599</v>
      </c>
      <c r="C1135" s="1">
        <v>44620</v>
      </c>
      <c r="D1135">
        <v>7.99</v>
      </c>
      <c r="E1135">
        <v>53</v>
      </c>
      <c r="F1135" t="s">
        <v>414</v>
      </c>
      <c r="G1135">
        <v>-1</v>
      </c>
      <c r="H1135">
        <v>-7.99</v>
      </c>
      <c r="I1135">
        <v>-5.19</v>
      </c>
      <c r="J1135">
        <v>35</v>
      </c>
      <c r="K1135">
        <v>46.31</v>
      </c>
      <c r="L1135">
        <v>-4.29</v>
      </c>
      <c r="M1135">
        <v>1</v>
      </c>
    </row>
    <row r="1136" spans="1:13" x14ac:dyDescent="0.25">
      <c r="A1136" t="s">
        <v>100</v>
      </c>
      <c r="B1136" t="str">
        <f t="shared" si="48"/>
        <v>9781801061599</v>
      </c>
      <c r="C1136" s="1">
        <v>44620</v>
      </c>
      <c r="D1136">
        <v>7.99</v>
      </c>
      <c r="E1136">
        <v>53</v>
      </c>
      <c r="F1136" t="s">
        <v>323</v>
      </c>
      <c r="G1136">
        <v>1</v>
      </c>
      <c r="H1136">
        <v>7.99</v>
      </c>
      <c r="I1136">
        <v>5.19</v>
      </c>
      <c r="J1136">
        <v>35</v>
      </c>
      <c r="K1136">
        <v>46.31</v>
      </c>
      <c r="L1136">
        <v>4.29</v>
      </c>
      <c r="M1136">
        <v>1</v>
      </c>
    </row>
    <row r="1137" spans="1:13" x14ac:dyDescent="0.25">
      <c r="A1137" t="s">
        <v>99</v>
      </c>
      <c r="B1137" t="str">
        <f t="shared" ref="B1137:B1147" si="49">"9781801061582"</f>
        <v>9781801061582</v>
      </c>
      <c r="C1137" s="1">
        <v>44620</v>
      </c>
      <c r="D1137">
        <v>7.99</v>
      </c>
      <c r="E1137">
        <v>44</v>
      </c>
      <c r="F1137" t="s">
        <v>369</v>
      </c>
      <c r="G1137">
        <v>1</v>
      </c>
      <c r="H1137">
        <v>7.99</v>
      </c>
      <c r="I1137">
        <v>5.33</v>
      </c>
      <c r="J1137">
        <v>33.33</v>
      </c>
      <c r="K1137">
        <v>45.06</v>
      </c>
      <c r="L1137">
        <v>4.3899999999999997</v>
      </c>
      <c r="M1137">
        <v>1</v>
      </c>
    </row>
    <row r="1138" spans="1:13" x14ac:dyDescent="0.25">
      <c r="A1138" t="s">
        <v>99</v>
      </c>
      <c r="B1138" t="str">
        <f t="shared" si="49"/>
        <v>9781801061582</v>
      </c>
      <c r="C1138" s="1">
        <v>44620</v>
      </c>
      <c r="D1138">
        <v>7.99</v>
      </c>
      <c r="E1138">
        <v>44</v>
      </c>
      <c r="F1138" t="s">
        <v>307</v>
      </c>
      <c r="G1138">
        <v>1</v>
      </c>
      <c r="H1138">
        <v>7.99</v>
      </c>
      <c r="I1138">
        <v>5.33</v>
      </c>
      <c r="J1138">
        <v>33.33</v>
      </c>
      <c r="K1138">
        <v>45.06</v>
      </c>
      <c r="L1138">
        <v>4.3899999999999997</v>
      </c>
      <c r="M1138">
        <v>1</v>
      </c>
    </row>
    <row r="1139" spans="1:13" x14ac:dyDescent="0.25">
      <c r="A1139" t="s">
        <v>99</v>
      </c>
      <c r="B1139" t="str">
        <f t="shared" si="49"/>
        <v>9781801061582</v>
      </c>
      <c r="C1139" s="1">
        <v>44620</v>
      </c>
      <c r="D1139">
        <v>7.99</v>
      </c>
      <c r="E1139">
        <v>44</v>
      </c>
      <c r="F1139" t="s">
        <v>314</v>
      </c>
      <c r="G1139">
        <v>1</v>
      </c>
      <c r="H1139">
        <v>7.99</v>
      </c>
      <c r="I1139">
        <v>5.33</v>
      </c>
      <c r="J1139">
        <v>33.33</v>
      </c>
      <c r="K1139">
        <v>45.06</v>
      </c>
      <c r="L1139">
        <v>4.3899999999999997</v>
      </c>
      <c r="M1139">
        <v>1</v>
      </c>
    </row>
    <row r="1140" spans="1:13" x14ac:dyDescent="0.25">
      <c r="A1140" t="s">
        <v>99</v>
      </c>
      <c r="B1140" t="str">
        <f t="shared" si="49"/>
        <v>9781801061582</v>
      </c>
      <c r="C1140" s="1">
        <v>44620</v>
      </c>
      <c r="D1140">
        <v>7.99</v>
      </c>
      <c r="E1140">
        <v>44</v>
      </c>
      <c r="F1140" t="s">
        <v>314</v>
      </c>
      <c r="G1140">
        <v>1</v>
      </c>
      <c r="H1140">
        <v>7.99</v>
      </c>
      <c r="I1140">
        <v>5.33</v>
      </c>
      <c r="J1140">
        <v>33.33</v>
      </c>
      <c r="K1140">
        <v>45.06</v>
      </c>
      <c r="L1140">
        <v>4.3899999999999997</v>
      </c>
      <c r="M1140">
        <v>1</v>
      </c>
    </row>
    <row r="1141" spans="1:13" x14ac:dyDescent="0.25">
      <c r="A1141" t="s">
        <v>99</v>
      </c>
      <c r="B1141" t="str">
        <f t="shared" si="49"/>
        <v>9781801061582</v>
      </c>
      <c r="C1141" s="1">
        <v>44620</v>
      </c>
      <c r="D1141">
        <v>7.99</v>
      </c>
      <c r="E1141">
        <v>44</v>
      </c>
      <c r="F1141" t="s">
        <v>336</v>
      </c>
      <c r="G1141">
        <v>1</v>
      </c>
      <c r="H1141">
        <v>7.99</v>
      </c>
      <c r="I1141">
        <v>5.33</v>
      </c>
      <c r="J1141">
        <v>33.33</v>
      </c>
      <c r="K1141">
        <v>45.06</v>
      </c>
      <c r="L1141">
        <v>4.3899999999999997</v>
      </c>
      <c r="M1141">
        <v>1</v>
      </c>
    </row>
    <row r="1142" spans="1:13" x14ac:dyDescent="0.25">
      <c r="A1142" t="s">
        <v>99</v>
      </c>
      <c r="B1142" t="str">
        <f t="shared" si="49"/>
        <v>9781801061582</v>
      </c>
      <c r="C1142" s="1">
        <v>44620</v>
      </c>
      <c r="D1142">
        <v>7.99</v>
      </c>
      <c r="E1142">
        <v>44</v>
      </c>
      <c r="F1142" t="s">
        <v>337</v>
      </c>
      <c r="G1142">
        <v>-1</v>
      </c>
      <c r="H1142">
        <v>-7.99</v>
      </c>
      <c r="I1142">
        <v>-5.33</v>
      </c>
      <c r="J1142">
        <v>33.33</v>
      </c>
      <c r="K1142">
        <v>45.06</v>
      </c>
      <c r="L1142">
        <v>-4.3899999999999997</v>
      </c>
      <c r="M1142">
        <v>1</v>
      </c>
    </row>
    <row r="1143" spans="1:13" x14ac:dyDescent="0.25">
      <c r="A1143" t="s">
        <v>99</v>
      </c>
      <c r="B1143" t="str">
        <f t="shared" si="49"/>
        <v>9781801061582</v>
      </c>
      <c r="C1143" s="1">
        <v>44620</v>
      </c>
      <c r="D1143">
        <v>7.99</v>
      </c>
      <c r="E1143">
        <v>44</v>
      </c>
      <c r="F1143" t="s">
        <v>322</v>
      </c>
      <c r="G1143">
        <v>1</v>
      </c>
      <c r="H1143">
        <v>7.99</v>
      </c>
      <c r="I1143">
        <v>5.33</v>
      </c>
      <c r="J1143">
        <v>33.33</v>
      </c>
      <c r="K1143">
        <v>45.06</v>
      </c>
      <c r="L1143">
        <v>4.3899999999999997</v>
      </c>
      <c r="M1143">
        <v>1</v>
      </c>
    </row>
    <row r="1144" spans="1:13" x14ac:dyDescent="0.25">
      <c r="A1144" t="s">
        <v>99</v>
      </c>
      <c r="B1144" t="str">
        <f t="shared" si="49"/>
        <v>9781801061582</v>
      </c>
      <c r="C1144" s="1">
        <v>44620</v>
      </c>
      <c r="D1144">
        <v>7.99</v>
      </c>
      <c r="E1144">
        <v>44</v>
      </c>
      <c r="F1144" t="s">
        <v>320</v>
      </c>
      <c r="G1144">
        <v>1</v>
      </c>
      <c r="H1144">
        <v>7.99</v>
      </c>
      <c r="I1144">
        <v>5.33</v>
      </c>
      <c r="J1144">
        <v>33.33</v>
      </c>
      <c r="K1144">
        <v>45.06</v>
      </c>
      <c r="L1144">
        <v>4.3899999999999997</v>
      </c>
      <c r="M1144">
        <v>1</v>
      </c>
    </row>
    <row r="1145" spans="1:13" x14ac:dyDescent="0.25">
      <c r="A1145" t="s">
        <v>99</v>
      </c>
      <c r="B1145" t="str">
        <f t="shared" si="49"/>
        <v>9781801061582</v>
      </c>
      <c r="C1145" s="1">
        <v>44620</v>
      </c>
      <c r="D1145">
        <v>7.99</v>
      </c>
      <c r="E1145">
        <v>44</v>
      </c>
      <c r="F1145" t="s">
        <v>359</v>
      </c>
      <c r="G1145">
        <v>2</v>
      </c>
      <c r="H1145">
        <v>15.98</v>
      </c>
      <c r="I1145">
        <v>10.65</v>
      </c>
      <c r="J1145">
        <v>33.33</v>
      </c>
      <c r="K1145">
        <v>45</v>
      </c>
      <c r="L1145">
        <v>8.7899999999999991</v>
      </c>
      <c r="M1145">
        <v>1</v>
      </c>
    </row>
    <row r="1146" spans="1:13" x14ac:dyDescent="0.25">
      <c r="A1146" t="s">
        <v>99</v>
      </c>
      <c r="B1146" t="str">
        <f t="shared" si="49"/>
        <v>9781801061582</v>
      </c>
      <c r="C1146" s="1">
        <v>44620</v>
      </c>
      <c r="D1146">
        <v>7.99</v>
      </c>
      <c r="E1146">
        <v>44</v>
      </c>
      <c r="F1146" t="s">
        <v>417</v>
      </c>
      <c r="G1146">
        <v>-1</v>
      </c>
      <c r="H1146">
        <v>-7.99</v>
      </c>
      <c r="I1146">
        <v>-5.19</v>
      </c>
      <c r="J1146">
        <v>35</v>
      </c>
      <c r="K1146">
        <v>46.31</v>
      </c>
      <c r="L1146">
        <v>-4.29</v>
      </c>
      <c r="M1146">
        <v>1</v>
      </c>
    </row>
    <row r="1147" spans="1:13" x14ac:dyDescent="0.25">
      <c r="A1147" t="s">
        <v>99</v>
      </c>
      <c r="B1147" t="str">
        <f t="shared" si="49"/>
        <v>9781801061582</v>
      </c>
      <c r="C1147" s="1">
        <v>44620</v>
      </c>
      <c r="D1147">
        <v>7.99</v>
      </c>
      <c r="E1147">
        <v>44</v>
      </c>
      <c r="F1147" t="s">
        <v>414</v>
      </c>
      <c r="G1147">
        <v>-1</v>
      </c>
      <c r="H1147">
        <v>-7.99</v>
      </c>
      <c r="I1147">
        <v>-5.19</v>
      </c>
      <c r="J1147">
        <v>35</v>
      </c>
      <c r="K1147">
        <v>46.31</v>
      </c>
      <c r="L1147">
        <v>-4.29</v>
      </c>
      <c r="M1147">
        <v>1</v>
      </c>
    </row>
    <row r="1148" spans="1:13" x14ac:dyDescent="0.25">
      <c r="A1148" t="s">
        <v>109</v>
      </c>
      <c r="B1148" t="str">
        <f>"9781801062053"</f>
        <v>9781801062053</v>
      </c>
      <c r="C1148" s="1">
        <v>44620</v>
      </c>
      <c r="D1148">
        <v>6.99</v>
      </c>
      <c r="E1148">
        <v>31</v>
      </c>
      <c r="F1148" t="s">
        <v>318</v>
      </c>
      <c r="G1148">
        <v>4</v>
      </c>
      <c r="H1148">
        <v>27.96</v>
      </c>
      <c r="I1148">
        <v>18.64</v>
      </c>
      <c r="J1148">
        <v>33.33</v>
      </c>
      <c r="K1148">
        <v>45</v>
      </c>
      <c r="L1148">
        <v>15.38</v>
      </c>
      <c r="M1148">
        <v>1</v>
      </c>
    </row>
    <row r="1149" spans="1:13" x14ac:dyDescent="0.25">
      <c r="A1149" t="s">
        <v>109</v>
      </c>
      <c r="B1149" t="str">
        <f>"9781801062053"</f>
        <v>9781801062053</v>
      </c>
      <c r="C1149" s="1">
        <v>44620</v>
      </c>
      <c r="D1149">
        <v>6.99</v>
      </c>
      <c r="E1149">
        <v>31</v>
      </c>
      <c r="F1149" t="s">
        <v>359</v>
      </c>
      <c r="G1149">
        <v>2</v>
      </c>
      <c r="H1149">
        <v>13.98</v>
      </c>
      <c r="I1149">
        <v>9.32</v>
      </c>
      <c r="J1149">
        <v>33.33</v>
      </c>
      <c r="K1149">
        <v>45</v>
      </c>
      <c r="L1149">
        <v>7.69</v>
      </c>
      <c r="M1149">
        <v>1</v>
      </c>
    </row>
    <row r="1150" spans="1:13" x14ac:dyDescent="0.25">
      <c r="A1150" t="s">
        <v>65</v>
      </c>
      <c r="B1150" t="str">
        <f t="shared" ref="B1150:B1160" si="50">"9781912261437"</f>
        <v>9781912261437</v>
      </c>
      <c r="C1150" s="1">
        <v>44627</v>
      </c>
      <c r="D1150">
        <v>7.99</v>
      </c>
      <c r="E1150">
        <v>87</v>
      </c>
      <c r="F1150" t="s">
        <v>298</v>
      </c>
      <c r="G1150">
        <v>3</v>
      </c>
      <c r="H1150">
        <v>23.97</v>
      </c>
      <c r="I1150">
        <v>15.1</v>
      </c>
      <c r="J1150">
        <v>37</v>
      </c>
      <c r="K1150">
        <v>47.98</v>
      </c>
      <c r="L1150">
        <v>12.47</v>
      </c>
      <c r="M1150">
        <v>1</v>
      </c>
    </row>
    <row r="1151" spans="1:13" x14ac:dyDescent="0.25">
      <c r="A1151" t="s">
        <v>65</v>
      </c>
      <c r="B1151" t="str">
        <f t="shared" si="50"/>
        <v>9781912261437</v>
      </c>
      <c r="C1151" s="1">
        <v>44627</v>
      </c>
      <c r="D1151">
        <v>7.99</v>
      </c>
      <c r="E1151">
        <v>87</v>
      </c>
      <c r="F1151" t="s">
        <v>349</v>
      </c>
      <c r="G1151">
        <v>5</v>
      </c>
      <c r="H1151">
        <v>39.950000000000003</v>
      </c>
      <c r="I1151">
        <v>26.63</v>
      </c>
      <c r="J1151">
        <v>33.33</v>
      </c>
      <c r="K1151">
        <v>45.01</v>
      </c>
      <c r="L1151">
        <v>21.97</v>
      </c>
      <c r="M1151">
        <v>1</v>
      </c>
    </row>
    <row r="1152" spans="1:13" x14ac:dyDescent="0.25">
      <c r="A1152" t="s">
        <v>65</v>
      </c>
      <c r="B1152" t="str">
        <f t="shared" si="50"/>
        <v>9781912261437</v>
      </c>
      <c r="C1152" s="1">
        <v>44627</v>
      </c>
      <c r="D1152">
        <v>7.99</v>
      </c>
      <c r="E1152">
        <v>87</v>
      </c>
      <c r="F1152" t="s">
        <v>305</v>
      </c>
      <c r="G1152">
        <v>3</v>
      </c>
      <c r="H1152">
        <v>23.97</v>
      </c>
      <c r="I1152">
        <v>15.58</v>
      </c>
      <c r="J1152">
        <v>35</v>
      </c>
      <c r="K1152">
        <v>46.31</v>
      </c>
      <c r="L1152">
        <v>12.87</v>
      </c>
      <c r="M1152">
        <v>1</v>
      </c>
    </row>
    <row r="1153" spans="1:13" x14ac:dyDescent="0.25">
      <c r="A1153" t="s">
        <v>65</v>
      </c>
      <c r="B1153" t="str">
        <f t="shared" si="50"/>
        <v>9781912261437</v>
      </c>
      <c r="C1153" s="1">
        <v>44627</v>
      </c>
      <c r="D1153">
        <v>7.99</v>
      </c>
      <c r="E1153">
        <v>87</v>
      </c>
      <c r="F1153" t="s">
        <v>305</v>
      </c>
      <c r="G1153">
        <v>2</v>
      </c>
      <c r="H1153">
        <v>15.98</v>
      </c>
      <c r="I1153">
        <v>10.39</v>
      </c>
      <c r="J1153">
        <v>35</v>
      </c>
      <c r="K1153">
        <v>46.31</v>
      </c>
      <c r="L1153">
        <v>8.58</v>
      </c>
      <c r="M1153">
        <v>1</v>
      </c>
    </row>
    <row r="1154" spans="1:13" x14ac:dyDescent="0.25">
      <c r="A1154" t="s">
        <v>65</v>
      </c>
      <c r="B1154" t="str">
        <f t="shared" si="50"/>
        <v>9781912261437</v>
      </c>
      <c r="C1154" s="1">
        <v>44627</v>
      </c>
      <c r="D1154">
        <v>7.99</v>
      </c>
      <c r="E1154">
        <v>87</v>
      </c>
      <c r="F1154" t="s">
        <v>299</v>
      </c>
      <c r="G1154">
        <v>1</v>
      </c>
      <c r="H1154">
        <v>7.99</v>
      </c>
      <c r="I1154">
        <v>5.33</v>
      </c>
      <c r="J1154">
        <v>33.33</v>
      </c>
      <c r="K1154">
        <v>45.06</v>
      </c>
      <c r="L1154">
        <v>4.3899999999999997</v>
      </c>
      <c r="M1154">
        <v>1</v>
      </c>
    </row>
    <row r="1155" spans="1:13" x14ac:dyDescent="0.25">
      <c r="A1155" t="s">
        <v>65</v>
      </c>
      <c r="B1155" t="str">
        <f t="shared" si="50"/>
        <v>9781912261437</v>
      </c>
      <c r="C1155" s="1">
        <v>44627</v>
      </c>
      <c r="D1155">
        <v>7.99</v>
      </c>
      <c r="E1155">
        <v>87</v>
      </c>
      <c r="F1155" t="s">
        <v>299</v>
      </c>
      <c r="G1155">
        <v>1</v>
      </c>
      <c r="H1155">
        <v>7.99</v>
      </c>
      <c r="I1155">
        <v>5.33</v>
      </c>
      <c r="J1155">
        <v>33.33</v>
      </c>
      <c r="K1155">
        <v>45.06</v>
      </c>
      <c r="L1155">
        <v>4.3899999999999997</v>
      </c>
      <c r="M1155">
        <v>1</v>
      </c>
    </row>
    <row r="1156" spans="1:13" x14ac:dyDescent="0.25">
      <c r="A1156" t="s">
        <v>65</v>
      </c>
      <c r="B1156" t="str">
        <f t="shared" si="50"/>
        <v>9781912261437</v>
      </c>
      <c r="C1156" s="1">
        <v>44627</v>
      </c>
      <c r="D1156">
        <v>7.99</v>
      </c>
      <c r="E1156">
        <v>87</v>
      </c>
      <c r="F1156" t="s">
        <v>299</v>
      </c>
      <c r="G1156">
        <v>1</v>
      </c>
      <c r="H1156">
        <v>7.99</v>
      </c>
      <c r="I1156">
        <v>5.33</v>
      </c>
      <c r="J1156">
        <v>33.33</v>
      </c>
      <c r="K1156">
        <v>45.06</v>
      </c>
      <c r="L1156">
        <v>4.3899999999999997</v>
      </c>
      <c r="M1156">
        <v>1</v>
      </c>
    </row>
    <row r="1157" spans="1:13" x14ac:dyDescent="0.25">
      <c r="A1157" t="s">
        <v>65</v>
      </c>
      <c r="B1157" t="str">
        <f t="shared" si="50"/>
        <v>9781912261437</v>
      </c>
      <c r="C1157" s="1">
        <v>44627</v>
      </c>
      <c r="D1157">
        <v>7.99</v>
      </c>
      <c r="E1157">
        <v>87</v>
      </c>
      <c r="F1157" t="s">
        <v>313</v>
      </c>
      <c r="G1157">
        <v>1</v>
      </c>
      <c r="H1157">
        <v>7.99</v>
      </c>
      <c r="I1157">
        <v>5.33</v>
      </c>
      <c r="J1157">
        <v>33.33</v>
      </c>
      <c r="K1157">
        <v>45.06</v>
      </c>
      <c r="L1157">
        <v>4.3899999999999997</v>
      </c>
      <c r="M1157">
        <v>1</v>
      </c>
    </row>
    <row r="1158" spans="1:13" x14ac:dyDescent="0.25">
      <c r="A1158" t="s">
        <v>65</v>
      </c>
      <c r="B1158" t="str">
        <f t="shared" si="50"/>
        <v>9781912261437</v>
      </c>
      <c r="C1158" s="1">
        <v>44627</v>
      </c>
      <c r="D1158">
        <v>7.99</v>
      </c>
      <c r="E1158">
        <v>87</v>
      </c>
      <c r="F1158" t="s">
        <v>323</v>
      </c>
      <c r="G1158">
        <v>1</v>
      </c>
      <c r="H1158">
        <v>7.99</v>
      </c>
      <c r="I1158">
        <v>5.19</v>
      </c>
      <c r="J1158">
        <v>35</v>
      </c>
      <c r="K1158">
        <v>46.31</v>
      </c>
      <c r="L1158">
        <v>4.29</v>
      </c>
      <c r="M1158">
        <v>1</v>
      </c>
    </row>
    <row r="1159" spans="1:13" x14ac:dyDescent="0.25">
      <c r="A1159" t="s">
        <v>65</v>
      </c>
      <c r="B1159" t="str">
        <f t="shared" si="50"/>
        <v>9781912261437</v>
      </c>
      <c r="C1159" s="1">
        <v>44627</v>
      </c>
      <c r="D1159">
        <v>7.99</v>
      </c>
      <c r="E1159">
        <v>87</v>
      </c>
      <c r="F1159" t="s">
        <v>319</v>
      </c>
      <c r="G1159">
        <v>-1</v>
      </c>
      <c r="H1159">
        <v>-7.99</v>
      </c>
      <c r="I1159">
        <v>-5.33</v>
      </c>
      <c r="J1159">
        <v>33.33</v>
      </c>
      <c r="K1159">
        <v>45.06</v>
      </c>
      <c r="L1159">
        <v>-4.3899999999999997</v>
      </c>
      <c r="M1159">
        <v>1</v>
      </c>
    </row>
    <row r="1160" spans="1:13" x14ac:dyDescent="0.25">
      <c r="A1160" t="s">
        <v>65</v>
      </c>
      <c r="B1160" t="str">
        <f t="shared" si="50"/>
        <v>9781912261437</v>
      </c>
      <c r="C1160" s="1">
        <v>44627</v>
      </c>
      <c r="D1160">
        <v>7.99</v>
      </c>
      <c r="E1160">
        <v>87</v>
      </c>
      <c r="F1160" t="s">
        <v>319</v>
      </c>
      <c r="G1160">
        <v>-4</v>
      </c>
      <c r="H1160">
        <v>-31.96</v>
      </c>
      <c r="I1160">
        <v>-21.31</v>
      </c>
      <c r="J1160">
        <v>33.33</v>
      </c>
      <c r="K1160">
        <v>45</v>
      </c>
      <c r="L1160">
        <v>-17.579999999999998</v>
      </c>
      <c r="M1160">
        <v>1</v>
      </c>
    </row>
    <row r="1161" spans="1:13" x14ac:dyDescent="0.25">
      <c r="A1161" t="s">
        <v>8</v>
      </c>
      <c r="B1161" t="str">
        <f t="shared" ref="B1161:B1192" si="51">"9781801060776"</f>
        <v>9781801060776</v>
      </c>
      <c r="C1161" s="1">
        <v>44642</v>
      </c>
      <c r="D1161">
        <v>6.99</v>
      </c>
      <c r="E1161">
        <v>141</v>
      </c>
      <c r="F1161" t="s">
        <v>298</v>
      </c>
      <c r="G1161">
        <v>1</v>
      </c>
      <c r="H1161">
        <v>6.99</v>
      </c>
      <c r="I1161">
        <v>4.4000000000000004</v>
      </c>
      <c r="J1161">
        <v>37</v>
      </c>
      <c r="K1161">
        <v>48.07</v>
      </c>
      <c r="L1161">
        <v>3.63</v>
      </c>
      <c r="M1161">
        <v>1</v>
      </c>
    </row>
    <row r="1162" spans="1:13" x14ac:dyDescent="0.25">
      <c r="A1162" t="s">
        <v>8</v>
      </c>
      <c r="B1162" t="str">
        <f t="shared" si="51"/>
        <v>9781801060776</v>
      </c>
      <c r="C1162" s="1">
        <v>44642</v>
      </c>
      <c r="D1162">
        <v>6.99</v>
      </c>
      <c r="E1162">
        <v>141</v>
      </c>
      <c r="F1162" t="s">
        <v>306</v>
      </c>
      <c r="G1162">
        <v>2</v>
      </c>
      <c r="H1162">
        <v>13.98</v>
      </c>
      <c r="I1162">
        <v>9.32</v>
      </c>
      <c r="J1162">
        <v>33.33</v>
      </c>
      <c r="K1162">
        <v>45</v>
      </c>
      <c r="L1162">
        <v>7.69</v>
      </c>
      <c r="M1162">
        <v>1</v>
      </c>
    </row>
    <row r="1163" spans="1:13" x14ac:dyDescent="0.25">
      <c r="A1163" t="s">
        <v>8</v>
      </c>
      <c r="B1163" t="str">
        <f t="shared" si="51"/>
        <v>9781801060776</v>
      </c>
      <c r="C1163" s="1">
        <v>44642</v>
      </c>
      <c r="D1163">
        <v>6.99</v>
      </c>
      <c r="E1163">
        <v>141</v>
      </c>
      <c r="F1163" t="s">
        <v>306</v>
      </c>
      <c r="G1163">
        <v>4</v>
      </c>
      <c r="H1163">
        <v>27.96</v>
      </c>
      <c r="I1163">
        <v>18.64</v>
      </c>
      <c r="J1163">
        <v>33.33</v>
      </c>
      <c r="K1163">
        <v>45</v>
      </c>
      <c r="L1163">
        <v>15.38</v>
      </c>
      <c r="M1163">
        <v>1</v>
      </c>
    </row>
    <row r="1164" spans="1:13" x14ac:dyDescent="0.25">
      <c r="A1164" t="s">
        <v>8</v>
      </c>
      <c r="B1164" t="str">
        <f t="shared" si="51"/>
        <v>9781801060776</v>
      </c>
      <c r="C1164" s="1">
        <v>44642</v>
      </c>
      <c r="D1164">
        <v>6.99</v>
      </c>
      <c r="E1164">
        <v>141</v>
      </c>
      <c r="F1164" t="s">
        <v>310</v>
      </c>
      <c r="G1164">
        <v>2</v>
      </c>
      <c r="H1164">
        <v>13.98</v>
      </c>
      <c r="I1164">
        <v>9.32</v>
      </c>
      <c r="J1164">
        <v>33.33</v>
      </c>
      <c r="K1164">
        <v>45</v>
      </c>
      <c r="L1164">
        <v>7.69</v>
      </c>
      <c r="M1164">
        <v>1</v>
      </c>
    </row>
    <row r="1165" spans="1:13" x14ac:dyDescent="0.25">
      <c r="A1165" t="s">
        <v>8</v>
      </c>
      <c r="B1165" t="str">
        <f t="shared" si="51"/>
        <v>9781801060776</v>
      </c>
      <c r="C1165" s="1">
        <v>44642</v>
      </c>
      <c r="D1165">
        <v>6.99</v>
      </c>
      <c r="E1165">
        <v>141</v>
      </c>
      <c r="F1165" t="s">
        <v>316</v>
      </c>
      <c r="G1165">
        <v>2</v>
      </c>
      <c r="H1165">
        <v>13.98</v>
      </c>
      <c r="I1165">
        <v>9.32</v>
      </c>
      <c r="J1165">
        <v>33.33</v>
      </c>
      <c r="K1165">
        <v>45</v>
      </c>
      <c r="L1165">
        <v>7.69</v>
      </c>
      <c r="M1165">
        <v>1</v>
      </c>
    </row>
    <row r="1166" spans="1:13" x14ac:dyDescent="0.25">
      <c r="A1166" t="s">
        <v>8</v>
      </c>
      <c r="B1166" t="str">
        <f t="shared" si="51"/>
        <v>9781801060776</v>
      </c>
      <c r="C1166" s="1">
        <v>44642</v>
      </c>
      <c r="D1166">
        <v>6.99</v>
      </c>
      <c r="E1166">
        <v>141</v>
      </c>
      <c r="F1166" t="s">
        <v>316</v>
      </c>
      <c r="G1166">
        <v>2</v>
      </c>
      <c r="H1166">
        <v>13.98</v>
      </c>
      <c r="I1166">
        <v>9.32</v>
      </c>
      <c r="J1166">
        <v>33.33</v>
      </c>
      <c r="K1166">
        <v>45</v>
      </c>
      <c r="L1166">
        <v>7.69</v>
      </c>
      <c r="M1166">
        <v>1</v>
      </c>
    </row>
    <row r="1167" spans="1:13" x14ac:dyDescent="0.25">
      <c r="A1167" t="s">
        <v>8</v>
      </c>
      <c r="B1167" t="str">
        <f t="shared" si="51"/>
        <v>9781801060776</v>
      </c>
      <c r="C1167" s="1">
        <v>44642</v>
      </c>
      <c r="D1167">
        <v>6.99</v>
      </c>
      <c r="E1167">
        <v>141</v>
      </c>
      <c r="F1167" t="s">
        <v>394</v>
      </c>
      <c r="G1167">
        <v>2</v>
      </c>
      <c r="H1167">
        <v>13.98</v>
      </c>
      <c r="I1167">
        <v>9.32</v>
      </c>
      <c r="J1167">
        <v>33.33</v>
      </c>
      <c r="K1167">
        <v>45</v>
      </c>
      <c r="L1167">
        <v>7.69</v>
      </c>
      <c r="M1167">
        <v>1</v>
      </c>
    </row>
    <row r="1168" spans="1:13" x14ac:dyDescent="0.25">
      <c r="A1168" t="s">
        <v>8</v>
      </c>
      <c r="B1168" t="str">
        <f t="shared" si="51"/>
        <v>9781801060776</v>
      </c>
      <c r="C1168" s="1">
        <v>44642</v>
      </c>
      <c r="D1168">
        <v>6.99</v>
      </c>
      <c r="E1168">
        <v>141</v>
      </c>
      <c r="F1168" t="s">
        <v>317</v>
      </c>
      <c r="G1168">
        <v>2</v>
      </c>
      <c r="H1168">
        <v>13.98</v>
      </c>
      <c r="I1168">
        <v>9.32</v>
      </c>
      <c r="J1168">
        <v>33.33</v>
      </c>
      <c r="K1168">
        <v>45</v>
      </c>
      <c r="L1168">
        <v>7.69</v>
      </c>
      <c r="M1168">
        <v>1</v>
      </c>
    </row>
    <row r="1169" spans="1:13" x14ac:dyDescent="0.25">
      <c r="A1169" t="s">
        <v>8</v>
      </c>
      <c r="B1169" t="str">
        <f t="shared" si="51"/>
        <v>9781801060776</v>
      </c>
      <c r="C1169" s="1">
        <v>44642</v>
      </c>
      <c r="D1169">
        <v>6.99</v>
      </c>
      <c r="E1169">
        <v>141</v>
      </c>
      <c r="F1169" t="s">
        <v>317</v>
      </c>
      <c r="G1169">
        <v>6</v>
      </c>
      <c r="H1169">
        <v>41.94</v>
      </c>
      <c r="I1169">
        <v>27.96</v>
      </c>
      <c r="J1169">
        <v>33.33</v>
      </c>
      <c r="K1169">
        <v>45</v>
      </c>
      <c r="L1169">
        <v>23.07</v>
      </c>
      <c r="M1169">
        <v>1</v>
      </c>
    </row>
    <row r="1170" spans="1:13" x14ac:dyDescent="0.25">
      <c r="A1170" t="s">
        <v>8</v>
      </c>
      <c r="B1170" t="str">
        <f t="shared" si="51"/>
        <v>9781801060776</v>
      </c>
      <c r="C1170" s="1">
        <v>44642</v>
      </c>
      <c r="D1170">
        <v>6.99</v>
      </c>
      <c r="E1170">
        <v>141</v>
      </c>
      <c r="F1170" t="s">
        <v>307</v>
      </c>
      <c r="G1170">
        <v>2</v>
      </c>
      <c r="H1170">
        <v>13.98</v>
      </c>
      <c r="I1170">
        <v>9.32</v>
      </c>
      <c r="J1170">
        <v>33.33</v>
      </c>
      <c r="K1170">
        <v>45</v>
      </c>
      <c r="L1170">
        <v>7.69</v>
      </c>
      <c r="M1170">
        <v>1</v>
      </c>
    </row>
    <row r="1171" spans="1:13" x14ac:dyDescent="0.25">
      <c r="A1171" t="s">
        <v>8</v>
      </c>
      <c r="B1171" t="str">
        <f t="shared" si="51"/>
        <v>9781801060776</v>
      </c>
      <c r="C1171" s="1">
        <v>44642</v>
      </c>
      <c r="D1171">
        <v>6.99</v>
      </c>
      <c r="E1171">
        <v>141</v>
      </c>
      <c r="F1171" t="s">
        <v>307</v>
      </c>
      <c r="G1171">
        <v>10</v>
      </c>
      <c r="H1171">
        <v>69.900000000000006</v>
      </c>
      <c r="I1171">
        <v>46.6</v>
      </c>
      <c r="J1171">
        <v>33.33</v>
      </c>
      <c r="K1171">
        <v>45</v>
      </c>
      <c r="L1171">
        <v>38.450000000000003</v>
      </c>
      <c r="M1171">
        <v>1</v>
      </c>
    </row>
    <row r="1172" spans="1:13" x14ac:dyDescent="0.25">
      <c r="A1172" t="s">
        <v>8</v>
      </c>
      <c r="B1172" t="str">
        <f t="shared" si="51"/>
        <v>9781801060776</v>
      </c>
      <c r="C1172" s="1">
        <v>44642</v>
      </c>
      <c r="D1172">
        <v>6.99</v>
      </c>
      <c r="E1172">
        <v>141</v>
      </c>
      <c r="F1172" t="s">
        <v>302</v>
      </c>
      <c r="G1172">
        <v>2</v>
      </c>
      <c r="H1172">
        <v>13.98</v>
      </c>
      <c r="I1172">
        <v>9.32</v>
      </c>
      <c r="J1172">
        <v>33.33</v>
      </c>
      <c r="K1172">
        <v>45</v>
      </c>
      <c r="L1172">
        <v>7.69</v>
      </c>
      <c r="M1172">
        <v>1</v>
      </c>
    </row>
    <row r="1173" spans="1:13" x14ac:dyDescent="0.25">
      <c r="A1173" t="s">
        <v>8</v>
      </c>
      <c r="B1173" t="str">
        <f t="shared" si="51"/>
        <v>9781801060776</v>
      </c>
      <c r="C1173" s="1">
        <v>44642</v>
      </c>
      <c r="D1173">
        <v>6.99</v>
      </c>
      <c r="E1173">
        <v>141</v>
      </c>
      <c r="F1173" t="s">
        <v>302</v>
      </c>
      <c r="G1173">
        <v>10</v>
      </c>
      <c r="H1173">
        <v>69.900000000000006</v>
      </c>
      <c r="I1173">
        <v>46.6</v>
      </c>
      <c r="J1173">
        <v>33.33</v>
      </c>
      <c r="K1173">
        <v>45</v>
      </c>
      <c r="L1173">
        <v>38.450000000000003</v>
      </c>
      <c r="M1173">
        <v>1</v>
      </c>
    </row>
    <row r="1174" spans="1:13" x14ac:dyDescent="0.25">
      <c r="A1174" t="s">
        <v>8</v>
      </c>
      <c r="B1174" t="str">
        <f t="shared" si="51"/>
        <v>9781801060776</v>
      </c>
      <c r="C1174" s="1">
        <v>44642</v>
      </c>
      <c r="D1174">
        <v>6.99</v>
      </c>
      <c r="E1174">
        <v>141</v>
      </c>
      <c r="F1174" t="s">
        <v>413</v>
      </c>
      <c r="G1174">
        <v>2</v>
      </c>
      <c r="H1174">
        <v>13.98</v>
      </c>
      <c r="I1174">
        <v>9.32</v>
      </c>
      <c r="J1174">
        <v>33.33</v>
      </c>
      <c r="K1174">
        <v>45</v>
      </c>
      <c r="L1174">
        <v>7.69</v>
      </c>
      <c r="M1174">
        <v>1</v>
      </c>
    </row>
    <row r="1175" spans="1:13" x14ac:dyDescent="0.25">
      <c r="A1175" t="s">
        <v>8</v>
      </c>
      <c r="B1175" t="str">
        <f t="shared" si="51"/>
        <v>9781801060776</v>
      </c>
      <c r="C1175" s="1">
        <v>44642</v>
      </c>
      <c r="D1175">
        <v>6.99</v>
      </c>
      <c r="E1175">
        <v>141</v>
      </c>
      <c r="F1175" t="s">
        <v>326</v>
      </c>
      <c r="G1175">
        <v>2</v>
      </c>
      <c r="H1175">
        <v>13.98</v>
      </c>
      <c r="I1175">
        <v>9.32</v>
      </c>
      <c r="J1175">
        <v>33.33</v>
      </c>
      <c r="K1175">
        <v>45</v>
      </c>
      <c r="L1175">
        <v>7.69</v>
      </c>
      <c r="M1175">
        <v>1</v>
      </c>
    </row>
    <row r="1176" spans="1:13" x14ac:dyDescent="0.25">
      <c r="A1176" t="s">
        <v>8</v>
      </c>
      <c r="B1176" t="str">
        <f t="shared" si="51"/>
        <v>9781801060776</v>
      </c>
      <c r="C1176" s="1">
        <v>44642</v>
      </c>
      <c r="D1176">
        <v>6.99</v>
      </c>
      <c r="E1176">
        <v>141</v>
      </c>
      <c r="F1176" t="s">
        <v>389</v>
      </c>
      <c r="G1176">
        <v>2</v>
      </c>
      <c r="H1176">
        <v>13.98</v>
      </c>
      <c r="I1176">
        <v>9.32</v>
      </c>
      <c r="J1176">
        <v>33.33</v>
      </c>
      <c r="K1176">
        <v>45</v>
      </c>
      <c r="L1176">
        <v>7.69</v>
      </c>
      <c r="M1176">
        <v>1</v>
      </c>
    </row>
    <row r="1177" spans="1:13" x14ac:dyDescent="0.25">
      <c r="A1177" t="s">
        <v>8</v>
      </c>
      <c r="B1177" t="str">
        <f t="shared" si="51"/>
        <v>9781801060776</v>
      </c>
      <c r="C1177" s="1">
        <v>44642</v>
      </c>
      <c r="D1177">
        <v>6.99</v>
      </c>
      <c r="E1177">
        <v>141</v>
      </c>
      <c r="F1177" t="s">
        <v>300</v>
      </c>
      <c r="G1177">
        <v>28</v>
      </c>
      <c r="H1177">
        <v>195.72</v>
      </c>
      <c r="I1177">
        <v>130.49</v>
      </c>
      <c r="J1177">
        <v>33.33</v>
      </c>
      <c r="K1177">
        <v>45</v>
      </c>
      <c r="L1177">
        <v>107.65</v>
      </c>
      <c r="M1177">
        <v>1</v>
      </c>
    </row>
    <row r="1178" spans="1:13" x14ac:dyDescent="0.25">
      <c r="A1178" t="s">
        <v>8</v>
      </c>
      <c r="B1178" t="str">
        <f t="shared" si="51"/>
        <v>9781801060776</v>
      </c>
      <c r="C1178" s="1">
        <v>44642</v>
      </c>
      <c r="D1178">
        <v>6.99</v>
      </c>
      <c r="E1178">
        <v>141</v>
      </c>
      <c r="F1178" t="s">
        <v>314</v>
      </c>
      <c r="G1178">
        <v>1</v>
      </c>
      <c r="H1178">
        <v>6.99</v>
      </c>
      <c r="I1178">
        <v>4.66</v>
      </c>
      <c r="J1178">
        <v>33.33</v>
      </c>
      <c r="K1178">
        <v>45.07</v>
      </c>
      <c r="L1178">
        <v>3.84</v>
      </c>
      <c r="M1178">
        <v>1</v>
      </c>
    </row>
    <row r="1179" spans="1:13" x14ac:dyDescent="0.25">
      <c r="A1179" t="s">
        <v>8</v>
      </c>
      <c r="B1179" t="str">
        <f t="shared" si="51"/>
        <v>9781801060776</v>
      </c>
      <c r="C1179" s="1">
        <v>44642</v>
      </c>
      <c r="D1179">
        <v>6.99</v>
      </c>
      <c r="E1179">
        <v>141</v>
      </c>
      <c r="F1179" t="s">
        <v>314</v>
      </c>
      <c r="G1179">
        <v>2</v>
      </c>
      <c r="H1179">
        <v>13.98</v>
      </c>
      <c r="I1179">
        <v>9.32</v>
      </c>
      <c r="J1179">
        <v>33.33</v>
      </c>
      <c r="K1179">
        <v>45</v>
      </c>
      <c r="L1179">
        <v>7.69</v>
      </c>
      <c r="M1179">
        <v>1</v>
      </c>
    </row>
    <row r="1180" spans="1:13" x14ac:dyDescent="0.25">
      <c r="A1180" t="s">
        <v>8</v>
      </c>
      <c r="B1180" t="str">
        <f t="shared" si="51"/>
        <v>9781801060776</v>
      </c>
      <c r="C1180" s="1">
        <v>44642</v>
      </c>
      <c r="D1180">
        <v>6.99</v>
      </c>
      <c r="E1180">
        <v>141</v>
      </c>
      <c r="F1180" t="s">
        <v>356</v>
      </c>
      <c r="G1180">
        <v>2</v>
      </c>
      <c r="H1180">
        <v>13.98</v>
      </c>
      <c r="I1180">
        <v>9.32</v>
      </c>
      <c r="J1180">
        <v>33.33</v>
      </c>
      <c r="K1180">
        <v>45</v>
      </c>
      <c r="L1180">
        <v>7.69</v>
      </c>
      <c r="M1180">
        <v>1</v>
      </c>
    </row>
    <row r="1181" spans="1:13" x14ac:dyDescent="0.25">
      <c r="A1181" t="s">
        <v>8</v>
      </c>
      <c r="B1181" t="str">
        <f t="shared" si="51"/>
        <v>9781801060776</v>
      </c>
      <c r="C1181" s="1">
        <v>44642</v>
      </c>
      <c r="D1181">
        <v>6.99</v>
      </c>
      <c r="E1181">
        <v>141</v>
      </c>
      <c r="F1181" t="s">
        <v>363</v>
      </c>
      <c r="G1181">
        <v>2</v>
      </c>
      <c r="H1181">
        <v>13.98</v>
      </c>
      <c r="I1181">
        <v>9.32</v>
      </c>
      <c r="J1181">
        <v>33.33</v>
      </c>
      <c r="K1181">
        <v>45</v>
      </c>
      <c r="L1181">
        <v>7.69</v>
      </c>
      <c r="M1181">
        <v>1</v>
      </c>
    </row>
    <row r="1182" spans="1:13" x14ac:dyDescent="0.25">
      <c r="A1182" t="s">
        <v>8</v>
      </c>
      <c r="B1182" t="str">
        <f t="shared" si="51"/>
        <v>9781801060776</v>
      </c>
      <c r="C1182" s="1">
        <v>44642</v>
      </c>
      <c r="D1182">
        <v>6.99</v>
      </c>
      <c r="E1182">
        <v>141</v>
      </c>
      <c r="F1182" t="s">
        <v>353</v>
      </c>
      <c r="G1182">
        <v>2</v>
      </c>
      <c r="H1182">
        <v>13.98</v>
      </c>
      <c r="I1182">
        <v>9.32</v>
      </c>
      <c r="J1182">
        <v>33.33</v>
      </c>
      <c r="K1182">
        <v>45</v>
      </c>
      <c r="L1182">
        <v>7.69</v>
      </c>
      <c r="M1182">
        <v>1</v>
      </c>
    </row>
    <row r="1183" spans="1:13" x14ac:dyDescent="0.25">
      <c r="A1183" t="s">
        <v>8</v>
      </c>
      <c r="B1183" t="str">
        <f t="shared" si="51"/>
        <v>9781801060776</v>
      </c>
      <c r="C1183" s="1">
        <v>44642</v>
      </c>
      <c r="D1183">
        <v>6.99</v>
      </c>
      <c r="E1183">
        <v>141</v>
      </c>
      <c r="F1183" t="s">
        <v>395</v>
      </c>
      <c r="G1183">
        <v>2</v>
      </c>
      <c r="H1183">
        <v>13.98</v>
      </c>
      <c r="I1183">
        <v>9.32</v>
      </c>
      <c r="J1183">
        <v>33.33</v>
      </c>
      <c r="K1183">
        <v>45</v>
      </c>
      <c r="L1183">
        <v>7.69</v>
      </c>
      <c r="M1183">
        <v>1</v>
      </c>
    </row>
    <row r="1184" spans="1:13" x14ac:dyDescent="0.25">
      <c r="A1184" t="s">
        <v>8</v>
      </c>
      <c r="B1184" t="str">
        <f t="shared" si="51"/>
        <v>9781801060776</v>
      </c>
      <c r="C1184" s="1">
        <v>44642</v>
      </c>
      <c r="D1184">
        <v>6.99</v>
      </c>
      <c r="E1184">
        <v>141</v>
      </c>
      <c r="F1184" t="s">
        <v>336</v>
      </c>
      <c r="G1184">
        <v>1</v>
      </c>
      <c r="H1184">
        <v>6.99</v>
      </c>
      <c r="I1184">
        <v>4.66</v>
      </c>
      <c r="J1184">
        <v>33.33</v>
      </c>
      <c r="K1184">
        <v>45.07</v>
      </c>
      <c r="L1184">
        <v>3.84</v>
      </c>
      <c r="M1184">
        <v>1</v>
      </c>
    </row>
    <row r="1185" spans="1:13" x14ac:dyDescent="0.25">
      <c r="A1185" t="s">
        <v>8</v>
      </c>
      <c r="B1185" t="str">
        <f t="shared" si="51"/>
        <v>9781801060776</v>
      </c>
      <c r="C1185" s="1">
        <v>44642</v>
      </c>
      <c r="D1185">
        <v>6.99</v>
      </c>
      <c r="E1185">
        <v>141</v>
      </c>
      <c r="F1185" t="s">
        <v>351</v>
      </c>
      <c r="G1185">
        <v>2</v>
      </c>
      <c r="H1185">
        <v>13.98</v>
      </c>
      <c r="I1185">
        <v>9.32</v>
      </c>
      <c r="J1185">
        <v>33.33</v>
      </c>
      <c r="K1185">
        <v>45</v>
      </c>
      <c r="L1185">
        <v>7.69</v>
      </c>
      <c r="M1185">
        <v>1</v>
      </c>
    </row>
    <row r="1186" spans="1:13" x14ac:dyDescent="0.25">
      <c r="A1186" t="s">
        <v>8</v>
      </c>
      <c r="B1186" t="str">
        <f t="shared" si="51"/>
        <v>9781801060776</v>
      </c>
      <c r="C1186" s="1">
        <v>44642</v>
      </c>
      <c r="D1186">
        <v>6.99</v>
      </c>
      <c r="E1186">
        <v>141</v>
      </c>
      <c r="F1186" t="s">
        <v>378</v>
      </c>
      <c r="G1186">
        <v>2</v>
      </c>
      <c r="H1186">
        <v>13.98</v>
      </c>
      <c r="I1186">
        <v>9.32</v>
      </c>
      <c r="J1186">
        <v>33.33</v>
      </c>
      <c r="K1186">
        <v>45</v>
      </c>
      <c r="L1186">
        <v>7.69</v>
      </c>
      <c r="M1186">
        <v>1</v>
      </c>
    </row>
    <row r="1187" spans="1:13" x14ac:dyDescent="0.25">
      <c r="A1187" t="s">
        <v>8</v>
      </c>
      <c r="B1187" t="str">
        <f t="shared" si="51"/>
        <v>9781801060776</v>
      </c>
      <c r="C1187" s="1">
        <v>44642</v>
      </c>
      <c r="D1187">
        <v>6.99</v>
      </c>
      <c r="E1187">
        <v>141</v>
      </c>
      <c r="F1187" t="s">
        <v>334</v>
      </c>
      <c r="G1187">
        <v>1</v>
      </c>
      <c r="H1187">
        <v>6.99</v>
      </c>
      <c r="I1187">
        <v>4.66</v>
      </c>
      <c r="J1187">
        <v>33.33</v>
      </c>
      <c r="K1187">
        <v>45.07</v>
      </c>
      <c r="L1187">
        <v>3.84</v>
      </c>
      <c r="M1187">
        <v>1</v>
      </c>
    </row>
    <row r="1188" spans="1:13" x14ac:dyDescent="0.25">
      <c r="A1188" t="s">
        <v>8</v>
      </c>
      <c r="B1188" t="str">
        <f t="shared" si="51"/>
        <v>9781801060776</v>
      </c>
      <c r="C1188" s="1">
        <v>44642</v>
      </c>
      <c r="D1188">
        <v>6.99</v>
      </c>
      <c r="E1188">
        <v>141</v>
      </c>
      <c r="F1188" t="s">
        <v>343</v>
      </c>
      <c r="G1188">
        <v>2</v>
      </c>
      <c r="H1188">
        <v>13.98</v>
      </c>
      <c r="I1188">
        <v>9.32</v>
      </c>
      <c r="J1188">
        <v>33.33</v>
      </c>
      <c r="K1188">
        <v>45</v>
      </c>
      <c r="L1188">
        <v>7.69</v>
      </c>
      <c r="M1188">
        <v>1</v>
      </c>
    </row>
    <row r="1189" spans="1:13" x14ac:dyDescent="0.25">
      <c r="A1189" t="s">
        <v>8</v>
      </c>
      <c r="B1189" t="str">
        <f t="shared" si="51"/>
        <v>9781801060776</v>
      </c>
      <c r="C1189" s="1">
        <v>44642</v>
      </c>
      <c r="D1189">
        <v>6.99</v>
      </c>
      <c r="E1189">
        <v>141</v>
      </c>
      <c r="F1189" t="s">
        <v>337</v>
      </c>
      <c r="G1189">
        <v>2</v>
      </c>
      <c r="H1189">
        <v>13.98</v>
      </c>
      <c r="I1189">
        <v>9.32</v>
      </c>
      <c r="J1189">
        <v>33.33</v>
      </c>
      <c r="K1189">
        <v>45</v>
      </c>
      <c r="L1189">
        <v>7.69</v>
      </c>
      <c r="M1189">
        <v>1</v>
      </c>
    </row>
    <row r="1190" spans="1:13" x14ac:dyDescent="0.25">
      <c r="A1190" t="s">
        <v>8</v>
      </c>
      <c r="B1190" t="str">
        <f t="shared" si="51"/>
        <v>9781801060776</v>
      </c>
      <c r="C1190" s="1">
        <v>44642</v>
      </c>
      <c r="D1190">
        <v>6.99</v>
      </c>
      <c r="E1190">
        <v>141</v>
      </c>
      <c r="F1190" t="s">
        <v>299</v>
      </c>
      <c r="G1190">
        <v>2</v>
      </c>
      <c r="H1190">
        <v>13.98</v>
      </c>
      <c r="I1190">
        <v>9.32</v>
      </c>
      <c r="J1190">
        <v>33.33</v>
      </c>
      <c r="K1190">
        <v>45</v>
      </c>
      <c r="L1190">
        <v>7.69</v>
      </c>
      <c r="M1190">
        <v>1</v>
      </c>
    </row>
    <row r="1191" spans="1:13" x14ac:dyDescent="0.25">
      <c r="A1191" t="s">
        <v>8</v>
      </c>
      <c r="B1191" t="str">
        <f t="shared" si="51"/>
        <v>9781801060776</v>
      </c>
      <c r="C1191" s="1">
        <v>44642</v>
      </c>
      <c r="D1191">
        <v>6.99</v>
      </c>
      <c r="E1191">
        <v>141</v>
      </c>
      <c r="F1191" t="s">
        <v>345</v>
      </c>
      <c r="G1191">
        <v>2</v>
      </c>
      <c r="H1191">
        <v>13.98</v>
      </c>
      <c r="I1191">
        <v>9.32</v>
      </c>
      <c r="J1191">
        <v>33.33</v>
      </c>
      <c r="K1191">
        <v>45</v>
      </c>
      <c r="L1191">
        <v>7.69</v>
      </c>
      <c r="M1191">
        <v>1</v>
      </c>
    </row>
    <row r="1192" spans="1:13" x14ac:dyDescent="0.25">
      <c r="A1192" t="s">
        <v>8</v>
      </c>
      <c r="B1192" t="str">
        <f t="shared" si="51"/>
        <v>9781801060776</v>
      </c>
      <c r="C1192" s="1">
        <v>44642</v>
      </c>
      <c r="D1192">
        <v>6.99</v>
      </c>
      <c r="E1192">
        <v>141</v>
      </c>
      <c r="F1192" t="s">
        <v>313</v>
      </c>
      <c r="G1192">
        <v>2</v>
      </c>
      <c r="H1192">
        <v>13.98</v>
      </c>
      <c r="I1192">
        <v>9.32</v>
      </c>
      <c r="J1192">
        <v>33.33</v>
      </c>
      <c r="K1192">
        <v>45</v>
      </c>
      <c r="L1192">
        <v>7.69</v>
      </c>
      <c r="M1192">
        <v>1</v>
      </c>
    </row>
    <row r="1193" spans="1:13" x14ac:dyDescent="0.25">
      <c r="A1193" t="s">
        <v>8</v>
      </c>
      <c r="B1193" t="str">
        <f t="shared" ref="B1193:B1210" si="52">"9781801060776"</f>
        <v>9781801060776</v>
      </c>
      <c r="C1193" s="1">
        <v>44642</v>
      </c>
      <c r="D1193">
        <v>6.99</v>
      </c>
      <c r="E1193">
        <v>141</v>
      </c>
      <c r="F1193" t="s">
        <v>364</v>
      </c>
      <c r="G1193">
        <v>2</v>
      </c>
      <c r="H1193">
        <v>13.98</v>
      </c>
      <c r="I1193">
        <v>9.32</v>
      </c>
      <c r="J1193">
        <v>33.33</v>
      </c>
      <c r="K1193">
        <v>45</v>
      </c>
      <c r="L1193">
        <v>7.69</v>
      </c>
      <c r="M1193">
        <v>1</v>
      </c>
    </row>
    <row r="1194" spans="1:13" x14ac:dyDescent="0.25">
      <c r="A1194" t="s">
        <v>8</v>
      </c>
      <c r="B1194" t="str">
        <f t="shared" si="52"/>
        <v>9781801060776</v>
      </c>
      <c r="C1194" s="1">
        <v>44642</v>
      </c>
      <c r="D1194">
        <v>6.99</v>
      </c>
      <c r="E1194">
        <v>141</v>
      </c>
      <c r="F1194" t="s">
        <v>322</v>
      </c>
      <c r="G1194">
        <v>2</v>
      </c>
      <c r="H1194">
        <v>13.98</v>
      </c>
      <c r="I1194">
        <v>9.32</v>
      </c>
      <c r="J1194">
        <v>33.33</v>
      </c>
      <c r="K1194">
        <v>45</v>
      </c>
      <c r="L1194">
        <v>7.69</v>
      </c>
      <c r="M1194">
        <v>1</v>
      </c>
    </row>
    <row r="1195" spans="1:13" x14ac:dyDescent="0.25">
      <c r="A1195" t="s">
        <v>8</v>
      </c>
      <c r="B1195" t="str">
        <f t="shared" si="52"/>
        <v>9781801060776</v>
      </c>
      <c r="C1195" s="1">
        <v>44642</v>
      </c>
      <c r="D1195">
        <v>6.99</v>
      </c>
      <c r="E1195">
        <v>141</v>
      </c>
      <c r="F1195" t="s">
        <v>297</v>
      </c>
      <c r="G1195">
        <v>2</v>
      </c>
      <c r="H1195">
        <v>13.98</v>
      </c>
      <c r="I1195">
        <v>9.32</v>
      </c>
      <c r="J1195">
        <v>33.33</v>
      </c>
      <c r="K1195">
        <v>45</v>
      </c>
      <c r="L1195">
        <v>7.69</v>
      </c>
      <c r="M1195">
        <v>1</v>
      </c>
    </row>
    <row r="1196" spans="1:13" x14ac:dyDescent="0.25">
      <c r="A1196" t="s">
        <v>8</v>
      </c>
      <c r="B1196" t="str">
        <f t="shared" si="52"/>
        <v>9781801060776</v>
      </c>
      <c r="C1196" s="1">
        <v>44642</v>
      </c>
      <c r="D1196">
        <v>6.99</v>
      </c>
      <c r="E1196">
        <v>141</v>
      </c>
      <c r="F1196" t="s">
        <v>327</v>
      </c>
      <c r="G1196">
        <v>2</v>
      </c>
      <c r="H1196">
        <v>13.98</v>
      </c>
      <c r="I1196">
        <v>9.32</v>
      </c>
      <c r="J1196">
        <v>33.33</v>
      </c>
      <c r="K1196">
        <v>45</v>
      </c>
      <c r="L1196">
        <v>7.69</v>
      </c>
      <c r="M1196">
        <v>1</v>
      </c>
    </row>
    <row r="1197" spans="1:13" x14ac:dyDescent="0.25">
      <c r="A1197" t="s">
        <v>8</v>
      </c>
      <c r="B1197" t="str">
        <f t="shared" si="52"/>
        <v>9781801060776</v>
      </c>
      <c r="C1197" s="1">
        <v>44642</v>
      </c>
      <c r="D1197">
        <v>6.99</v>
      </c>
      <c r="E1197">
        <v>141</v>
      </c>
      <c r="F1197" t="s">
        <v>324</v>
      </c>
      <c r="G1197">
        <v>2</v>
      </c>
      <c r="H1197">
        <v>13.98</v>
      </c>
      <c r="I1197">
        <v>9.32</v>
      </c>
      <c r="J1197">
        <v>33.33</v>
      </c>
      <c r="K1197">
        <v>45</v>
      </c>
      <c r="L1197">
        <v>7.69</v>
      </c>
      <c r="M1197">
        <v>1</v>
      </c>
    </row>
    <row r="1198" spans="1:13" x14ac:dyDescent="0.25">
      <c r="A1198" t="s">
        <v>8</v>
      </c>
      <c r="B1198" t="str">
        <f t="shared" si="52"/>
        <v>9781801060776</v>
      </c>
      <c r="C1198" s="1">
        <v>44642</v>
      </c>
      <c r="D1198">
        <v>6.99</v>
      </c>
      <c r="E1198">
        <v>141</v>
      </c>
      <c r="F1198" t="s">
        <v>357</v>
      </c>
      <c r="G1198">
        <v>2</v>
      </c>
      <c r="H1198">
        <v>13.98</v>
      </c>
      <c r="I1198">
        <v>9.32</v>
      </c>
      <c r="J1198">
        <v>33.33</v>
      </c>
      <c r="K1198">
        <v>45</v>
      </c>
      <c r="L1198">
        <v>7.69</v>
      </c>
      <c r="M1198">
        <v>1</v>
      </c>
    </row>
    <row r="1199" spans="1:13" x14ac:dyDescent="0.25">
      <c r="A1199" t="s">
        <v>8</v>
      </c>
      <c r="B1199" t="str">
        <f t="shared" si="52"/>
        <v>9781801060776</v>
      </c>
      <c r="C1199" s="1">
        <v>44642</v>
      </c>
      <c r="D1199">
        <v>6.99</v>
      </c>
      <c r="E1199">
        <v>141</v>
      </c>
      <c r="F1199" t="s">
        <v>377</v>
      </c>
      <c r="G1199">
        <v>2</v>
      </c>
      <c r="H1199">
        <v>13.98</v>
      </c>
      <c r="I1199">
        <v>9.32</v>
      </c>
      <c r="J1199">
        <v>33.33</v>
      </c>
      <c r="K1199">
        <v>45</v>
      </c>
      <c r="L1199">
        <v>7.69</v>
      </c>
      <c r="M1199">
        <v>1</v>
      </c>
    </row>
    <row r="1200" spans="1:13" x14ac:dyDescent="0.25">
      <c r="A1200" t="s">
        <v>8</v>
      </c>
      <c r="B1200" t="str">
        <f t="shared" si="52"/>
        <v>9781801060776</v>
      </c>
      <c r="C1200" s="1">
        <v>44642</v>
      </c>
      <c r="D1200">
        <v>6.99</v>
      </c>
      <c r="E1200">
        <v>141</v>
      </c>
      <c r="F1200" t="s">
        <v>338</v>
      </c>
      <c r="G1200">
        <v>2</v>
      </c>
      <c r="H1200">
        <v>13.98</v>
      </c>
      <c r="I1200">
        <v>9.32</v>
      </c>
      <c r="J1200">
        <v>33.33</v>
      </c>
      <c r="K1200">
        <v>45</v>
      </c>
      <c r="L1200">
        <v>7.69</v>
      </c>
      <c r="M1200">
        <v>1</v>
      </c>
    </row>
    <row r="1201" spans="1:13" x14ac:dyDescent="0.25">
      <c r="A1201" t="s">
        <v>8</v>
      </c>
      <c r="B1201" t="str">
        <f t="shared" si="52"/>
        <v>9781801060776</v>
      </c>
      <c r="C1201" s="1">
        <v>44642</v>
      </c>
      <c r="D1201">
        <v>6.99</v>
      </c>
      <c r="E1201">
        <v>141</v>
      </c>
      <c r="F1201" t="s">
        <v>338</v>
      </c>
      <c r="G1201">
        <v>4</v>
      </c>
      <c r="H1201">
        <v>27.96</v>
      </c>
      <c r="I1201">
        <v>18.64</v>
      </c>
      <c r="J1201">
        <v>33.33</v>
      </c>
      <c r="K1201">
        <v>45</v>
      </c>
      <c r="L1201">
        <v>15.38</v>
      </c>
      <c r="M1201">
        <v>1</v>
      </c>
    </row>
    <row r="1202" spans="1:13" x14ac:dyDescent="0.25">
      <c r="A1202" t="s">
        <v>8</v>
      </c>
      <c r="B1202" t="str">
        <f t="shared" si="52"/>
        <v>9781801060776</v>
      </c>
      <c r="C1202" s="1">
        <v>44642</v>
      </c>
      <c r="D1202">
        <v>6.99</v>
      </c>
      <c r="E1202">
        <v>141</v>
      </c>
      <c r="F1202" t="s">
        <v>320</v>
      </c>
      <c r="G1202">
        <v>2</v>
      </c>
      <c r="H1202">
        <v>13.98</v>
      </c>
      <c r="I1202">
        <v>9.32</v>
      </c>
      <c r="J1202">
        <v>33.33</v>
      </c>
      <c r="K1202">
        <v>45</v>
      </c>
      <c r="L1202">
        <v>7.69</v>
      </c>
      <c r="M1202">
        <v>1</v>
      </c>
    </row>
    <row r="1203" spans="1:13" x14ac:dyDescent="0.25">
      <c r="A1203" t="s">
        <v>8</v>
      </c>
      <c r="B1203" t="str">
        <f t="shared" si="52"/>
        <v>9781801060776</v>
      </c>
      <c r="C1203" s="1">
        <v>44642</v>
      </c>
      <c r="D1203">
        <v>6.99</v>
      </c>
      <c r="E1203">
        <v>141</v>
      </c>
      <c r="F1203" t="s">
        <v>320</v>
      </c>
      <c r="G1203">
        <v>2</v>
      </c>
      <c r="H1203">
        <v>13.98</v>
      </c>
      <c r="I1203">
        <v>9.32</v>
      </c>
      <c r="J1203">
        <v>33.33</v>
      </c>
      <c r="K1203">
        <v>45</v>
      </c>
      <c r="L1203">
        <v>7.69</v>
      </c>
      <c r="M1203">
        <v>1</v>
      </c>
    </row>
    <row r="1204" spans="1:13" x14ac:dyDescent="0.25">
      <c r="A1204" t="s">
        <v>8</v>
      </c>
      <c r="B1204" t="str">
        <f t="shared" si="52"/>
        <v>9781801060776</v>
      </c>
      <c r="C1204" s="1">
        <v>44642</v>
      </c>
      <c r="D1204">
        <v>6.99</v>
      </c>
      <c r="E1204">
        <v>141</v>
      </c>
      <c r="F1204" t="s">
        <v>308</v>
      </c>
      <c r="G1204">
        <v>2</v>
      </c>
      <c r="H1204">
        <v>13.98</v>
      </c>
      <c r="I1204">
        <v>9.32</v>
      </c>
      <c r="J1204">
        <v>33.33</v>
      </c>
      <c r="K1204">
        <v>45</v>
      </c>
      <c r="L1204">
        <v>7.69</v>
      </c>
      <c r="M1204">
        <v>1</v>
      </c>
    </row>
    <row r="1205" spans="1:13" x14ac:dyDescent="0.25">
      <c r="A1205" t="s">
        <v>8</v>
      </c>
      <c r="B1205" t="str">
        <f t="shared" si="52"/>
        <v>9781801060776</v>
      </c>
      <c r="C1205" s="1">
        <v>44642</v>
      </c>
      <c r="D1205">
        <v>6.99</v>
      </c>
      <c r="E1205">
        <v>141</v>
      </c>
      <c r="F1205" t="s">
        <v>380</v>
      </c>
      <c r="G1205">
        <v>2</v>
      </c>
      <c r="H1205">
        <v>13.98</v>
      </c>
      <c r="I1205">
        <v>9.32</v>
      </c>
      <c r="J1205">
        <v>33.33</v>
      </c>
      <c r="K1205">
        <v>45</v>
      </c>
      <c r="L1205">
        <v>7.69</v>
      </c>
      <c r="M1205">
        <v>1</v>
      </c>
    </row>
    <row r="1206" spans="1:13" x14ac:dyDescent="0.25">
      <c r="A1206" t="s">
        <v>8</v>
      </c>
      <c r="B1206" t="str">
        <f t="shared" si="52"/>
        <v>9781801060776</v>
      </c>
      <c r="C1206" s="1">
        <v>44642</v>
      </c>
      <c r="D1206">
        <v>6.99</v>
      </c>
      <c r="E1206">
        <v>141</v>
      </c>
      <c r="F1206" t="s">
        <v>396</v>
      </c>
      <c r="G1206">
        <v>2</v>
      </c>
      <c r="H1206">
        <v>13.98</v>
      </c>
      <c r="I1206">
        <v>9.32</v>
      </c>
      <c r="J1206">
        <v>33.33</v>
      </c>
      <c r="K1206">
        <v>45</v>
      </c>
      <c r="L1206">
        <v>7.69</v>
      </c>
      <c r="M1206">
        <v>1</v>
      </c>
    </row>
    <row r="1207" spans="1:13" x14ac:dyDescent="0.25">
      <c r="A1207" t="s">
        <v>8</v>
      </c>
      <c r="B1207" t="str">
        <f t="shared" si="52"/>
        <v>9781801060776</v>
      </c>
      <c r="C1207" s="1">
        <v>44642</v>
      </c>
      <c r="D1207">
        <v>6.99</v>
      </c>
      <c r="E1207">
        <v>141</v>
      </c>
      <c r="F1207" t="s">
        <v>333</v>
      </c>
      <c r="G1207">
        <v>10</v>
      </c>
      <c r="H1207">
        <v>69.900000000000006</v>
      </c>
      <c r="I1207">
        <v>45.44</v>
      </c>
      <c r="J1207">
        <v>35</v>
      </c>
      <c r="K1207">
        <v>46.31</v>
      </c>
      <c r="L1207">
        <v>37.53</v>
      </c>
      <c r="M1207">
        <v>1</v>
      </c>
    </row>
    <row r="1208" spans="1:13" x14ac:dyDescent="0.25">
      <c r="A1208" t="s">
        <v>8</v>
      </c>
      <c r="B1208" t="str">
        <f t="shared" si="52"/>
        <v>9781801060776</v>
      </c>
      <c r="C1208" s="1">
        <v>44642</v>
      </c>
      <c r="D1208">
        <v>6.99</v>
      </c>
      <c r="E1208">
        <v>141</v>
      </c>
      <c r="F1208" t="s">
        <v>329</v>
      </c>
      <c r="G1208">
        <v>2</v>
      </c>
      <c r="H1208">
        <v>13.98</v>
      </c>
      <c r="I1208">
        <v>9.32</v>
      </c>
      <c r="J1208">
        <v>33.33</v>
      </c>
      <c r="K1208">
        <v>45</v>
      </c>
      <c r="L1208">
        <v>7.69</v>
      </c>
      <c r="M1208">
        <v>1</v>
      </c>
    </row>
    <row r="1209" spans="1:13" x14ac:dyDescent="0.25">
      <c r="A1209" t="s">
        <v>8</v>
      </c>
      <c r="B1209" t="str">
        <f t="shared" si="52"/>
        <v>9781801060776</v>
      </c>
      <c r="C1209" s="1">
        <v>44642</v>
      </c>
      <c r="D1209">
        <v>6.99</v>
      </c>
      <c r="E1209">
        <v>141</v>
      </c>
      <c r="F1209" t="s">
        <v>323</v>
      </c>
      <c r="G1209">
        <v>2</v>
      </c>
      <c r="H1209">
        <v>13.98</v>
      </c>
      <c r="I1209">
        <v>9.09</v>
      </c>
      <c r="J1209">
        <v>35</v>
      </c>
      <c r="K1209">
        <v>46.29</v>
      </c>
      <c r="L1209">
        <v>7.51</v>
      </c>
      <c r="M1209">
        <v>1</v>
      </c>
    </row>
    <row r="1210" spans="1:13" x14ac:dyDescent="0.25">
      <c r="A1210" t="s">
        <v>8</v>
      </c>
      <c r="B1210" t="str">
        <f t="shared" si="52"/>
        <v>9781801060776</v>
      </c>
      <c r="C1210" s="1">
        <v>44642</v>
      </c>
      <c r="D1210">
        <v>6.99</v>
      </c>
      <c r="E1210">
        <v>141</v>
      </c>
      <c r="F1210" t="s">
        <v>319</v>
      </c>
      <c r="G1210">
        <v>2</v>
      </c>
      <c r="H1210">
        <v>13.98</v>
      </c>
      <c r="I1210">
        <v>9.32</v>
      </c>
      <c r="J1210">
        <v>33.33</v>
      </c>
      <c r="K1210">
        <v>45</v>
      </c>
      <c r="L1210">
        <v>7.69</v>
      </c>
      <c r="M1210">
        <v>1</v>
      </c>
    </row>
    <row r="1211" spans="1:13" x14ac:dyDescent="0.25">
      <c r="A1211" t="s">
        <v>187</v>
      </c>
      <c r="B1211" t="str">
        <f>"9781801062244"</f>
        <v>9781801062244</v>
      </c>
      <c r="C1211" s="1">
        <v>44642</v>
      </c>
      <c r="D1211">
        <v>6.99</v>
      </c>
      <c r="E1211">
        <v>116</v>
      </c>
      <c r="F1211" t="s">
        <v>298</v>
      </c>
      <c r="G1211">
        <v>1</v>
      </c>
      <c r="H1211">
        <v>6.99</v>
      </c>
      <c r="I1211">
        <v>4.4000000000000004</v>
      </c>
      <c r="J1211">
        <v>37</v>
      </c>
      <c r="K1211">
        <v>48.07</v>
      </c>
      <c r="L1211">
        <v>3.63</v>
      </c>
      <c r="M1211">
        <v>1</v>
      </c>
    </row>
    <row r="1212" spans="1:13" x14ac:dyDescent="0.25">
      <c r="A1212" t="s">
        <v>187</v>
      </c>
      <c r="B1212" t="str">
        <f>"9781801062244"</f>
        <v>9781801062244</v>
      </c>
      <c r="C1212" s="1">
        <v>44642</v>
      </c>
      <c r="D1212">
        <v>6.99</v>
      </c>
      <c r="E1212">
        <v>116</v>
      </c>
      <c r="F1212" t="s">
        <v>397</v>
      </c>
      <c r="G1212">
        <v>2</v>
      </c>
      <c r="H1212">
        <v>13.98</v>
      </c>
      <c r="I1212">
        <v>9.32</v>
      </c>
      <c r="J1212">
        <v>33.33</v>
      </c>
      <c r="K1212">
        <v>45</v>
      </c>
      <c r="L1212">
        <v>7.69</v>
      </c>
      <c r="M1212">
        <v>1</v>
      </c>
    </row>
    <row r="1213" spans="1:13" x14ac:dyDescent="0.25">
      <c r="A1213" t="s">
        <v>187</v>
      </c>
      <c r="B1213" t="str">
        <f>"9781801062244"</f>
        <v>9781801062244</v>
      </c>
      <c r="C1213" s="1">
        <v>44642</v>
      </c>
      <c r="D1213">
        <v>6.99</v>
      </c>
      <c r="E1213">
        <v>116</v>
      </c>
      <c r="F1213" t="s">
        <v>315</v>
      </c>
      <c r="G1213">
        <v>3</v>
      </c>
      <c r="H1213">
        <v>20.97</v>
      </c>
      <c r="I1213">
        <v>13.98</v>
      </c>
      <c r="J1213">
        <v>33.33</v>
      </c>
      <c r="K1213">
        <v>45.02</v>
      </c>
      <c r="L1213">
        <v>11.53</v>
      </c>
      <c r="M1213">
        <v>1</v>
      </c>
    </row>
    <row r="1214" spans="1:13" x14ac:dyDescent="0.25">
      <c r="A1214" t="s">
        <v>187</v>
      </c>
      <c r="B1214" t="str">
        <f>"9781801062244"</f>
        <v>9781801062244</v>
      </c>
      <c r="C1214" s="1">
        <v>44642</v>
      </c>
      <c r="D1214">
        <v>6.99</v>
      </c>
      <c r="E1214">
        <v>116</v>
      </c>
      <c r="F1214" t="s">
        <v>417</v>
      </c>
      <c r="G1214">
        <v>-3</v>
      </c>
      <c r="H1214">
        <v>-20.97</v>
      </c>
      <c r="I1214">
        <v>-13.63</v>
      </c>
      <c r="J1214">
        <v>35</v>
      </c>
      <c r="K1214">
        <v>46.31</v>
      </c>
      <c r="L1214">
        <v>-11.26</v>
      </c>
      <c r="M1214">
        <v>1</v>
      </c>
    </row>
    <row r="1215" spans="1:13" x14ac:dyDescent="0.25">
      <c r="A1215" t="s">
        <v>187</v>
      </c>
      <c r="B1215" t="str">
        <f>"9781801062244"</f>
        <v>9781801062244</v>
      </c>
      <c r="C1215" s="1">
        <v>44642</v>
      </c>
      <c r="D1215">
        <v>6.99</v>
      </c>
      <c r="E1215">
        <v>116</v>
      </c>
      <c r="F1215" t="s">
        <v>415</v>
      </c>
      <c r="G1215">
        <v>-1</v>
      </c>
      <c r="H1215">
        <v>-6.99</v>
      </c>
      <c r="I1215">
        <v>-4.54</v>
      </c>
      <c r="J1215">
        <v>35</v>
      </c>
      <c r="K1215">
        <v>46.36</v>
      </c>
      <c r="L1215">
        <v>-3.75</v>
      </c>
      <c r="M1215">
        <v>1</v>
      </c>
    </row>
    <row r="1216" spans="1:13" x14ac:dyDescent="0.25">
      <c r="A1216" t="s">
        <v>102</v>
      </c>
      <c r="B1216" t="str">
        <f>"9781801060851"</f>
        <v>9781801060851</v>
      </c>
      <c r="C1216" s="1">
        <v>44645</v>
      </c>
      <c r="D1216">
        <v>7.99</v>
      </c>
      <c r="E1216">
        <v>124</v>
      </c>
      <c r="F1216" t="s">
        <v>310</v>
      </c>
      <c r="G1216">
        <v>1</v>
      </c>
      <c r="H1216">
        <v>7.99</v>
      </c>
      <c r="I1216">
        <v>5.33</v>
      </c>
      <c r="J1216">
        <v>33.33</v>
      </c>
      <c r="K1216">
        <v>45.06</v>
      </c>
      <c r="L1216">
        <v>4.3899999999999997</v>
      </c>
      <c r="M1216">
        <v>1</v>
      </c>
    </row>
    <row r="1217" spans="1:13" x14ac:dyDescent="0.25">
      <c r="A1217" t="s">
        <v>102</v>
      </c>
      <c r="B1217" t="str">
        <f>"9781801060851"</f>
        <v>9781801060851</v>
      </c>
      <c r="C1217" s="1">
        <v>44645</v>
      </c>
      <c r="D1217">
        <v>7.99</v>
      </c>
      <c r="E1217">
        <v>124</v>
      </c>
      <c r="F1217" t="s">
        <v>310</v>
      </c>
      <c r="G1217">
        <v>1</v>
      </c>
      <c r="H1217">
        <v>7.99</v>
      </c>
      <c r="I1217">
        <v>5.33</v>
      </c>
      <c r="J1217">
        <v>33.33</v>
      </c>
      <c r="K1217">
        <v>45.06</v>
      </c>
      <c r="L1217">
        <v>4.3899999999999997</v>
      </c>
      <c r="M1217">
        <v>1</v>
      </c>
    </row>
    <row r="1218" spans="1:13" x14ac:dyDescent="0.25">
      <c r="A1218" t="s">
        <v>102</v>
      </c>
      <c r="B1218" t="str">
        <f>"9781801060851"</f>
        <v>9781801060851</v>
      </c>
      <c r="C1218" s="1">
        <v>44645</v>
      </c>
      <c r="D1218">
        <v>7.99</v>
      </c>
      <c r="E1218">
        <v>124</v>
      </c>
      <c r="F1218" t="s">
        <v>307</v>
      </c>
      <c r="G1218">
        <v>1</v>
      </c>
      <c r="H1218">
        <v>7.99</v>
      </c>
      <c r="I1218">
        <v>5.33</v>
      </c>
      <c r="J1218">
        <v>33.33</v>
      </c>
      <c r="K1218">
        <v>45.06</v>
      </c>
      <c r="L1218">
        <v>4.3899999999999997</v>
      </c>
      <c r="M1218">
        <v>1</v>
      </c>
    </row>
    <row r="1219" spans="1:13" x14ac:dyDescent="0.25">
      <c r="A1219" t="s">
        <v>102</v>
      </c>
      <c r="B1219" t="str">
        <f>"9781801060851"</f>
        <v>9781801060851</v>
      </c>
      <c r="C1219" s="1">
        <v>44645</v>
      </c>
      <c r="D1219">
        <v>7.99</v>
      </c>
      <c r="E1219">
        <v>124</v>
      </c>
      <c r="F1219" t="s">
        <v>302</v>
      </c>
      <c r="G1219">
        <v>2</v>
      </c>
      <c r="H1219">
        <v>15.98</v>
      </c>
      <c r="I1219">
        <v>10.65</v>
      </c>
      <c r="J1219">
        <v>33.33</v>
      </c>
      <c r="K1219">
        <v>45</v>
      </c>
      <c r="L1219">
        <v>8.7899999999999991</v>
      </c>
      <c r="M1219">
        <v>1</v>
      </c>
    </row>
    <row r="1220" spans="1:13" x14ac:dyDescent="0.25">
      <c r="A1220" t="s">
        <v>102</v>
      </c>
      <c r="B1220" t="str">
        <f>"9781801060851"</f>
        <v>9781801060851</v>
      </c>
      <c r="C1220" s="1">
        <v>44645</v>
      </c>
      <c r="D1220">
        <v>7.99</v>
      </c>
      <c r="E1220">
        <v>124</v>
      </c>
      <c r="F1220" t="s">
        <v>327</v>
      </c>
      <c r="G1220">
        <v>1</v>
      </c>
      <c r="H1220">
        <v>7.99</v>
      </c>
      <c r="I1220">
        <v>5.33</v>
      </c>
      <c r="J1220">
        <v>33.33</v>
      </c>
      <c r="K1220">
        <v>45.06</v>
      </c>
      <c r="L1220">
        <v>4.3899999999999997</v>
      </c>
      <c r="M1220">
        <v>1</v>
      </c>
    </row>
    <row r="1221" spans="1:13" x14ac:dyDescent="0.25">
      <c r="A1221" t="s">
        <v>33</v>
      </c>
      <c r="B1221" t="str">
        <f t="shared" ref="B1221:B1236" si="53">"9781801062091"</f>
        <v>9781801062091</v>
      </c>
      <c r="C1221" s="1">
        <v>44645</v>
      </c>
      <c r="D1221">
        <v>6.99</v>
      </c>
      <c r="E1221">
        <v>54</v>
      </c>
      <c r="F1221" t="s">
        <v>298</v>
      </c>
      <c r="G1221">
        <v>4</v>
      </c>
      <c r="H1221">
        <v>27.96</v>
      </c>
      <c r="I1221">
        <v>17.61</v>
      </c>
      <c r="J1221">
        <v>37</v>
      </c>
      <c r="K1221">
        <v>47.97</v>
      </c>
      <c r="L1221">
        <v>14.55</v>
      </c>
      <c r="M1221">
        <v>1</v>
      </c>
    </row>
    <row r="1222" spans="1:13" x14ac:dyDescent="0.25">
      <c r="A1222" t="s">
        <v>33</v>
      </c>
      <c r="B1222" t="str">
        <f t="shared" si="53"/>
        <v>9781801062091</v>
      </c>
      <c r="C1222" s="1">
        <v>44645</v>
      </c>
      <c r="D1222">
        <v>6.99</v>
      </c>
      <c r="E1222">
        <v>54</v>
      </c>
      <c r="F1222" t="s">
        <v>316</v>
      </c>
      <c r="G1222">
        <v>1</v>
      </c>
      <c r="H1222">
        <v>6.99</v>
      </c>
      <c r="I1222">
        <v>4.66</v>
      </c>
      <c r="J1222">
        <v>33.33</v>
      </c>
      <c r="K1222">
        <v>45.07</v>
      </c>
      <c r="L1222">
        <v>3.84</v>
      </c>
      <c r="M1222">
        <v>1</v>
      </c>
    </row>
    <row r="1223" spans="1:13" x14ac:dyDescent="0.25">
      <c r="A1223" t="s">
        <v>33</v>
      </c>
      <c r="B1223" t="str">
        <f t="shared" si="53"/>
        <v>9781801062091</v>
      </c>
      <c r="C1223" s="1">
        <v>44645</v>
      </c>
      <c r="D1223">
        <v>6.99</v>
      </c>
      <c r="E1223">
        <v>54</v>
      </c>
      <c r="F1223" t="s">
        <v>330</v>
      </c>
      <c r="G1223">
        <v>2</v>
      </c>
      <c r="H1223">
        <v>13.98</v>
      </c>
      <c r="I1223">
        <v>9.32</v>
      </c>
      <c r="J1223">
        <v>33.33</v>
      </c>
      <c r="K1223">
        <v>45</v>
      </c>
      <c r="L1223">
        <v>7.69</v>
      </c>
      <c r="M1223">
        <v>1</v>
      </c>
    </row>
    <row r="1224" spans="1:13" x14ac:dyDescent="0.25">
      <c r="A1224" t="s">
        <v>33</v>
      </c>
      <c r="B1224" t="str">
        <f t="shared" si="53"/>
        <v>9781801062091</v>
      </c>
      <c r="C1224" s="1">
        <v>44645</v>
      </c>
      <c r="D1224">
        <v>6.99</v>
      </c>
      <c r="E1224">
        <v>54</v>
      </c>
      <c r="F1224" t="s">
        <v>330</v>
      </c>
      <c r="G1224">
        <v>2</v>
      </c>
      <c r="H1224">
        <v>13.98</v>
      </c>
      <c r="I1224">
        <v>9.32</v>
      </c>
      <c r="J1224">
        <v>33.33</v>
      </c>
      <c r="K1224">
        <v>45</v>
      </c>
      <c r="L1224">
        <v>7.69</v>
      </c>
      <c r="M1224">
        <v>1</v>
      </c>
    </row>
    <row r="1225" spans="1:13" x14ac:dyDescent="0.25">
      <c r="A1225" t="s">
        <v>33</v>
      </c>
      <c r="B1225" t="str">
        <f t="shared" si="53"/>
        <v>9781801062091</v>
      </c>
      <c r="C1225" s="1">
        <v>44645</v>
      </c>
      <c r="D1225">
        <v>6.99</v>
      </c>
      <c r="E1225">
        <v>54</v>
      </c>
      <c r="F1225" t="s">
        <v>314</v>
      </c>
      <c r="G1225">
        <v>1</v>
      </c>
      <c r="H1225">
        <v>6.99</v>
      </c>
      <c r="I1225">
        <v>4.66</v>
      </c>
      <c r="J1225">
        <v>33.33</v>
      </c>
      <c r="K1225">
        <v>45.07</v>
      </c>
      <c r="L1225">
        <v>3.84</v>
      </c>
      <c r="M1225">
        <v>1</v>
      </c>
    </row>
    <row r="1226" spans="1:13" x14ac:dyDescent="0.25">
      <c r="A1226" t="s">
        <v>33</v>
      </c>
      <c r="B1226" t="str">
        <f t="shared" si="53"/>
        <v>9781801062091</v>
      </c>
      <c r="C1226" s="1">
        <v>44645</v>
      </c>
      <c r="D1226">
        <v>6.99</v>
      </c>
      <c r="E1226">
        <v>54</v>
      </c>
      <c r="F1226" t="s">
        <v>356</v>
      </c>
      <c r="G1226">
        <v>2</v>
      </c>
      <c r="H1226">
        <v>13.98</v>
      </c>
      <c r="I1226">
        <v>9.32</v>
      </c>
      <c r="J1226">
        <v>33.33</v>
      </c>
      <c r="K1226">
        <v>45</v>
      </c>
      <c r="L1226">
        <v>7.69</v>
      </c>
      <c r="M1226">
        <v>1</v>
      </c>
    </row>
    <row r="1227" spans="1:13" x14ac:dyDescent="0.25">
      <c r="A1227" t="s">
        <v>33</v>
      </c>
      <c r="B1227" t="str">
        <f t="shared" si="53"/>
        <v>9781801062091</v>
      </c>
      <c r="C1227" s="1">
        <v>44645</v>
      </c>
      <c r="D1227">
        <v>6.99</v>
      </c>
      <c r="E1227">
        <v>54</v>
      </c>
      <c r="F1227" t="s">
        <v>378</v>
      </c>
      <c r="G1227">
        <v>1</v>
      </c>
      <c r="H1227">
        <v>6.99</v>
      </c>
      <c r="I1227">
        <v>4.66</v>
      </c>
      <c r="J1227">
        <v>33.33</v>
      </c>
      <c r="K1227">
        <v>45.07</v>
      </c>
      <c r="L1227">
        <v>3.84</v>
      </c>
      <c r="M1227">
        <v>1</v>
      </c>
    </row>
    <row r="1228" spans="1:13" x14ac:dyDescent="0.25">
      <c r="A1228" t="s">
        <v>33</v>
      </c>
      <c r="B1228" t="str">
        <f t="shared" si="53"/>
        <v>9781801062091</v>
      </c>
      <c r="C1228" s="1">
        <v>44645</v>
      </c>
      <c r="D1228">
        <v>6.99</v>
      </c>
      <c r="E1228">
        <v>54</v>
      </c>
      <c r="F1228" t="s">
        <v>378</v>
      </c>
      <c r="G1228">
        <v>1</v>
      </c>
      <c r="H1228">
        <v>6.99</v>
      </c>
      <c r="I1228">
        <v>4.66</v>
      </c>
      <c r="J1228">
        <v>33.33</v>
      </c>
      <c r="K1228">
        <v>45.07</v>
      </c>
      <c r="L1228">
        <v>3.84</v>
      </c>
      <c r="M1228">
        <v>1</v>
      </c>
    </row>
    <row r="1229" spans="1:13" x14ac:dyDescent="0.25">
      <c r="A1229" t="s">
        <v>33</v>
      </c>
      <c r="B1229" t="str">
        <f t="shared" si="53"/>
        <v>9781801062091</v>
      </c>
      <c r="C1229" s="1">
        <v>44645</v>
      </c>
      <c r="D1229">
        <v>6.99</v>
      </c>
      <c r="E1229">
        <v>54</v>
      </c>
      <c r="F1229" t="s">
        <v>376</v>
      </c>
      <c r="G1229">
        <v>1</v>
      </c>
      <c r="H1229">
        <v>6.99</v>
      </c>
      <c r="I1229">
        <v>4.66</v>
      </c>
      <c r="J1229">
        <v>33.33</v>
      </c>
      <c r="K1229">
        <v>45.07</v>
      </c>
      <c r="L1229">
        <v>3.84</v>
      </c>
      <c r="M1229">
        <v>1</v>
      </c>
    </row>
    <row r="1230" spans="1:13" x14ac:dyDescent="0.25">
      <c r="A1230" t="s">
        <v>33</v>
      </c>
      <c r="B1230" t="str">
        <f t="shared" si="53"/>
        <v>9781801062091</v>
      </c>
      <c r="C1230" s="1">
        <v>44645</v>
      </c>
      <c r="D1230">
        <v>6.99</v>
      </c>
      <c r="E1230">
        <v>54</v>
      </c>
      <c r="F1230" t="s">
        <v>337</v>
      </c>
      <c r="G1230">
        <v>2</v>
      </c>
      <c r="H1230">
        <v>13.98</v>
      </c>
      <c r="I1230">
        <v>9.32</v>
      </c>
      <c r="J1230">
        <v>33.33</v>
      </c>
      <c r="K1230">
        <v>45</v>
      </c>
      <c r="L1230">
        <v>7.69</v>
      </c>
      <c r="M1230">
        <v>1</v>
      </c>
    </row>
    <row r="1231" spans="1:13" x14ac:dyDescent="0.25">
      <c r="A1231" t="s">
        <v>33</v>
      </c>
      <c r="B1231" t="str">
        <f t="shared" si="53"/>
        <v>9781801062091</v>
      </c>
      <c r="C1231" s="1">
        <v>44645</v>
      </c>
      <c r="D1231">
        <v>6.99</v>
      </c>
      <c r="E1231">
        <v>54</v>
      </c>
      <c r="F1231" t="s">
        <v>328</v>
      </c>
      <c r="G1231">
        <v>5</v>
      </c>
      <c r="H1231">
        <v>34.950000000000003</v>
      </c>
      <c r="I1231">
        <v>23.3</v>
      </c>
      <c r="J1231">
        <v>33.33</v>
      </c>
      <c r="K1231">
        <v>45.01</v>
      </c>
      <c r="L1231">
        <v>19.22</v>
      </c>
      <c r="M1231">
        <v>1</v>
      </c>
    </row>
    <row r="1232" spans="1:13" x14ac:dyDescent="0.25">
      <c r="A1232" t="s">
        <v>33</v>
      </c>
      <c r="B1232" t="str">
        <f t="shared" si="53"/>
        <v>9781801062091</v>
      </c>
      <c r="C1232" s="1">
        <v>44645</v>
      </c>
      <c r="D1232">
        <v>6.99</v>
      </c>
      <c r="E1232">
        <v>54</v>
      </c>
      <c r="F1232" t="s">
        <v>322</v>
      </c>
      <c r="G1232">
        <v>2</v>
      </c>
      <c r="H1232">
        <v>13.98</v>
      </c>
      <c r="I1232">
        <v>9.32</v>
      </c>
      <c r="J1232">
        <v>33.33</v>
      </c>
      <c r="K1232">
        <v>45</v>
      </c>
      <c r="L1232">
        <v>7.69</v>
      </c>
      <c r="M1232">
        <v>1</v>
      </c>
    </row>
    <row r="1233" spans="1:13" x14ac:dyDescent="0.25">
      <c r="A1233" t="s">
        <v>33</v>
      </c>
      <c r="B1233" t="str">
        <f t="shared" si="53"/>
        <v>9781801062091</v>
      </c>
      <c r="C1233" s="1">
        <v>44645</v>
      </c>
      <c r="D1233">
        <v>6.99</v>
      </c>
      <c r="E1233">
        <v>54</v>
      </c>
      <c r="F1233" t="s">
        <v>390</v>
      </c>
      <c r="G1233">
        <v>2</v>
      </c>
      <c r="H1233">
        <v>13.98</v>
      </c>
      <c r="I1233">
        <v>9.32</v>
      </c>
      <c r="J1233">
        <v>33.33</v>
      </c>
      <c r="K1233">
        <v>45</v>
      </c>
      <c r="L1233">
        <v>7.69</v>
      </c>
      <c r="M1233">
        <v>1</v>
      </c>
    </row>
    <row r="1234" spans="1:13" x14ac:dyDescent="0.25">
      <c r="A1234" t="s">
        <v>33</v>
      </c>
      <c r="B1234" t="str">
        <f t="shared" si="53"/>
        <v>9781801062091</v>
      </c>
      <c r="C1234" s="1">
        <v>44645</v>
      </c>
      <c r="D1234">
        <v>6.99</v>
      </c>
      <c r="E1234">
        <v>54</v>
      </c>
      <c r="F1234" t="s">
        <v>297</v>
      </c>
      <c r="G1234">
        <v>1</v>
      </c>
      <c r="H1234">
        <v>6.99</v>
      </c>
      <c r="I1234">
        <v>4.66</v>
      </c>
      <c r="J1234">
        <v>33.33</v>
      </c>
      <c r="K1234">
        <v>45.07</v>
      </c>
      <c r="L1234">
        <v>3.84</v>
      </c>
      <c r="M1234">
        <v>1</v>
      </c>
    </row>
    <row r="1235" spans="1:13" x14ac:dyDescent="0.25">
      <c r="A1235" t="s">
        <v>33</v>
      </c>
      <c r="B1235" t="str">
        <f t="shared" si="53"/>
        <v>9781801062091</v>
      </c>
      <c r="C1235" s="1">
        <v>44645</v>
      </c>
      <c r="D1235">
        <v>6.99</v>
      </c>
      <c r="E1235">
        <v>54</v>
      </c>
      <c r="F1235" t="s">
        <v>342</v>
      </c>
      <c r="G1235">
        <v>1</v>
      </c>
      <c r="H1235">
        <v>6.99</v>
      </c>
      <c r="I1235">
        <v>4.66</v>
      </c>
      <c r="J1235">
        <v>33.33</v>
      </c>
      <c r="K1235">
        <v>45.07</v>
      </c>
      <c r="L1235">
        <v>3.84</v>
      </c>
      <c r="M1235">
        <v>1</v>
      </c>
    </row>
    <row r="1236" spans="1:13" x14ac:dyDescent="0.25">
      <c r="A1236" t="s">
        <v>33</v>
      </c>
      <c r="B1236" t="str">
        <f t="shared" si="53"/>
        <v>9781801062091</v>
      </c>
      <c r="C1236" s="1">
        <v>44645</v>
      </c>
      <c r="D1236">
        <v>6.99</v>
      </c>
      <c r="E1236">
        <v>54</v>
      </c>
      <c r="F1236" t="s">
        <v>320</v>
      </c>
      <c r="G1236">
        <v>4</v>
      </c>
      <c r="H1236">
        <v>27.96</v>
      </c>
      <c r="I1236">
        <v>18.64</v>
      </c>
      <c r="J1236">
        <v>33.33</v>
      </c>
      <c r="K1236">
        <v>45</v>
      </c>
      <c r="L1236">
        <v>15.38</v>
      </c>
      <c r="M1236">
        <v>1</v>
      </c>
    </row>
    <row r="1237" spans="1:13" x14ac:dyDescent="0.25">
      <c r="A1237" t="s">
        <v>23</v>
      </c>
      <c r="B1237" t="str">
        <f t="shared" ref="B1237:B1256" si="54">"9781801062077"</f>
        <v>9781801062077</v>
      </c>
      <c r="C1237" s="1">
        <v>44645</v>
      </c>
      <c r="D1237">
        <v>6.99</v>
      </c>
      <c r="E1237">
        <v>62</v>
      </c>
      <c r="F1237" t="s">
        <v>298</v>
      </c>
      <c r="G1237">
        <v>12</v>
      </c>
      <c r="H1237">
        <v>83.88</v>
      </c>
      <c r="I1237">
        <v>52.84</v>
      </c>
      <c r="J1237">
        <v>37</v>
      </c>
      <c r="K1237">
        <v>47.97</v>
      </c>
      <c r="L1237">
        <v>43.65</v>
      </c>
      <c r="M1237">
        <v>1</v>
      </c>
    </row>
    <row r="1238" spans="1:13" x14ac:dyDescent="0.25">
      <c r="A1238" t="s">
        <v>23</v>
      </c>
      <c r="B1238" t="str">
        <f t="shared" si="54"/>
        <v>9781801062077</v>
      </c>
      <c r="C1238" s="1">
        <v>44645</v>
      </c>
      <c r="D1238">
        <v>6.99</v>
      </c>
      <c r="E1238">
        <v>62</v>
      </c>
      <c r="F1238" t="s">
        <v>385</v>
      </c>
      <c r="G1238">
        <v>2</v>
      </c>
      <c r="H1238">
        <v>13.98</v>
      </c>
      <c r="I1238">
        <v>9.09</v>
      </c>
      <c r="J1238">
        <v>35</v>
      </c>
      <c r="K1238">
        <v>46.29</v>
      </c>
      <c r="L1238">
        <v>7.51</v>
      </c>
      <c r="M1238">
        <v>1</v>
      </c>
    </row>
    <row r="1239" spans="1:13" x14ac:dyDescent="0.25">
      <c r="A1239" t="s">
        <v>23</v>
      </c>
      <c r="B1239" t="str">
        <f t="shared" si="54"/>
        <v>9781801062077</v>
      </c>
      <c r="C1239" s="1">
        <v>44645</v>
      </c>
      <c r="D1239">
        <v>6.99</v>
      </c>
      <c r="E1239">
        <v>62</v>
      </c>
      <c r="F1239" t="s">
        <v>316</v>
      </c>
      <c r="G1239">
        <v>2</v>
      </c>
      <c r="H1239">
        <v>13.98</v>
      </c>
      <c r="I1239">
        <v>9.32</v>
      </c>
      <c r="J1239">
        <v>33.33</v>
      </c>
      <c r="K1239">
        <v>45</v>
      </c>
      <c r="L1239">
        <v>7.69</v>
      </c>
      <c r="M1239">
        <v>1</v>
      </c>
    </row>
    <row r="1240" spans="1:13" x14ac:dyDescent="0.25">
      <c r="A1240" t="s">
        <v>23</v>
      </c>
      <c r="B1240" t="str">
        <f t="shared" si="54"/>
        <v>9781801062077</v>
      </c>
      <c r="C1240" s="1">
        <v>44645</v>
      </c>
      <c r="D1240">
        <v>6.99</v>
      </c>
      <c r="E1240">
        <v>62</v>
      </c>
      <c r="F1240" t="s">
        <v>302</v>
      </c>
      <c r="G1240">
        <v>5</v>
      </c>
      <c r="H1240">
        <v>34.950000000000003</v>
      </c>
      <c r="I1240">
        <v>23.3</v>
      </c>
      <c r="J1240">
        <v>33.33</v>
      </c>
      <c r="K1240">
        <v>45.01</v>
      </c>
      <c r="L1240">
        <v>19.22</v>
      </c>
      <c r="M1240">
        <v>1</v>
      </c>
    </row>
    <row r="1241" spans="1:13" x14ac:dyDescent="0.25">
      <c r="A1241" t="s">
        <v>23</v>
      </c>
      <c r="B1241" t="str">
        <f t="shared" si="54"/>
        <v>9781801062077</v>
      </c>
      <c r="C1241" s="1">
        <v>44645</v>
      </c>
      <c r="D1241">
        <v>6.99</v>
      </c>
      <c r="E1241">
        <v>62</v>
      </c>
      <c r="F1241" t="s">
        <v>330</v>
      </c>
      <c r="G1241">
        <v>2</v>
      </c>
      <c r="H1241">
        <v>13.98</v>
      </c>
      <c r="I1241">
        <v>9.32</v>
      </c>
      <c r="J1241">
        <v>33.33</v>
      </c>
      <c r="K1241">
        <v>45</v>
      </c>
      <c r="L1241">
        <v>7.69</v>
      </c>
      <c r="M1241">
        <v>1</v>
      </c>
    </row>
    <row r="1242" spans="1:13" x14ac:dyDescent="0.25">
      <c r="A1242" t="s">
        <v>23</v>
      </c>
      <c r="B1242" t="str">
        <f t="shared" si="54"/>
        <v>9781801062077</v>
      </c>
      <c r="C1242" s="1">
        <v>44645</v>
      </c>
      <c r="D1242">
        <v>6.99</v>
      </c>
      <c r="E1242">
        <v>62</v>
      </c>
      <c r="F1242" t="s">
        <v>314</v>
      </c>
      <c r="G1242">
        <v>1</v>
      </c>
      <c r="H1242">
        <v>6.99</v>
      </c>
      <c r="I1242">
        <v>4.66</v>
      </c>
      <c r="J1242">
        <v>33.33</v>
      </c>
      <c r="K1242">
        <v>45.07</v>
      </c>
      <c r="L1242">
        <v>3.84</v>
      </c>
      <c r="M1242">
        <v>1</v>
      </c>
    </row>
    <row r="1243" spans="1:13" x14ac:dyDescent="0.25">
      <c r="A1243" t="s">
        <v>23</v>
      </c>
      <c r="B1243" t="str">
        <f t="shared" si="54"/>
        <v>9781801062077</v>
      </c>
      <c r="C1243" s="1">
        <v>44645</v>
      </c>
      <c r="D1243">
        <v>6.99</v>
      </c>
      <c r="E1243">
        <v>62</v>
      </c>
      <c r="F1243" t="s">
        <v>356</v>
      </c>
      <c r="G1243">
        <v>2</v>
      </c>
      <c r="H1243">
        <v>13.98</v>
      </c>
      <c r="I1243">
        <v>9.32</v>
      </c>
      <c r="J1243">
        <v>33.33</v>
      </c>
      <c r="K1243">
        <v>45</v>
      </c>
      <c r="L1243">
        <v>7.69</v>
      </c>
      <c r="M1243">
        <v>1</v>
      </c>
    </row>
    <row r="1244" spans="1:13" x14ac:dyDescent="0.25">
      <c r="A1244" t="s">
        <v>23</v>
      </c>
      <c r="B1244" t="str">
        <f t="shared" si="54"/>
        <v>9781801062077</v>
      </c>
      <c r="C1244" s="1">
        <v>44645</v>
      </c>
      <c r="D1244">
        <v>6.99</v>
      </c>
      <c r="E1244">
        <v>62</v>
      </c>
      <c r="F1244" t="s">
        <v>305</v>
      </c>
      <c r="G1244">
        <v>1</v>
      </c>
      <c r="H1244">
        <v>6.99</v>
      </c>
      <c r="I1244">
        <v>4.54</v>
      </c>
      <c r="J1244">
        <v>35</v>
      </c>
      <c r="K1244">
        <v>46.36</v>
      </c>
      <c r="L1244">
        <v>3.75</v>
      </c>
      <c r="M1244">
        <v>1</v>
      </c>
    </row>
    <row r="1245" spans="1:13" x14ac:dyDescent="0.25">
      <c r="A1245" t="s">
        <v>23</v>
      </c>
      <c r="B1245" t="str">
        <f t="shared" si="54"/>
        <v>9781801062077</v>
      </c>
      <c r="C1245" s="1">
        <v>44645</v>
      </c>
      <c r="D1245">
        <v>6.99</v>
      </c>
      <c r="E1245">
        <v>62</v>
      </c>
      <c r="F1245" t="s">
        <v>337</v>
      </c>
      <c r="G1245">
        <v>2</v>
      </c>
      <c r="H1245">
        <v>13.98</v>
      </c>
      <c r="I1245">
        <v>9.32</v>
      </c>
      <c r="J1245">
        <v>33.33</v>
      </c>
      <c r="K1245">
        <v>45</v>
      </c>
      <c r="L1245">
        <v>7.69</v>
      </c>
      <c r="M1245">
        <v>1</v>
      </c>
    </row>
    <row r="1246" spans="1:13" x14ac:dyDescent="0.25">
      <c r="A1246" t="s">
        <v>23</v>
      </c>
      <c r="B1246" t="str">
        <f t="shared" si="54"/>
        <v>9781801062077</v>
      </c>
      <c r="C1246" s="1">
        <v>44645</v>
      </c>
      <c r="D1246">
        <v>6.99</v>
      </c>
      <c r="E1246">
        <v>62</v>
      </c>
      <c r="F1246" t="s">
        <v>352</v>
      </c>
      <c r="G1246">
        <v>1</v>
      </c>
      <c r="H1246">
        <v>6.99</v>
      </c>
      <c r="I1246">
        <v>4.66</v>
      </c>
      <c r="J1246">
        <v>33.33</v>
      </c>
      <c r="K1246">
        <v>45.07</v>
      </c>
      <c r="L1246">
        <v>3.84</v>
      </c>
      <c r="M1246">
        <v>1</v>
      </c>
    </row>
    <row r="1247" spans="1:13" x14ac:dyDescent="0.25">
      <c r="A1247" t="s">
        <v>23</v>
      </c>
      <c r="B1247" t="str">
        <f t="shared" si="54"/>
        <v>9781801062077</v>
      </c>
      <c r="C1247" s="1">
        <v>44645</v>
      </c>
      <c r="D1247">
        <v>6.99</v>
      </c>
      <c r="E1247">
        <v>62</v>
      </c>
      <c r="F1247" t="s">
        <v>328</v>
      </c>
      <c r="G1247">
        <v>5</v>
      </c>
      <c r="H1247">
        <v>34.950000000000003</v>
      </c>
      <c r="I1247">
        <v>23.3</v>
      </c>
      <c r="J1247">
        <v>33.33</v>
      </c>
      <c r="K1247">
        <v>45.01</v>
      </c>
      <c r="L1247">
        <v>19.22</v>
      </c>
      <c r="M1247">
        <v>1</v>
      </c>
    </row>
    <row r="1248" spans="1:13" x14ac:dyDescent="0.25">
      <c r="A1248" t="s">
        <v>23</v>
      </c>
      <c r="B1248" t="str">
        <f t="shared" si="54"/>
        <v>9781801062077</v>
      </c>
      <c r="C1248" s="1">
        <v>44645</v>
      </c>
      <c r="D1248">
        <v>6.99</v>
      </c>
      <c r="E1248">
        <v>62</v>
      </c>
      <c r="F1248" t="s">
        <v>299</v>
      </c>
      <c r="G1248">
        <v>1</v>
      </c>
      <c r="H1248">
        <v>6.99</v>
      </c>
      <c r="I1248">
        <v>4.66</v>
      </c>
      <c r="J1248">
        <v>33.33</v>
      </c>
      <c r="K1248">
        <v>45.07</v>
      </c>
      <c r="L1248">
        <v>3.84</v>
      </c>
      <c r="M1248">
        <v>1</v>
      </c>
    </row>
    <row r="1249" spans="1:13" x14ac:dyDescent="0.25">
      <c r="A1249" t="s">
        <v>23</v>
      </c>
      <c r="B1249" t="str">
        <f t="shared" si="54"/>
        <v>9781801062077</v>
      </c>
      <c r="C1249" s="1">
        <v>44645</v>
      </c>
      <c r="D1249">
        <v>6.99</v>
      </c>
      <c r="E1249">
        <v>62</v>
      </c>
      <c r="F1249" t="s">
        <v>309</v>
      </c>
      <c r="G1249">
        <v>1</v>
      </c>
      <c r="H1249">
        <v>6.99</v>
      </c>
      <c r="I1249">
        <v>4.66</v>
      </c>
      <c r="J1249">
        <v>33.33</v>
      </c>
      <c r="K1249">
        <v>45.07</v>
      </c>
      <c r="L1249">
        <v>3.84</v>
      </c>
      <c r="M1249">
        <v>1</v>
      </c>
    </row>
    <row r="1250" spans="1:13" x14ac:dyDescent="0.25">
      <c r="A1250" t="s">
        <v>23</v>
      </c>
      <c r="B1250" t="str">
        <f t="shared" si="54"/>
        <v>9781801062077</v>
      </c>
      <c r="C1250" s="1">
        <v>44645</v>
      </c>
      <c r="D1250">
        <v>6.99</v>
      </c>
      <c r="E1250">
        <v>62</v>
      </c>
      <c r="F1250" t="s">
        <v>342</v>
      </c>
      <c r="G1250">
        <v>2</v>
      </c>
      <c r="H1250">
        <v>13.98</v>
      </c>
      <c r="I1250">
        <v>9.32</v>
      </c>
      <c r="J1250">
        <v>33.33</v>
      </c>
      <c r="K1250">
        <v>45</v>
      </c>
      <c r="L1250">
        <v>7.69</v>
      </c>
      <c r="M1250">
        <v>1</v>
      </c>
    </row>
    <row r="1251" spans="1:13" x14ac:dyDescent="0.25">
      <c r="A1251" t="s">
        <v>23</v>
      </c>
      <c r="B1251" t="str">
        <f t="shared" si="54"/>
        <v>9781801062077</v>
      </c>
      <c r="C1251" s="1">
        <v>44645</v>
      </c>
      <c r="D1251">
        <v>6.99</v>
      </c>
      <c r="E1251">
        <v>62</v>
      </c>
      <c r="F1251" t="s">
        <v>324</v>
      </c>
      <c r="G1251">
        <v>1</v>
      </c>
      <c r="H1251">
        <v>6.99</v>
      </c>
      <c r="I1251">
        <v>4.66</v>
      </c>
      <c r="J1251">
        <v>33.33</v>
      </c>
      <c r="K1251">
        <v>45.07</v>
      </c>
      <c r="L1251">
        <v>3.84</v>
      </c>
      <c r="M1251">
        <v>1</v>
      </c>
    </row>
    <row r="1252" spans="1:13" x14ac:dyDescent="0.25">
      <c r="A1252" t="s">
        <v>23</v>
      </c>
      <c r="B1252" t="str">
        <f t="shared" si="54"/>
        <v>9781801062077</v>
      </c>
      <c r="C1252" s="1">
        <v>44645</v>
      </c>
      <c r="D1252">
        <v>6.99</v>
      </c>
      <c r="E1252">
        <v>62</v>
      </c>
      <c r="F1252" t="s">
        <v>320</v>
      </c>
      <c r="G1252">
        <v>4</v>
      </c>
      <c r="H1252">
        <v>27.96</v>
      </c>
      <c r="I1252">
        <v>18.64</v>
      </c>
      <c r="J1252">
        <v>33.33</v>
      </c>
      <c r="K1252">
        <v>45</v>
      </c>
      <c r="L1252">
        <v>15.38</v>
      </c>
      <c r="M1252">
        <v>1</v>
      </c>
    </row>
    <row r="1253" spans="1:13" x14ac:dyDescent="0.25">
      <c r="A1253" t="s">
        <v>23</v>
      </c>
      <c r="B1253" t="str">
        <f t="shared" si="54"/>
        <v>9781801062077</v>
      </c>
      <c r="C1253" s="1">
        <v>44645</v>
      </c>
      <c r="D1253">
        <v>6.99</v>
      </c>
      <c r="E1253">
        <v>62</v>
      </c>
      <c r="F1253" t="s">
        <v>383</v>
      </c>
      <c r="G1253">
        <v>2</v>
      </c>
      <c r="H1253">
        <v>13.98</v>
      </c>
      <c r="I1253">
        <v>9.32</v>
      </c>
      <c r="J1253">
        <v>33.33</v>
      </c>
      <c r="K1253">
        <v>45</v>
      </c>
      <c r="L1253">
        <v>7.69</v>
      </c>
      <c r="M1253">
        <v>1</v>
      </c>
    </row>
    <row r="1254" spans="1:13" x14ac:dyDescent="0.25">
      <c r="A1254" t="s">
        <v>23</v>
      </c>
      <c r="B1254" t="str">
        <f t="shared" si="54"/>
        <v>9781801062077</v>
      </c>
      <c r="C1254" s="1">
        <v>44645</v>
      </c>
      <c r="D1254">
        <v>6.99</v>
      </c>
      <c r="E1254">
        <v>62</v>
      </c>
      <c r="F1254" t="s">
        <v>344</v>
      </c>
      <c r="G1254">
        <v>1</v>
      </c>
      <c r="H1254">
        <v>6.99</v>
      </c>
      <c r="I1254">
        <v>4.66</v>
      </c>
      <c r="J1254">
        <v>33.33</v>
      </c>
      <c r="K1254">
        <v>45.07</v>
      </c>
      <c r="L1254">
        <v>3.84</v>
      </c>
      <c r="M1254">
        <v>1</v>
      </c>
    </row>
    <row r="1255" spans="1:13" x14ac:dyDescent="0.25">
      <c r="A1255" t="s">
        <v>23</v>
      </c>
      <c r="B1255" t="str">
        <f t="shared" si="54"/>
        <v>9781801062077</v>
      </c>
      <c r="C1255" s="1">
        <v>44645</v>
      </c>
      <c r="D1255">
        <v>6.99</v>
      </c>
      <c r="E1255">
        <v>62</v>
      </c>
      <c r="F1255" t="s">
        <v>323</v>
      </c>
      <c r="G1255">
        <v>1</v>
      </c>
      <c r="H1255">
        <v>6.99</v>
      </c>
      <c r="I1255">
        <v>4.54</v>
      </c>
      <c r="J1255">
        <v>35</v>
      </c>
      <c r="K1255">
        <v>46.36</v>
      </c>
      <c r="L1255">
        <v>3.75</v>
      </c>
      <c r="M1255">
        <v>1</v>
      </c>
    </row>
    <row r="1256" spans="1:13" x14ac:dyDescent="0.25">
      <c r="A1256" t="s">
        <v>23</v>
      </c>
      <c r="B1256" t="str">
        <f t="shared" si="54"/>
        <v>9781801062077</v>
      </c>
      <c r="C1256" s="1">
        <v>44645</v>
      </c>
      <c r="D1256">
        <v>6.99</v>
      </c>
      <c r="E1256">
        <v>62</v>
      </c>
      <c r="F1256" t="s">
        <v>323</v>
      </c>
      <c r="G1256">
        <v>1</v>
      </c>
      <c r="H1256">
        <v>6.99</v>
      </c>
      <c r="I1256">
        <v>4.54</v>
      </c>
      <c r="J1256">
        <v>35</v>
      </c>
      <c r="K1256">
        <v>46.36</v>
      </c>
      <c r="L1256">
        <v>3.75</v>
      </c>
      <c r="M1256">
        <v>1</v>
      </c>
    </row>
    <row r="1257" spans="1:13" x14ac:dyDescent="0.25">
      <c r="A1257" t="s">
        <v>16</v>
      </c>
      <c r="B1257" t="str">
        <f t="shared" ref="B1257:B1278" si="55">"9781801062084"</f>
        <v>9781801062084</v>
      </c>
      <c r="C1257" s="1">
        <v>44645</v>
      </c>
      <c r="D1257">
        <v>6.99</v>
      </c>
      <c r="E1257">
        <v>60</v>
      </c>
      <c r="F1257" t="s">
        <v>298</v>
      </c>
      <c r="G1257">
        <v>4</v>
      </c>
      <c r="H1257">
        <v>27.96</v>
      </c>
      <c r="I1257">
        <v>17.61</v>
      </c>
      <c r="J1257">
        <v>37</v>
      </c>
      <c r="K1257">
        <v>47.97</v>
      </c>
      <c r="L1257">
        <v>14.55</v>
      </c>
      <c r="M1257">
        <v>1</v>
      </c>
    </row>
    <row r="1258" spans="1:13" x14ac:dyDescent="0.25">
      <c r="A1258" t="s">
        <v>16</v>
      </c>
      <c r="B1258" t="str">
        <f t="shared" si="55"/>
        <v>9781801062084</v>
      </c>
      <c r="C1258" s="1">
        <v>44645</v>
      </c>
      <c r="D1258">
        <v>6.99</v>
      </c>
      <c r="E1258">
        <v>60</v>
      </c>
      <c r="F1258" t="s">
        <v>385</v>
      </c>
      <c r="G1258">
        <v>2</v>
      </c>
      <c r="H1258">
        <v>13.98</v>
      </c>
      <c r="I1258">
        <v>9.09</v>
      </c>
      <c r="J1258">
        <v>35</v>
      </c>
      <c r="K1258">
        <v>46.29</v>
      </c>
      <c r="L1258">
        <v>7.51</v>
      </c>
      <c r="M1258">
        <v>1</v>
      </c>
    </row>
    <row r="1259" spans="1:13" x14ac:dyDescent="0.25">
      <c r="A1259" t="s">
        <v>16</v>
      </c>
      <c r="B1259" t="str">
        <f t="shared" si="55"/>
        <v>9781801062084</v>
      </c>
      <c r="C1259" s="1">
        <v>44645</v>
      </c>
      <c r="D1259">
        <v>6.99</v>
      </c>
      <c r="E1259">
        <v>60</v>
      </c>
      <c r="F1259" t="s">
        <v>316</v>
      </c>
      <c r="G1259">
        <v>1</v>
      </c>
      <c r="H1259">
        <v>6.99</v>
      </c>
      <c r="I1259">
        <v>4.66</v>
      </c>
      <c r="J1259">
        <v>33.33</v>
      </c>
      <c r="K1259">
        <v>45.07</v>
      </c>
      <c r="L1259">
        <v>3.84</v>
      </c>
      <c r="M1259">
        <v>1</v>
      </c>
    </row>
    <row r="1260" spans="1:13" x14ac:dyDescent="0.25">
      <c r="A1260" t="s">
        <v>16</v>
      </c>
      <c r="B1260" t="str">
        <f t="shared" si="55"/>
        <v>9781801062084</v>
      </c>
      <c r="C1260" s="1">
        <v>44645</v>
      </c>
      <c r="D1260">
        <v>6.99</v>
      </c>
      <c r="E1260">
        <v>60</v>
      </c>
      <c r="F1260" t="s">
        <v>330</v>
      </c>
      <c r="G1260">
        <v>2</v>
      </c>
      <c r="H1260">
        <v>13.98</v>
      </c>
      <c r="I1260">
        <v>9.32</v>
      </c>
      <c r="J1260">
        <v>33.33</v>
      </c>
      <c r="K1260">
        <v>45</v>
      </c>
      <c r="L1260">
        <v>7.69</v>
      </c>
      <c r="M1260">
        <v>1</v>
      </c>
    </row>
    <row r="1261" spans="1:13" x14ac:dyDescent="0.25">
      <c r="A1261" t="s">
        <v>16</v>
      </c>
      <c r="B1261" t="str">
        <f t="shared" si="55"/>
        <v>9781801062084</v>
      </c>
      <c r="C1261" s="1">
        <v>44645</v>
      </c>
      <c r="D1261">
        <v>6.99</v>
      </c>
      <c r="E1261">
        <v>60</v>
      </c>
      <c r="F1261" t="s">
        <v>330</v>
      </c>
      <c r="G1261">
        <v>2</v>
      </c>
      <c r="H1261">
        <v>13.98</v>
      </c>
      <c r="I1261">
        <v>9.32</v>
      </c>
      <c r="J1261">
        <v>33.33</v>
      </c>
      <c r="K1261">
        <v>45</v>
      </c>
      <c r="L1261">
        <v>7.69</v>
      </c>
      <c r="M1261">
        <v>1</v>
      </c>
    </row>
    <row r="1262" spans="1:13" x14ac:dyDescent="0.25">
      <c r="A1262" t="s">
        <v>16</v>
      </c>
      <c r="B1262" t="str">
        <f t="shared" si="55"/>
        <v>9781801062084</v>
      </c>
      <c r="C1262" s="1">
        <v>44645</v>
      </c>
      <c r="D1262">
        <v>6.99</v>
      </c>
      <c r="E1262">
        <v>60</v>
      </c>
      <c r="F1262" t="s">
        <v>314</v>
      </c>
      <c r="G1262">
        <v>1</v>
      </c>
      <c r="H1262">
        <v>6.99</v>
      </c>
      <c r="I1262">
        <v>4.66</v>
      </c>
      <c r="J1262">
        <v>33.33</v>
      </c>
      <c r="K1262">
        <v>45.07</v>
      </c>
      <c r="L1262">
        <v>3.84</v>
      </c>
      <c r="M1262">
        <v>1</v>
      </c>
    </row>
    <row r="1263" spans="1:13" x14ac:dyDescent="0.25">
      <c r="A1263" t="s">
        <v>16</v>
      </c>
      <c r="B1263" t="str">
        <f t="shared" si="55"/>
        <v>9781801062084</v>
      </c>
      <c r="C1263" s="1">
        <v>44645</v>
      </c>
      <c r="D1263">
        <v>6.99</v>
      </c>
      <c r="E1263">
        <v>60</v>
      </c>
      <c r="F1263" t="s">
        <v>343</v>
      </c>
      <c r="G1263">
        <v>1</v>
      </c>
      <c r="H1263">
        <v>6.99</v>
      </c>
      <c r="I1263">
        <v>4.66</v>
      </c>
      <c r="J1263">
        <v>33.33</v>
      </c>
      <c r="K1263">
        <v>45.07</v>
      </c>
      <c r="L1263">
        <v>3.84</v>
      </c>
      <c r="M1263">
        <v>1</v>
      </c>
    </row>
    <row r="1264" spans="1:13" x14ac:dyDescent="0.25">
      <c r="A1264" t="s">
        <v>16</v>
      </c>
      <c r="B1264" t="str">
        <f t="shared" si="55"/>
        <v>9781801062084</v>
      </c>
      <c r="C1264" s="1">
        <v>44645</v>
      </c>
      <c r="D1264">
        <v>6.99</v>
      </c>
      <c r="E1264">
        <v>60</v>
      </c>
      <c r="F1264" t="s">
        <v>361</v>
      </c>
      <c r="G1264">
        <v>2</v>
      </c>
      <c r="H1264">
        <v>13.98</v>
      </c>
      <c r="I1264">
        <v>9.32</v>
      </c>
      <c r="J1264">
        <v>33.33</v>
      </c>
      <c r="K1264">
        <v>45</v>
      </c>
      <c r="L1264">
        <v>7.69</v>
      </c>
      <c r="M1264">
        <v>1</v>
      </c>
    </row>
    <row r="1265" spans="1:13" x14ac:dyDescent="0.25">
      <c r="A1265" t="s">
        <v>16</v>
      </c>
      <c r="B1265" t="str">
        <f t="shared" si="55"/>
        <v>9781801062084</v>
      </c>
      <c r="C1265" s="1">
        <v>44645</v>
      </c>
      <c r="D1265">
        <v>6.99</v>
      </c>
      <c r="E1265">
        <v>60</v>
      </c>
      <c r="F1265" t="s">
        <v>376</v>
      </c>
      <c r="G1265">
        <v>1</v>
      </c>
      <c r="H1265">
        <v>6.99</v>
      </c>
      <c r="I1265">
        <v>4.66</v>
      </c>
      <c r="J1265">
        <v>33.33</v>
      </c>
      <c r="K1265">
        <v>45.07</v>
      </c>
      <c r="L1265">
        <v>3.84</v>
      </c>
      <c r="M1265">
        <v>1</v>
      </c>
    </row>
    <row r="1266" spans="1:13" x14ac:dyDescent="0.25">
      <c r="A1266" t="s">
        <v>16</v>
      </c>
      <c r="B1266" t="str">
        <f t="shared" si="55"/>
        <v>9781801062084</v>
      </c>
      <c r="C1266" s="1">
        <v>44645</v>
      </c>
      <c r="D1266">
        <v>6.99</v>
      </c>
      <c r="E1266">
        <v>60</v>
      </c>
      <c r="F1266" t="s">
        <v>337</v>
      </c>
      <c r="G1266">
        <v>1</v>
      </c>
      <c r="H1266">
        <v>6.99</v>
      </c>
      <c r="I1266">
        <v>4.66</v>
      </c>
      <c r="J1266">
        <v>33.33</v>
      </c>
      <c r="K1266">
        <v>45.07</v>
      </c>
      <c r="L1266">
        <v>3.84</v>
      </c>
      <c r="M1266">
        <v>1</v>
      </c>
    </row>
    <row r="1267" spans="1:13" x14ac:dyDescent="0.25">
      <c r="A1267" t="s">
        <v>16</v>
      </c>
      <c r="B1267" t="str">
        <f t="shared" si="55"/>
        <v>9781801062084</v>
      </c>
      <c r="C1267" s="1">
        <v>44645</v>
      </c>
      <c r="D1267">
        <v>6.99</v>
      </c>
      <c r="E1267">
        <v>60</v>
      </c>
      <c r="F1267" t="s">
        <v>337</v>
      </c>
      <c r="G1267">
        <v>2</v>
      </c>
      <c r="H1267">
        <v>13.98</v>
      </c>
      <c r="I1267">
        <v>9.32</v>
      </c>
      <c r="J1267">
        <v>33.33</v>
      </c>
      <c r="K1267">
        <v>45</v>
      </c>
      <c r="L1267">
        <v>7.69</v>
      </c>
      <c r="M1267">
        <v>1</v>
      </c>
    </row>
    <row r="1268" spans="1:13" x14ac:dyDescent="0.25">
      <c r="A1268" t="s">
        <v>16</v>
      </c>
      <c r="B1268" t="str">
        <f t="shared" si="55"/>
        <v>9781801062084</v>
      </c>
      <c r="C1268" s="1">
        <v>44645</v>
      </c>
      <c r="D1268">
        <v>6.99</v>
      </c>
      <c r="E1268">
        <v>60</v>
      </c>
      <c r="F1268" t="s">
        <v>328</v>
      </c>
      <c r="G1268">
        <v>4</v>
      </c>
      <c r="H1268">
        <v>27.96</v>
      </c>
      <c r="I1268">
        <v>18.64</v>
      </c>
      <c r="J1268">
        <v>33.33</v>
      </c>
      <c r="K1268">
        <v>45</v>
      </c>
      <c r="L1268">
        <v>15.38</v>
      </c>
      <c r="M1268">
        <v>1</v>
      </c>
    </row>
    <row r="1269" spans="1:13" x14ac:dyDescent="0.25">
      <c r="A1269" t="s">
        <v>16</v>
      </c>
      <c r="B1269" t="str">
        <f t="shared" si="55"/>
        <v>9781801062084</v>
      </c>
      <c r="C1269" s="1">
        <v>44645</v>
      </c>
      <c r="D1269">
        <v>6.99</v>
      </c>
      <c r="E1269">
        <v>60</v>
      </c>
      <c r="F1269" t="s">
        <v>297</v>
      </c>
      <c r="G1269">
        <v>1</v>
      </c>
      <c r="H1269">
        <v>6.99</v>
      </c>
      <c r="I1269">
        <v>4.66</v>
      </c>
      <c r="J1269">
        <v>33.33</v>
      </c>
      <c r="K1269">
        <v>45.07</v>
      </c>
      <c r="L1269">
        <v>3.84</v>
      </c>
      <c r="M1269">
        <v>1</v>
      </c>
    </row>
    <row r="1270" spans="1:13" x14ac:dyDescent="0.25">
      <c r="A1270" t="s">
        <v>16</v>
      </c>
      <c r="B1270" t="str">
        <f t="shared" si="55"/>
        <v>9781801062084</v>
      </c>
      <c r="C1270" s="1">
        <v>44645</v>
      </c>
      <c r="D1270">
        <v>6.99</v>
      </c>
      <c r="E1270">
        <v>60</v>
      </c>
      <c r="F1270" t="s">
        <v>342</v>
      </c>
      <c r="G1270">
        <v>1</v>
      </c>
      <c r="H1270">
        <v>6.99</v>
      </c>
      <c r="I1270">
        <v>4.66</v>
      </c>
      <c r="J1270">
        <v>33.33</v>
      </c>
      <c r="K1270">
        <v>45.07</v>
      </c>
      <c r="L1270">
        <v>3.84</v>
      </c>
      <c r="M1270">
        <v>1</v>
      </c>
    </row>
    <row r="1271" spans="1:13" x14ac:dyDescent="0.25">
      <c r="A1271" t="s">
        <v>16</v>
      </c>
      <c r="B1271" t="str">
        <f t="shared" si="55"/>
        <v>9781801062084</v>
      </c>
      <c r="C1271" s="1">
        <v>44645</v>
      </c>
      <c r="D1271">
        <v>6.99</v>
      </c>
      <c r="E1271">
        <v>60</v>
      </c>
      <c r="F1271" t="s">
        <v>320</v>
      </c>
      <c r="G1271">
        <v>4</v>
      </c>
      <c r="H1271">
        <v>27.96</v>
      </c>
      <c r="I1271">
        <v>18.64</v>
      </c>
      <c r="J1271">
        <v>33.33</v>
      </c>
      <c r="K1271">
        <v>45</v>
      </c>
      <c r="L1271">
        <v>15.38</v>
      </c>
      <c r="M1271">
        <v>1</v>
      </c>
    </row>
    <row r="1272" spans="1:13" x14ac:dyDescent="0.25">
      <c r="A1272" t="s">
        <v>16</v>
      </c>
      <c r="B1272" t="str">
        <f t="shared" si="55"/>
        <v>9781801062084</v>
      </c>
      <c r="C1272" s="1">
        <v>44645</v>
      </c>
      <c r="D1272">
        <v>6.99</v>
      </c>
      <c r="E1272">
        <v>60</v>
      </c>
      <c r="F1272" t="s">
        <v>303</v>
      </c>
      <c r="G1272">
        <v>28</v>
      </c>
      <c r="H1272">
        <v>195.72</v>
      </c>
      <c r="I1272">
        <v>130.49</v>
      </c>
      <c r="J1272">
        <v>33.33</v>
      </c>
      <c r="K1272">
        <v>45</v>
      </c>
      <c r="L1272">
        <v>107.65</v>
      </c>
      <c r="M1272">
        <v>1</v>
      </c>
    </row>
    <row r="1273" spans="1:13" x14ac:dyDescent="0.25">
      <c r="A1273" t="s">
        <v>16</v>
      </c>
      <c r="B1273" t="str">
        <f t="shared" si="55"/>
        <v>9781801062084</v>
      </c>
      <c r="C1273" s="1">
        <v>44645</v>
      </c>
      <c r="D1273">
        <v>6.99</v>
      </c>
      <c r="E1273">
        <v>60</v>
      </c>
      <c r="F1273" t="s">
        <v>329</v>
      </c>
      <c r="G1273">
        <v>11</v>
      </c>
      <c r="H1273">
        <v>76.89</v>
      </c>
      <c r="I1273">
        <v>51.26</v>
      </c>
      <c r="J1273">
        <v>33.33</v>
      </c>
      <c r="K1273">
        <v>45</v>
      </c>
      <c r="L1273">
        <v>42.29</v>
      </c>
      <c r="M1273">
        <v>1</v>
      </c>
    </row>
    <row r="1274" spans="1:13" x14ac:dyDescent="0.25">
      <c r="A1274" t="s">
        <v>16</v>
      </c>
      <c r="B1274" t="str">
        <f t="shared" si="55"/>
        <v>9781801062084</v>
      </c>
      <c r="C1274" s="1">
        <v>44645</v>
      </c>
      <c r="D1274">
        <v>6.99</v>
      </c>
      <c r="E1274">
        <v>60</v>
      </c>
      <c r="F1274" t="s">
        <v>417</v>
      </c>
      <c r="G1274">
        <v>-1</v>
      </c>
      <c r="H1274">
        <v>-6.99</v>
      </c>
      <c r="I1274">
        <v>-4.54</v>
      </c>
      <c r="J1274">
        <v>35</v>
      </c>
      <c r="K1274">
        <v>46.36</v>
      </c>
      <c r="L1274">
        <v>-3.75</v>
      </c>
      <c r="M1274">
        <v>1</v>
      </c>
    </row>
    <row r="1275" spans="1:13" x14ac:dyDescent="0.25">
      <c r="A1275" t="s">
        <v>16</v>
      </c>
      <c r="B1275" t="str">
        <f t="shared" si="55"/>
        <v>9781801062084</v>
      </c>
      <c r="C1275" s="1">
        <v>44645</v>
      </c>
      <c r="D1275">
        <v>6.99</v>
      </c>
      <c r="E1275">
        <v>60</v>
      </c>
      <c r="F1275" t="s">
        <v>384</v>
      </c>
      <c r="G1275">
        <v>2</v>
      </c>
      <c r="H1275">
        <v>13.98</v>
      </c>
      <c r="I1275">
        <v>9.09</v>
      </c>
      <c r="J1275">
        <v>35</v>
      </c>
      <c r="K1275">
        <v>46.29</v>
      </c>
      <c r="L1275">
        <v>7.51</v>
      </c>
      <c r="M1275">
        <v>1</v>
      </c>
    </row>
    <row r="1276" spans="1:13" x14ac:dyDescent="0.25">
      <c r="A1276" t="s">
        <v>16</v>
      </c>
      <c r="B1276" t="str">
        <f t="shared" si="55"/>
        <v>9781801062084</v>
      </c>
      <c r="C1276" s="1">
        <v>44645</v>
      </c>
      <c r="D1276">
        <v>6.99</v>
      </c>
      <c r="E1276">
        <v>60</v>
      </c>
      <c r="F1276" t="s">
        <v>418</v>
      </c>
      <c r="G1276">
        <v>-1</v>
      </c>
      <c r="H1276">
        <v>-6.99</v>
      </c>
      <c r="I1276">
        <v>-4.54</v>
      </c>
      <c r="J1276">
        <v>35</v>
      </c>
      <c r="K1276">
        <v>46.36</v>
      </c>
      <c r="L1276">
        <v>-3.75</v>
      </c>
      <c r="M1276">
        <v>1</v>
      </c>
    </row>
    <row r="1277" spans="1:13" x14ac:dyDescent="0.25">
      <c r="A1277" t="s">
        <v>16</v>
      </c>
      <c r="B1277" t="str">
        <f t="shared" si="55"/>
        <v>9781801062084</v>
      </c>
      <c r="C1277" s="1">
        <v>44645</v>
      </c>
      <c r="D1277">
        <v>6.99</v>
      </c>
      <c r="E1277">
        <v>60</v>
      </c>
      <c r="F1277" t="s">
        <v>418</v>
      </c>
      <c r="G1277">
        <v>-2</v>
      </c>
      <c r="H1277">
        <v>-13.98</v>
      </c>
      <c r="I1277">
        <v>-9.09</v>
      </c>
      <c r="J1277">
        <v>35</v>
      </c>
      <c r="K1277">
        <v>46.29</v>
      </c>
      <c r="L1277">
        <v>-7.51</v>
      </c>
      <c r="M1277">
        <v>1</v>
      </c>
    </row>
    <row r="1278" spans="1:13" x14ac:dyDescent="0.25">
      <c r="A1278" t="s">
        <v>16</v>
      </c>
      <c r="B1278" t="str">
        <f t="shared" si="55"/>
        <v>9781801062084</v>
      </c>
      <c r="C1278" s="1">
        <v>44645</v>
      </c>
      <c r="D1278">
        <v>6.99</v>
      </c>
      <c r="E1278">
        <v>60</v>
      </c>
      <c r="F1278" t="s">
        <v>415</v>
      </c>
      <c r="G1278">
        <v>1</v>
      </c>
      <c r="H1278">
        <v>6.99</v>
      </c>
      <c r="I1278">
        <v>4.54</v>
      </c>
      <c r="J1278">
        <v>35</v>
      </c>
      <c r="K1278">
        <v>46.36</v>
      </c>
      <c r="L1278">
        <v>3.75</v>
      </c>
      <c r="M1278">
        <v>1</v>
      </c>
    </row>
    <row r="1279" spans="1:13" x14ac:dyDescent="0.25">
      <c r="A1279" t="s">
        <v>286</v>
      </c>
      <c r="B1279" t="str">
        <f>"9781801062831"</f>
        <v>9781801062831</v>
      </c>
      <c r="C1279" s="1">
        <v>44670</v>
      </c>
      <c r="D1279">
        <v>14.99</v>
      </c>
      <c r="E1279">
        <v>292</v>
      </c>
      <c r="F1279" t="s">
        <v>310</v>
      </c>
      <c r="G1279">
        <v>-1</v>
      </c>
      <c r="H1279">
        <v>-14.99</v>
      </c>
      <c r="I1279">
        <v>-9.99</v>
      </c>
      <c r="J1279">
        <v>33.33</v>
      </c>
      <c r="K1279">
        <v>45.04</v>
      </c>
      <c r="L1279">
        <v>-8.24</v>
      </c>
      <c r="M1279">
        <v>1</v>
      </c>
    </row>
    <row r="1280" spans="1:13" x14ac:dyDescent="0.25">
      <c r="A1280" t="s">
        <v>185</v>
      </c>
      <c r="B1280" t="str">
        <f>"9781801062848"</f>
        <v>9781801062848</v>
      </c>
      <c r="C1280" s="1">
        <v>44684</v>
      </c>
      <c r="D1280">
        <v>14.99</v>
      </c>
      <c r="E1280">
        <v>0</v>
      </c>
      <c r="F1280" t="s">
        <v>303</v>
      </c>
      <c r="G1280">
        <v>1</v>
      </c>
      <c r="H1280">
        <v>14.99</v>
      </c>
      <c r="I1280">
        <v>9.99</v>
      </c>
      <c r="J1280">
        <v>33.33</v>
      </c>
      <c r="K1280">
        <v>45.04</v>
      </c>
      <c r="L1280">
        <v>8.24</v>
      </c>
      <c r="M1280">
        <v>1</v>
      </c>
    </row>
    <row r="1281" spans="1:13" x14ac:dyDescent="0.25">
      <c r="A1281" t="s">
        <v>216</v>
      </c>
      <c r="B1281" t="str">
        <f>"9781801062855"</f>
        <v>9781801062855</v>
      </c>
      <c r="C1281" s="1">
        <v>44684</v>
      </c>
      <c r="D1281">
        <v>9.99</v>
      </c>
      <c r="E1281">
        <v>7</v>
      </c>
      <c r="F1281" t="s">
        <v>303</v>
      </c>
      <c r="G1281">
        <v>1</v>
      </c>
      <c r="H1281">
        <v>9.99</v>
      </c>
      <c r="I1281">
        <v>6.66</v>
      </c>
      <c r="J1281">
        <v>33.33</v>
      </c>
      <c r="K1281">
        <v>45.05</v>
      </c>
      <c r="L1281">
        <v>5.49</v>
      </c>
      <c r="M1281">
        <v>1</v>
      </c>
    </row>
    <row r="1282" spans="1:13" x14ac:dyDescent="0.25">
      <c r="A1282" t="s">
        <v>24</v>
      </c>
      <c r="B1282" t="str">
        <f t="shared" ref="B1282:B1292" si="56">"9781912261017"</f>
        <v>9781912261017</v>
      </c>
      <c r="C1282" s="1">
        <v>44708</v>
      </c>
      <c r="D1282">
        <v>11.99</v>
      </c>
      <c r="E1282">
        <v>38</v>
      </c>
      <c r="F1282" t="s">
        <v>306</v>
      </c>
      <c r="G1282">
        <v>1</v>
      </c>
      <c r="H1282">
        <v>11.99</v>
      </c>
      <c r="I1282">
        <v>7.99</v>
      </c>
      <c r="J1282">
        <v>33.33</v>
      </c>
      <c r="K1282">
        <v>45.04</v>
      </c>
      <c r="L1282">
        <v>6.59</v>
      </c>
      <c r="M1282">
        <v>1</v>
      </c>
    </row>
    <row r="1283" spans="1:13" x14ac:dyDescent="0.25">
      <c r="A1283" t="s">
        <v>24</v>
      </c>
      <c r="B1283" t="str">
        <f t="shared" si="56"/>
        <v>9781912261017</v>
      </c>
      <c r="C1283" s="1">
        <v>44708</v>
      </c>
      <c r="D1283">
        <v>11.99</v>
      </c>
      <c r="E1283">
        <v>38</v>
      </c>
      <c r="F1283" t="s">
        <v>316</v>
      </c>
      <c r="G1283">
        <v>4</v>
      </c>
      <c r="H1283">
        <v>47.96</v>
      </c>
      <c r="I1283">
        <v>31.97</v>
      </c>
      <c r="J1283">
        <v>33.33</v>
      </c>
      <c r="K1283">
        <v>45</v>
      </c>
      <c r="L1283">
        <v>26.38</v>
      </c>
      <c r="M1283">
        <v>1</v>
      </c>
    </row>
    <row r="1284" spans="1:13" x14ac:dyDescent="0.25">
      <c r="A1284" t="s">
        <v>24</v>
      </c>
      <c r="B1284" t="str">
        <f t="shared" si="56"/>
        <v>9781912261017</v>
      </c>
      <c r="C1284" s="1">
        <v>44708</v>
      </c>
      <c r="D1284">
        <v>11.99</v>
      </c>
      <c r="E1284">
        <v>38</v>
      </c>
      <c r="F1284" t="s">
        <v>307</v>
      </c>
      <c r="G1284">
        <v>2</v>
      </c>
      <c r="H1284">
        <v>23.98</v>
      </c>
      <c r="I1284">
        <v>15.99</v>
      </c>
      <c r="J1284">
        <v>33.33</v>
      </c>
      <c r="K1284">
        <v>45</v>
      </c>
      <c r="L1284">
        <v>13.19</v>
      </c>
      <c r="M1284">
        <v>1</v>
      </c>
    </row>
    <row r="1285" spans="1:13" x14ac:dyDescent="0.25">
      <c r="A1285" t="s">
        <v>24</v>
      </c>
      <c r="B1285" t="str">
        <f t="shared" si="56"/>
        <v>9781912261017</v>
      </c>
      <c r="C1285" s="1">
        <v>44708</v>
      </c>
      <c r="D1285">
        <v>11.99</v>
      </c>
      <c r="E1285">
        <v>38</v>
      </c>
      <c r="F1285" t="s">
        <v>330</v>
      </c>
      <c r="G1285">
        <v>2</v>
      </c>
      <c r="H1285">
        <v>23.98</v>
      </c>
      <c r="I1285">
        <v>15.99</v>
      </c>
      <c r="J1285">
        <v>33.33</v>
      </c>
      <c r="K1285">
        <v>45</v>
      </c>
      <c r="L1285">
        <v>13.19</v>
      </c>
      <c r="M1285">
        <v>1</v>
      </c>
    </row>
    <row r="1286" spans="1:13" x14ac:dyDescent="0.25">
      <c r="A1286" t="s">
        <v>24</v>
      </c>
      <c r="B1286" t="str">
        <f t="shared" si="56"/>
        <v>9781912261017</v>
      </c>
      <c r="C1286" s="1">
        <v>44708</v>
      </c>
      <c r="D1286">
        <v>11.99</v>
      </c>
      <c r="E1286">
        <v>38</v>
      </c>
      <c r="F1286" t="s">
        <v>336</v>
      </c>
      <c r="G1286">
        <v>4</v>
      </c>
      <c r="H1286">
        <v>47.96</v>
      </c>
      <c r="I1286">
        <v>31.97</v>
      </c>
      <c r="J1286">
        <v>33.33</v>
      </c>
      <c r="K1286">
        <v>45</v>
      </c>
      <c r="L1286">
        <v>26.38</v>
      </c>
      <c r="M1286">
        <v>1</v>
      </c>
    </row>
    <row r="1287" spans="1:13" x14ac:dyDescent="0.25">
      <c r="A1287" t="s">
        <v>24</v>
      </c>
      <c r="B1287" t="str">
        <f t="shared" si="56"/>
        <v>9781912261017</v>
      </c>
      <c r="C1287" s="1">
        <v>44708</v>
      </c>
      <c r="D1287">
        <v>11.99</v>
      </c>
      <c r="E1287">
        <v>38</v>
      </c>
      <c r="F1287" t="s">
        <v>313</v>
      </c>
      <c r="G1287">
        <v>1</v>
      </c>
      <c r="H1287">
        <v>11.99</v>
      </c>
      <c r="I1287">
        <v>7.99</v>
      </c>
      <c r="J1287">
        <v>33.33</v>
      </c>
      <c r="K1287">
        <v>45.04</v>
      </c>
      <c r="L1287">
        <v>6.59</v>
      </c>
      <c r="M1287">
        <v>1</v>
      </c>
    </row>
    <row r="1288" spans="1:13" x14ac:dyDescent="0.25">
      <c r="A1288" t="s">
        <v>24</v>
      </c>
      <c r="B1288" t="str">
        <f t="shared" si="56"/>
        <v>9781912261017</v>
      </c>
      <c r="C1288" s="1">
        <v>44708</v>
      </c>
      <c r="D1288">
        <v>11.99</v>
      </c>
      <c r="E1288">
        <v>38</v>
      </c>
      <c r="F1288" t="s">
        <v>341</v>
      </c>
      <c r="G1288">
        <v>2</v>
      </c>
      <c r="H1288">
        <v>23.98</v>
      </c>
      <c r="I1288">
        <v>15.99</v>
      </c>
      <c r="J1288">
        <v>33.33</v>
      </c>
      <c r="K1288">
        <v>45</v>
      </c>
      <c r="L1288">
        <v>13.19</v>
      </c>
      <c r="M1288">
        <v>1</v>
      </c>
    </row>
    <row r="1289" spans="1:13" x14ac:dyDescent="0.25">
      <c r="A1289" t="s">
        <v>24</v>
      </c>
      <c r="B1289" t="str">
        <f t="shared" si="56"/>
        <v>9781912261017</v>
      </c>
      <c r="C1289" s="1">
        <v>44708</v>
      </c>
      <c r="D1289">
        <v>11.99</v>
      </c>
      <c r="E1289">
        <v>38</v>
      </c>
      <c r="F1289" t="s">
        <v>297</v>
      </c>
      <c r="G1289">
        <v>5</v>
      </c>
      <c r="H1289">
        <v>59.95</v>
      </c>
      <c r="I1289">
        <v>39.97</v>
      </c>
      <c r="J1289">
        <v>33.33</v>
      </c>
      <c r="K1289">
        <v>45.01</v>
      </c>
      <c r="L1289">
        <v>32.97</v>
      </c>
      <c r="M1289">
        <v>1</v>
      </c>
    </row>
    <row r="1290" spans="1:13" x14ac:dyDescent="0.25">
      <c r="A1290" t="s">
        <v>24</v>
      </c>
      <c r="B1290" t="str">
        <f t="shared" si="56"/>
        <v>9781912261017</v>
      </c>
      <c r="C1290" s="1">
        <v>44708</v>
      </c>
      <c r="D1290">
        <v>11.99</v>
      </c>
      <c r="E1290">
        <v>38</v>
      </c>
      <c r="F1290" t="s">
        <v>320</v>
      </c>
      <c r="G1290">
        <v>3</v>
      </c>
      <c r="H1290">
        <v>35.97</v>
      </c>
      <c r="I1290">
        <v>23.98</v>
      </c>
      <c r="J1290">
        <v>33.33</v>
      </c>
      <c r="K1290">
        <v>45.01</v>
      </c>
      <c r="L1290">
        <v>19.78</v>
      </c>
      <c r="M1290">
        <v>1</v>
      </c>
    </row>
    <row r="1291" spans="1:13" x14ac:dyDescent="0.25">
      <c r="A1291" t="s">
        <v>24</v>
      </c>
      <c r="B1291" t="str">
        <f t="shared" si="56"/>
        <v>9781912261017</v>
      </c>
      <c r="C1291" s="1">
        <v>44708</v>
      </c>
      <c r="D1291">
        <v>11.99</v>
      </c>
      <c r="E1291">
        <v>38</v>
      </c>
      <c r="F1291" t="s">
        <v>308</v>
      </c>
      <c r="G1291">
        <v>2</v>
      </c>
      <c r="H1291">
        <v>23.98</v>
      </c>
      <c r="I1291">
        <v>15.99</v>
      </c>
      <c r="J1291">
        <v>33.33</v>
      </c>
      <c r="K1291">
        <v>45</v>
      </c>
      <c r="L1291">
        <v>13.19</v>
      </c>
      <c r="M1291">
        <v>1</v>
      </c>
    </row>
    <row r="1292" spans="1:13" x14ac:dyDescent="0.25">
      <c r="A1292" t="s">
        <v>24</v>
      </c>
      <c r="B1292" t="str">
        <f t="shared" si="56"/>
        <v>9781912261017</v>
      </c>
      <c r="C1292" s="1">
        <v>44708</v>
      </c>
      <c r="D1292">
        <v>11.99</v>
      </c>
      <c r="E1292">
        <v>38</v>
      </c>
      <c r="F1292" t="s">
        <v>319</v>
      </c>
      <c r="G1292">
        <v>2</v>
      </c>
      <c r="H1292">
        <v>23.98</v>
      </c>
      <c r="I1292">
        <v>15.99</v>
      </c>
      <c r="J1292">
        <v>33.33</v>
      </c>
      <c r="K1292">
        <v>45</v>
      </c>
      <c r="L1292">
        <v>13.19</v>
      </c>
      <c r="M1292">
        <v>1</v>
      </c>
    </row>
    <row r="1293" spans="1:13" x14ac:dyDescent="0.25">
      <c r="A1293" t="s">
        <v>235</v>
      </c>
      <c r="B1293" t="str">
        <f>"9781801062695"</f>
        <v>9781801062695</v>
      </c>
      <c r="C1293" s="1">
        <v>44711</v>
      </c>
      <c r="D1293">
        <v>6.99</v>
      </c>
      <c r="E1293">
        <v>131</v>
      </c>
      <c r="F1293" t="s">
        <v>351</v>
      </c>
      <c r="G1293">
        <v>1</v>
      </c>
      <c r="H1293">
        <v>6.99</v>
      </c>
      <c r="I1293">
        <v>4.66</v>
      </c>
      <c r="J1293">
        <v>33.33</v>
      </c>
      <c r="K1293">
        <v>45.07</v>
      </c>
      <c r="L1293">
        <v>3.84</v>
      </c>
      <c r="M1293">
        <v>1</v>
      </c>
    </row>
    <row r="1294" spans="1:13" x14ac:dyDescent="0.25">
      <c r="A1294" t="s">
        <v>6</v>
      </c>
      <c r="B1294" t="str">
        <f t="shared" ref="B1294:B1304" si="57">"9781801062725"</f>
        <v>9781801062725</v>
      </c>
      <c r="C1294" s="1">
        <v>44722</v>
      </c>
      <c r="D1294">
        <v>34.99</v>
      </c>
      <c r="E1294">
        <v>34</v>
      </c>
      <c r="F1294" t="s">
        <v>298</v>
      </c>
      <c r="G1294">
        <v>2</v>
      </c>
      <c r="H1294">
        <v>69.98</v>
      </c>
      <c r="I1294">
        <v>44.09</v>
      </c>
      <c r="J1294">
        <v>37</v>
      </c>
      <c r="K1294">
        <v>47.96</v>
      </c>
      <c r="L1294">
        <v>36.42</v>
      </c>
      <c r="M1294">
        <v>1</v>
      </c>
    </row>
    <row r="1295" spans="1:13" x14ac:dyDescent="0.25">
      <c r="A1295" t="s">
        <v>6</v>
      </c>
      <c r="B1295" t="str">
        <f t="shared" si="57"/>
        <v>9781801062725</v>
      </c>
      <c r="C1295" s="1">
        <v>44722</v>
      </c>
      <c r="D1295">
        <v>34.99</v>
      </c>
      <c r="E1295">
        <v>34</v>
      </c>
      <c r="F1295" t="s">
        <v>370</v>
      </c>
      <c r="G1295">
        <v>1</v>
      </c>
      <c r="H1295">
        <v>34.99</v>
      </c>
      <c r="I1295">
        <v>31.49</v>
      </c>
      <c r="J1295">
        <v>10</v>
      </c>
      <c r="K1295">
        <v>45.02</v>
      </c>
      <c r="L1295">
        <v>19.239999999999998</v>
      </c>
      <c r="M1295">
        <v>1</v>
      </c>
    </row>
    <row r="1296" spans="1:13" x14ac:dyDescent="0.25">
      <c r="A1296" t="s">
        <v>6</v>
      </c>
      <c r="B1296" t="str">
        <f t="shared" si="57"/>
        <v>9781801062725</v>
      </c>
      <c r="C1296" s="1">
        <v>44722</v>
      </c>
      <c r="D1296">
        <v>34.99</v>
      </c>
      <c r="E1296">
        <v>34</v>
      </c>
      <c r="F1296" t="s">
        <v>331</v>
      </c>
      <c r="G1296">
        <v>1</v>
      </c>
      <c r="H1296">
        <v>34.99</v>
      </c>
      <c r="I1296">
        <v>20.99</v>
      </c>
      <c r="J1296">
        <v>40</v>
      </c>
      <c r="K1296">
        <v>50.45</v>
      </c>
      <c r="L1296">
        <v>17.34</v>
      </c>
      <c r="M1296">
        <v>1</v>
      </c>
    </row>
    <row r="1297" spans="1:13" x14ac:dyDescent="0.25">
      <c r="A1297" t="s">
        <v>6</v>
      </c>
      <c r="B1297" t="str">
        <f t="shared" si="57"/>
        <v>9781801062725</v>
      </c>
      <c r="C1297" s="1">
        <v>44722</v>
      </c>
      <c r="D1297">
        <v>34.99</v>
      </c>
      <c r="E1297">
        <v>34</v>
      </c>
      <c r="F1297" t="s">
        <v>307</v>
      </c>
      <c r="G1297">
        <v>2</v>
      </c>
      <c r="H1297">
        <v>69.98</v>
      </c>
      <c r="I1297">
        <v>46.66</v>
      </c>
      <c r="J1297">
        <v>33.33</v>
      </c>
      <c r="K1297">
        <v>45</v>
      </c>
      <c r="L1297">
        <v>38.49</v>
      </c>
      <c r="M1297">
        <v>1</v>
      </c>
    </row>
    <row r="1298" spans="1:13" x14ac:dyDescent="0.25">
      <c r="A1298" t="s">
        <v>6</v>
      </c>
      <c r="B1298" t="str">
        <f t="shared" si="57"/>
        <v>9781801062725</v>
      </c>
      <c r="C1298" s="1">
        <v>44722</v>
      </c>
      <c r="D1298">
        <v>34.99</v>
      </c>
      <c r="E1298">
        <v>34</v>
      </c>
      <c r="F1298" t="s">
        <v>300</v>
      </c>
      <c r="G1298">
        <v>1</v>
      </c>
      <c r="H1298">
        <v>34.99</v>
      </c>
      <c r="I1298">
        <v>23.33</v>
      </c>
      <c r="J1298">
        <v>33.33</v>
      </c>
      <c r="K1298">
        <v>45.02</v>
      </c>
      <c r="L1298">
        <v>19.239999999999998</v>
      </c>
      <c r="M1298">
        <v>1</v>
      </c>
    </row>
    <row r="1299" spans="1:13" x14ac:dyDescent="0.25">
      <c r="A1299" t="s">
        <v>6</v>
      </c>
      <c r="B1299" t="str">
        <f t="shared" si="57"/>
        <v>9781801062725</v>
      </c>
      <c r="C1299" s="1">
        <v>44722</v>
      </c>
      <c r="D1299">
        <v>34.99</v>
      </c>
      <c r="E1299">
        <v>34</v>
      </c>
      <c r="F1299" t="s">
        <v>337</v>
      </c>
      <c r="G1299">
        <v>-2</v>
      </c>
      <c r="H1299">
        <v>-69.98</v>
      </c>
      <c r="I1299">
        <v>-46.66</v>
      </c>
      <c r="J1299">
        <v>33.33</v>
      </c>
      <c r="K1299">
        <v>45</v>
      </c>
      <c r="L1299">
        <v>-38.49</v>
      </c>
      <c r="M1299">
        <v>1</v>
      </c>
    </row>
    <row r="1300" spans="1:13" x14ac:dyDescent="0.25">
      <c r="A1300" t="s">
        <v>6</v>
      </c>
      <c r="B1300" t="str">
        <f t="shared" si="57"/>
        <v>9781801062725</v>
      </c>
      <c r="C1300" s="1">
        <v>44722</v>
      </c>
      <c r="D1300">
        <v>34.99</v>
      </c>
      <c r="E1300">
        <v>34</v>
      </c>
      <c r="F1300" t="s">
        <v>297</v>
      </c>
      <c r="G1300">
        <v>23</v>
      </c>
      <c r="H1300">
        <v>804.77</v>
      </c>
      <c r="I1300">
        <v>536.54</v>
      </c>
      <c r="J1300">
        <v>33.33</v>
      </c>
      <c r="K1300">
        <v>45.01</v>
      </c>
      <c r="L1300">
        <v>442.62</v>
      </c>
      <c r="M1300">
        <v>1</v>
      </c>
    </row>
    <row r="1301" spans="1:13" x14ac:dyDescent="0.25">
      <c r="A1301" t="s">
        <v>6</v>
      </c>
      <c r="B1301" t="str">
        <f t="shared" si="57"/>
        <v>9781801062725</v>
      </c>
      <c r="C1301" s="1">
        <v>44722</v>
      </c>
      <c r="D1301">
        <v>34.99</v>
      </c>
      <c r="E1301">
        <v>34</v>
      </c>
      <c r="F1301" t="s">
        <v>297</v>
      </c>
      <c r="G1301">
        <v>6</v>
      </c>
      <c r="H1301">
        <v>209.94</v>
      </c>
      <c r="I1301">
        <v>139.97</v>
      </c>
      <c r="J1301">
        <v>33.33</v>
      </c>
      <c r="K1301">
        <v>45</v>
      </c>
      <c r="L1301">
        <v>115.47</v>
      </c>
      <c r="M1301">
        <v>1</v>
      </c>
    </row>
    <row r="1302" spans="1:13" x14ac:dyDescent="0.25">
      <c r="A1302" t="s">
        <v>6</v>
      </c>
      <c r="B1302" t="str">
        <f t="shared" si="57"/>
        <v>9781801062725</v>
      </c>
      <c r="C1302" s="1">
        <v>44722</v>
      </c>
      <c r="D1302">
        <v>34.99</v>
      </c>
      <c r="E1302">
        <v>34</v>
      </c>
      <c r="F1302" t="s">
        <v>325</v>
      </c>
      <c r="G1302">
        <v>1</v>
      </c>
      <c r="H1302">
        <v>34.99</v>
      </c>
      <c r="I1302">
        <v>23.33</v>
      </c>
      <c r="J1302">
        <v>33.33</v>
      </c>
      <c r="K1302">
        <v>45.02</v>
      </c>
      <c r="L1302">
        <v>19.239999999999998</v>
      </c>
      <c r="M1302">
        <v>1</v>
      </c>
    </row>
    <row r="1303" spans="1:13" x14ac:dyDescent="0.25">
      <c r="A1303" t="s">
        <v>6</v>
      </c>
      <c r="B1303" t="str">
        <f t="shared" si="57"/>
        <v>9781801062725</v>
      </c>
      <c r="C1303" s="1">
        <v>44722</v>
      </c>
      <c r="D1303">
        <v>34.99</v>
      </c>
      <c r="E1303">
        <v>34</v>
      </c>
      <c r="F1303" t="s">
        <v>303</v>
      </c>
      <c r="G1303">
        <v>1</v>
      </c>
      <c r="H1303">
        <v>34.99</v>
      </c>
      <c r="I1303">
        <v>23.33</v>
      </c>
      <c r="J1303">
        <v>33.33</v>
      </c>
      <c r="K1303">
        <v>45.02</v>
      </c>
      <c r="L1303">
        <v>19.239999999999998</v>
      </c>
      <c r="M1303">
        <v>1</v>
      </c>
    </row>
    <row r="1304" spans="1:13" x14ac:dyDescent="0.25">
      <c r="A1304" t="s">
        <v>6</v>
      </c>
      <c r="B1304" t="str">
        <f t="shared" si="57"/>
        <v>9781801062725</v>
      </c>
      <c r="C1304" s="1">
        <v>44722</v>
      </c>
      <c r="D1304">
        <v>34.99</v>
      </c>
      <c r="E1304">
        <v>34</v>
      </c>
      <c r="F1304" t="s">
        <v>308</v>
      </c>
      <c r="G1304">
        <v>5</v>
      </c>
      <c r="H1304">
        <v>174.95</v>
      </c>
      <c r="I1304">
        <v>116.64</v>
      </c>
      <c r="J1304">
        <v>33.33</v>
      </c>
      <c r="K1304">
        <v>45.01</v>
      </c>
      <c r="L1304">
        <v>96.22</v>
      </c>
      <c r="M1304">
        <v>1</v>
      </c>
    </row>
    <row r="1305" spans="1:13" x14ac:dyDescent="0.25">
      <c r="A1305" t="s">
        <v>271</v>
      </c>
      <c r="B1305" t="str">
        <f>"9781801062718"</f>
        <v>9781801062718</v>
      </c>
      <c r="C1305" s="1">
        <v>44741</v>
      </c>
      <c r="D1305">
        <v>7.99</v>
      </c>
      <c r="E1305">
        <v>57</v>
      </c>
      <c r="F1305" t="s">
        <v>359</v>
      </c>
      <c r="G1305">
        <v>2</v>
      </c>
      <c r="H1305">
        <v>15.98</v>
      </c>
      <c r="I1305">
        <v>10.65</v>
      </c>
      <c r="J1305">
        <v>33.33</v>
      </c>
      <c r="K1305">
        <v>45</v>
      </c>
      <c r="L1305">
        <v>8.7899999999999991</v>
      </c>
      <c r="M1305">
        <v>1</v>
      </c>
    </row>
    <row r="1306" spans="1:13" x14ac:dyDescent="0.25">
      <c r="A1306" t="s">
        <v>271</v>
      </c>
      <c r="B1306" t="str">
        <f>"9781801062718"</f>
        <v>9781801062718</v>
      </c>
      <c r="C1306" s="1">
        <v>44741</v>
      </c>
      <c r="D1306">
        <v>7.99</v>
      </c>
      <c r="E1306">
        <v>57</v>
      </c>
      <c r="F1306" t="s">
        <v>414</v>
      </c>
      <c r="G1306">
        <v>-2</v>
      </c>
      <c r="H1306">
        <v>-15.98</v>
      </c>
      <c r="I1306">
        <v>-10.39</v>
      </c>
      <c r="J1306">
        <v>35</v>
      </c>
      <c r="K1306">
        <v>46.31</v>
      </c>
      <c r="L1306">
        <v>-8.58</v>
      </c>
      <c r="M1306">
        <v>1</v>
      </c>
    </row>
    <row r="1307" spans="1:13" x14ac:dyDescent="0.25">
      <c r="A1307" t="s">
        <v>98</v>
      </c>
      <c r="B1307" t="str">
        <f>"9781801062879"</f>
        <v>9781801062879</v>
      </c>
      <c r="C1307" s="1">
        <v>44748</v>
      </c>
      <c r="D1307">
        <v>6.99</v>
      </c>
      <c r="E1307">
        <v>106</v>
      </c>
      <c r="F1307" t="s">
        <v>316</v>
      </c>
      <c r="G1307">
        <v>2</v>
      </c>
      <c r="H1307">
        <v>13.98</v>
      </c>
      <c r="I1307">
        <v>9.32</v>
      </c>
      <c r="J1307">
        <v>33.33</v>
      </c>
      <c r="K1307">
        <v>45</v>
      </c>
      <c r="L1307">
        <v>7.69</v>
      </c>
      <c r="M1307">
        <v>1</v>
      </c>
    </row>
    <row r="1308" spans="1:13" x14ac:dyDescent="0.25">
      <c r="A1308" t="s">
        <v>98</v>
      </c>
      <c r="B1308" t="str">
        <f>"9781801062879"</f>
        <v>9781801062879</v>
      </c>
      <c r="C1308" s="1">
        <v>44748</v>
      </c>
      <c r="D1308">
        <v>6.99</v>
      </c>
      <c r="E1308">
        <v>106</v>
      </c>
      <c r="F1308" t="s">
        <v>330</v>
      </c>
      <c r="G1308">
        <v>2</v>
      </c>
      <c r="H1308">
        <v>13.98</v>
      </c>
      <c r="I1308">
        <v>9.32</v>
      </c>
      <c r="J1308">
        <v>33.33</v>
      </c>
      <c r="K1308">
        <v>45</v>
      </c>
      <c r="L1308">
        <v>7.69</v>
      </c>
      <c r="M1308">
        <v>1</v>
      </c>
    </row>
    <row r="1309" spans="1:13" x14ac:dyDescent="0.25">
      <c r="A1309" t="s">
        <v>98</v>
      </c>
      <c r="B1309" t="str">
        <f>"9781801062879"</f>
        <v>9781801062879</v>
      </c>
      <c r="C1309" s="1">
        <v>44748</v>
      </c>
      <c r="D1309">
        <v>6.99</v>
      </c>
      <c r="E1309">
        <v>106</v>
      </c>
      <c r="F1309" t="s">
        <v>299</v>
      </c>
      <c r="G1309">
        <v>1</v>
      </c>
      <c r="H1309">
        <v>6.99</v>
      </c>
      <c r="I1309">
        <v>4.66</v>
      </c>
      <c r="J1309">
        <v>33.33</v>
      </c>
      <c r="K1309">
        <v>45.07</v>
      </c>
      <c r="L1309">
        <v>3.84</v>
      </c>
      <c r="M1309">
        <v>1</v>
      </c>
    </row>
    <row r="1310" spans="1:13" x14ac:dyDescent="0.25">
      <c r="A1310" t="s">
        <v>98</v>
      </c>
      <c r="B1310" t="str">
        <f>"9781801062879"</f>
        <v>9781801062879</v>
      </c>
      <c r="C1310" s="1">
        <v>44748</v>
      </c>
      <c r="D1310">
        <v>6.99</v>
      </c>
      <c r="E1310">
        <v>106</v>
      </c>
      <c r="F1310" t="s">
        <v>299</v>
      </c>
      <c r="G1310">
        <v>1</v>
      </c>
      <c r="H1310">
        <v>6.99</v>
      </c>
      <c r="I1310">
        <v>4.66</v>
      </c>
      <c r="J1310">
        <v>33.33</v>
      </c>
      <c r="K1310">
        <v>45.07</v>
      </c>
      <c r="L1310">
        <v>3.84</v>
      </c>
      <c r="M1310">
        <v>1</v>
      </c>
    </row>
    <row r="1311" spans="1:13" x14ac:dyDescent="0.25">
      <c r="A1311" t="s">
        <v>98</v>
      </c>
      <c r="B1311" t="str">
        <f>"9781801062879"</f>
        <v>9781801062879</v>
      </c>
      <c r="C1311" s="1">
        <v>44748</v>
      </c>
      <c r="D1311">
        <v>6.99</v>
      </c>
      <c r="E1311">
        <v>106</v>
      </c>
      <c r="F1311" t="s">
        <v>364</v>
      </c>
      <c r="G1311">
        <v>1</v>
      </c>
      <c r="H1311">
        <v>6.99</v>
      </c>
      <c r="I1311">
        <v>4.66</v>
      </c>
      <c r="J1311">
        <v>33.33</v>
      </c>
      <c r="K1311">
        <v>45.07</v>
      </c>
      <c r="L1311">
        <v>3.84</v>
      </c>
      <c r="M1311">
        <v>1</v>
      </c>
    </row>
    <row r="1312" spans="1:13" x14ac:dyDescent="0.25">
      <c r="A1312" t="s">
        <v>15</v>
      </c>
      <c r="B1312" t="str">
        <f t="shared" ref="B1312:B1319" si="58">"9781801062862"</f>
        <v>9781801062862</v>
      </c>
      <c r="C1312" s="1">
        <v>44754</v>
      </c>
      <c r="D1312">
        <v>44.99</v>
      </c>
      <c r="E1312">
        <v>18</v>
      </c>
      <c r="F1312" t="s">
        <v>331</v>
      </c>
      <c r="G1312">
        <v>1</v>
      </c>
      <c r="H1312">
        <v>44.99</v>
      </c>
      <c r="I1312">
        <v>26.99</v>
      </c>
      <c r="J1312">
        <v>40</v>
      </c>
      <c r="K1312">
        <v>50.46</v>
      </c>
      <c r="L1312">
        <v>22.29</v>
      </c>
      <c r="M1312">
        <v>1</v>
      </c>
    </row>
    <row r="1313" spans="1:13" x14ac:dyDescent="0.25">
      <c r="A1313" t="s">
        <v>15</v>
      </c>
      <c r="B1313" t="str">
        <f t="shared" si="58"/>
        <v>9781801062862</v>
      </c>
      <c r="C1313" s="1">
        <v>44754</v>
      </c>
      <c r="D1313">
        <v>44.99</v>
      </c>
      <c r="E1313">
        <v>18</v>
      </c>
      <c r="F1313" t="s">
        <v>300</v>
      </c>
      <c r="G1313">
        <v>1</v>
      </c>
      <c r="H1313">
        <v>44.99</v>
      </c>
      <c r="I1313">
        <v>29.99</v>
      </c>
      <c r="J1313">
        <v>33.33</v>
      </c>
      <c r="K1313">
        <v>45.02</v>
      </c>
      <c r="L1313">
        <v>24.74</v>
      </c>
      <c r="M1313">
        <v>1</v>
      </c>
    </row>
    <row r="1314" spans="1:13" x14ac:dyDescent="0.25">
      <c r="A1314" t="s">
        <v>15</v>
      </c>
      <c r="B1314" t="str">
        <f t="shared" si="58"/>
        <v>9781801062862</v>
      </c>
      <c r="C1314" s="1">
        <v>44754</v>
      </c>
      <c r="D1314">
        <v>44.99</v>
      </c>
      <c r="E1314">
        <v>18</v>
      </c>
      <c r="F1314" t="s">
        <v>313</v>
      </c>
      <c r="G1314">
        <v>1</v>
      </c>
      <c r="H1314">
        <v>44.99</v>
      </c>
      <c r="I1314">
        <v>29.99</v>
      </c>
      <c r="J1314">
        <v>33.33</v>
      </c>
      <c r="K1314">
        <v>45.02</v>
      </c>
      <c r="L1314">
        <v>24.74</v>
      </c>
      <c r="M1314">
        <v>1</v>
      </c>
    </row>
    <row r="1315" spans="1:13" x14ac:dyDescent="0.25">
      <c r="A1315" t="s">
        <v>15</v>
      </c>
      <c r="B1315" t="str">
        <f t="shared" si="58"/>
        <v>9781801062862</v>
      </c>
      <c r="C1315" s="1">
        <v>44754</v>
      </c>
      <c r="D1315">
        <v>44.99</v>
      </c>
      <c r="E1315">
        <v>18</v>
      </c>
      <c r="F1315" t="s">
        <v>324</v>
      </c>
      <c r="G1315">
        <v>1</v>
      </c>
      <c r="H1315">
        <v>44.99</v>
      </c>
      <c r="I1315">
        <v>29.99</v>
      </c>
      <c r="J1315">
        <v>33.33</v>
      </c>
      <c r="K1315">
        <v>45.02</v>
      </c>
      <c r="L1315">
        <v>24.74</v>
      </c>
      <c r="M1315">
        <v>1</v>
      </c>
    </row>
    <row r="1316" spans="1:13" x14ac:dyDescent="0.25">
      <c r="A1316" t="s">
        <v>15</v>
      </c>
      <c r="B1316" t="str">
        <f t="shared" si="58"/>
        <v>9781801062862</v>
      </c>
      <c r="C1316" s="1">
        <v>44754</v>
      </c>
      <c r="D1316">
        <v>44.99</v>
      </c>
      <c r="E1316">
        <v>18</v>
      </c>
      <c r="F1316" t="s">
        <v>320</v>
      </c>
      <c r="G1316">
        <v>2</v>
      </c>
      <c r="H1316">
        <v>89.98</v>
      </c>
      <c r="I1316">
        <v>59.99</v>
      </c>
      <c r="J1316">
        <v>33.33</v>
      </c>
      <c r="K1316">
        <v>45</v>
      </c>
      <c r="L1316">
        <v>49.49</v>
      </c>
      <c r="M1316">
        <v>1</v>
      </c>
    </row>
    <row r="1317" spans="1:13" x14ac:dyDescent="0.25">
      <c r="A1317" t="s">
        <v>15</v>
      </c>
      <c r="B1317" t="str">
        <f t="shared" si="58"/>
        <v>9781801062862</v>
      </c>
      <c r="C1317" s="1">
        <v>44754</v>
      </c>
      <c r="D1317">
        <v>44.99</v>
      </c>
      <c r="E1317">
        <v>18</v>
      </c>
      <c r="F1317" t="s">
        <v>320</v>
      </c>
      <c r="G1317">
        <v>2</v>
      </c>
      <c r="H1317">
        <v>89.98</v>
      </c>
      <c r="I1317">
        <v>59.99</v>
      </c>
      <c r="J1317">
        <v>33.33</v>
      </c>
      <c r="K1317">
        <v>45</v>
      </c>
      <c r="L1317">
        <v>49.49</v>
      </c>
      <c r="M1317">
        <v>1</v>
      </c>
    </row>
    <row r="1318" spans="1:13" x14ac:dyDescent="0.25">
      <c r="A1318" t="s">
        <v>15</v>
      </c>
      <c r="B1318" t="str">
        <f t="shared" si="58"/>
        <v>9781801062862</v>
      </c>
      <c r="C1318" s="1">
        <v>44754</v>
      </c>
      <c r="D1318">
        <v>44.99</v>
      </c>
      <c r="E1318">
        <v>18</v>
      </c>
      <c r="F1318" t="s">
        <v>308</v>
      </c>
      <c r="G1318">
        <v>1</v>
      </c>
      <c r="H1318">
        <v>44.99</v>
      </c>
      <c r="I1318">
        <v>29.99</v>
      </c>
      <c r="J1318">
        <v>33.33</v>
      </c>
      <c r="K1318">
        <v>45.02</v>
      </c>
      <c r="L1318">
        <v>24.74</v>
      </c>
      <c r="M1318">
        <v>1</v>
      </c>
    </row>
    <row r="1319" spans="1:13" x14ac:dyDescent="0.25">
      <c r="A1319" t="s">
        <v>15</v>
      </c>
      <c r="B1319" t="str">
        <f t="shared" si="58"/>
        <v>9781801062862</v>
      </c>
      <c r="C1319" s="1">
        <v>44754</v>
      </c>
      <c r="D1319">
        <v>44.99</v>
      </c>
      <c r="E1319">
        <v>18</v>
      </c>
      <c r="F1319" t="s">
        <v>315</v>
      </c>
      <c r="G1319">
        <v>2</v>
      </c>
      <c r="H1319">
        <v>89.98</v>
      </c>
      <c r="I1319">
        <v>59.99</v>
      </c>
      <c r="J1319">
        <v>33.33</v>
      </c>
      <c r="K1319">
        <v>45</v>
      </c>
      <c r="L1319">
        <v>49.49</v>
      </c>
      <c r="M1319">
        <v>1</v>
      </c>
    </row>
    <row r="1320" spans="1:13" x14ac:dyDescent="0.25">
      <c r="A1320" t="s">
        <v>10</v>
      </c>
      <c r="B1320" t="str">
        <f t="shared" ref="B1320:B1338" si="59">"9781801062411"</f>
        <v>9781801062411</v>
      </c>
      <c r="C1320" s="1">
        <v>44769</v>
      </c>
      <c r="D1320">
        <v>8.99</v>
      </c>
      <c r="E1320">
        <v>138</v>
      </c>
      <c r="F1320" t="s">
        <v>298</v>
      </c>
      <c r="G1320">
        <v>7</v>
      </c>
      <c r="H1320">
        <v>62.93</v>
      </c>
      <c r="I1320">
        <v>39.65</v>
      </c>
      <c r="J1320">
        <v>37</v>
      </c>
      <c r="K1320">
        <v>47.96</v>
      </c>
      <c r="L1320">
        <v>32.75</v>
      </c>
      <c r="M1320">
        <v>1</v>
      </c>
    </row>
    <row r="1321" spans="1:13" x14ac:dyDescent="0.25">
      <c r="A1321" t="s">
        <v>10</v>
      </c>
      <c r="B1321" t="str">
        <f t="shared" si="59"/>
        <v>9781801062411</v>
      </c>
      <c r="C1321" s="1">
        <v>44769</v>
      </c>
      <c r="D1321">
        <v>8.99</v>
      </c>
      <c r="E1321">
        <v>138</v>
      </c>
      <c r="F1321" t="s">
        <v>316</v>
      </c>
      <c r="G1321">
        <v>2</v>
      </c>
      <c r="H1321">
        <v>17.98</v>
      </c>
      <c r="I1321">
        <v>11.99</v>
      </c>
      <c r="J1321">
        <v>33.33</v>
      </c>
      <c r="K1321">
        <v>45</v>
      </c>
      <c r="L1321">
        <v>9.89</v>
      </c>
      <c r="M1321">
        <v>1</v>
      </c>
    </row>
    <row r="1322" spans="1:13" x14ac:dyDescent="0.25">
      <c r="A1322" t="s">
        <v>10</v>
      </c>
      <c r="B1322" t="str">
        <f t="shared" si="59"/>
        <v>9781801062411</v>
      </c>
      <c r="C1322" s="1">
        <v>44769</v>
      </c>
      <c r="D1322">
        <v>8.99</v>
      </c>
      <c r="E1322">
        <v>138</v>
      </c>
      <c r="F1322" t="s">
        <v>317</v>
      </c>
      <c r="G1322">
        <v>2</v>
      </c>
      <c r="H1322">
        <v>17.98</v>
      </c>
      <c r="I1322">
        <v>11.99</v>
      </c>
      <c r="J1322">
        <v>33.33</v>
      </c>
      <c r="K1322">
        <v>45</v>
      </c>
      <c r="L1322">
        <v>9.89</v>
      </c>
      <c r="M1322">
        <v>1</v>
      </c>
    </row>
    <row r="1323" spans="1:13" x14ac:dyDescent="0.25">
      <c r="A1323" t="s">
        <v>10</v>
      </c>
      <c r="B1323" t="str">
        <f t="shared" si="59"/>
        <v>9781801062411</v>
      </c>
      <c r="C1323" s="1">
        <v>44769</v>
      </c>
      <c r="D1323">
        <v>8.99</v>
      </c>
      <c r="E1323">
        <v>138</v>
      </c>
      <c r="F1323" t="s">
        <v>307</v>
      </c>
      <c r="G1323">
        <v>1</v>
      </c>
      <c r="H1323">
        <v>8.99</v>
      </c>
      <c r="I1323">
        <v>5.99</v>
      </c>
      <c r="J1323">
        <v>33.33</v>
      </c>
      <c r="K1323">
        <v>45.06</v>
      </c>
      <c r="L1323">
        <v>4.9400000000000004</v>
      </c>
      <c r="M1323">
        <v>1</v>
      </c>
    </row>
    <row r="1324" spans="1:13" x14ac:dyDescent="0.25">
      <c r="A1324" t="s">
        <v>10</v>
      </c>
      <c r="B1324" t="str">
        <f t="shared" si="59"/>
        <v>9781801062411</v>
      </c>
      <c r="C1324" s="1">
        <v>44769</v>
      </c>
      <c r="D1324">
        <v>8.99</v>
      </c>
      <c r="E1324">
        <v>138</v>
      </c>
      <c r="F1324" t="s">
        <v>307</v>
      </c>
      <c r="G1324">
        <v>4</v>
      </c>
      <c r="H1324">
        <v>35.96</v>
      </c>
      <c r="I1324">
        <v>23.97</v>
      </c>
      <c r="J1324">
        <v>33.33</v>
      </c>
      <c r="K1324">
        <v>45</v>
      </c>
      <c r="L1324">
        <v>19.78</v>
      </c>
      <c r="M1324">
        <v>1</v>
      </c>
    </row>
    <row r="1325" spans="1:13" x14ac:dyDescent="0.25">
      <c r="A1325" t="s">
        <v>10</v>
      </c>
      <c r="B1325" t="str">
        <f t="shared" si="59"/>
        <v>9781801062411</v>
      </c>
      <c r="C1325" s="1">
        <v>44769</v>
      </c>
      <c r="D1325">
        <v>8.99</v>
      </c>
      <c r="E1325">
        <v>138</v>
      </c>
      <c r="F1325" t="s">
        <v>361</v>
      </c>
      <c r="G1325">
        <v>3</v>
      </c>
      <c r="H1325">
        <v>26.97</v>
      </c>
      <c r="I1325">
        <v>17.98</v>
      </c>
      <c r="J1325">
        <v>33.33</v>
      </c>
      <c r="K1325">
        <v>45.02</v>
      </c>
      <c r="L1325">
        <v>14.83</v>
      </c>
      <c r="M1325">
        <v>1</v>
      </c>
    </row>
    <row r="1326" spans="1:13" x14ac:dyDescent="0.25">
      <c r="A1326" t="s">
        <v>10</v>
      </c>
      <c r="B1326" t="str">
        <f t="shared" si="59"/>
        <v>9781801062411</v>
      </c>
      <c r="C1326" s="1">
        <v>44769</v>
      </c>
      <c r="D1326">
        <v>8.99</v>
      </c>
      <c r="E1326">
        <v>138</v>
      </c>
      <c r="F1326" t="s">
        <v>328</v>
      </c>
      <c r="G1326">
        <v>4</v>
      </c>
      <c r="H1326">
        <v>35.96</v>
      </c>
      <c r="I1326">
        <v>23.97</v>
      </c>
      <c r="J1326">
        <v>33.33</v>
      </c>
      <c r="K1326">
        <v>45</v>
      </c>
      <c r="L1326">
        <v>19.78</v>
      </c>
      <c r="M1326">
        <v>1</v>
      </c>
    </row>
    <row r="1327" spans="1:13" x14ac:dyDescent="0.25">
      <c r="A1327" t="s">
        <v>10</v>
      </c>
      <c r="B1327" t="str">
        <f t="shared" si="59"/>
        <v>9781801062411</v>
      </c>
      <c r="C1327" s="1">
        <v>44769</v>
      </c>
      <c r="D1327">
        <v>8.99</v>
      </c>
      <c r="E1327">
        <v>138</v>
      </c>
      <c r="F1327" t="s">
        <v>416</v>
      </c>
      <c r="G1327">
        <v>-2</v>
      </c>
      <c r="H1327">
        <v>-17.98</v>
      </c>
      <c r="I1327">
        <v>-11.99</v>
      </c>
      <c r="J1327">
        <v>33.33</v>
      </c>
      <c r="K1327">
        <v>45</v>
      </c>
      <c r="L1327">
        <v>-9.89</v>
      </c>
      <c r="M1327">
        <v>1</v>
      </c>
    </row>
    <row r="1328" spans="1:13" x14ac:dyDescent="0.25">
      <c r="A1328" t="s">
        <v>10</v>
      </c>
      <c r="B1328" t="str">
        <f t="shared" si="59"/>
        <v>9781801062411</v>
      </c>
      <c r="C1328" s="1">
        <v>44769</v>
      </c>
      <c r="D1328">
        <v>8.99</v>
      </c>
      <c r="E1328">
        <v>138</v>
      </c>
      <c r="F1328" t="s">
        <v>299</v>
      </c>
      <c r="G1328">
        <v>1</v>
      </c>
      <c r="H1328">
        <v>8.99</v>
      </c>
      <c r="I1328">
        <v>5.99</v>
      </c>
      <c r="J1328">
        <v>33.33</v>
      </c>
      <c r="K1328">
        <v>45.06</v>
      </c>
      <c r="L1328">
        <v>4.9400000000000004</v>
      </c>
      <c r="M1328">
        <v>1</v>
      </c>
    </row>
    <row r="1329" spans="1:13" x14ac:dyDescent="0.25">
      <c r="A1329" t="s">
        <v>10</v>
      </c>
      <c r="B1329" t="str">
        <f t="shared" si="59"/>
        <v>9781801062411</v>
      </c>
      <c r="C1329" s="1">
        <v>44769</v>
      </c>
      <c r="D1329">
        <v>8.99</v>
      </c>
      <c r="E1329">
        <v>138</v>
      </c>
      <c r="F1329" t="s">
        <v>299</v>
      </c>
      <c r="G1329">
        <v>1</v>
      </c>
      <c r="H1329">
        <v>8.99</v>
      </c>
      <c r="I1329">
        <v>5.99</v>
      </c>
      <c r="J1329">
        <v>33.33</v>
      </c>
      <c r="K1329">
        <v>45.06</v>
      </c>
      <c r="L1329">
        <v>4.9400000000000004</v>
      </c>
      <c r="M1329">
        <v>1</v>
      </c>
    </row>
    <row r="1330" spans="1:13" x14ac:dyDescent="0.25">
      <c r="A1330" t="s">
        <v>10</v>
      </c>
      <c r="B1330" t="str">
        <f t="shared" si="59"/>
        <v>9781801062411</v>
      </c>
      <c r="C1330" s="1">
        <v>44769</v>
      </c>
      <c r="D1330">
        <v>8.99</v>
      </c>
      <c r="E1330">
        <v>138</v>
      </c>
      <c r="F1330" t="s">
        <v>299</v>
      </c>
      <c r="G1330">
        <v>17</v>
      </c>
      <c r="H1330">
        <v>152.83000000000001</v>
      </c>
      <c r="I1330">
        <v>101.89</v>
      </c>
      <c r="J1330">
        <v>33.33</v>
      </c>
      <c r="K1330">
        <v>45</v>
      </c>
      <c r="L1330">
        <v>84.06</v>
      </c>
      <c r="M1330">
        <v>1</v>
      </c>
    </row>
    <row r="1331" spans="1:13" x14ac:dyDescent="0.25">
      <c r="A1331" t="s">
        <v>10</v>
      </c>
      <c r="B1331" t="str">
        <f t="shared" si="59"/>
        <v>9781801062411</v>
      </c>
      <c r="C1331" s="1">
        <v>44769</v>
      </c>
      <c r="D1331">
        <v>8.99</v>
      </c>
      <c r="E1331">
        <v>138</v>
      </c>
      <c r="F1331" t="s">
        <v>299</v>
      </c>
      <c r="G1331">
        <v>1</v>
      </c>
      <c r="H1331">
        <v>8.99</v>
      </c>
      <c r="I1331">
        <v>5.99</v>
      </c>
      <c r="J1331">
        <v>33.33</v>
      </c>
      <c r="K1331">
        <v>45.06</v>
      </c>
      <c r="L1331">
        <v>4.9400000000000004</v>
      </c>
      <c r="M1331">
        <v>1</v>
      </c>
    </row>
    <row r="1332" spans="1:13" x14ac:dyDescent="0.25">
      <c r="A1332" t="s">
        <v>10</v>
      </c>
      <c r="B1332" t="str">
        <f t="shared" si="59"/>
        <v>9781801062411</v>
      </c>
      <c r="C1332" s="1">
        <v>44769</v>
      </c>
      <c r="D1332">
        <v>8.99</v>
      </c>
      <c r="E1332">
        <v>138</v>
      </c>
      <c r="F1332" t="s">
        <v>297</v>
      </c>
      <c r="G1332">
        <v>51</v>
      </c>
      <c r="H1332">
        <v>458.49</v>
      </c>
      <c r="I1332">
        <v>305.68</v>
      </c>
      <c r="J1332">
        <v>33.33</v>
      </c>
      <c r="K1332">
        <v>45</v>
      </c>
      <c r="L1332">
        <v>252.17</v>
      </c>
      <c r="M1332">
        <v>1</v>
      </c>
    </row>
    <row r="1333" spans="1:13" x14ac:dyDescent="0.25">
      <c r="A1333" t="s">
        <v>10</v>
      </c>
      <c r="B1333" t="str">
        <f t="shared" si="59"/>
        <v>9781801062411</v>
      </c>
      <c r="C1333" s="1">
        <v>44769</v>
      </c>
      <c r="D1333">
        <v>8.99</v>
      </c>
      <c r="E1333">
        <v>138</v>
      </c>
      <c r="F1333" t="s">
        <v>297</v>
      </c>
      <c r="G1333">
        <v>1</v>
      </c>
      <c r="H1333">
        <v>8.99</v>
      </c>
      <c r="I1333">
        <v>5.99</v>
      </c>
      <c r="J1333">
        <v>33.33</v>
      </c>
      <c r="K1333">
        <v>45.06</v>
      </c>
      <c r="L1333">
        <v>4.9400000000000004</v>
      </c>
      <c r="M1333">
        <v>1</v>
      </c>
    </row>
    <row r="1334" spans="1:13" x14ac:dyDescent="0.25">
      <c r="A1334" t="s">
        <v>10</v>
      </c>
      <c r="B1334" t="str">
        <f t="shared" si="59"/>
        <v>9781801062411</v>
      </c>
      <c r="C1334" s="1">
        <v>44769</v>
      </c>
      <c r="D1334">
        <v>8.99</v>
      </c>
      <c r="E1334">
        <v>138</v>
      </c>
      <c r="F1334" t="s">
        <v>342</v>
      </c>
      <c r="G1334">
        <v>1</v>
      </c>
      <c r="H1334">
        <v>8.99</v>
      </c>
      <c r="I1334">
        <v>5.99</v>
      </c>
      <c r="J1334">
        <v>33.33</v>
      </c>
      <c r="K1334">
        <v>45.06</v>
      </c>
      <c r="L1334">
        <v>4.9400000000000004</v>
      </c>
      <c r="M1334">
        <v>1</v>
      </c>
    </row>
    <row r="1335" spans="1:13" x14ac:dyDescent="0.25">
      <c r="A1335" t="s">
        <v>10</v>
      </c>
      <c r="B1335" t="str">
        <f t="shared" si="59"/>
        <v>9781801062411</v>
      </c>
      <c r="C1335" s="1">
        <v>44769</v>
      </c>
      <c r="D1335">
        <v>8.99</v>
      </c>
      <c r="E1335">
        <v>138</v>
      </c>
      <c r="F1335" t="s">
        <v>325</v>
      </c>
      <c r="G1335">
        <v>1</v>
      </c>
      <c r="H1335">
        <v>8.99</v>
      </c>
      <c r="I1335">
        <v>5.99</v>
      </c>
      <c r="J1335">
        <v>33.33</v>
      </c>
      <c r="K1335">
        <v>45.06</v>
      </c>
      <c r="L1335">
        <v>4.9400000000000004</v>
      </c>
      <c r="M1335">
        <v>1</v>
      </c>
    </row>
    <row r="1336" spans="1:13" x14ac:dyDescent="0.25">
      <c r="A1336" t="s">
        <v>10</v>
      </c>
      <c r="B1336" t="str">
        <f t="shared" si="59"/>
        <v>9781801062411</v>
      </c>
      <c r="C1336" s="1">
        <v>44769</v>
      </c>
      <c r="D1336">
        <v>8.99</v>
      </c>
      <c r="E1336">
        <v>138</v>
      </c>
      <c r="F1336" t="s">
        <v>320</v>
      </c>
      <c r="G1336">
        <v>4</v>
      </c>
      <c r="H1336">
        <v>35.96</v>
      </c>
      <c r="I1336">
        <v>23.97</v>
      </c>
      <c r="J1336">
        <v>33.33</v>
      </c>
      <c r="K1336">
        <v>45</v>
      </c>
      <c r="L1336">
        <v>19.78</v>
      </c>
      <c r="M1336">
        <v>1</v>
      </c>
    </row>
    <row r="1337" spans="1:13" x14ac:dyDescent="0.25">
      <c r="A1337" t="s">
        <v>10</v>
      </c>
      <c r="B1337" t="str">
        <f t="shared" si="59"/>
        <v>9781801062411</v>
      </c>
      <c r="C1337" s="1">
        <v>44769</v>
      </c>
      <c r="D1337">
        <v>8.99</v>
      </c>
      <c r="E1337">
        <v>138</v>
      </c>
      <c r="F1337" t="s">
        <v>320</v>
      </c>
      <c r="G1337">
        <v>4</v>
      </c>
      <c r="H1337">
        <v>35.96</v>
      </c>
      <c r="I1337">
        <v>23.97</v>
      </c>
      <c r="J1337">
        <v>33.33</v>
      </c>
      <c r="K1337">
        <v>45</v>
      </c>
      <c r="L1337">
        <v>19.78</v>
      </c>
      <c r="M1337">
        <v>1</v>
      </c>
    </row>
    <row r="1338" spans="1:13" x14ac:dyDescent="0.25">
      <c r="A1338" t="s">
        <v>10</v>
      </c>
      <c r="B1338" t="str">
        <f t="shared" si="59"/>
        <v>9781801062411</v>
      </c>
      <c r="C1338" s="1">
        <v>44769</v>
      </c>
      <c r="D1338">
        <v>8.99</v>
      </c>
      <c r="E1338">
        <v>138</v>
      </c>
      <c r="F1338" t="s">
        <v>315</v>
      </c>
      <c r="G1338">
        <v>3</v>
      </c>
      <c r="H1338">
        <v>26.97</v>
      </c>
      <c r="I1338">
        <v>17.98</v>
      </c>
      <c r="J1338">
        <v>33.33</v>
      </c>
      <c r="K1338">
        <v>45.02</v>
      </c>
      <c r="L1338">
        <v>14.83</v>
      </c>
      <c r="M1338">
        <v>1</v>
      </c>
    </row>
    <row r="1339" spans="1:13" x14ac:dyDescent="0.25">
      <c r="A1339" t="s">
        <v>18</v>
      </c>
      <c r="B1339" t="str">
        <f t="shared" ref="B1339:B1344" si="60">"9781801062602"</f>
        <v>9781801062602</v>
      </c>
      <c r="C1339" s="1">
        <v>44774</v>
      </c>
      <c r="D1339">
        <v>6.99</v>
      </c>
      <c r="E1339">
        <v>18</v>
      </c>
      <c r="F1339" t="s">
        <v>304</v>
      </c>
      <c r="G1339">
        <v>63</v>
      </c>
      <c r="H1339">
        <v>440.37</v>
      </c>
      <c r="I1339">
        <v>293.58999999999997</v>
      </c>
      <c r="J1339">
        <v>33.33</v>
      </c>
      <c r="K1339">
        <v>45.01</v>
      </c>
      <c r="L1339">
        <v>242.2</v>
      </c>
      <c r="M1339">
        <v>1</v>
      </c>
    </row>
    <row r="1340" spans="1:13" x14ac:dyDescent="0.25">
      <c r="A1340" t="s">
        <v>18</v>
      </c>
      <c r="B1340" t="str">
        <f t="shared" si="60"/>
        <v>9781801062602</v>
      </c>
      <c r="C1340" s="1">
        <v>44774</v>
      </c>
      <c r="D1340">
        <v>6.99</v>
      </c>
      <c r="E1340">
        <v>18</v>
      </c>
      <c r="F1340" t="s">
        <v>419</v>
      </c>
      <c r="G1340">
        <v>-3</v>
      </c>
      <c r="H1340">
        <v>-20.97</v>
      </c>
      <c r="I1340">
        <v>-13.98</v>
      </c>
      <c r="J1340">
        <v>33.33</v>
      </c>
      <c r="K1340">
        <v>45.02</v>
      </c>
      <c r="L1340">
        <v>-11.53</v>
      </c>
      <c r="M1340">
        <v>1</v>
      </c>
    </row>
    <row r="1341" spans="1:13" x14ac:dyDescent="0.25">
      <c r="A1341" t="s">
        <v>18</v>
      </c>
      <c r="B1341" t="str">
        <f t="shared" si="60"/>
        <v>9781801062602</v>
      </c>
      <c r="C1341" s="1">
        <v>44774</v>
      </c>
      <c r="D1341">
        <v>6.99</v>
      </c>
      <c r="E1341">
        <v>18</v>
      </c>
      <c r="F1341" t="s">
        <v>364</v>
      </c>
      <c r="G1341">
        <v>1</v>
      </c>
      <c r="H1341">
        <v>6.99</v>
      </c>
      <c r="I1341">
        <v>4.66</v>
      </c>
      <c r="J1341">
        <v>33.33</v>
      </c>
      <c r="K1341">
        <v>45.07</v>
      </c>
      <c r="L1341">
        <v>3.84</v>
      </c>
      <c r="M1341">
        <v>1</v>
      </c>
    </row>
    <row r="1342" spans="1:13" x14ac:dyDescent="0.25">
      <c r="A1342" t="s">
        <v>18</v>
      </c>
      <c r="B1342" t="str">
        <f t="shared" si="60"/>
        <v>9781801062602</v>
      </c>
      <c r="C1342" s="1">
        <v>44774</v>
      </c>
      <c r="D1342">
        <v>6.99</v>
      </c>
      <c r="E1342">
        <v>18</v>
      </c>
      <c r="F1342" t="s">
        <v>364</v>
      </c>
      <c r="G1342">
        <v>1</v>
      </c>
      <c r="H1342">
        <v>6.99</v>
      </c>
      <c r="I1342">
        <v>4.66</v>
      </c>
      <c r="J1342">
        <v>33.33</v>
      </c>
      <c r="K1342">
        <v>45.07</v>
      </c>
      <c r="L1342">
        <v>3.84</v>
      </c>
      <c r="M1342">
        <v>1</v>
      </c>
    </row>
    <row r="1343" spans="1:13" x14ac:dyDescent="0.25">
      <c r="A1343" t="s">
        <v>18</v>
      </c>
      <c r="B1343" t="str">
        <f t="shared" si="60"/>
        <v>9781801062602</v>
      </c>
      <c r="C1343" s="1">
        <v>44774</v>
      </c>
      <c r="D1343">
        <v>6.99</v>
      </c>
      <c r="E1343">
        <v>18</v>
      </c>
      <c r="F1343" t="s">
        <v>320</v>
      </c>
      <c r="G1343">
        <v>-2</v>
      </c>
      <c r="H1343">
        <v>-13.98</v>
      </c>
      <c r="I1343">
        <v>-9.32</v>
      </c>
      <c r="J1343">
        <v>33.33</v>
      </c>
      <c r="K1343">
        <v>45</v>
      </c>
      <c r="L1343">
        <v>-7.69</v>
      </c>
      <c r="M1343">
        <v>1</v>
      </c>
    </row>
    <row r="1344" spans="1:13" x14ac:dyDescent="0.25">
      <c r="A1344" t="s">
        <v>18</v>
      </c>
      <c r="B1344" t="str">
        <f t="shared" si="60"/>
        <v>9781801062602</v>
      </c>
      <c r="C1344" s="1">
        <v>44774</v>
      </c>
      <c r="D1344">
        <v>6.99</v>
      </c>
      <c r="E1344">
        <v>18</v>
      </c>
      <c r="F1344" t="s">
        <v>415</v>
      </c>
      <c r="G1344">
        <v>1</v>
      </c>
      <c r="H1344">
        <v>6.99</v>
      </c>
      <c r="I1344">
        <v>4.54</v>
      </c>
      <c r="J1344">
        <v>35</v>
      </c>
      <c r="K1344">
        <v>46.36</v>
      </c>
      <c r="L1344">
        <v>3.75</v>
      </c>
      <c r="M1344">
        <v>1</v>
      </c>
    </row>
    <row r="1345" spans="1:13" x14ac:dyDescent="0.25">
      <c r="A1345" t="s">
        <v>197</v>
      </c>
      <c r="B1345" t="str">
        <f t="shared" ref="B1345:B1350" si="61">"9781801062633"</f>
        <v>9781801062633</v>
      </c>
      <c r="C1345" s="1">
        <v>44781</v>
      </c>
      <c r="D1345">
        <v>6.99</v>
      </c>
      <c r="E1345">
        <v>85</v>
      </c>
      <c r="F1345" t="s">
        <v>299</v>
      </c>
      <c r="G1345">
        <v>-4</v>
      </c>
      <c r="H1345">
        <v>-27.96</v>
      </c>
      <c r="I1345">
        <v>-18.64</v>
      </c>
      <c r="J1345">
        <v>33.33</v>
      </c>
      <c r="K1345">
        <v>45</v>
      </c>
      <c r="L1345">
        <v>-15.38</v>
      </c>
      <c r="M1345">
        <v>1</v>
      </c>
    </row>
    <row r="1346" spans="1:13" x14ac:dyDescent="0.25">
      <c r="A1346" t="s">
        <v>197</v>
      </c>
      <c r="B1346" t="str">
        <f t="shared" si="61"/>
        <v>9781801062633</v>
      </c>
      <c r="C1346" s="1">
        <v>44781</v>
      </c>
      <c r="D1346">
        <v>6.99</v>
      </c>
      <c r="E1346">
        <v>85</v>
      </c>
      <c r="F1346" t="s">
        <v>327</v>
      </c>
      <c r="G1346">
        <v>1</v>
      </c>
      <c r="H1346">
        <v>6.99</v>
      </c>
      <c r="I1346">
        <v>4.66</v>
      </c>
      <c r="J1346">
        <v>33.33</v>
      </c>
      <c r="K1346">
        <v>45.07</v>
      </c>
      <c r="L1346">
        <v>3.84</v>
      </c>
      <c r="M1346">
        <v>1</v>
      </c>
    </row>
    <row r="1347" spans="1:13" x14ac:dyDescent="0.25">
      <c r="A1347" t="s">
        <v>197</v>
      </c>
      <c r="B1347" t="str">
        <f t="shared" si="61"/>
        <v>9781801062633</v>
      </c>
      <c r="C1347" s="1">
        <v>44781</v>
      </c>
      <c r="D1347">
        <v>6.99</v>
      </c>
      <c r="E1347">
        <v>85</v>
      </c>
      <c r="F1347" t="s">
        <v>338</v>
      </c>
      <c r="G1347">
        <v>-3</v>
      </c>
      <c r="H1347">
        <v>-20.97</v>
      </c>
      <c r="I1347">
        <v>-13.98</v>
      </c>
      <c r="J1347">
        <v>33.33</v>
      </c>
      <c r="K1347">
        <v>45.02</v>
      </c>
      <c r="L1347">
        <v>-11.53</v>
      </c>
      <c r="M1347">
        <v>1</v>
      </c>
    </row>
    <row r="1348" spans="1:13" x14ac:dyDescent="0.25">
      <c r="A1348" t="s">
        <v>197</v>
      </c>
      <c r="B1348" t="str">
        <f t="shared" si="61"/>
        <v>9781801062633</v>
      </c>
      <c r="C1348" s="1">
        <v>44781</v>
      </c>
      <c r="D1348">
        <v>6.99</v>
      </c>
      <c r="E1348">
        <v>85</v>
      </c>
      <c r="F1348" t="s">
        <v>320</v>
      </c>
      <c r="G1348">
        <v>-4</v>
      </c>
      <c r="H1348">
        <v>-27.96</v>
      </c>
      <c r="I1348">
        <v>-18.64</v>
      </c>
      <c r="J1348">
        <v>33.33</v>
      </c>
      <c r="K1348">
        <v>45</v>
      </c>
      <c r="L1348">
        <v>-15.38</v>
      </c>
      <c r="M1348">
        <v>1</v>
      </c>
    </row>
    <row r="1349" spans="1:13" x14ac:dyDescent="0.25">
      <c r="A1349" t="s">
        <v>197</v>
      </c>
      <c r="B1349" t="str">
        <f t="shared" si="61"/>
        <v>9781801062633</v>
      </c>
      <c r="C1349" s="1">
        <v>44781</v>
      </c>
      <c r="D1349">
        <v>6.99</v>
      </c>
      <c r="E1349">
        <v>85</v>
      </c>
      <c r="F1349" t="s">
        <v>333</v>
      </c>
      <c r="G1349">
        <v>10</v>
      </c>
      <c r="H1349">
        <v>69.900000000000006</v>
      </c>
      <c r="I1349">
        <v>45.44</v>
      </c>
      <c r="J1349">
        <v>35</v>
      </c>
      <c r="K1349">
        <v>46.31</v>
      </c>
      <c r="L1349">
        <v>37.53</v>
      </c>
      <c r="M1349">
        <v>1</v>
      </c>
    </row>
    <row r="1350" spans="1:13" x14ac:dyDescent="0.25">
      <c r="A1350" t="s">
        <v>197</v>
      </c>
      <c r="B1350" t="str">
        <f t="shared" si="61"/>
        <v>9781801062633</v>
      </c>
      <c r="C1350" s="1">
        <v>44781</v>
      </c>
      <c r="D1350">
        <v>6.99</v>
      </c>
      <c r="E1350">
        <v>85</v>
      </c>
      <c r="F1350" t="s">
        <v>319</v>
      </c>
      <c r="G1350">
        <v>2</v>
      </c>
      <c r="H1350">
        <v>13.98</v>
      </c>
      <c r="I1350">
        <v>9.32</v>
      </c>
      <c r="J1350">
        <v>33.33</v>
      </c>
      <c r="K1350">
        <v>45</v>
      </c>
      <c r="L1350">
        <v>7.69</v>
      </c>
      <c r="M1350">
        <v>1</v>
      </c>
    </row>
    <row r="1351" spans="1:13" x14ac:dyDescent="0.25">
      <c r="A1351" t="s">
        <v>88</v>
      </c>
      <c r="B1351" t="str">
        <f>"9781801062909"</f>
        <v>9781801062909</v>
      </c>
      <c r="C1351" s="1">
        <v>44788</v>
      </c>
      <c r="D1351">
        <v>6.99</v>
      </c>
      <c r="E1351">
        <v>68</v>
      </c>
      <c r="F1351" t="s">
        <v>307</v>
      </c>
      <c r="G1351">
        <v>1</v>
      </c>
      <c r="H1351">
        <v>6.99</v>
      </c>
      <c r="I1351">
        <v>4.66</v>
      </c>
      <c r="J1351">
        <v>33.33</v>
      </c>
      <c r="K1351">
        <v>45.07</v>
      </c>
      <c r="L1351">
        <v>3.84</v>
      </c>
      <c r="M1351">
        <v>1</v>
      </c>
    </row>
    <row r="1352" spans="1:13" x14ac:dyDescent="0.25">
      <c r="A1352" t="s">
        <v>88</v>
      </c>
      <c r="B1352" t="str">
        <f>"9781801062909"</f>
        <v>9781801062909</v>
      </c>
      <c r="C1352" s="1">
        <v>44788</v>
      </c>
      <c r="D1352">
        <v>6.99</v>
      </c>
      <c r="E1352">
        <v>68</v>
      </c>
      <c r="F1352" t="s">
        <v>307</v>
      </c>
      <c r="G1352">
        <v>1</v>
      </c>
      <c r="H1352">
        <v>6.99</v>
      </c>
      <c r="I1352">
        <v>4.66</v>
      </c>
      <c r="J1352">
        <v>33.33</v>
      </c>
      <c r="K1352">
        <v>45.07</v>
      </c>
      <c r="L1352">
        <v>3.84</v>
      </c>
      <c r="M1352">
        <v>1</v>
      </c>
    </row>
    <row r="1353" spans="1:13" x14ac:dyDescent="0.25">
      <c r="A1353" t="s">
        <v>88</v>
      </c>
      <c r="B1353" t="str">
        <f>"9781801062909"</f>
        <v>9781801062909</v>
      </c>
      <c r="C1353" s="1">
        <v>44788</v>
      </c>
      <c r="D1353">
        <v>6.99</v>
      </c>
      <c r="E1353">
        <v>68</v>
      </c>
      <c r="F1353" t="s">
        <v>337</v>
      </c>
      <c r="G1353">
        <v>1</v>
      </c>
      <c r="H1353">
        <v>6.99</v>
      </c>
      <c r="I1353">
        <v>4.66</v>
      </c>
      <c r="J1353">
        <v>33.33</v>
      </c>
      <c r="K1353">
        <v>45.07</v>
      </c>
      <c r="L1353">
        <v>3.84</v>
      </c>
      <c r="M1353">
        <v>1</v>
      </c>
    </row>
    <row r="1354" spans="1:13" x14ac:dyDescent="0.25">
      <c r="A1354" t="s">
        <v>88</v>
      </c>
      <c r="B1354" t="str">
        <f>"9781801062909"</f>
        <v>9781801062909</v>
      </c>
      <c r="C1354" s="1">
        <v>44788</v>
      </c>
      <c r="D1354">
        <v>6.99</v>
      </c>
      <c r="E1354">
        <v>68</v>
      </c>
      <c r="F1354" t="s">
        <v>320</v>
      </c>
      <c r="G1354">
        <v>2</v>
      </c>
      <c r="H1354">
        <v>13.98</v>
      </c>
      <c r="I1354">
        <v>9.32</v>
      </c>
      <c r="J1354">
        <v>33.33</v>
      </c>
      <c r="K1354">
        <v>45</v>
      </c>
      <c r="L1354">
        <v>7.69</v>
      </c>
      <c r="M1354">
        <v>1</v>
      </c>
    </row>
    <row r="1355" spans="1:13" x14ac:dyDescent="0.25">
      <c r="A1355" t="s">
        <v>88</v>
      </c>
      <c r="B1355" t="str">
        <f>"9781801062909"</f>
        <v>9781801062909</v>
      </c>
      <c r="C1355" s="1">
        <v>44788</v>
      </c>
      <c r="D1355">
        <v>6.99</v>
      </c>
      <c r="E1355">
        <v>68</v>
      </c>
      <c r="F1355" t="s">
        <v>315</v>
      </c>
      <c r="G1355">
        <v>3</v>
      </c>
      <c r="H1355">
        <v>20.97</v>
      </c>
      <c r="I1355">
        <v>13.98</v>
      </c>
      <c r="J1355">
        <v>33.33</v>
      </c>
      <c r="K1355">
        <v>45.02</v>
      </c>
      <c r="L1355">
        <v>11.53</v>
      </c>
      <c r="M1355">
        <v>1</v>
      </c>
    </row>
    <row r="1356" spans="1:13" x14ac:dyDescent="0.25">
      <c r="A1356" t="s">
        <v>70</v>
      </c>
      <c r="B1356" t="str">
        <f>"9781801062916"</f>
        <v>9781801062916</v>
      </c>
      <c r="C1356" s="1">
        <v>44807</v>
      </c>
      <c r="D1356">
        <v>7.99</v>
      </c>
      <c r="E1356">
        <v>40</v>
      </c>
      <c r="F1356" t="s">
        <v>317</v>
      </c>
      <c r="G1356">
        <v>2</v>
      </c>
      <c r="H1356">
        <v>15.98</v>
      </c>
      <c r="I1356">
        <v>10.65</v>
      </c>
      <c r="J1356">
        <v>33.33</v>
      </c>
      <c r="K1356">
        <v>45</v>
      </c>
      <c r="L1356">
        <v>8.7899999999999991</v>
      </c>
      <c r="M1356">
        <v>1</v>
      </c>
    </row>
    <row r="1357" spans="1:13" x14ac:dyDescent="0.25">
      <c r="A1357" t="s">
        <v>70</v>
      </c>
      <c r="B1357" t="str">
        <f>"9781801062916"</f>
        <v>9781801062916</v>
      </c>
      <c r="C1357" s="1">
        <v>44807</v>
      </c>
      <c r="D1357">
        <v>7.99</v>
      </c>
      <c r="E1357">
        <v>40</v>
      </c>
      <c r="F1357" t="s">
        <v>317</v>
      </c>
      <c r="G1357">
        <v>4</v>
      </c>
      <c r="H1357">
        <v>31.96</v>
      </c>
      <c r="I1357">
        <v>21.31</v>
      </c>
      <c r="J1357">
        <v>33.33</v>
      </c>
      <c r="K1357">
        <v>45</v>
      </c>
      <c r="L1357">
        <v>17.579999999999998</v>
      </c>
      <c r="M1357">
        <v>1</v>
      </c>
    </row>
    <row r="1358" spans="1:13" x14ac:dyDescent="0.25">
      <c r="A1358" t="s">
        <v>70</v>
      </c>
      <c r="B1358" t="str">
        <f>"9781801062916"</f>
        <v>9781801062916</v>
      </c>
      <c r="C1358" s="1">
        <v>44807</v>
      </c>
      <c r="D1358">
        <v>7.99</v>
      </c>
      <c r="E1358">
        <v>40</v>
      </c>
      <c r="F1358" t="s">
        <v>371</v>
      </c>
      <c r="G1358">
        <v>5</v>
      </c>
      <c r="H1358">
        <v>39.950000000000003</v>
      </c>
      <c r="I1358">
        <v>26.63</v>
      </c>
      <c r="J1358">
        <v>33.33</v>
      </c>
      <c r="K1358">
        <v>45.01</v>
      </c>
      <c r="L1358">
        <v>21.97</v>
      </c>
      <c r="M1358">
        <v>1</v>
      </c>
    </row>
    <row r="1359" spans="1:13" x14ac:dyDescent="0.25">
      <c r="A1359" t="s">
        <v>294</v>
      </c>
      <c r="B1359" t="str">
        <f t="shared" ref="B1359:B1366" si="62">"9781801062268"</f>
        <v>9781801062268</v>
      </c>
      <c r="C1359" s="1">
        <v>44826</v>
      </c>
      <c r="D1359">
        <v>10.99</v>
      </c>
      <c r="E1359">
        <v>211</v>
      </c>
      <c r="F1359" t="s">
        <v>300</v>
      </c>
      <c r="G1359">
        <v>-1</v>
      </c>
      <c r="H1359">
        <v>-10.99</v>
      </c>
      <c r="I1359">
        <v>-7.33</v>
      </c>
      <c r="J1359">
        <v>33.33</v>
      </c>
      <c r="K1359">
        <v>45.05</v>
      </c>
      <c r="L1359">
        <v>-6.04</v>
      </c>
      <c r="M1359">
        <v>1</v>
      </c>
    </row>
    <row r="1360" spans="1:13" x14ac:dyDescent="0.25">
      <c r="A1360" t="s">
        <v>294</v>
      </c>
      <c r="B1360" t="str">
        <f t="shared" si="62"/>
        <v>9781801062268</v>
      </c>
      <c r="C1360" s="1">
        <v>44826</v>
      </c>
      <c r="D1360">
        <v>10.99</v>
      </c>
      <c r="E1360">
        <v>211</v>
      </c>
      <c r="F1360" t="s">
        <v>387</v>
      </c>
      <c r="G1360">
        <v>-4</v>
      </c>
      <c r="H1360">
        <v>-43.96</v>
      </c>
      <c r="I1360">
        <v>-29.31</v>
      </c>
      <c r="J1360">
        <v>33.33</v>
      </c>
      <c r="K1360">
        <v>45</v>
      </c>
      <c r="L1360">
        <v>-24.18</v>
      </c>
      <c r="M1360">
        <v>1</v>
      </c>
    </row>
    <row r="1361" spans="1:13" x14ac:dyDescent="0.25">
      <c r="A1361" t="s">
        <v>294</v>
      </c>
      <c r="B1361" t="str">
        <f t="shared" si="62"/>
        <v>9781801062268</v>
      </c>
      <c r="C1361" s="1">
        <v>44826</v>
      </c>
      <c r="D1361">
        <v>10.99</v>
      </c>
      <c r="E1361">
        <v>211</v>
      </c>
      <c r="F1361" t="s">
        <v>338</v>
      </c>
      <c r="G1361">
        <v>-2</v>
      </c>
      <c r="H1361">
        <v>-21.98</v>
      </c>
      <c r="I1361">
        <v>-14.65</v>
      </c>
      <c r="J1361">
        <v>33.33</v>
      </c>
      <c r="K1361">
        <v>45</v>
      </c>
      <c r="L1361">
        <v>-12.09</v>
      </c>
      <c r="M1361">
        <v>1</v>
      </c>
    </row>
    <row r="1362" spans="1:13" x14ac:dyDescent="0.25">
      <c r="A1362" t="s">
        <v>294</v>
      </c>
      <c r="B1362" t="str">
        <f t="shared" si="62"/>
        <v>9781801062268</v>
      </c>
      <c r="C1362" s="1">
        <v>44826</v>
      </c>
      <c r="D1362">
        <v>10.99</v>
      </c>
      <c r="E1362">
        <v>211</v>
      </c>
      <c r="F1362" t="s">
        <v>320</v>
      </c>
      <c r="G1362">
        <v>-8</v>
      </c>
      <c r="H1362">
        <v>-87.92</v>
      </c>
      <c r="I1362">
        <v>-58.62</v>
      </c>
      <c r="J1362">
        <v>33.33</v>
      </c>
      <c r="K1362">
        <v>45</v>
      </c>
      <c r="L1362">
        <v>-48.36</v>
      </c>
      <c r="M1362">
        <v>1</v>
      </c>
    </row>
    <row r="1363" spans="1:13" x14ac:dyDescent="0.25">
      <c r="A1363" t="s">
        <v>294</v>
      </c>
      <c r="B1363" t="str">
        <f t="shared" si="62"/>
        <v>9781801062268</v>
      </c>
      <c r="C1363" s="1">
        <v>44826</v>
      </c>
      <c r="D1363">
        <v>10.99</v>
      </c>
      <c r="E1363">
        <v>211</v>
      </c>
      <c r="F1363" t="s">
        <v>417</v>
      </c>
      <c r="G1363">
        <v>-2</v>
      </c>
      <c r="H1363">
        <v>-21.98</v>
      </c>
      <c r="I1363">
        <v>-14.29</v>
      </c>
      <c r="J1363">
        <v>35</v>
      </c>
      <c r="K1363">
        <v>46.32</v>
      </c>
      <c r="L1363">
        <v>-11.8</v>
      </c>
      <c r="M1363">
        <v>1</v>
      </c>
    </row>
    <row r="1364" spans="1:13" x14ac:dyDescent="0.25">
      <c r="A1364" t="s">
        <v>294</v>
      </c>
      <c r="B1364" t="str">
        <f t="shared" si="62"/>
        <v>9781801062268</v>
      </c>
      <c r="C1364" s="1">
        <v>44826</v>
      </c>
      <c r="D1364">
        <v>10.99</v>
      </c>
      <c r="E1364">
        <v>211</v>
      </c>
      <c r="F1364" t="s">
        <v>414</v>
      </c>
      <c r="G1364">
        <v>-2</v>
      </c>
      <c r="H1364">
        <v>-21.98</v>
      </c>
      <c r="I1364">
        <v>-14.29</v>
      </c>
      <c r="J1364">
        <v>35</v>
      </c>
      <c r="K1364">
        <v>46.32</v>
      </c>
      <c r="L1364">
        <v>-11.8</v>
      </c>
      <c r="M1364">
        <v>1</v>
      </c>
    </row>
    <row r="1365" spans="1:13" x14ac:dyDescent="0.25">
      <c r="A1365" t="s">
        <v>294</v>
      </c>
      <c r="B1365" t="str">
        <f t="shared" si="62"/>
        <v>9781801062268</v>
      </c>
      <c r="C1365" s="1">
        <v>44826</v>
      </c>
      <c r="D1365">
        <v>10.99</v>
      </c>
      <c r="E1365">
        <v>211</v>
      </c>
      <c r="F1365" t="s">
        <v>418</v>
      </c>
      <c r="G1365">
        <v>-2</v>
      </c>
      <c r="H1365">
        <v>-21.98</v>
      </c>
      <c r="I1365">
        <v>-14.29</v>
      </c>
      <c r="J1365">
        <v>35</v>
      </c>
      <c r="K1365">
        <v>46.32</v>
      </c>
      <c r="L1365">
        <v>-11.8</v>
      </c>
      <c r="M1365">
        <v>1</v>
      </c>
    </row>
    <row r="1366" spans="1:13" x14ac:dyDescent="0.25">
      <c r="A1366" t="s">
        <v>294</v>
      </c>
      <c r="B1366" t="str">
        <f t="shared" si="62"/>
        <v>9781801062268</v>
      </c>
      <c r="C1366" s="1">
        <v>44826</v>
      </c>
      <c r="D1366">
        <v>10.99</v>
      </c>
      <c r="E1366">
        <v>211</v>
      </c>
      <c r="F1366" t="s">
        <v>415</v>
      </c>
      <c r="G1366">
        <v>-7</v>
      </c>
      <c r="H1366">
        <v>-76.930000000000007</v>
      </c>
      <c r="I1366">
        <v>-50</v>
      </c>
      <c r="J1366">
        <v>35</v>
      </c>
      <c r="K1366">
        <v>46.32</v>
      </c>
      <c r="L1366">
        <v>-41.3</v>
      </c>
      <c r="M1366">
        <v>1</v>
      </c>
    </row>
    <row r="1367" spans="1:13" x14ac:dyDescent="0.25">
      <c r="A1367" t="s">
        <v>37</v>
      </c>
      <c r="B1367" t="str">
        <f>"9781801062640"</f>
        <v>9781801062640</v>
      </c>
      <c r="C1367" s="1">
        <v>44828</v>
      </c>
      <c r="D1367">
        <v>6.99</v>
      </c>
      <c r="E1367">
        <v>102</v>
      </c>
      <c r="F1367" t="s">
        <v>316</v>
      </c>
      <c r="G1367">
        <v>1</v>
      </c>
      <c r="H1367">
        <v>6.99</v>
      </c>
      <c r="I1367">
        <v>4.66</v>
      </c>
      <c r="J1367">
        <v>33.33</v>
      </c>
      <c r="K1367">
        <v>45.07</v>
      </c>
      <c r="L1367">
        <v>3.84</v>
      </c>
      <c r="M1367">
        <v>1</v>
      </c>
    </row>
    <row r="1368" spans="1:13" x14ac:dyDescent="0.25">
      <c r="A1368" t="s">
        <v>37</v>
      </c>
      <c r="B1368" t="str">
        <f>"9781801062640"</f>
        <v>9781801062640</v>
      </c>
      <c r="C1368" s="1">
        <v>44828</v>
      </c>
      <c r="D1368">
        <v>6.99</v>
      </c>
      <c r="E1368">
        <v>102</v>
      </c>
      <c r="F1368" t="s">
        <v>300</v>
      </c>
      <c r="G1368">
        <v>28</v>
      </c>
      <c r="H1368">
        <v>195.72</v>
      </c>
      <c r="I1368">
        <v>130.49</v>
      </c>
      <c r="J1368">
        <v>33.33</v>
      </c>
      <c r="K1368">
        <v>45</v>
      </c>
      <c r="L1368">
        <v>107.65</v>
      </c>
      <c r="M1368">
        <v>1</v>
      </c>
    </row>
    <row r="1369" spans="1:13" x14ac:dyDescent="0.25">
      <c r="A1369" t="s">
        <v>37</v>
      </c>
      <c r="B1369" t="str">
        <f>"9781801062640"</f>
        <v>9781801062640</v>
      </c>
      <c r="C1369" s="1">
        <v>44828</v>
      </c>
      <c r="D1369">
        <v>6.99</v>
      </c>
      <c r="E1369">
        <v>102</v>
      </c>
      <c r="F1369" t="s">
        <v>299</v>
      </c>
      <c r="G1369">
        <v>1</v>
      </c>
      <c r="H1369">
        <v>6.99</v>
      </c>
      <c r="I1369">
        <v>4.66</v>
      </c>
      <c r="J1369">
        <v>33.33</v>
      </c>
      <c r="K1369">
        <v>45.07</v>
      </c>
      <c r="L1369">
        <v>3.84</v>
      </c>
      <c r="M1369">
        <v>1</v>
      </c>
    </row>
    <row r="1370" spans="1:13" x14ac:dyDescent="0.25">
      <c r="A1370" t="s">
        <v>37</v>
      </c>
      <c r="B1370" t="str">
        <f>"9781801062640"</f>
        <v>9781801062640</v>
      </c>
      <c r="C1370" s="1">
        <v>44828</v>
      </c>
      <c r="D1370">
        <v>6.99</v>
      </c>
      <c r="E1370">
        <v>102</v>
      </c>
      <c r="F1370" t="s">
        <v>299</v>
      </c>
      <c r="G1370">
        <v>-3</v>
      </c>
      <c r="H1370">
        <v>-20.97</v>
      </c>
      <c r="I1370">
        <v>-13.98</v>
      </c>
      <c r="J1370">
        <v>33.33</v>
      </c>
      <c r="K1370">
        <v>45.02</v>
      </c>
      <c r="L1370">
        <v>-11.53</v>
      </c>
      <c r="M1370">
        <v>1</v>
      </c>
    </row>
    <row r="1371" spans="1:13" x14ac:dyDescent="0.25">
      <c r="A1371" t="s">
        <v>145</v>
      </c>
      <c r="B1371" t="str">
        <f>"9781801062350"</f>
        <v>9781801062350</v>
      </c>
      <c r="C1371" s="1">
        <v>44841</v>
      </c>
      <c r="D1371">
        <v>4.99</v>
      </c>
      <c r="E1371">
        <v>77</v>
      </c>
      <c r="F1371" t="s">
        <v>314</v>
      </c>
      <c r="G1371">
        <v>1</v>
      </c>
      <c r="H1371">
        <v>4.99</v>
      </c>
      <c r="I1371">
        <v>3.33</v>
      </c>
      <c r="J1371">
        <v>33.33</v>
      </c>
      <c r="K1371">
        <v>45.1</v>
      </c>
      <c r="L1371">
        <v>2.74</v>
      </c>
      <c r="M1371">
        <v>1</v>
      </c>
    </row>
    <row r="1372" spans="1:13" x14ac:dyDescent="0.25">
      <c r="A1372" t="s">
        <v>145</v>
      </c>
      <c r="B1372" t="str">
        <f>"9781801062350"</f>
        <v>9781801062350</v>
      </c>
      <c r="C1372" s="1">
        <v>44841</v>
      </c>
      <c r="D1372">
        <v>4.99</v>
      </c>
      <c r="E1372">
        <v>77</v>
      </c>
      <c r="F1372" t="s">
        <v>334</v>
      </c>
      <c r="G1372">
        <v>1</v>
      </c>
      <c r="H1372">
        <v>4.99</v>
      </c>
      <c r="I1372">
        <v>3.33</v>
      </c>
      <c r="J1372">
        <v>33.33</v>
      </c>
      <c r="K1372">
        <v>45.1</v>
      </c>
      <c r="L1372">
        <v>2.74</v>
      </c>
      <c r="M1372">
        <v>1</v>
      </c>
    </row>
    <row r="1373" spans="1:13" x14ac:dyDescent="0.25">
      <c r="A1373" t="s">
        <v>145</v>
      </c>
      <c r="B1373" t="str">
        <f>"9781801062350"</f>
        <v>9781801062350</v>
      </c>
      <c r="C1373" s="1">
        <v>44841</v>
      </c>
      <c r="D1373">
        <v>4.99</v>
      </c>
      <c r="E1373">
        <v>77</v>
      </c>
      <c r="F1373" t="s">
        <v>342</v>
      </c>
      <c r="G1373">
        <v>1</v>
      </c>
      <c r="H1373">
        <v>4.99</v>
      </c>
      <c r="I1373">
        <v>3.33</v>
      </c>
      <c r="J1373">
        <v>33.33</v>
      </c>
      <c r="K1373">
        <v>45.1</v>
      </c>
      <c r="L1373">
        <v>2.74</v>
      </c>
      <c r="M1373">
        <v>1</v>
      </c>
    </row>
    <row r="1374" spans="1:13" x14ac:dyDescent="0.25">
      <c r="A1374" t="s">
        <v>145</v>
      </c>
      <c r="B1374" t="str">
        <f>"9781801062350"</f>
        <v>9781801062350</v>
      </c>
      <c r="C1374" s="1">
        <v>44841</v>
      </c>
      <c r="D1374">
        <v>4.99</v>
      </c>
      <c r="E1374">
        <v>77</v>
      </c>
      <c r="F1374" t="s">
        <v>324</v>
      </c>
      <c r="G1374">
        <v>2</v>
      </c>
      <c r="H1374">
        <v>9.98</v>
      </c>
      <c r="I1374">
        <v>6.65</v>
      </c>
      <c r="J1374">
        <v>33.33</v>
      </c>
      <c r="K1374">
        <v>44.99</v>
      </c>
      <c r="L1374">
        <v>5.49</v>
      </c>
      <c r="M1374">
        <v>1</v>
      </c>
    </row>
    <row r="1375" spans="1:13" x14ac:dyDescent="0.25">
      <c r="A1375" t="s">
        <v>53</v>
      </c>
      <c r="B1375" t="str">
        <f>"9781801062312"</f>
        <v>9781801062312</v>
      </c>
      <c r="C1375" s="1">
        <v>44841</v>
      </c>
      <c r="D1375">
        <v>4.99</v>
      </c>
      <c r="E1375">
        <v>138</v>
      </c>
      <c r="F1375" t="s">
        <v>314</v>
      </c>
      <c r="G1375">
        <v>1</v>
      </c>
      <c r="H1375">
        <v>4.99</v>
      </c>
      <c r="I1375">
        <v>3.33</v>
      </c>
      <c r="J1375">
        <v>33.33</v>
      </c>
      <c r="K1375">
        <v>45.1</v>
      </c>
      <c r="L1375">
        <v>2.74</v>
      </c>
      <c r="M1375">
        <v>1</v>
      </c>
    </row>
    <row r="1376" spans="1:13" x14ac:dyDescent="0.25">
      <c r="A1376" t="s">
        <v>53</v>
      </c>
      <c r="B1376" t="str">
        <f>"9781801062312"</f>
        <v>9781801062312</v>
      </c>
      <c r="C1376" s="1">
        <v>44841</v>
      </c>
      <c r="D1376">
        <v>4.99</v>
      </c>
      <c r="E1376">
        <v>138</v>
      </c>
      <c r="F1376" t="s">
        <v>337</v>
      </c>
      <c r="G1376">
        <v>3</v>
      </c>
      <c r="H1376">
        <v>14.97</v>
      </c>
      <c r="I1376">
        <v>9.98</v>
      </c>
      <c r="J1376">
        <v>33.33</v>
      </c>
      <c r="K1376">
        <v>45.03</v>
      </c>
      <c r="L1376">
        <v>8.23</v>
      </c>
      <c r="M1376">
        <v>1</v>
      </c>
    </row>
    <row r="1377" spans="1:13" x14ac:dyDescent="0.25">
      <c r="A1377" t="s">
        <v>53</v>
      </c>
      <c r="B1377" t="str">
        <f>"9781801062312"</f>
        <v>9781801062312</v>
      </c>
      <c r="C1377" s="1">
        <v>44841</v>
      </c>
      <c r="D1377">
        <v>4.99</v>
      </c>
      <c r="E1377">
        <v>138</v>
      </c>
      <c r="F1377" t="s">
        <v>299</v>
      </c>
      <c r="G1377">
        <v>17</v>
      </c>
      <c r="H1377">
        <v>84.83</v>
      </c>
      <c r="I1377">
        <v>56.56</v>
      </c>
      <c r="J1377">
        <v>33.33</v>
      </c>
      <c r="K1377">
        <v>45</v>
      </c>
      <c r="L1377">
        <v>46.66</v>
      </c>
      <c r="M1377">
        <v>1</v>
      </c>
    </row>
    <row r="1378" spans="1:13" x14ac:dyDescent="0.25">
      <c r="A1378" t="s">
        <v>53</v>
      </c>
      <c r="B1378" t="str">
        <f>"9781801062312"</f>
        <v>9781801062312</v>
      </c>
      <c r="C1378" s="1">
        <v>44841</v>
      </c>
      <c r="D1378">
        <v>4.99</v>
      </c>
      <c r="E1378">
        <v>138</v>
      </c>
      <c r="F1378" t="s">
        <v>299</v>
      </c>
      <c r="G1378">
        <v>1</v>
      </c>
      <c r="H1378">
        <v>4.99</v>
      </c>
      <c r="I1378">
        <v>3.33</v>
      </c>
      <c r="J1378">
        <v>33.33</v>
      </c>
      <c r="K1378">
        <v>45.1</v>
      </c>
      <c r="L1378">
        <v>2.74</v>
      </c>
      <c r="M1378">
        <v>1</v>
      </c>
    </row>
    <row r="1379" spans="1:13" x14ac:dyDescent="0.25">
      <c r="A1379" t="s">
        <v>53</v>
      </c>
      <c r="B1379" t="str">
        <f>"9781801062312"</f>
        <v>9781801062312</v>
      </c>
      <c r="C1379" s="1">
        <v>44841</v>
      </c>
      <c r="D1379">
        <v>4.99</v>
      </c>
      <c r="E1379">
        <v>138</v>
      </c>
      <c r="F1379" t="s">
        <v>341</v>
      </c>
      <c r="G1379">
        <v>2</v>
      </c>
      <c r="H1379">
        <v>9.98</v>
      </c>
      <c r="I1379">
        <v>6.65</v>
      </c>
      <c r="J1379">
        <v>33.33</v>
      </c>
      <c r="K1379">
        <v>44.99</v>
      </c>
      <c r="L1379">
        <v>5.49</v>
      </c>
      <c r="M1379">
        <v>1</v>
      </c>
    </row>
    <row r="1380" spans="1:13" x14ac:dyDescent="0.25">
      <c r="A1380" t="s">
        <v>43</v>
      </c>
      <c r="B1380" t="str">
        <f t="shared" ref="B1380:B1391" si="63">"9781801062329"</f>
        <v>9781801062329</v>
      </c>
      <c r="C1380" s="1">
        <v>44841</v>
      </c>
      <c r="D1380">
        <v>4.99</v>
      </c>
      <c r="E1380">
        <v>40</v>
      </c>
      <c r="F1380" t="s">
        <v>314</v>
      </c>
      <c r="G1380">
        <v>1</v>
      </c>
      <c r="H1380">
        <v>4.99</v>
      </c>
      <c r="I1380">
        <v>3.33</v>
      </c>
      <c r="J1380">
        <v>33.33</v>
      </c>
      <c r="K1380">
        <v>45.1</v>
      </c>
      <c r="L1380">
        <v>2.74</v>
      </c>
      <c r="M1380">
        <v>1</v>
      </c>
    </row>
    <row r="1381" spans="1:13" x14ac:dyDescent="0.25">
      <c r="A1381" t="s">
        <v>43</v>
      </c>
      <c r="B1381" t="str">
        <f t="shared" si="63"/>
        <v>9781801062329</v>
      </c>
      <c r="C1381" s="1">
        <v>44841</v>
      </c>
      <c r="D1381">
        <v>4.99</v>
      </c>
      <c r="E1381">
        <v>40</v>
      </c>
      <c r="F1381" t="s">
        <v>334</v>
      </c>
      <c r="G1381">
        <v>1</v>
      </c>
      <c r="H1381">
        <v>4.99</v>
      </c>
      <c r="I1381">
        <v>3.33</v>
      </c>
      <c r="J1381">
        <v>33.33</v>
      </c>
      <c r="K1381">
        <v>45.1</v>
      </c>
      <c r="L1381">
        <v>2.74</v>
      </c>
      <c r="M1381">
        <v>1</v>
      </c>
    </row>
    <row r="1382" spans="1:13" x14ac:dyDescent="0.25">
      <c r="A1382" t="s">
        <v>43</v>
      </c>
      <c r="B1382" t="str">
        <f t="shared" si="63"/>
        <v>9781801062329</v>
      </c>
      <c r="C1382" s="1">
        <v>44841</v>
      </c>
      <c r="D1382">
        <v>4.99</v>
      </c>
      <c r="E1382">
        <v>40</v>
      </c>
      <c r="F1382" t="s">
        <v>343</v>
      </c>
      <c r="G1382">
        <v>1</v>
      </c>
      <c r="H1382">
        <v>4.99</v>
      </c>
      <c r="I1382">
        <v>3.33</v>
      </c>
      <c r="J1382">
        <v>33.33</v>
      </c>
      <c r="K1382">
        <v>45.1</v>
      </c>
      <c r="L1382">
        <v>2.74</v>
      </c>
      <c r="M1382">
        <v>1</v>
      </c>
    </row>
    <row r="1383" spans="1:13" x14ac:dyDescent="0.25">
      <c r="A1383" t="s">
        <v>43</v>
      </c>
      <c r="B1383" t="str">
        <f t="shared" si="63"/>
        <v>9781801062329</v>
      </c>
      <c r="C1383" s="1">
        <v>44841</v>
      </c>
      <c r="D1383">
        <v>4.99</v>
      </c>
      <c r="E1383">
        <v>40</v>
      </c>
      <c r="F1383" t="s">
        <v>337</v>
      </c>
      <c r="G1383">
        <v>3</v>
      </c>
      <c r="H1383">
        <v>14.97</v>
      </c>
      <c r="I1383">
        <v>9.98</v>
      </c>
      <c r="J1383">
        <v>33.33</v>
      </c>
      <c r="K1383">
        <v>45.03</v>
      </c>
      <c r="L1383">
        <v>8.23</v>
      </c>
      <c r="M1383">
        <v>1</v>
      </c>
    </row>
    <row r="1384" spans="1:13" x14ac:dyDescent="0.25">
      <c r="A1384" t="s">
        <v>43</v>
      </c>
      <c r="B1384" t="str">
        <f t="shared" si="63"/>
        <v>9781801062329</v>
      </c>
      <c r="C1384" s="1">
        <v>44841</v>
      </c>
      <c r="D1384">
        <v>4.99</v>
      </c>
      <c r="E1384">
        <v>40</v>
      </c>
      <c r="F1384" t="s">
        <v>299</v>
      </c>
      <c r="G1384">
        <v>1</v>
      </c>
      <c r="H1384">
        <v>4.99</v>
      </c>
      <c r="I1384">
        <v>3.33</v>
      </c>
      <c r="J1384">
        <v>33.33</v>
      </c>
      <c r="K1384">
        <v>45.1</v>
      </c>
      <c r="L1384">
        <v>2.74</v>
      </c>
      <c r="M1384">
        <v>1</v>
      </c>
    </row>
    <row r="1385" spans="1:13" x14ac:dyDescent="0.25">
      <c r="A1385" t="s">
        <v>43</v>
      </c>
      <c r="B1385" t="str">
        <f t="shared" si="63"/>
        <v>9781801062329</v>
      </c>
      <c r="C1385" s="1">
        <v>44841</v>
      </c>
      <c r="D1385">
        <v>4.99</v>
      </c>
      <c r="E1385">
        <v>40</v>
      </c>
      <c r="F1385" t="s">
        <v>299</v>
      </c>
      <c r="G1385">
        <v>17</v>
      </c>
      <c r="H1385">
        <v>84.83</v>
      </c>
      <c r="I1385">
        <v>56.56</v>
      </c>
      <c r="J1385">
        <v>33.33</v>
      </c>
      <c r="K1385">
        <v>45</v>
      </c>
      <c r="L1385">
        <v>46.66</v>
      </c>
      <c r="M1385">
        <v>1</v>
      </c>
    </row>
    <row r="1386" spans="1:13" x14ac:dyDescent="0.25">
      <c r="A1386" t="s">
        <v>43</v>
      </c>
      <c r="B1386" t="str">
        <f t="shared" si="63"/>
        <v>9781801062329</v>
      </c>
      <c r="C1386" s="1">
        <v>44841</v>
      </c>
      <c r="D1386">
        <v>4.99</v>
      </c>
      <c r="E1386">
        <v>40</v>
      </c>
      <c r="F1386" t="s">
        <v>341</v>
      </c>
      <c r="G1386">
        <v>2</v>
      </c>
      <c r="H1386">
        <v>9.98</v>
      </c>
      <c r="I1386">
        <v>6.65</v>
      </c>
      <c r="J1386">
        <v>33.33</v>
      </c>
      <c r="K1386">
        <v>44.99</v>
      </c>
      <c r="L1386">
        <v>5.49</v>
      </c>
      <c r="M1386">
        <v>1</v>
      </c>
    </row>
    <row r="1387" spans="1:13" x14ac:dyDescent="0.25">
      <c r="A1387" t="s">
        <v>43</v>
      </c>
      <c r="B1387" t="str">
        <f t="shared" si="63"/>
        <v>9781801062329</v>
      </c>
      <c r="C1387" s="1">
        <v>44841</v>
      </c>
      <c r="D1387">
        <v>4.99</v>
      </c>
      <c r="E1387">
        <v>40</v>
      </c>
      <c r="F1387" t="s">
        <v>390</v>
      </c>
      <c r="G1387">
        <v>2</v>
      </c>
      <c r="H1387">
        <v>9.98</v>
      </c>
      <c r="I1387">
        <v>6.65</v>
      </c>
      <c r="J1387">
        <v>33.33</v>
      </c>
      <c r="K1387">
        <v>44.99</v>
      </c>
      <c r="L1387">
        <v>5.49</v>
      </c>
      <c r="M1387">
        <v>1</v>
      </c>
    </row>
    <row r="1388" spans="1:13" x14ac:dyDescent="0.25">
      <c r="A1388" t="s">
        <v>43</v>
      </c>
      <c r="B1388" t="str">
        <f t="shared" si="63"/>
        <v>9781801062329</v>
      </c>
      <c r="C1388" s="1">
        <v>44841</v>
      </c>
      <c r="D1388">
        <v>4.99</v>
      </c>
      <c r="E1388">
        <v>40</v>
      </c>
      <c r="F1388" t="s">
        <v>309</v>
      </c>
      <c r="G1388">
        <v>1</v>
      </c>
      <c r="H1388">
        <v>4.99</v>
      </c>
      <c r="I1388">
        <v>3.33</v>
      </c>
      <c r="J1388">
        <v>33.33</v>
      </c>
      <c r="K1388">
        <v>45.1</v>
      </c>
      <c r="L1388">
        <v>2.74</v>
      </c>
      <c r="M1388">
        <v>1</v>
      </c>
    </row>
    <row r="1389" spans="1:13" x14ac:dyDescent="0.25">
      <c r="A1389" t="s">
        <v>43</v>
      </c>
      <c r="B1389" t="str">
        <f t="shared" si="63"/>
        <v>9781801062329</v>
      </c>
      <c r="C1389" s="1">
        <v>44841</v>
      </c>
      <c r="D1389">
        <v>4.99</v>
      </c>
      <c r="E1389">
        <v>40</v>
      </c>
      <c r="F1389" t="s">
        <v>342</v>
      </c>
      <c r="G1389">
        <v>1</v>
      </c>
      <c r="H1389">
        <v>4.99</v>
      </c>
      <c r="I1389">
        <v>3.33</v>
      </c>
      <c r="J1389">
        <v>33.33</v>
      </c>
      <c r="K1389">
        <v>45.1</v>
      </c>
      <c r="L1389">
        <v>2.74</v>
      </c>
      <c r="M1389">
        <v>1</v>
      </c>
    </row>
    <row r="1390" spans="1:13" x14ac:dyDescent="0.25">
      <c r="A1390" t="s">
        <v>43</v>
      </c>
      <c r="B1390" t="str">
        <f t="shared" si="63"/>
        <v>9781801062329</v>
      </c>
      <c r="C1390" s="1">
        <v>44841</v>
      </c>
      <c r="D1390">
        <v>4.99</v>
      </c>
      <c r="E1390">
        <v>40</v>
      </c>
      <c r="F1390" t="s">
        <v>342</v>
      </c>
      <c r="G1390">
        <v>1</v>
      </c>
      <c r="H1390">
        <v>4.99</v>
      </c>
      <c r="I1390">
        <v>3.33</v>
      </c>
      <c r="J1390">
        <v>33.33</v>
      </c>
      <c r="K1390">
        <v>45.1</v>
      </c>
      <c r="L1390">
        <v>2.74</v>
      </c>
      <c r="M1390">
        <v>1</v>
      </c>
    </row>
    <row r="1391" spans="1:13" x14ac:dyDescent="0.25">
      <c r="A1391" t="s">
        <v>43</v>
      </c>
      <c r="B1391" t="str">
        <f t="shared" si="63"/>
        <v>9781801062329</v>
      </c>
      <c r="C1391" s="1">
        <v>44841</v>
      </c>
      <c r="D1391">
        <v>4.99</v>
      </c>
      <c r="E1391">
        <v>40</v>
      </c>
      <c r="F1391" t="s">
        <v>324</v>
      </c>
      <c r="G1391">
        <v>2</v>
      </c>
      <c r="H1391">
        <v>9.98</v>
      </c>
      <c r="I1391">
        <v>6.65</v>
      </c>
      <c r="J1391">
        <v>33.33</v>
      </c>
      <c r="K1391">
        <v>44.99</v>
      </c>
      <c r="L1391">
        <v>5.49</v>
      </c>
      <c r="M1391">
        <v>1</v>
      </c>
    </row>
    <row r="1392" spans="1:13" x14ac:dyDescent="0.25">
      <c r="A1392" t="s">
        <v>114</v>
      </c>
      <c r="B1392" t="str">
        <f>"9781801062404"</f>
        <v>9781801062404</v>
      </c>
      <c r="C1392" s="1">
        <v>44841</v>
      </c>
      <c r="D1392">
        <v>4.99</v>
      </c>
      <c r="E1392">
        <v>165</v>
      </c>
      <c r="F1392" t="s">
        <v>314</v>
      </c>
      <c r="G1392">
        <v>1</v>
      </c>
      <c r="H1392">
        <v>4.99</v>
      </c>
      <c r="I1392">
        <v>3.33</v>
      </c>
      <c r="J1392">
        <v>33.33</v>
      </c>
      <c r="K1392">
        <v>45.1</v>
      </c>
      <c r="L1392">
        <v>2.74</v>
      </c>
      <c r="M1392">
        <v>1</v>
      </c>
    </row>
    <row r="1393" spans="1:13" x14ac:dyDescent="0.25">
      <c r="A1393" t="s">
        <v>114</v>
      </c>
      <c r="B1393" t="str">
        <f>"9781801062404"</f>
        <v>9781801062404</v>
      </c>
      <c r="C1393" s="1">
        <v>44841</v>
      </c>
      <c r="D1393">
        <v>4.99</v>
      </c>
      <c r="E1393">
        <v>165</v>
      </c>
      <c r="F1393" t="s">
        <v>337</v>
      </c>
      <c r="G1393">
        <v>3</v>
      </c>
      <c r="H1393">
        <v>14.97</v>
      </c>
      <c r="I1393">
        <v>9.98</v>
      </c>
      <c r="J1393">
        <v>33.33</v>
      </c>
      <c r="K1393">
        <v>45.03</v>
      </c>
      <c r="L1393">
        <v>8.23</v>
      </c>
      <c r="M1393">
        <v>1</v>
      </c>
    </row>
    <row r="1394" spans="1:13" x14ac:dyDescent="0.25">
      <c r="A1394" t="s">
        <v>114</v>
      </c>
      <c r="B1394" t="str">
        <f>"9781801062404"</f>
        <v>9781801062404</v>
      </c>
      <c r="C1394" s="1">
        <v>44841</v>
      </c>
      <c r="D1394">
        <v>4.99</v>
      </c>
      <c r="E1394">
        <v>165</v>
      </c>
      <c r="F1394" t="s">
        <v>342</v>
      </c>
      <c r="G1394">
        <v>2</v>
      </c>
      <c r="H1394">
        <v>9.98</v>
      </c>
      <c r="I1394">
        <v>6.65</v>
      </c>
      <c r="J1394">
        <v>33.33</v>
      </c>
      <c r="K1394">
        <v>44.99</v>
      </c>
      <c r="L1394">
        <v>5.49</v>
      </c>
      <c r="M1394">
        <v>1</v>
      </c>
    </row>
    <row r="1395" spans="1:13" x14ac:dyDescent="0.25">
      <c r="A1395" t="s">
        <v>114</v>
      </c>
      <c r="B1395" t="str">
        <f>"9781801062404"</f>
        <v>9781801062404</v>
      </c>
      <c r="C1395" s="1">
        <v>44841</v>
      </c>
      <c r="D1395">
        <v>4.99</v>
      </c>
      <c r="E1395">
        <v>165</v>
      </c>
      <c r="F1395" t="s">
        <v>324</v>
      </c>
      <c r="G1395">
        <v>2</v>
      </c>
      <c r="H1395">
        <v>9.98</v>
      </c>
      <c r="I1395">
        <v>6.65</v>
      </c>
      <c r="J1395">
        <v>33.33</v>
      </c>
      <c r="K1395">
        <v>44.99</v>
      </c>
      <c r="L1395">
        <v>5.49</v>
      </c>
      <c r="M1395">
        <v>1</v>
      </c>
    </row>
    <row r="1396" spans="1:13" x14ac:dyDescent="0.25">
      <c r="A1396" t="s">
        <v>28</v>
      </c>
      <c r="B1396" t="str">
        <f t="shared" ref="B1396:B1403" si="64">"9781801062374"</f>
        <v>9781801062374</v>
      </c>
      <c r="C1396" s="1">
        <v>44841</v>
      </c>
      <c r="D1396">
        <v>4.99</v>
      </c>
      <c r="E1396">
        <v>127</v>
      </c>
      <c r="F1396" t="s">
        <v>300</v>
      </c>
      <c r="G1396">
        <v>28</v>
      </c>
      <c r="H1396">
        <v>139.72</v>
      </c>
      <c r="I1396">
        <v>93.15</v>
      </c>
      <c r="J1396">
        <v>33.33</v>
      </c>
      <c r="K1396">
        <v>45</v>
      </c>
      <c r="L1396">
        <v>76.849999999999994</v>
      </c>
      <c r="M1396">
        <v>1</v>
      </c>
    </row>
    <row r="1397" spans="1:13" x14ac:dyDescent="0.25">
      <c r="A1397" t="s">
        <v>28</v>
      </c>
      <c r="B1397" t="str">
        <f t="shared" si="64"/>
        <v>9781801062374</v>
      </c>
      <c r="C1397" s="1">
        <v>44841</v>
      </c>
      <c r="D1397">
        <v>4.99</v>
      </c>
      <c r="E1397">
        <v>127</v>
      </c>
      <c r="F1397" t="s">
        <v>314</v>
      </c>
      <c r="G1397">
        <v>1</v>
      </c>
      <c r="H1397">
        <v>4.99</v>
      </c>
      <c r="I1397">
        <v>3.33</v>
      </c>
      <c r="J1397">
        <v>33.33</v>
      </c>
      <c r="K1397">
        <v>45.1</v>
      </c>
      <c r="L1397">
        <v>2.74</v>
      </c>
      <c r="M1397">
        <v>1</v>
      </c>
    </row>
    <row r="1398" spans="1:13" x14ac:dyDescent="0.25">
      <c r="A1398" t="s">
        <v>28</v>
      </c>
      <c r="B1398" t="str">
        <f t="shared" si="64"/>
        <v>9781801062374</v>
      </c>
      <c r="C1398" s="1">
        <v>44841</v>
      </c>
      <c r="D1398">
        <v>4.99</v>
      </c>
      <c r="E1398">
        <v>127</v>
      </c>
      <c r="F1398" t="s">
        <v>311</v>
      </c>
      <c r="G1398">
        <v>2</v>
      </c>
      <c r="H1398">
        <v>9.98</v>
      </c>
      <c r="I1398">
        <v>6.65</v>
      </c>
      <c r="J1398">
        <v>33.33</v>
      </c>
      <c r="K1398">
        <v>44.99</v>
      </c>
      <c r="L1398">
        <v>5.49</v>
      </c>
      <c r="M1398">
        <v>1</v>
      </c>
    </row>
    <row r="1399" spans="1:13" x14ac:dyDescent="0.25">
      <c r="A1399" t="s">
        <v>28</v>
      </c>
      <c r="B1399" t="str">
        <f t="shared" si="64"/>
        <v>9781801062374</v>
      </c>
      <c r="C1399" s="1">
        <v>44841</v>
      </c>
      <c r="D1399">
        <v>4.99</v>
      </c>
      <c r="E1399">
        <v>127</v>
      </c>
      <c r="F1399" t="s">
        <v>299</v>
      </c>
      <c r="G1399">
        <v>1</v>
      </c>
      <c r="H1399">
        <v>4.99</v>
      </c>
      <c r="I1399">
        <v>3.33</v>
      </c>
      <c r="J1399">
        <v>33.33</v>
      </c>
      <c r="K1399">
        <v>45.1</v>
      </c>
      <c r="L1399">
        <v>2.74</v>
      </c>
      <c r="M1399">
        <v>1</v>
      </c>
    </row>
    <row r="1400" spans="1:13" x14ac:dyDescent="0.25">
      <c r="A1400" t="s">
        <v>28</v>
      </c>
      <c r="B1400" t="str">
        <f t="shared" si="64"/>
        <v>9781801062374</v>
      </c>
      <c r="C1400" s="1">
        <v>44841</v>
      </c>
      <c r="D1400">
        <v>4.99</v>
      </c>
      <c r="E1400">
        <v>127</v>
      </c>
      <c r="F1400" t="s">
        <v>299</v>
      </c>
      <c r="G1400">
        <v>17</v>
      </c>
      <c r="H1400">
        <v>84.83</v>
      </c>
      <c r="I1400">
        <v>56.56</v>
      </c>
      <c r="J1400">
        <v>33.33</v>
      </c>
      <c r="K1400">
        <v>45</v>
      </c>
      <c r="L1400">
        <v>46.66</v>
      </c>
      <c r="M1400">
        <v>1</v>
      </c>
    </row>
    <row r="1401" spans="1:13" x14ac:dyDescent="0.25">
      <c r="A1401" t="s">
        <v>28</v>
      </c>
      <c r="B1401" t="str">
        <f t="shared" si="64"/>
        <v>9781801062374</v>
      </c>
      <c r="C1401" s="1">
        <v>44841</v>
      </c>
      <c r="D1401">
        <v>4.99</v>
      </c>
      <c r="E1401">
        <v>127</v>
      </c>
      <c r="F1401" t="s">
        <v>297</v>
      </c>
      <c r="G1401">
        <v>1</v>
      </c>
      <c r="H1401">
        <v>4.99</v>
      </c>
      <c r="I1401">
        <v>3.33</v>
      </c>
      <c r="J1401">
        <v>33.33</v>
      </c>
      <c r="K1401">
        <v>45.1</v>
      </c>
      <c r="L1401">
        <v>2.74</v>
      </c>
      <c r="M1401">
        <v>1</v>
      </c>
    </row>
    <row r="1402" spans="1:13" x14ac:dyDescent="0.25">
      <c r="A1402" t="s">
        <v>28</v>
      </c>
      <c r="B1402" t="str">
        <f t="shared" si="64"/>
        <v>9781801062374</v>
      </c>
      <c r="C1402" s="1">
        <v>44841</v>
      </c>
      <c r="D1402">
        <v>4.99</v>
      </c>
      <c r="E1402">
        <v>127</v>
      </c>
      <c r="F1402" t="s">
        <v>309</v>
      </c>
      <c r="G1402">
        <v>1</v>
      </c>
      <c r="H1402">
        <v>4.99</v>
      </c>
      <c r="I1402">
        <v>3.33</v>
      </c>
      <c r="J1402">
        <v>33.33</v>
      </c>
      <c r="K1402">
        <v>45.1</v>
      </c>
      <c r="L1402">
        <v>2.74</v>
      </c>
      <c r="M1402">
        <v>1</v>
      </c>
    </row>
    <row r="1403" spans="1:13" x14ac:dyDescent="0.25">
      <c r="A1403" t="s">
        <v>28</v>
      </c>
      <c r="B1403" t="str">
        <f t="shared" si="64"/>
        <v>9781801062374</v>
      </c>
      <c r="C1403" s="1">
        <v>44841</v>
      </c>
      <c r="D1403">
        <v>4.99</v>
      </c>
      <c r="E1403">
        <v>127</v>
      </c>
      <c r="F1403" t="s">
        <v>342</v>
      </c>
      <c r="G1403">
        <v>1</v>
      </c>
      <c r="H1403">
        <v>4.99</v>
      </c>
      <c r="I1403">
        <v>3.33</v>
      </c>
      <c r="J1403">
        <v>33.33</v>
      </c>
      <c r="K1403">
        <v>45.1</v>
      </c>
      <c r="L1403">
        <v>2.74</v>
      </c>
      <c r="M1403">
        <v>1</v>
      </c>
    </row>
    <row r="1404" spans="1:13" x14ac:dyDescent="0.25">
      <c r="A1404" t="s">
        <v>95</v>
      </c>
      <c r="B1404" t="str">
        <f t="shared" ref="B1404:B1410" si="65">"9781801062336"</f>
        <v>9781801062336</v>
      </c>
      <c r="C1404" s="1">
        <v>44841</v>
      </c>
      <c r="D1404">
        <v>4.99</v>
      </c>
      <c r="E1404">
        <v>140</v>
      </c>
      <c r="F1404" t="s">
        <v>314</v>
      </c>
      <c r="G1404">
        <v>1</v>
      </c>
      <c r="H1404">
        <v>4.99</v>
      </c>
      <c r="I1404">
        <v>3.33</v>
      </c>
      <c r="J1404">
        <v>33.33</v>
      </c>
      <c r="K1404">
        <v>45.1</v>
      </c>
      <c r="L1404">
        <v>2.74</v>
      </c>
      <c r="M1404">
        <v>1</v>
      </c>
    </row>
    <row r="1405" spans="1:13" x14ac:dyDescent="0.25">
      <c r="A1405" t="s">
        <v>95</v>
      </c>
      <c r="B1405" t="str">
        <f t="shared" si="65"/>
        <v>9781801062336</v>
      </c>
      <c r="C1405" s="1">
        <v>44841</v>
      </c>
      <c r="D1405">
        <v>4.99</v>
      </c>
      <c r="E1405">
        <v>140</v>
      </c>
      <c r="F1405" t="s">
        <v>334</v>
      </c>
      <c r="G1405">
        <v>1</v>
      </c>
      <c r="H1405">
        <v>4.99</v>
      </c>
      <c r="I1405">
        <v>3.33</v>
      </c>
      <c r="J1405">
        <v>33.33</v>
      </c>
      <c r="K1405">
        <v>45.1</v>
      </c>
      <c r="L1405">
        <v>2.74</v>
      </c>
      <c r="M1405">
        <v>1</v>
      </c>
    </row>
    <row r="1406" spans="1:13" x14ac:dyDescent="0.25">
      <c r="A1406" t="s">
        <v>95</v>
      </c>
      <c r="B1406" t="str">
        <f t="shared" si="65"/>
        <v>9781801062336</v>
      </c>
      <c r="C1406" s="1">
        <v>44841</v>
      </c>
      <c r="D1406">
        <v>4.99</v>
      </c>
      <c r="E1406">
        <v>140</v>
      </c>
      <c r="F1406" t="s">
        <v>341</v>
      </c>
      <c r="G1406">
        <v>2</v>
      </c>
      <c r="H1406">
        <v>9.98</v>
      </c>
      <c r="I1406">
        <v>6.65</v>
      </c>
      <c r="J1406">
        <v>33.33</v>
      </c>
      <c r="K1406">
        <v>44.99</v>
      </c>
      <c r="L1406">
        <v>5.49</v>
      </c>
      <c r="M1406">
        <v>1</v>
      </c>
    </row>
    <row r="1407" spans="1:13" x14ac:dyDescent="0.25">
      <c r="A1407" t="s">
        <v>95</v>
      </c>
      <c r="B1407" t="str">
        <f t="shared" si="65"/>
        <v>9781801062336</v>
      </c>
      <c r="C1407" s="1">
        <v>44841</v>
      </c>
      <c r="D1407">
        <v>4.99</v>
      </c>
      <c r="E1407">
        <v>140</v>
      </c>
      <c r="F1407" t="s">
        <v>297</v>
      </c>
      <c r="G1407">
        <v>1</v>
      </c>
      <c r="H1407">
        <v>4.99</v>
      </c>
      <c r="I1407">
        <v>3.33</v>
      </c>
      <c r="J1407">
        <v>33.33</v>
      </c>
      <c r="K1407">
        <v>45.1</v>
      </c>
      <c r="L1407">
        <v>2.74</v>
      </c>
      <c r="M1407">
        <v>1</v>
      </c>
    </row>
    <row r="1408" spans="1:13" x14ac:dyDescent="0.25">
      <c r="A1408" t="s">
        <v>95</v>
      </c>
      <c r="B1408" t="str">
        <f t="shared" si="65"/>
        <v>9781801062336</v>
      </c>
      <c r="C1408" s="1">
        <v>44841</v>
      </c>
      <c r="D1408">
        <v>4.99</v>
      </c>
      <c r="E1408">
        <v>140</v>
      </c>
      <c r="F1408" t="s">
        <v>297</v>
      </c>
      <c r="G1408">
        <v>1</v>
      </c>
      <c r="H1408">
        <v>4.99</v>
      </c>
      <c r="I1408">
        <v>3.33</v>
      </c>
      <c r="J1408">
        <v>33.33</v>
      </c>
      <c r="K1408">
        <v>45.1</v>
      </c>
      <c r="L1408">
        <v>2.74</v>
      </c>
      <c r="M1408">
        <v>1</v>
      </c>
    </row>
    <row r="1409" spans="1:13" x14ac:dyDescent="0.25">
      <c r="A1409" t="s">
        <v>95</v>
      </c>
      <c r="B1409" t="str">
        <f t="shared" si="65"/>
        <v>9781801062336</v>
      </c>
      <c r="C1409" s="1">
        <v>44841</v>
      </c>
      <c r="D1409">
        <v>4.99</v>
      </c>
      <c r="E1409">
        <v>140</v>
      </c>
      <c r="F1409" t="s">
        <v>342</v>
      </c>
      <c r="G1409">
        <v>2</v>
      </c>
      <c r="H1409">
        <v>9.98</v>
      </c>
      <c r="I1409">
        <v>6.65</v>
      </c>
      <c r="J1409">
        <v>33.33</v>
      </c>
      <c r="K1409">
        <v>44.99</v>
      </c>
      <c r="L1409">
        <v>5.49</v>
      </c>
      <c r="M1409">
        <v>1</v>
      </c>
    </row>
    <row r="1410" spans="1:13" x14ac:dyDescent="0.25">
      <c r="A1410" t="s">
        <v>95</v>
      </c>
      <c r="B1410" t="str">
        <f t="shared" si="65"/>
        <v>9781801062336</v>
      </c>
      <c r="C1410" s="1">
        <v>44841</v>
      </c>
      <c r="D1410">
        <v>4.99</v>
      </c>
      <c r="E1410">
        <v>140</v>
      </c>
      <c r="F1410" t="s">
        <v>324</v>
      </c>
      <c r="G1410">
        <v>2</v>
      </c>
      <c r="H1410">
        <v>9.98</v>
      </c>
      <c r="I1410">
        <v>6.65</v>
      </c>
      <c r="J1410">
        <v>33.33</v>
      </c>
      <c r="K1410">
        <v>44.99</v>
      </c>
      <c r="L1410">
        <v>5.49</v>
      </c>
      <c r="M1410">
        <v>1</v>
      </c>
    </row>
    <row r="1411" spans="1:13" x14ac:dyDescent="0.25">
      <c r="A1411" t="s">
        <v>54</v>
      </c>
      <c r="B1411" t="str">
        <f t="shared" ref="B1411:B1418" si="66">"9781801062398"</f>
        <v>9781801062398</v>
      </c>
      <c r="C1411" s="1">
        <v>44841</v>
      </c>
      <c r="D1411">
        <v>4.99</v>
      </c>
      <c r="E1411">
        <v>50</v>
      </c>
      <c r="F1411" t="s">
        <v>314</v>
      </c>
      <c r="G1411">
        <v>1</v>
      </c>
      <c r="H1411">
        <v>4.99</v>
      </c>
      <c r="I1411">
        <v>3.33</v>
      </c>
      <c r="J1411">
        <v>33.33</v>
      </c>
      <c r="K1411">
        <v>45.1</v>
      </c>
      <c r="L1411">
        <v>2.74</v>
      </c>
      <c r="M1411">
        <v>1</v>
      </c>
    </row>
    <row r="1412" spans="1:13" x14ac:dyDescent="0.25">
      <c r="A1412" t="s">
        <v>54</v>
      </c>
      <c r="B1412" t="str">
        <f t="shared" si="66"/>
        <v>9781801062398</v>
      </c>
      <c r="C1412" s="1">
        <v>44841</v>
      </c>
      <c r="D1412">
        <v>4.99</v>
      </c>
      <c r="E1412">
        <v>50</v>
      </c>
      <c r="F1412" t="s">
        <v>334</v>
      </c>
      <c r="G1412">
        <v>1</v>
      </c>
      <c r="H1412">
        <v>4.99</v>
      </c>
      <c r="I1412">
        <v>3.33</v>
      </c>
      <c r="J1412">
        <v>33.33</v>
      </c>
      <c r="K1412">
        <v>45.1</v>
      </c>
      <c r="L1412">
        <v>2.74</v>
      </c>
      <c r="M1412">
        <v>1</v>
      </c>
    </row>
    <row r="1413" spans="1:13" x14ac:dyDescent="0.25">
      <c r="A1413" t="s">
        <v>54</v>
      </c>
      <c r="B1413" t="str">
        <f t="shared" si="66"/>
        <v>9781801062398</v>
      </c>
      <c r="C1413" s="1">
        <v>44841</v>
      </c>
      <c r="D1413">
        <v>4.99</v>
      </c>
      <c r="E1413">
        <v>50</v>
      </c>
      <c r="F1413" t="s">
        <v>337</v>
      </c>
      <c r="G1413">
        <v>3</v>
      </c>
      <c r="H1413">
        <v>14.97</v>
      </c>
      <c r="I1413">
        <v>9.98</v>
      </c>
      <c r="J1413">
        <v>33.33</v>
      </c>
      <c r="K1413">
        <v>45.03</v>
      </c>
      <c r="L1413">
        <v>8.23</v>
      </c>
      <c r="M1413">
        <v>1</v>
      </c>
    </row>
    <row r="1414" spans="1:13" x14ac:dyDescent="0.25">
      <c r="A1414" t="s">
        <v>54</v>
      </c>
      <c r="B1414" t="str">
        <f t="shared" si="66"/>
        <v>9781801062398</v>
      </c>
      <c r="C1414" s="1">
        <v>44841</v>
      </c>
      <c r="D1414">
        <v>4.99</v>
      </c>
      <c r="E1414">
        <v>50</v>
      </c>
      <c r="F1414" t="s">
        <v>416</v>
      </c>
      <c r="G1414">
        <v>-3</v>
      </c>
      <c r="H1414">
        <v>-14.97</v>
      </c>
      <c r="I1414">
        <v>-9.98</v>
      </c>
      <c r="J1414">
        <v>33.33</v>
      </c>
      <c r="K1414">
        <v>45.03</v>
      </c>
      <c r="L1414">
        <v>-8.23</v>
      </c>
      <c r="M1414">
        <v>1</v>
      </c>
    </row>
    <row r="1415" spans="1:13" x14ac:dyDescent="0.25">
      <c r="A1415" t="s">
        <v>54</v>
      </c>
      <c r="B1415" t="str">
        <f t="shared" si="66"/>
        <v>9781801062398</v>
      </c>
      <c r="C1415" s="1">
        <v>44841</v>
      </c>
      <c r="D1415">
        <v>4.99</v>
      </c>
      <c r="E1415">
        <v>50</v>
      </c>
      <c r="F1415" t="s">
        <v>299</v>
      </c>
      <c r="G1415">
        <v>1</v>
      </c>
      <c r="H1415">
        <v>4.99</v>
      </c>
      <c r="I1415">
        <v>3.33</v>
      </c>
      <c r="J1415">
        <v>33.33</v>
      </c>
      <c r="K1415">
        <v>45.1</v>
      </c>
      <c r="L1415">
        <v>2.74</v>
      </c>
      <c r="M1415">
        <v>1</v>
      </c>
    </row>
    <row r="1416" spans="1:13" x14ac:dyDescent="0.25">
      <c r="A1416" t="s">
        <v>54</v>
      </c>
      <c r="B1416" t="str">
        <f t="shared" si="66"/>
        <v>9781801062398</v>
      </c>
      <c r="C1416" s="1">
        <v>44841</v>
      </c>
      <c r="D1416">
        <v>4.99</v>
      </c>
      <c r="E1416">
        <v>50</v>
      </c>
      <c r="F1416" t="s">
        <v>299</v>
      </c>
      <c r="G1416">
        <v>18</v>
      </c>
      <c r="H1416">
        <v>89.82</v>
      </c>
      <c r="I1416">
        <v>59.88</v>
      </c>
      <c r="J1416">
        <v>33.33</v>
      </c>
      <c r="K1416">
        <v>45.01</v>
      </c>
      <c r="L1416">
        <v>49.4</v>
      </c>
      <c r="M1416">
        <v>1</v>
      </c>
    </row>
    <row r="1417" spans="1:13" x14ac:dyDescent="0.25">
      <c r="A1417" t="s">
        <v>54</v>
      </c>
      <c r="B1417" t="str">
        <f t="shared" si="66"/>
        <v>9781801062398</v>
      </c>
      <c r="C1417" s="1">
        <v>44841</v>
      </c>
      <c r="D1417">
        <v>4.99</v>
      </c>
      <c r="E1417">
        <v>50</v>
      </c>
      <c r="F1417" t="s">
        <v>342</v>
      </c>
      <c r="G1417">
        <v>2</v>
      </c>
      <c r="H1417">
        <v>9.98</v>
      </c>
      <c r="I1417">
        <v>6.65</v>
      </c>
      <c r="J1417">
        <v>33.33</v>
      </c>
      <c r="K1417">
        <v>44.99</v>
      </c>
      <c r="L1417">
        <v>5.49</v>
      </c>
      <c r="M1417">
        <v>1</v>
      </c>
    </row>
    <row r="1418" spans="1:13" x14ac:dyDescent="0.25">
      <c r="A1418" t="s">
        <v>54</v>
      </c>
      <c r="B1418" t="str">
        <f t="shared" si="66"/>
        <v>9781801062398</v>
      </c>
      <c r="C1418" s="1">
        <v>44841</v>
      </c>
      <c r="D1418">
        <v>4.99</v>
      </c>
      <c r="E1418">
        <v>50</v>
      </c>
      <c r="F1418" t="s">
        <v>327</v>
      </c>
      <c r="G1418">
        <v>1</v>
      </c>
      <c r="H1418">
        <v>4.99</v>
      </c>
      <c r="I1418">
        <v>3.33</v>
      </c>
      <c r="J1418">
        <v>33.33</v>
      </c>
      <c r="K1418">
        <v>45.1</v>
      </c>
      <c r="L1418">
        <v>2.74</v>
      </c>
      <c r="M1418">
        <v>1</v>
      </c>
    </row>
    <row r="1419" spans="1:13" x14ac:dyDescent="0.25">
      <c r="A1419" t="s">
        <v>278</v>
      </c>
      <c r="B1419" t="str">
        <f>"9781801062381"</f>
        <v>9781801062381</v>
      </c>
      <c r="C1419" s="1">
        <v>44841</v>
      </c>
      <c r="D1419">
        <v>4.99</v>
      </c>
      <c r="E1419">
        <v>76</v>
      </c>
      <c r="F1419" t="s">
        <v>325</v>
      </c>
      <c r="G1419">
        <v>1</v>
      </c>
      <c r="H1419">
        <v>4.99</v>
      </c>
      <c r="I1419">
        <v>3.33</v>
      </c>
      <c r="J1419">
        <v>33.33</v>
      </c>
      <c r="K1419">
        <v>45.1</v>
      </c>
      <c r="L1419">
        <v>2.74</v>
      </c>
      <c r="M1419">
        <v>1</v>
      </c>
    </row>
    <row r="1420" spans="1:13" x14ac:dyDescent="0.25">
      <c r="A1420" t="s">
        <v>278</v>
      </c>
      <c r="B1420" t="str">
        <f>"9781801062381"</f>
        <v>9781801062381</v>
      </c>
      <c r="C1420" s="1">
        <v>44841</v>
      </c>
      <c r="D1420">
        <v>4.99</v>
      </c>
      <c r="E1420">
        <v>76</v>
      </c>
      <c r="F1420" t="s">
        <v>324</v>
      </c>
      <c r="G1420">
        <v>1</v>
      </c>
      <c r="H1420">
        <v>4.99</v>
      </c>
      <c r="I1420">
        <v>3.33</v>
      </c>
      <c r="J1420">
        <v>33.33</v>
      </c>
      <c r="K1420">
        <v>45.1</v>
      </c>
      <c r="L1420">
        <v>2.74</v>
      </c>
      <c r="M1420">
        <v>1</v>
      </c>
    </row>
    <row r="1421" spans="1:13" x14ac:dyDescent="0.25">
      <c r="A1421" t="s">
        <v>278</v>
      </c>
      <c r="B1421" t="str">
        <f>"9781801062381"</f>
        <v>9781801062381</v>
      </c>
      <c r="C1421" s="1">
        <v>44841</v>
      </c>
      <c r="D1421">
        <v>4.99</v>
      </c>
      <c r="E1421">
        <v>76</v>
      </c>
      <c r="F1421" t="s">
        <v>338</v>
      </c>
      <c r="G1421">
        <v>-1</v>
      </c>
      <c r="H1421">
        <v>-4.99</v>
      </c>
      <c r="I1421">
        <v>-3.33</v>
      </c>
      <c r="J1421">
        <v>33.33</v>
      </c>
      <c r="K1421">
        <v>45.1</v>
      </c>
      <c r="L1421">
        <v>-2.74</v>
      </c>
      <c r="M1421">
        <v>1</v>
      </c>
    </row>
    <row r="1422" spans="1:13" x14ac:dyDescent="0.25">
      <c r="A1422" t="s">
        <v>278</v>
      </c>
      <c r="B1422" t="str">
        <f>"9781801062381"</f>
        <v>9781801062381</v>
      </c>
      <c r="C1422" s="1">
        <v>44841</v>
      </c>
      <c r="D1422">
        <v>4.99</v>
      </c>
      <c r="E1422">
        <v>76</v>
      </c>
      <c r="F1422" t="s">
        <v>417</v>
      </c>
      <c r="G1422">
        <v>-2</v>
      </c>
      <c r="H1422">
        <v>-9.98</v>
      </c>
      <c r="I1422">
        <v>-6.49</v>
      </c>
      <c r="J1422">
        <v>35</v>
      </c>
      <c r="K1422">
        <v>46.3</v>
      </c>
      <c r="L1422">
        <v>-5.36</v>
      </c>
      <c r="M1422">
        <v>1</v>
      </c>
    </row>
    <row r="1423" spans="1:13" x14ac:dyDescent="0.25">
      <c r="A1423" t="s">
        <v>41</v>
      </c>
      <c r="B1423" t="str">
        <f t="shared" ref="B1423:B1432" si="67">"9781801062343"</f>
        <v>9781801062343</v>
      </c>
      <c r="C1423" s="1">
        <v>44841</v>
      </c>
      <c r="D1423">
        <v>4.99</v>
      </c>
      <c r="E1423">
        <v>39</v>
      </c>
      <c r="F1423" t="s">
        <v>314</v>
      </c>
      <c r="G1423">
        <v>1</v>
      </c>
      <c r="H1423">
        <v>4.99</v>
      </c>
      <c r="I1423">
        <v>3.33</v>
      </c>
      <c r="J1423">
        <v>33.33</v>
      </c>
      <c r="K1423">
        <v>45.1</v>
      </c>
      <c r="L1423">
        <v>2.74</v>
      </c>
      <c r="M1423">
        <v>1</v>
      </c>
    </row>
    <row r="1424" spans="1:13" x14ac:dyDescent="0.25">
      <c r="A1424" t="s">
        <v>41</v>
      </c>
      <c r="B1424" t="str">
        <f t="shared" si="67"/>
        <v>9781801062343</v>
      </c>
      <c r="C1424" s="1">
        <v>44841</v>
      </c>
      <c r="D1424">
        <v>4.99</v>
      </c>
      <c r="E1424">
        <v>39</v>
      </c>
      <c r="F1424" t="s">
        <v>387</v>
      </c>
      <c r="G1424">
        <v>2</v>
      </c>
      <c r="H1424">
        <v>9.98</v>
      </c>
      <c r="I1424">
        <v>6.65</v>
      </c>
      <c r="J1424">
        <v>33.33</v>
      </c>
      <c r="K1424">
        <v>44.99</v>
      </c>
      <c r="L1424">
        <v>5.49</v>
      </c>
      <c r="M1424">
        <v>1</v>
      </c>
    </row>
    <row r="1425" spans="1:13" x14ac:dyDescent="0.25">
      <c r="A1425" t="s">
        <v>41</v>
      </c>
      <c r="B1425" t="str">
        <f t="shared" si="67"/>
        <v>9781801062343</v>
      </c>
      <c r="C1425" s="1">
        <v>44841</v>
      </c>
      <c r="D1425">
        <v>4.99</v>
      </c>
      <c r="E1425">
        <v>39</v>
      </c>
      <c r="F1425" t="s">
        <v>337</v>
      </c>
      <c r="G1425">
        <v>3</v>
      </c>
      <c r="H1425">
        <v>14.97</v>
      </c>
      <c r="I1425">
        <v>9.98</v>
      </c>
      <c r="J1425">
        <v>33.33</v>
      </c>
      <c r="K1425">
        <v>45.03</v>
      </c>
      <c r="L1425">
        <v>8.23</v>
      </c>
      <c r="M1425">
        <v>1</v>
      </c>
    </row>
    <row r="1426" spans="1:13" x14ac:dyDescent="0.25">
      <c r="A1426" t="s">
        <v>41</v>
      </c>
      <c r="B1426" t="str">
        <f t="shared" si="67"/>
        <v>9781801062343</v>
      </c>
      <c r="C1426" s="1">
        <v>44841</v>
      </c>
      <c r="D1426">
        <v>4.99</v>
      </c>
      <c r="E1426">
        <v>39</v>
      </c>
      <c r="F1426" t="s">
        <v>299</v>
      </c>
      <c r="G1426">
        <v>1</v>
      </c>
      <c r="H1426">
        <v>4.99</v>
      </c>
      <c r="I1426">
        <v>3.33</v>
      </c>
      <c r="J1426">
        <v>33.33</v>
      </c>
      <c r="K1426">
        <v>45.1</v>
      </c>
      <c r="L1426">
        <v>2.74</v>
      </c>
      <c r="M1426">
        <v>1</v>
      </c>
    </row>
    <row r="1427" spans="1:13" x14ac:dyDescent="0.25">
      <c r="A1427" t="s">
        <v>41</v>
      </c>
      <c r="B1427" t="str">
        <f t="shared" si="67"/>
        <v>9781801062343</v>
      </c>
      <c r="C1427" s="1">
        <v>44841</v>
      </c>
      <c r="D1427">
        <v>4.99</v>
      </c>
      <c r="E1427">
        <v>39</v>
      </c>
      <c r="F1427" t="s">
        <v>299</v>
      </c>
      <c r="G1427">
        <v>17</v>
      </c>
      <c r="H1427">
        <v>84.83</v>
      </c>
      <c r="I1427">
        <v>56.56</v>
      </c>
      <c r="J1427">
        <v>33.33</v>
      </c>
      <c r="K1427">
        <v>45</v>
      </c>
      <c r="L1427">
        <v>46.66</v>
      </c>
      <c r="M1427">
        <v>1</v>
      </c>
    </row>
    <row r="1428" spans="1:13" x14ac:dyDescent="0.25">
      <c r="A1428" t="s">
        <v>41</v>
      </c>
      <c r="B1428" t="str">
        <f t="shared" si="67"/>
        <v>9781801062343</v>
      </c>
      <c r="C1428" s="1">
        <v>44841</v>
      </c>
      <c r="D1428">
        <v>4.99</v>
      </c>
      <c r="E1428">
        <v>39</v>
      </c>
      <c r="F1428" t="s">
        <v>341</v>
      </c>
      <c r="G1428">
        <v>2</v>
      </c>
      <c r="H1428">
        <v>9.98</v>
      </c>
      <c r="I1428">
        <v>6.65</v>
      </c>
      <c r="J1428">
        <v>33.33</v>
      </c>
      <c r="K1428">
        <v>44.99</v>
      </c>
      <c r="L1428">
        <v>5.49</v>
      </c>
      <c r="M1428">
        <v>1</v>
      </c>
    </row>
    <row r="1429" spans="1:13" x14ac:dyDescent="0.25">
      <c r="A1429" t="s">
        <v>41</v>
      </c>
      <c r="B1429" t="str">
        <f t="shared" si="67"/>
        <v>9781801062343</v>
      </c>
      <c r="C1429" s="1">
        <v>44841</v>
      </c>
      <c r="D1429">
        <v>4.99</v>
      </c>
      <c r="E1429">
        <v>39</v>
      </c>
      <c r="F1429" t="s">
        <v>309</v>
      </c>
      <c r="G1429">
        <v>4</v>
      </c>
      <c r="H1429">
        <v>19.96</v>
      </c>
      <c r="I1429">
        <v>13.31</v>
      </c>
      <c r="J1429">
        <v>33.33</v>
      </c>
      <c r="K1429">
        <v>44.99</v>
      </c>
      <c r="L1429">
        <v>10.98</v>
      </c>
      <c r="M1429">
        <v>1</v>
      </c>
    </row>
    <row r="1430" spans="1:13" x14ac:dyDescent="0.25">
      <c r="A1430" t="s">
        <v>41</v>
      </c>
      <c r="B1430" t="str">
        <f t="shared" si="67"/>
        <v>9781801062343</v>
      </c>
      <c r="C1430" s="1">
        <v>44841</v>
      </c>
      <c r="D1430">
        <v>4.99</v>
      </c>
      <c r="E1430">
        <v>39</v>
      </c>
      <c r="F1430" t="s">
        <v>342</v>
      </c>
      <c r="G1430">
        <v>1</v>
      </c>
      <c r="H1430">
        <v>4.99</v>
      </c>
      <c r="I1430">
        <v>3.33</v>
      </c>
      <c r="J1430">
        <v>33.33</v>
      </c>
      <c r="K1430">
        <v>45.1</v>
      </c>
      <c r="L1430">
        <v>2.74</v>
      </c>
      <c r="M1430">
        <v>1</v>
      </c>
    </row>
    <row r="1431" spans="1:13" x14ac:dyDescent="0.25">
      <c r="A1431" t="s">
        <v>41</v>
      </c>
      <c r="B1431" t="str">
        <f t="shared" si="67"/>
        <v>9781801062343</v>
      </c>
      <c r="C1431" s="1">
        <v>44841</v>
      </c>
      <c r="D1431">
        <v>4.99</v>
      </c>
      <c r="E1431">
        <v>39</v>
      </c>
      <c r="F1431" t="s">
        <v>342</v>
      </c>
      <c r="G1431">
        <v>1</v>
      </c>
      <c r="H1431">
        <v>4.99</v>
      </c>
      <c r="I1431">
        <v>3.33</v>
      </c>
      <c r="J1431">
        <v>33.33</v>
      </c>
      <c r="K1431">
        <v>45.1</v>
      </c>
      <c r="L1431">
        <v>2.74</v>
      </c>
      <c r="M1431">
        <v>1</v>
      </c>
    </row>
    <row r="1432" spans="1:13" x14ac:dyDescent="0.25">
      <c r="A1432" t="s">
        <v>41</v>
      </c>
      <c r="B1432" t="str">
        <f t="shared" si="67"/>
        <v>9781801062343</v>
      </c>
      <c r="C1432" s="1">
        <v>44841</v>
      </c>
      <c r="D1432">
        <v>4.99</v>
      </c>
      <c r="E1432">
        <v>39</v>
      </c>
      <c r="F1432" t="s">
        <v>324</v>
      </c>
      <c r="G1432">
        <v>2</v>
      </c>
      <c r="H1432">
        <v>9.98</v>
      </c>
      <c r="I1432">
        <v>6.65</v>
      </c>
      <c r="J1432">
        <v>33.33</v>
      </c>
      <c r="K1432">
        <v>44.99</v>
      </c>
      <c r="L1432">
        <v>5.49</v>
      </c>
      <c r="M1432">
        <v>1</v>
      </c>
    </row>
    <row r="1433" spans="1:13" x14ac:dyDescent="0.25">
      <c r="A1433" t="s">
        <v>49</v>
      </c>
      <c r="B1433" t="str">
        <f t="shared" ref="B1433:B1439" si="68">"9781801062367"</f>
        <v>9781801062367</v>
      </c>
      <c r="C1433" s="1">
        <v>44841</v>
      </c>
      <c r="D1433">
        <v>4.99</v>
      </c>
      <c r="E1433">
        <v>138</v>
      </c>
      <c r="F1433" t="s">
        <v>314</v>
      </c>
      <c r="G1433">
        <v>1</v>
      </c>
      <c r="H1433">
        <v>4.99</v>
      </c>
      <c r="I1433">
        <v>3.33</v>
      </c>
      <c r="J1433">
        <v>33.33</v>
      </c>
      <c r="K1433">
        <v>45.1</v>
      </c>
      <c r="L1433">
        <v>2.74</v>
      </c>
      <c r="M1433">
        <v>1</v>
      </c>
    </row>
    <row r="1434" spans="1:13" x14ac:dyDescent="0.25">
      <c r="A1434" t="s">
        <v>49</v>
      </c>
      <c r="B1434" t="str">
        <f t="shared" si="68"/>
        <v>9781801062367</v>
      </c>
      <c r="C1434" s="1">
        <v>44841</v>
      </c>
      <c r="D1434">
        <v>4.99</v>
      </c>
      <c r="E1434">
        <v>138</v>
      </c>
      <c r="F1434" t="s">
        <v>376</v>
      </c>
      <c r="G1434">
        <v>2</v>
      </c>
      <c r="H1434">
        <v>9.98</v>
      </c>
      <c r="I1434">
        <v>6.65</v>
      </c>
      <c r="J1434">
        <v>33.33</v>
      </c>
      <c r="K1434">
        <v>44.99</v>
      </c>
      <c r="L1434">
        <v>5.49</v>
      </c>
      <c r="M1434">
        <v>1</v>
      </c>
    </row>
    <row r="1435" spans="1:13" x14ac:dyDescent="0.25">
      <c r="A1435" t="s">
        <v>49</v>
      </c>
      <c r="B1435" t="str">
        <f t="shared" si="68"/>
        <v>9781801062367</v>
      </c>
      <c r="C1435" s="1">
        <v>44841</v>
      </c>
      <c r="D1435">
        <v>4.99</v>
      </c>
      <c r="E1435">
        <v>138</v>
      </c>
      <c r="F1435" t="s">
        <v>311</v>
      </c>
      <c r="G1435">
        <v>2</v>
      </c>
      <c r="H1435">
        <v>9.98</v>
      </c>
      <c r="I1435">
        <v>6.65</v>
      </c>
      <c r="J1435">
        <v>33.33</v>
      </c>
      <c r="K1435">
        <v>44.99</v>
      </c>
      <c r="L1435">
        <v>5.49</v>
      </c>
      <c r="M1435">
        <v>1</v>
      </c>
    </row>
    <row r="1436" spans="1:13" x14ac:dyDescent="0.25">
      <c r="A1436" t="s">
        <v>49</v>
      </c>
      <c r="B1436" t="str">
        <f t="shared" si="68"/>
        <v>9781801062367</v>
      </c>
      <c r="C1436" s="1">
        <v>44841</v>
      </c>
      <c r="D1436">
        <v>4.99</v>
      </c>
      <c r="E1436">
        <v>138</v>
      </c>
      <c r="F1436" t="s">
        <v>299</v>
      </c>
      <c r="G1436">
        <v>18</v>
      </c>
      <c r="H1436">
        <v>89.82</v>
      </c>
      <c r="I1436">
        <v>59.88</v>
      </c>
      <c r="J1436">
        <v>33.33</v>
      </c>
      <c r="K1436">
        <v>45.01</v>
      </c>
      <c r="L1436">
        <v>49.4</v>
      </c>
      <c r="M1436">
        <v>1</v>
      </c>
    </row>
    <row r="1437" spans="1:13" x14ac:dyDescent="0.25">
      <c r="A1437" t="s">
        <v>49</v>
      </c>
      <c r="B1437" t="str">
        <f t="shared" si="68"/>
        <v>9781801062367</v>
      </c>
      <c r="C1437" s="1">
        <v>44841</v>
      </c>
      <c r="D1437">
        <v>4.99</v>
      </c>
      <c r="E1437">
        <v>138</v>
      </c>
      <c r="F1437" t="s">
        <v>341</v>
      </c>
      <c r="G1437">
        <v>2</v>
      </c>
      <c r="H1437">
        <v>9.98</v>
      </c>
      <c r="I1437">
        <v>6.65</v>
      </c>
      <c r="J1437">
        <v>33.33</v>
      </c>
      <c r="K1437">
        <v>44.99</v>
      </c>
      <c r="L1437">
        <v>5.49</v>
      </c>
      <c r="M1437">
        <v>1</v>
      </c>
    </row>
    <row r="1438" spans="1:13" x14ac:dyDescent="0.25">
      <c r="A1438" t="s">
        <v>49</v>
      </c>
      <c r="B1438" t="str">
        <f t="shared" si="68"/>
        <v>9781801062367</v>
      </c>
      <c r="C1438" s="1">
        <v>44841</v>
      </c>
      <c r="D1438">
        <v>4.99</v>
      </c>
      <c r="E1438">
        <v>138</v>
      </c>
      <c r="F1438" t="s">
        <v>324</v>
      </c>
      <c r="G1438">
        <v>1</v>
      </c>
      <c r="H1438">
        <v>4.99</v>
      </c>
      <c r="I1438">
        <v>3.33</v>
      </c>
      <c r="J1438">
        <v>33.33</v>
      </c>
      <c r="K1438">
        <v>45.1</v>
      </c>
      <c r="L1438">
        <v>2.74</v>
      </c>
      <c r="M1438">
        <v>1</v>
      </c>
    </row>
    <row r="1439" spans="1:13" x14ac:dyDescent="0.25">
      <c r="A1439" t="s">
        <v>49</v>
      </c>
      <c r="B1439" t="str">
        <f t="shared" si="68"/>
        <v>9781801062367</v>
      </c>
      <c r="C1439" s="1">
        <v>44841</v>
      </c>
      <c r="D1439">
        <v>4.99</v>
      </c>
      <c r="E1439">
        <v>138</v>
      </c>
      <c r="F1439" t="s">
        <v>324</v>
      </c>
      <c r="G1439">
        <v>2</v>
      </c>
      <c r="H1439">
        <v>9.98</v>
      </c>
      <c r="I1439">
        <v>6.65</v>
      </c>
      <c r="J1439">
        <v>33.33</v>
      </c>
      <c r="K1439">
        <v>44.99</v>
      </c>
      <c r="L1439">
        <v>5.49</v>
      </c>
      <c r="M1439">
        <v>1</v>
      </c>
    </row>
    <row r="1440" spans="1:13" x14ac:dyDescent="0.25">
      <c r="A1440" t="s">
        <v>289</v>
      </c>
      <c r="B1440" t="str">
        <f>"9781801062626"</f>
        <v>9781801062626</v>
      </c>
      <c r="C1440" s="1">
        <v>44865</v>
      </c>
      <c r="D1440">
        <v>9.99</v>
      </c>
      <c r="E1440">
        <v>58</v>
      </c>
      <c r="F1440" t="s">
        <v>298</v>
      </c>
      <c r="G1440">
        <v>3</v>
      </c>
      <c r="H1440">
        <v>29.97</v>
      </c>
      <c r="I1440">
        <v>18.88</v>
      </c>
      <c r="J1440">
        <v>37</v>
      </c>
      <c r="K1440">
        <v>47.99</v>
      </c>
      <c r="L1440">
        <v>15.59</v>
      </c>
      <c r="M1440">
        <v>1</v>
      </c>
    </row>
    <row r="1441" spans="1:13" x14ac:dyDescent="0.25">
      <c r="A1441" t="s">
        <v>289</v>
      </c>
      <c r="B1441" t="str">
        <f>"9781801062626"</f>
        <v>9781801062626</v>
      </c>
      <c r="C1441" s="1">
        <v>44865</v>
      </c>
      <c r="D1441">
        <v>9.99</v>
      </c>
      <c r="E1441">
        <v>58</v>
      </c>
      <c r="F1441" t="s">
        <v>307</v>
      </c>
      <c r="G1441">
        <v>-3</v>
      </c>
      <c r="H1441">
        <v>-29.97</v>
      </c>
      <c r="I1441">
        <v>-19.98</v>
      </c>
      <c r="J1441">
        <v>33.33</v>
      </c>
      <c r="K1441">
        <v>45.02</v>
      </c>
      <c r="L1441">
        <v>-16.48</v>
      </c>
      <c r="M1441">
        <v>1</v>
      </c>
    </row>
    <row r="1442" spans="1:13" x14ac:dyDescent="0.25">
      <c r="A1442" t="s">
        <v>289</v>
      </c>
      <c r="B1442" t="str">
        <f>"9781801062626"</f>
        <v>9781801062626</v>
      </c>
      <c r="C1442" s="1">
        <v>44865</v>
      </c>
      <c r="D1442">
        <v>9.99</v>
      </c>
      <c r="E1442">
        <v>58</v>
      </c>
      <c r="F1442" t="s">
        <v>302</v>
      </c>
      <c r="G1442">
        <v>-2</v>
      </c>
      <c r="H1442">
        <v>-19.98</v>
      </c>
      <c r="I1442">
        <v>-13.32</v>
      </c>
      <c r="J1442">
        <v>33.33</v>
      </c>
      <c r="K1442">
        <v>45</v>
      </c>
      <c r="L1442">
        <v>-10.99</v>
      </c>
      <c r="M1442">
        <v>1</v>
      </c>
    </row>
    <row r="1443" spans="1:13" x14ac:dyDescent="0.25">
      <c r="A1443" t="s">
        <v>289</v>
      </c>
      <c r="B1443" t="str">
        <f>"9781801062626"</f>
        <v>9781801062626</v>
      </c>
      <c r="C1443" s="1">
        <v>44865</v>
      </c>
      <c r="D1443">
        <v>9.99</v>
      </c>
      <c r="E1443">
        <v>58</v>
      </c>
      <c r="F1443" t="s">
        <v>320</v>
      </c>
      <c r="G1443">
        <v>-1</v>
      </c>
      <c r="H1443">
        <v>-9.99</v>
      </c>
      <c r="I1443">
        <v>-6.66</v>
      </c>
      <c r="J1443">
        <v>33.33</v>
      </c>
      <c r="K1443">
        <v>45.05</v>
      </c>
      <c r="L1443">
        <v>-5.49</v>
      </c>
      <c r="M1443">
        <v>1</v>
      </c>
    </row>
    <row r="1444" spans="1:13" x14ac:dyDescent="0.25">
      <c r="A1444" t="s">
        <v>289</v>
      </c>
      <c r="B1444" t="str">
        <f>"9781801062626"</f>
        <v>9781801062626</v>
      </c>
      <c r="C1444" s="1">
        <v>44865</v>
      </c>
      <c r="D1444">
        <v>9.99</v>
      </c>
      <c r="E1444">
        <v>58</v>
      </c>
      <c r="F1444" t="s">
        <v>303</v>
      </c>
      <c r="G1444">
        <v>1</v>
      </c>
      <c r="H1444">
        <v>9.99</v>
      </c>
      <c r="I1444">
        <v>6.66</v>
      </c>
      <c r="J1444">
        <v>33.33</v>
      </c>
      <c r="K1444">
        <v>45.05</v>
      </c>
      <c r="L1444">
        <v>5.49</v>
      </c>
      <c r="M1444">
        <v>1</v>
      </c>
    </row>
    <row r="1445" spans="1:13" x14ac:dyDescent="0.25">
      <c r="A1445" t="s">
        <v>182</v>
      </c>
      <c r="B1445" t="str">
        <f>"9781801062619"</f>
        <v>9781801062619</v>
      </c>
      <c r="C1445" s="1">
        <v>44880</v>
      </c>
      <c r="D1445">
        <v>7.99</v>
      </c>
      <c r="E1445">
        <v>46</v>
      </c>
      <c r="F1445" t="s">
        <v>307</v>
      </c>
      <c r="G1445">
        <v>1</v>
      </c>
      <c r="H1445">
        <v>7.99</v>
      </c>
      <c r="I1445">
        <v>5.33</v>
      </c>
      <c r="J1445">
        <v>33.33</v>
      </c>
      <c r="K1445">
        <v>45.06</v>
      </c>
      <c r="L1445">
        <v>4.3899999999999997</v>
      </c>
      <c r="M1445">
        <v>1</v>
      </c>
    </row>
    <row r="1446" spans="1:13" x14ac:dyDescent="0.25">
      <c r="A1446" t="s">
        <v>182</v>
      </c>
      <c r="B1446" t="str">
        <f>"9781801062619"</f>
        <v>9781801062619</v>
      </c>
      <c r="C1446" s="1">
        <v>44880</v>
      </c>
      <c r="D1446">
        <v>7.99</v>
      </c>
      <c r="E1446">
        <v>46</v>
      </c>
      <c r="F1446" t="s">
        <v>334</v>
      </c>
      <c r="G1446">
        <v>1</v>
      </c>
      <c r="H1446">
        <v>7.99</v>
      </c>
      <c r="I1446">
        <v>5.33</v>
      </c>
      <c r="J1446">
        <v>33.33</v>
      </c>
      <c r="K1446">
        <v>45.06</v>
      </c>
      <c r="L1446">
        <v>4.3899999999999997</v>
      </c>
      <c r="M1446">
        <v>1</v>
      </c>
    </row>
    <row r="1447" spans="1:13" x14ac:dyDescent="0.25">
      <c r="A1447" t="s">
        <v>182</v>
      </c>
      <c r="B1447" t="str">
        <f>"9781801062619"</f>
        <v>9781801062619</v>
      </c>
      <c r="C1447" s="1">
        <v>44880</v>
      </c>
      <c r="D1447">
        <v>7.99</v>
      </c>
      <c r="E1447">
        <v>46</v>
      </c>
      <c r="F1447" t="s">
        <v>299</v>
      </c>
      <c r="G1447">
        <v>-1</v>
      </c>
      <c r="H1447">
        <v>-7.99</v>
      </c>
      <c r="I1447">
        <v>-5.33</v>
      </c>
      <c r="J1447">
        <v>33.33</v>
      </c>
      <c r="K1447">
        <v>45.06</v>
      </c>
      <c r="L1447">
        <v>-4.3899999999999997</v>
      </c>
      <c r="M1447">
        <v>1</v>
      </c>
    </row>
    <row r="1448" spans="1:13" x14ac:dyDescent="0.25">
      <c r="A1448" t="s">
        <v>182</v>
      </c>
      <c r="B1448" t="str">
        <f>"9781801062619"</f>
        <v>9781801062619</v>
      </c>
      <c r="C1448" s="1">
        <v>44880</v>
      </c>
      <c r="D1448">
        <v>7.99</v>
      </c>
      <c r="E1448">
        <v>46</v>
      </c>
      <c r="F1448" t="s">
        <v>364</v>
      </c>
      <c r="G1448">
        <v>1</v>
      </c>
      <c r="H1448">
        <v>7.99</v>
      </c>
      <c r="I1448">
        <v>5.33</v>
      </c>
      <c r="J1448">
        <v>33.33</v>
      </c>
      <c r="K1448">
        <v>45.06</v>
      </c>
      <c r="L1448">
        <v>4.3899999999999997</v>
      </c>
      <c r="M1448">
        <v>1</v>
      </c>
    </row>
    <row r="1449" spans="1:13" x14ac:dyDescent="0.25">
      <c r="A1449" t="s">
        <v>292</v>
      </c>
      <c r="B1449" t="str">
        <f>"9781910574898"</f>
        <v>9781910574898</v>
      </c>
      <c r="C1449" s="1">
        <v>44883</v>
      </c>
      <c r="D1449">
        <v>8.25</v>
      </c>
      <c r="E1449">
        <v>194</v>
      </c>
      <c r="F1449" t="s">
        <v>420</v>
      </c>
      <c r="G1449">
        <v>-14</v>
      </c>
      <c r="H1449">
        <v>-115.5</v>
      </c>
      <c r="I1449">
        <v>-69.3</v>
      </c>
      <c r="J1449">
        <v>40</v>
      </c>
      <c r="K1449">
        <v>50.45</v>
      </c>
      <c r="L1449">
        <v>-57.24</v>
      </c>
      <c r="M1449">
        <v>2</v>
      </c>
    </row>
    <row r="1450" spans="1:13" x14ac:dyDescent="0.25">
      <c r="A1450" t="s">
        <v>292</v>
      </c>
      <c r="B1450" t="str">
        <f>"9781910574898"</f>
        <v>9781910574898</v>
      </c>
      <c r="C1450" s="1">
        <v>44883</v>
      </c>
      <c r="D1450">
        <v>8.25</v>
      </c>
      <c r="E1450">
        <v>194</v>
      </c>
      <c r="F1450" t="s">
        <v>299</v>
      </c>
      <c r="G1450">
        <v>1</v>
      </c>
      <c r="H1450">
        <v>8.25</v>
      </c>
      <c r="I1450">
        <v>5.5</v>
      </c>
      <c r="J1450">
        <v>33.33</v>
      </c>
      <c r="K1450">
        <v>44.97</v>
      </c>
      <c r="L1450">
        <v>4.54</v>
      </c>
      <c r="M1450">
        <v>2</v>
      </c>
    </row>
    <row r="1451" spans="1:13" x14ac:dyDescent="0.25">
      <c r="A1451" t="s">
        <v>292</v>
      </c>
      <c r="B1451" t="str">
        <f>"9781910574898"</f>
        <v>9781910574898</v>
      </c>
      <c r="C1451" s="1">
        <v>44883</v>
      </c>
      <c r="D1451">
        <v>8.25</v>
      </c>
      <c r="E1451">
        <v>194</v>
      </c>
      <c r="F1451" t="s">
        <v>360</v>
      </c>
      <c r="G1451">
        <v>1</v>
      </c>
      <c r="H1451">
        <v>8.25</v>
      </c>
      <c r="I1451">
        <v>5.5</v>
      </c>
      <c r="J1451">
        <v>33.33</v>
      </c>
      <c r="K1451">
        <v>44.97</v>
      </c>
      <c r="L1451">
        <v>4.54</v>
      </c>
      <c r="M1451">
        <v>2</v>
      </c>
    </row>
    <row r="1452" spans="1:13" x14ac:dyDescent="0.25">
      <c r="A1452" t="s">
        <v>292</v>
      </c>
      <c r="B1452" t="str">
        <f>"9781910574898"</f>
        <v>9781910574898</v>
      </c>
      <c r="C1452" s="1">
        <v>44883</v>
      </c>
      <c r="D1452">
        <v>8.25</v>
      </c>
      <c r="E1452">
        <v>194</v>
      </c>
      <c r="F1452" t="s">
        <v>350</v>
      </c>
      <c r="G1452">
        <v>6</v>
      </c>
      <c r="H1452">
        <v>49.5</v>
      </c>
      <c r="I1452">
        <v>33</v>
      </c>
      <c r="J1452">
        <v>33.33</v>
      </c>
      <c r="K1452">
        <v>44.99</v>
      </c>
      <c r="L1452">
        <v>27.23</v>
      </c>
      <c r="M1452">
        <v>2</v>
      </c>
    </row>
    <row r="1453" spans="1:13" x14ac:dyDescent="0.25">
      <c r="A1453" t="s">
        <v>64</v>
      </c>
      <c r="B1453" t="str">
        <f>"9781912261239"</f>
        <v>9781912261239</v>
      </c>
      <c r="C1453" s="1">
        <v>44883</v>
      </c>
      <c r="D1453">
        <v>8.25</v>
      </c>
      <c r="E1453">
        <v>56</v>
      </c>
      <c r="F1453" t="s">
        <v>420</v>
      </c>
      <c r="G1453">
        <v>-2</v>
      </c>
      <c r="H1453">
        <v>-16.5</v>
      </c>
      <c r="I1453">
        <v>-9.9</v>
      </c>
      <c r="J1453">
        <v>40</v>
      </c>
      <c r="K1453">
        <v>50.43</v>
      </c>
      <c r="L1453">
        <v>-8.18</v>
      </c>
      <c r="M1453">
        <v>2</v>
      </c>
    </row>
    <row r="1454" spans="1:13" x14ac:dyDescent="0.25">
      <c r="A1454" t="s">
        <v>64</v>
      </c>
      <c r="B1454" t="str">
        <f>"9781912261239"</f>
        <v>9781912261239</v>
      </c>
      <c r="C1454" s="1">
        <v>44883</v>
      </c>
      <c r="D1454">
        <v>8.25</v>
      </c>
      <c r="E1454">
        <v>56</v>
      </c>
      <c r="F1454" t="s">
        <v>379</v>
      </c>
      <c r="G1454">
        <v>3</v>
      </c>
      <c r="H1454">
        <v>24.75</v>
      </c>
      <c r="I1454">
        <v>14.85</v>
      </c>
      <c r="J1454">
        <v>40</v>
      </c>
      <c r="K1454">
        <v>50.43</v>
      </c>
      <c r="L1454">
        <v>12.27</v>
      </c>
      <c r="M1454">
        <v>2</v>
      </c>
    </row>
    <row r="1455" spans="1:13" x14ac:dyDescent="0.25">
      <c r="A1455" t="s">
        <v>64</v>
      </c>
      <c r="B1455" t="str">
        <f>"9781912261239"</f>
        <v>9781912261239</v>
      </c>
      <c r="C1455" s="1">
        <v>44883</v>
      </c>
      <c r="D1455">
        <v>8.25</v>
      </c>
      <c r="E1455">
        <v>56</v>
      </c>
      <c r="F1455" t="s">
        <v>368</v>
      </c>
      <c r="G1455">
        <v>6</v>
      </c>
      <c r="H1455">
        <v>49.5</v>
      </c>
      <c r="I1455">
        <v>29.7</v>
      </c>
      <c r="J1455">
        <v>40</v>
      </c>
      <c r="K1455">
        <v>50.45</v>
      </c>
      <c r="L1455">
        <v>24.53</v>
      </c>
      <c r="M1455">
        <v>2</v>
      </c>
    </row>
    <row r="1456" spans="1:13" x14ac:dyDescent="0.25">
      <c r="A1456" t="s">
        <v>64</v>
      </c>
      <c r="B1456" t="str">
        <f>"9781912261239"</f>
        <v>9781912261239</v>
      </c>
      <c r="C1456" s="1">
        <v>44883</v>
      </c>
      <c r="D1456">
        <v>8.25</v>
      </c>
      <c r="E1456">
        <v>56</v>
      </c>
      <c r="F1456" t="s">
        <v>350</v>
      </c>
      <c r="G1456">
        <v>6</v>
      </c>
      <c r="H1456">
        <v>49.5</v>
      </c>
      <c r="I1456">
        <v>33</v>
      </c>
      <c r="J1456">
        <v>33.33</v>
      </c>
      <c r="K1456">
        <v>44.99</v>
      </c>
      <c r="L1456">
        <v>27.23</v>
      </c>
      <c r="M1456">
        <v>2</v>
      </c>
    </row>
    <row r="1457" spans="1:13" x14ac:dyDescent="0.25">
      <c r="A1457" t="s">
        <v>77</v>
      </c>
      <c r="B1457" t="str">
        <f t="shared" ref="B1457:B1462" si="69">"9781912261222"</f>
        <v>9781912261222</v>
      </c>
      <c r="C1457" s="1">
        <v>44883</v>
      </c>
      <c r="D1457">
        <v>8.25</v>
      </c>
      <c r="E1457">
        <v>126</v>
      </c>
      <c r="F1457" t="s">
        <v>306</v>
      </c>
      <c r="G1457">
        <v>2</v>
      </c>
      <c r="H1457">
        <v>16.5</v>
      </c>
      <c r="I1457">
        <v>11</v>
      </c>
      <c r="J1457">
        <v>33.33</v>
      </c>
      <c r="K1457">
        <v>44.97</v>
      </c>
      <c r="L1457">
        <v>9.08</v>
      </c>
      <c r="M1457">
        <v>2</v>
      </c>
    </row>
    <row r="1458" spans="1:13" x14ac:dyDescent="0.25">
      <c r="A1458" t="s">
        <v>77</v>
      </c>
      <c r="B1458" t="str">
        <f t="shared" si="69"/>
        <v>9781912261222</v>
      </c>
      <c r="C1458" s="1">
        <v>44883</v>
      </c>
      <c r="D1458">
        <v>8.25</v>
      </c>
      <c r="E1458">
        <v>126</v>
      </c>
      <c r="F1458" t="s">
        <v>369</v>
      </c>
      <c r="G1458">
        <v>1</v>
      </c>
      <c r="H1458">
        <v>8.25</v>
      </c>
      <c r="I1458">
        <v>5.5</v>
      </c>
      <c r="J1458">
        <v>33.33</v>
      </c>
      <c r="K1458">
        <v>44.97</v>
      </c>
      <c r="L1458">
        <v>4.54</v>
      </c>
      <c r="M1458">
        <v>2</v>
      </c>
    </row>
    <row r="1459" spans="1:13" x14ac:dyDescent="0.25">
      <c r="A1459" t="s">
        <v>77</v>
      </c>
      <c r="B1459" t="str">
        <f t="shared" si="69"/>
        <v>9781912261222</v>
      </c>
      <c r="C1459" s="1">
        <v>44883</v>
      </c>
      <c r="D1459">
        <v>8.25</v>
      </c>
      <c r="E1459">
        <v>126</v>
      </c>
      <c r="F1459" t="s">
        <v>369</v>
      </c>
      <c r="G1459">
        <v>1</v>
      </c>
      <c r="H1459">
        <v>8.25</v>
      </c>
      <c r="I1459">
        <v>5.5</v>
      </c>
      <c r="J1459">
        <v>33.33</v>
      </c>
      <c r="K1459">
        <v>44.97</v>
      </c>
      <c r="L1459">
        <v>4.54</v>
      </c>
      <c r="M1459">
        <v>2</v>
      </c>
    </row>
    <row r="1460" spans="1:13" x14ac:dyDescent="0.25">
      <c r="A1460" t="s">
        <v>77</v>
      </c>
      <c r="B1460" t="str">
        <f t="shared" si="69"/>
        <v>9781912261222</v>
      </c>
      <c r="C1460" s="1">
        <v>44883</v>
      </c>
      <c r="D1460">
        <v>8.25</v>
      </c>
      <c r="E1460">
        <v>126</v>
      </c>
      <c r="F1460" t="s">
        <v>332</v>
      </c>
      <c r="G1460">
        <v>1</v>
      </c>
      <c r="H1460">
        <v>8.25</v>
      </c>
      <c r="I1460">
        <v>7.43</v>
      </c>
      <c r="J1460">
        <v>10</v>
      </c>
      <c r="K1460">
        <v>44.97</v>
      </c>
      <c r="L1460">
        <v>4.54</v>
      </c>
      <c r="M1460">
        <v>2</v>
      </c>
    </row>
    <row r="1461" spans="1:13" x14ac:dyDescent="0.25">
      <c r="A1461" t="s">
        <v>77</v>
      </c>
      <c r="B1461" t="str">
        <f t="shared" si="69"/>
        <v>9781912261222</v>
      </c>
      <c r="C1461" s="1">
        <v>44883</v>
      </c>
      <c r="D1461">
        <v>8.25</v>
      </c>
      <c r="E1461">
        <v>126</v>
      </c>
      <c r="F1461" t="s">
        <v>324</v>
      </c>
      <c r="G1461">
        <v>1</v>
      </c>
      <c r="H1461">
        <v>8.25</v>
      </c>
      <c r="I1461">
        <v>5.5</v>
      </c>
      <c r="J1461">
        <v>33.33</v>
      </c>
      <c r="K1461">
        <v>44.97</v>
      </c>
      <c r="L1461">
        <v>4.54</v>
      </c>
      <c r="M1461">
        <v>2</v>
      </c>
    </row>
    <row r="1462" spans="1:13" x14ac:dyDescent="0.25">
      <c r="A1462" t="s">
        <v>77</v>
      </c>
      <c r="B1462" t="str">
        <f t="shared" si="69"/>
        <v>9781912261222</v>
      </c>
      <c r="C1462" s="1">
        <v>44883</v>
      </c>
      <c r="D1462">
        <v>8.25</v>
      </c>
      <c r="E1462">
        <v>126</v>
      </c>
      <c r="F1462" t="s">
        <v>367</v>
      </c>
      <c r="G1462">
        <v>3</v>
      </c>
      <c r="H1462">
        <v>24.75</v>
      </c>
      <c r="I1462">
        <v>14.85</v>
      </c>
      <c r="J1462">
        <v>40</v>
      </c>
      <c r="K1462">
        <v>50.43</v>
      </c>
      <c r="L1462">
        <v>12.27</v>
      </c>
      <c r="M1462">
        <v>2</v>
      </c>
    </row>
    <row r="1463" spans="1:13" x14ac:dyDescent="0.25">
      <c r="A1463" t="s">
        <v>293</v>
      </c>
      <c r="B1463" t="str">
        <f t="shared" ref="B1463:B1469" si="70">"9781801062657"</f>
        <v>9781801062657</v>
      </c>
      <c r="C1463" s="1">
        <v>44883</v>
      </c>
      <c r="D1463">
        <v>7.99</v>
      </c>
      <c r="E1463">
        <v>125</v>
      </c>
      <c r="F1463" t="s">
        <v>298</v>
      </c>
      <c r="G1463">
        <v>1</v>
      </c>
      <c r="H1463">
        <v>7.99</v>
      </c>
      <c r="I1463">
        <v>5.03</v>
      </c>
      <c r="J1463">
        <v>37</v>
      </c>
      <c r="K1463">
        <v>48.07</v>
      </c>
      <c r="L1463">
        <v>4.1500000000000004</v>
      </c>
      <c r="M1463">
        <v>1</v>
      </c>
    </row>
    <row r="1464" spans="1:13" x14ac:dyDescent="0.25">
      <c r="A1464" t="s">
        <v>293</v>
      </c>
      <c r="B1464" t="str">
        <f t="shared" si="70"/>
        <v>9781801062657</v>
      </c>
      <c r="C1464" s="1">
        <v>44883</v>
      </c>
      <c r="D1464">
        <v>7.99</v>
      </c>
      <c r="E1464">
        <v>125</v>
      </c>
      <c r="F1464" t="s">
        <v>401</v>
      </c>
      <c r="G1464">
        <v>1</v>
      </c>
      <c r="H1464">
        <v>7.99</v>
      </c>
      <c r="I1464">
        <v>5.33</v>
      </c>
      <c r="J1464">
        <v>33.33</v>
      </c>
      <c r="K1464">
        <v>45.06</v>
      </c>
      <c r="L1464">
        <v>4.3899999999999997</v>
      </c>
      <c r="M1464">
        <v>1</v>
      </c>
    </row>
    <row r="1465" spans="1:13" x14ac:dyDescent="0.25">
      <c r="A1465" t="s">
        <v>293</v>
      </c>
      <c r="B1465" t="str">
        <f t="shared" si="70"/>
        <v>9781801062657</v>
      </c>
      <c r="C1465" s="1">
        <v>44883</v>
      </c>
      <c r="D1465">
        <v>7.99</v>
      </c>
      <c r="E1465">
        <v>125</v>
      </c>
      <c r="F1465" t="s">
        <v>307</v>
      </c>
      <c r="G1465">
        <v>-8</v>
      </c>
      <c r="H1465">
        <v>-63.92</v>
      </c>
      <c r="I1465">
        <v>-42.62</v>
      </c>
      <c r="J1465">
        <v>33.33</v>
      </c>
      <c r="K1465">
        <v>45</v>
      </c>
      <c r="L1465">
        <v>-35.159999999999997</v>
      </c>
      <c r="M1465">
        <v>1</v>
      </c>
    </row>
    <row r="1466" spans="1:13" x14ac:dyDescent="0.25">
      <c r="A1466" t="s">
        <v>293</v>
      </c>
      <c r="B1466" t="str">
        <f t="shared" si="70"/>
        <v>9781801062657</v>
      </c>
      <c r="C1466" s="1">
        <v>44883</v>
      </c>
      <c r="D1466">
        <v>7.99</v>
      </c>
      <c r="E1466">
        <v>125</v>
      </c>
      <c r="F1466" t="s">
        <v>307</v>
      </c>
      <c r="G1466">
        <v>-2</v>
      </c>
      <c r="H1466">
        <v>-15.98</v>
      </c>
      <c r="I1466">
        <v>-10.65</v>
      </c>
      <c r="J1466">
        <v>33.33</v>
      </c>
      <c r="K1466">
        <v>45</v>
      </c>
      <c r="L1466">
        <v>-8.7899999999999991</v>
      </c>
      <c r="M1466">
        <v>1</v>
      </c>
    </row>
    <row r="1467" spans="1:13" x14ac:dyDescent="0.25">
      <c r="A1467" t="s">
        <v>293</v>
      </c>
      <c r="B1467" t="str">
        <f t="shared" si="70"/>
        <v>9781801062657</v>
      </c>
      <c r="C1467" s="1">
        <v>44883</v>
      </c>
      <c r="D1467">
        <v>7.99</v>
      </c>
      <c r="E1467">
        <v>125</v>
      </c>
      <c r="F1467" t="s">
        <v>364</v>
      </c>
      <c r="G1467">
        <v>1</v>
      </c>
      <c r="H1467">
        <v>7.99</v>
      </c>
      <c r="I1467">
        <v>5.33</v>
      </c>
      <c r="J1467">
        <v>33.33</v>
      </c>
      <c r="K1467">
        <v>45.06</v>
      </c>
      <c r="L1467">
        <v>4.3899999999999997</v>
      </c>
      <c r="M1467">
        <v>1</v>
      </c>
    </row>
    <row r="1468" spans="1:13" x14ac:dyDescent="0.25">
      <c r="A1468" t="s">
        <v>293</v>
      </c>
      <c r="B1468" t="str">
        <f t="shared" si="70"/>
        <v>9781801062657</v>
      </c>
      <c r="C1468" s="1">
        <v>44883</v>
      </c>
      <c r="D1468">
        <v>7.99</v>
      </c>
      <c r="E1468">
        <v>125</v>
      </c>
      <c r="F1468" t="s">
        <v>320</v>
      </c>
      <c r="G1468">
        <v>-1</v>
      </c>
      <c r="H1468">
        <v>-7.99</v>
      </c>
      <c r="I1468">
        <v>-5.33</v>
      </c>
      <c r="J1468">
        <v>33.33</v>
      </c>
      <c r="K1468">
        <v>45.06</v>
      </c>
      <c r="L1468">
        <v>-4.3899999999999997</v>
      </c>
      <c r="M1468">
        <v>1</v>
      </c>
    </row>
    <row r="1469" spans="1:13" x14ac:dyDescent="0.25">
      <c r="A1469" t="s">
        <v>293</v>
      </c>
      <c r="B1469" t="str">
        <f t="shared" si="70"/>
        <v>9781801062657</v>
      </c>
      <c r="C1469" s="1">
        <v>44883</v>
      </c>
      <c r="D1469">
        <v>7.99</v>
      </c>
      <c r="E1469">
        <v>125</v>
      </c>
      <c r="F1469" t="s">
        <v>320</v>
      </c>
      <c r="G1469">
        <v>-1</v>
      </c>
      <c r="H1469">
        <v>-7.99</v>
      </c>
      <c r="I1469">
        <v>-5.33</v>
      </c>
      <c r="J1469">
        <v>33.33</v>
      </c>
      <c r="K1469">
        <v>45.06</v>
      </c>
      <c r="L1469">
        <v>-4.3899999999999997</v>
      </c>
      <c r="M1469">
        <v>1</v>
      </c>
    </row>
    <row r="1470" spans="1:13" x14ac:dyDescent="0.25">
      <c r="A1470" t="s">
        <v>112</v>
      </c>
      <c r="B1470" t="str">
        <f>"9781801062756"</f>
        <v>9781801062756</v>
      </c>
      <c r="C1470" s="1">
        <v>44886</v>
      </c>
      <c r="D1470">
        <v>8.25</v>
      </c>
      <c r="E1470">
        <v>108</v>
      </c>
      <c r="F1470" t="s">
        <v>346</v>
      </c>
      <c r="G1470">
        <v>1</v>
      </c>
      <c r="H1470">
        <v>8.25</v>
      </c>
      <c r="I1470">
        <v>5.5</v>
      </c>
      <c r="J1470">
        <v>33.33</v>
      </c>
      <c r="K1470">
        <v>44.97</v>
      </c>
      <c r="L1470">
        <v>4.54</v>
      </c>
      <c r="M1470">
        <v>2</v>
      </c>
    </row>
    <row r="1471" spans="1:13" x14ac:dyDescent="0.25">
      <c r="A1471" t="s">
        <v>112</v>
      </c>
      <c r="B1471" t="str">
        <f>"9781801062756"</f>
        <v>9781801062756</v>
      </c>
      <c r="C1471" s="1">
        <v>44886</v>
      </c>
      <c r="D1471">
        <v>8.25</v>
      </c>
      <c r="E1471">
        <v>108</v>
      </c>
      <c r="F1471" t="s">
        <v>379</v>
      </c>
      <c r="G1471">
        <v>1</v>
      </c>
      <c r="H1471">
        <v>8.25</v>
      </c>
      <c r="I1471">
        <v>4.95</v>
      </c>
      <c r="J1471">
        <v>40</v>
      </c>
      <c r="K1471">
        <v>50.43</v>
      </c>
      <c r="L1471">
        <v>4.09</v>
      </c>
      <c r="M1471">
        <v>2</v>
      </c>
    </row>
    <row r="1472" spans="1:13" x14ac:dyDescent="0.25">
      <c r="A1472" t="s">
        <v>112</v>
      </c>
      <c r="B1472" t="str">
        <f>"9781801062756"</f>
        <v>9781801062756</v>
      </c>
      <c r="C1472" s="1">
        <v>44886</v>
      </c>
      <c r="D1472">
        <v>8.25</v>
      </c>
      <c r="E1472">
        <v>108</v>
      </c>
      <c r="F1472" t="s">
        <v>299</v>
      </c>
      <c r="G1472">
        <v>1</v>
      </c>
      <c r="H1472">
        <v>8.25</v>
      </c>
      <c r="I1472">
        <v>5.5</v>
      </c>
      <c r="J1472">
        <v>33.33</v>
      </c>
      <c r="K1472">
        <v>44.97</v>
      </c>
      <c r="L1472">
        <v>4.54</v>
      </c>
      <c r="M1472">
        <v>2</v>
      </c>
    </row>
    <row r="1473" spans="1:13" x14ac:dyDescent="0.25">
      <c r="A1473" t="s">
        <v>112</v>
      </c>
      <c r="B1473" t="str">
        <f>"9781801062756"</f>
        <v>9781801062756</v>
      </c>
      <c r="C1473" s="1">
        <v>44886</v>
      </c>
      <c r="D1473">
        <v>8.25</v>
      </c>
      <c r="E1473">
        <v>108</v>
      </c>
      <c r="F1473" t="s">
        <v>315</v>
      </c>
      <c r="G1473">
        <v>2</v>
      </c>
      <c r="H1473">
        <v>16.5</v>
      </c>
      <c r="I1473">
        <v>11</v>
      </c>
      <c r="J1473">
        <v>33.33</v>
      </c>
      <c r="K1473">
        <v>44.97</v>
      </c>
      <c r="L1473">
        <v>9.08</v>
      </c>
      <c r="M1473">
        <v>2</v>
      </c>
    </row>
    <row r="1474" spans="1:13" x14ac:dyDescent="0.25">
      <c r="A1474" t="s">
        <v>273</v>
      </c>
      <c r="B1474" t="str">
        <f>"9781801062596"</f>
        <v>9781801062596</v>
      </c>
      <c r="C1474" s="1">
        <v>44886</v>
      </c>
      <c r="D1474">
        <v>7.99</v>
      </c>
      <c r="E1474">
        <v>173</v>
      </c>
      <c r="F1474" t="s">
        <v>364</v>
      </c>
      <c r="G1474">
        <v>1</v>
      </c>
      <c r="H1474">
        <v>7.99</v>
      </c>
      <c r="I1474">
        <v>5.33</v>
      </c>
      <c r="J1474">
        <v>33.33</v>
      </c>
      <c r="K1474">
        <v>45.06</v>
      </c>
      <c r="L1474">
        <v>4.3899999999999997</v>
      </c>
      <c r="M1474">
        <v>1</v>
      </c>
    </row>
    <row r="1475" spans="1:13" x14ac:dyDescent="0.25">
      <c r="A1475" t="s">
        <v>273</v>
      </c>
      <c r="B1475" t="str">
        <f>"9781801062596"</f>
        <v>9781801062596</v>
      </c>
      <c r="C1475" s="1">
        <v>44886</v>
      </c>
      <c r="D1475">
        <v>7.99</v>
      </c>
      <c r="E1475">
        <v>173</v>
      </c>
      <c r="F1475" t="s">
        <v>320</v>
      </c>
      <c r="G1475">
        <v>-1</v>
      </c>
      <c r="H1475">
        <v>-7.99</v>
      </c>
      <c r="I1475">
        <v>-5.33</v>
      </c>
      <c r="J1475">
        <v>33.33</v>
      </c>
      <c r="K1475">
        <v>45.06</v>
      </c>
      <c r="L1475">
        <v>-4.3899999999999997</v>
      </c>
      <c r="M1475">
        <v>1</v>
      </c>
    </row>
    <row r="1476" spans="1:13" x14ac:dyDescent="0.25">
      <c r="A1476" t="s">
        <v>180</v>
      </c>
      <c r="B1476" t="str">
        <f>"9781801062749"</f>
        <v>9781801062749</v>
      </c>
      <c r="C1476" s="1">
        <v>44886</v>
      </c>
      <c r="D1476">
        <v>8.25</v>
      </c>
      <c r="E1476">
        <v>53</v>
      </c>
      <c r="F1476" t="s">
        <v>332</v>
      </c>
      <c r="G1476">
        <v>1</v>
      </c>
      <c r="H1476">
        <v>8.25</v>
      </c>
      <c r="I1476">
        <v>7.43</v>
      </c>
      <c r="J1476">
        <v>10</v>
      </c>
      <c r="K1476">
        <v>44.97</v>
      </c>
      <c r="L1476">
        <v>4.54</v>
      </c>
      <c r="M1476">
        <v>2</v>
      </c>
    </row>
    <row r="1477" spans="1:13" x14ac:dyDescent="0.25">
      <c r="A1477" t="s">
        <v>180</v>
      </c>
      <c r="B1477" t="str">
        <f>"9781801062749"</f>
        <v>9781801062749</v>
      </c>
      <c r="C1477" s="1">
        <v>44886</v>
      </c>
      <c r="D1477">
        <v>8.25</v>
      </c>
      <c r="E1477">
        <v>53</v>
      </c>
      <c r="F1477" t="s">
        <v>315</v>
      </c>
      <c r="G1477">
        <v>1</v>
      </c>
      <c r="H1477">
        <v>8.25</v>
      </c>
      <c r="I1477">
        <v>5.5</v>
      </c>
      <c r="J1477">
        <v>33.33</v>
      </c>
      <c r="K1477">
        <v>44.97</v>
      </c>
      <c r="L1477">
        <v>4.54</v>
      </c>
      <c r="M1477">
        <v>2</v>
      </c>
    </row>
    <row r="1478" spans="1:13" x14ac:dyDescent="0.25">
      <c r="A1478" t="s">
        <v>82</v>
      </c>
      <c r="B1478" t="str">
        <f t="shared" ref="B1478:B1483" si="71">"9781910574881"</f>
        <v>9781910574881</v>
      </c>
      <c r="C1478" s="1">
        <v>44888</v>
      </c>
      <c r="D1478">
        <v>8.25</v>
      </c>
      <c r="E1478">
        <v>95</v>
      </c>
      <c r="F1478" t="s">
        <v>311</v>
      </c>
      <c r="G1478">
        <v>1</v>
      </c>
      <c r="H1478">
        <v>8.25</v>
      </c>
      <c r="I1478">
        <v>5.5</v>
      </c>
      <c r="J1478">
        <v>33.33</v>
      </c>
      <c r="K1478">
        <v>44.97</v>
      </c>
      <c r="L1478">
        <v>4.54</v>
      </c>
      <c r="M1478">
        <v>2</v>
      </c>
    </row>
    <row r="1479" spans="1:13" x14ac:dyDescent="0.25">
      <c r="A1479" t="s">
        <v>82</v>
      </c>
      <c r="B1479" t="str">
        <f t="shared" si="71"/>
        <v>9781910574881</v>
      </c>
      <c r="C1479" s="1">
        <v>44888</v>
      </c>
      <c r="D1479">
        <v>8.25</v>
      </c>
      <c r="E1479">
        <v>95</v>
      </c>
      <c r="F1479" t="s">
        <v>311</v>
      </c>
      <c r="G1479">
        <v>1</v>
      </c>
      <c r="H1479">
        <v>8.25</v>
      </c>
      <c r="I1479">
        <v>5.5</v>
      </c>
      <c r="J1479">
        <v>33.33</v>
      </c>
      <c r="K1479">
        <v>44.97</v>
      </c>
      <c r="L1479">
        <v>4.54</v>
      </c>
      <c r="M1479">
        <v>2</v>
      </c>
    </row>
    <row r="1480" spans="1:13" x14ac:dyDescent="0.25">
      <c r="A1480" t="s">
        <v>82</v>
      </c>
      <c r="B1480" t="str">
        <f t="shared" si="71"/>
        <v>9781910574881</v>
      </c>
      <c r="C1480" s="1">
        <v>44888</v>
      </c>
      <c r="D1480">
        <v>8.25</v>
      </c>
      <c r="E1480">
        <v>95</v>
      </c>
      <c r="F1480" t="s">
        <v>332</v>
      </c>
      <c r="G1480">
        <v>1</v>
      </c>
      <c r="H1480">
        <v>8.25</v>
      </c>
      <c r="I1480">
        <v>7.43</v>
      </c>
      <c r="J1480">
        <v>10</v>
      </c>
      <c r="K1480">
        <v>44.97</v>
      </c>
      <c r="L1480">
        <v>4.54</v>
      </c>
      <c r="M1480">
        <v>2</v>
      </c>
    </row>
    <row r="1481" spans="1:13" x14ac:dyDescent="0.25">
      <c r="A1481" t="s">
        <v>82</v>
      </c>
      <c r="B1481" t="str">
        <f t="shared" si="71"/>
        <v>9781910574881</v>
      </c>
      <c r="C1481" s="1">
        <v>44888</v>
      </c>
      <c r="D1481">
        <v>8.25</v>
      </c>
      <c r="E1481">
        <v>95</v>
      </c>
      <c r="F1481" t="s">
        <v>299</v>
      </c>
      <c r="G1481">
        <v>1</v>
      </c>
      <c r="H1481">
        <v>8.25</v>
      </c>
      <c r="I1481">
        <v>5.5</v>
      </c>
      <c r="J1481">
        <v>33.33</v>
      </c>
      <c r="K1481">
        <v>44.97</v>
      </c>
      <c r="L1481">
        <v>4.54</v>
      </c>
      <c r="M1481">
        <v>2</v>
      </c>
    </row>
    <row r="1482" spans="1:13" x14ac:dyDescent="0.25">
      <c r="A1482" t="s">
        <v>82</v>
      </c>
      <c r="B1482" t="str">
        <f t="shared" si="71"/>
        <v>9781910574881</v>
      </c>
      <c r="C1482" s="1">
        <v>44888</v>
      </c>
      <c r="D1482">
        <v>8.25</v>
      </c>
      <c r="E1482">
        <v>95</v>
      </c>
      <c r="F1482" t="s">
        <v>377</v>
      </c>
      <c r="G1482">
        <v>1</v>
      </c>
      <c r="H1482">
        <v>8.25</v>
      </c>
      <c r="I1482">
        <v>5.5</v>
      </c>
      <c r="J1482">
        <v>33.33</v>
      </c>
      <c r="K1482">
        <v>44.97</v>
      </c>
      <c r="L1482">
        <v>4.54</v>
      </c>
      <c r="M1482">
        <v>2</v>
      </c>
    </row>
    <row r="1483" spans="1:13" x14ac:dyDescent="0.25">
      <c r="A1483" t="s">
        <v>82</v>
      </c>
      <c r="B1483" t="str">
        <f t="shared" si="71"/>
        <v>9781910574881</v>
      </c>
      <c r="C1483" s="1">
        <v>44888</v>
      </c>
      <c r="D1483">
        <v>8.25</v>
      </c>
      <c r="E1483">
        <v>95</v>
      </c>
      <c r="F1483" t="s">
        <v>367</v>
      </c>
      <c r="G1483">
        <v>3</v>
      </c>
      <c r="H1483">
        <v>24.75</v>
      </c>
      <c r="I1483">
        <v>14.85</v>
      </c>
      <c r="J1483">
        <v>40</v>
      </c>
      <c r="K1483">
        <v>50.43</v>
      </c>
      <c r="L1483">
        <v>12.27</v>
      </c>
      <c r="M1483">
        <v>2</v>
      </c>
    </row>
    <row r="1484" spans="1:13" x14ac:dyDescent="0.25">
      <c r="A1484" t="s">
        <v>11</v>
      </c>
      <c r="B1484" t="str">
        <f t="shared" ref="B1484:B1501" si="72">"9781801062992"</f>
        <v>9781801062992</v>
      </c>
      <c r="C1484" s="1">
        <v>44888</v>
      </c>
      <c r="D1484">
        <v>8.25</v>
      </c>
      <c r="E1484">
        <v>175</v>
      </c>
      <c r="F1484" t="s">
        <v>306</v>
      </c>
      <c r="G1484">
        <v>2</v>
      </c>
      <c r="H1484">
        <v>16.5</v>
      </c>
      <c r="I1484">
        <v>11</v>
      </c>
      <c r="J1484">
        <v>33.33</v>
      </c>
      <c r="K1484">
        <v>44.97</v>
      </c>
      <c r="L1484">
        <v>9.08</v>
      </c>
      <c r="M1484">
        <v>2</v>
      </c>
    </row>
    <row r="1485" spans="1:13" x14ac:dyDescent="0.25">
      <c r="A1485" t="s">
        <v>11</v>
      </c>
      <c r="B1485" t="str">
        <f t="shared" si="72"/>
        <v>9781801062992</v>
      </c>
      <c r="C1485" s="1">
        <v>44888</v>
      </c>
      <c r="D1485">
        <v>8.25</v>
      </c>
      <c r="E1485">
        <v>175</v>
      </c>
      <c r="F1485" t="s">
        <v>316</v>
      </c>
      <c r="G1485">
        <v>4</v>
      </c>
      <c r="H1485">
        <v>33</v>
      </c>
      <c r="I1485">
        <v>22</v>
      </c>
      <c r="J1485">
        <v>33.33</v>
      </c>
      <c r="K1485">
        <v>45</v>
      </c>
      <c r="L1485">
        <v>18.149999999999999</v>
      </c>
      <c r="M1485">
        <v>2</v>
      </c>
    </row>
    <row r="1486" spans="1:13" x14ac:dyDescent="0.25">
      <c r="A1486" t="s">
        <v>11</v>
      </c>
      <c r="B1486" t="str">
        <f t="shared" si="72"/>
        <v>9781801062992</v>
      </c>
      <c r="C1486" s="1">
        <v>44888</v>
      </c>
      <c r="D1486">
        <v>8.25</v>
      </c>
      <c r="E1486">
        <v>175</v>
      </c>
      <c r="F1486" t="s">
        <v>300</v>
      </c>
      <c r="G1486">
        <v>28</v>
      </c>
      <c r="H1486">
        <v>231</v>
      </c>
      <c r="I1486">
        <v>154.01</v>
      </c>
      <c r="J1486">
        <v>33.33</v>
      </c>
      <c r="K1486">
        <v>45</v>
      </c>
      <c r="L1486">
        <v>127.05</v>
      </c>
      <c r="M1486">
        <v>2</v>
      </c>
    </row>
    <row r="1487" spans="1:13" x14ac:dyDescent="0.25">
      <c r="A1487" t="s">
        <v>11</v>
      </c>
      <c r="B1487" t="str">
        <f t="shared" si="72"/>
        <v>9781801062992</v>
      </c>
      <c r="C1487" s="1">
        <v>44888</v>
      </c>
      <c r="D1487">
        <v>8.25</v>
      </c>
      <c r="E1487">
        <v>175</v>
      </c>
      <c r="F1487" t="s">
        <v>335</v>
      </c>
      <c r="G1487">
        <v>3</v>
      </c>
      <c r="H1487">
        <v>24.75</v>
      </c>
      <c r="I1487">
        <v>16.5</v>
      </c>
      <c r="J1487">
        <v>33.33</v>
      </c>
      <c r="K1487">
        <v>45.02</v>
      </c>
      <c r="L1487">
        <v>13.61</v>
      </c>
      <c r="M1487">
        <v>2</v>
      </c>
    </row>
    <row r="1488" spans="1:13" x14ac:dyDescent="0.25">
      <c r="A1488" t="s">
        <v>11</v>
      </c>
      <c r="B1488" t="str">
        <f t="shared" si="72"/>
        <v>9781801062992</v>
      </c>
      <c r="C1488" s="1">
        <v>44888</v>
      </c>
      <c r="D1488">
        <v>8.25</v>
      </c>
      <c r="E1488">
        <v>175</v>
      </c>
      <c r="F1488" t="s">
        <v>388</v>
      </c>
      <c r="G1488">
        <v>1</v>
      </c>
      <c r="H1488">
        <v>8.25</v>
      </c>
      <c r="I1488">
        <v>5.5</v>
      </c>
      <c r="J1488">
        <v>33.33</v>
      </c>
      <c r="K1488">
        <v>44.97</v>
      </c>
      <c r="L1488">
        <v>4.54</v>
      </c>
      <c r="M1488">
        <v>2</v>
      </c>
    </row>
    <row r="1489" spans="1:13" x14ac:dyDescent="0.25">
      <c r="A1489" t="s">
        <v>11</v>
      </c>
      <c r="B1489" t="str">
        <f t="shared" si="72"/>
        <v>9781801062992</v>
      </c>
      <c r="C1489" s="1">
        <v>44888</v>
      </c>
      <c r="D1489">
        <v>8.25</v>
      </c>
      <c r="E1489">
        <v>175</v>
      </c>
      <c r="F1489" t="s">
        <v>313</v>
      </c>
      <c r="G1489">
        <v>3</v>
      </c>
      <c r="H1489">
        <v>24.75</v>
      </c>
      <c r="I1489">
        <v>16.5</v>
      </c>
      <c r="J1489">
        <v>33.33</v>
      </c>
      <c r="K1489">
        <v>45.02</v>
      </c>
      <c r="L1489">
        <v>13.61</v>
      </c>
      <c r="M1489">
        <v>2</v>
      </c>
    </row>
    <row r="1490" spans="1:13" x14ac:dyDescent="0.25">
      <c r="A1490" t="s">
        <v>11</v>
      </c>
      <c r="B1490" t="str">
        <f t="shared" si="72"/>
        <v>9781801062992</v>
      </c>
      <c r="C1490" s="1">
        <v>44888</v>
      </c>
      <c r="D1490">
        <v>8.25</v>
      </c>
      <c r="E1490">
        <v>175</v>
      </c>
      <c r="F1490" t="s">
        <v>297</v>
      </c>
      <c r="G1490">
        <v>1</v>
      </c>
      <c r="H1490">
        <v>8.25</v>
      </c>
      <c r="I1490">
        <v>5.5</v>
      </c>
      <c r="J1490">
        <v>33.33</v>
      </c>
      <c r="K1490">
        <v>44.97</v>
      </c>
      <c r="L1490">
        <v>4.54</v>
      </c>
      <c r="M1490">
        <v>2</v>
      </c>
    </row>
    <row r="1491" spans="1:13" x14ac:dyDescent="0.25">
      <c r="A1491" t="s">
        <v>11</v>
      </c>
      <c r="B1491" t="str">
        <f t="shared" si="72"/>
        <v>9781801062992</v>
      </c>
      <c r="C1491" s="1">
        <v>44888</v>
      </c>
      <c r="D1491">
        <v>8.25</v>
      </c>
      <c r="E1491">
        <v>175</v>
      </c>
      <c r="F1491" t="s">
        <v>297</v>
      </c>
      <c r="G1491">
        <v>27</v>
      </c>
      <c r="H1491">
        <v>222.75</v>
      </c>
      <c r="I1491">
        <v>148.51</v>
      </c>
      <c r="J1491">
        <v>33.33</v>
      </c>
      <c r="K1491">
        <v>45.01</v>
      </c>
      <c r="L1491">
        <v>122.51</v>
      </c>
      <c r="M1491">
        <v>2</v>
      </c>
    </row>
    <row r="1492" spans="1:13" x14ac:dyDescent="0.25">
      <c r="A1492" t="s">
        <v>11</v>
      </c>
      <c r="B1492" t="str">
        <f t="shared" si="72"/>
        <v>9781801062992</v>
      </c>
      <c r="C1492" s="1">
        <v>44888</v>
      </c>
      <c r="D1492">
        <v>8.25</v>
      </c>
      <c r="E1492">
        <v>175</v>
      </c>
      <c r="F1492" t="s">
        <v>297</v>
      </c>
      <c r="G1492">
        <v>20</v>
      </c>
      <c r="H1492">
        <v>165</v>
      </c>
      <c r="I1492">
        <v>110.01</v>
      </c>
      <c r="J1492">
        <v>33.33</v>
      </c>
      <c r="K1492">
        <v>45</v>
      </c>
      <c r="L1492">
        <v>90.75</v>
      </c>
      <c r="M1492">
        <v>2</v>
      </c>
    </row>
    <row r="1493" spans="1:13" x14ac:dyDescent="0.25">
      <c r="A1493" t="s">
        <v>11</v>
      </c>
      <c r="B1493" t="str">
        <f t="shared" si="72"/>
        <v>9781801062992</v>
      </c>
      <c r="C1493" s="1">
        <v>44888</v>
      </c>
      <c r="D1493">
        <v>8.25</v>
      </c>
      <c r="E1493">
        <v>175</v>
      </c>
      <c r="F1493" t="s">
        <v>360</v>
      </c>
      <c r="G1493">
        <v>1</v>
      </c>
      <c r="H1493">
        <v>8.25</v>
      </c>
      <c r="I1493">
        <v>5.5</v>
      </c>
      <c r="J1493">
        <v>33.33</v>
      </c>
      <c r="K1493">
        <v>44.97</v>
      </c>
      <c r="L1493">
        <v>4.54</v>
      </c>
      <c r="M1493">
        <v>2</v>
      </c>
    </row>
    <row r="1494" spans="1:13" x14ac:dyDescent="0.25">
      <c r="A1494" t="s">
        <v>11</v>
      </c>
      <c r="B1494" t="str">
        <f t="shared" si="72"/>
        <v>9781801062992</v>
      </c>
      <c r="C1494" s="1">
        <v>44888</v>
      </c>
      <c r="D1494">
        <v>8.25</v>
      </c>
      <c r="E1494">
        <v>175</v>
      </c>
      <c r="F1494" t="s">
        <v>309</v>
      </c>
      <c r="G1494">
        <v>1</v>
      </c>
      <c r="H1494">
        <v>8.25</v>
      </c>
      <c r="I1494">
        <v>5.5</v>
      </c>
      <c r="J1494">
        <v>33.33</v>
      </c>
      <c r="K1494">
        <v>44.97</v>
      </c>
      <c r="L1494">
        <v>4.54</v>
      </c>
      <c r="M1494">
        <v>2</v>
      </c>
    </row>
    <row r="1495" spans="1:13" x14ac:dyDescent="0.25">
      <c r="A1495" t="s">
        <v>11</v>
      </c>
      <c r="B1495" t="str">
        <f t="shared" si="72"/>
        <v>9781801062992</v>
      </c>
      <c r="C1495" s="1">
        <v>44888</v>
      </c>
      <c r="D1495">
        <v>8.25</v>
      </c>
      <c r="E1495">
        <v>175</v>
      </c>
      <c r="F1495" t="s">
        <v>342</v>
      </c>
      <c r="G1495">
        <v>2</v>
      </c>
      <c r="H1495">
        <v>16.5</v>
      </c>
      <c r="I1495">
        <v>11</v>
      </c>
      <c r="J1495">
        <v>33.33</v>
      </c>
      <c r="K1495">
        <v>44.97</v>
      </c>
      <c r="L1495">
        <v>9.08</v>
      </c>
      <c r="M1495">
        <v>2</v>
      </c>
    </row>
    <row r="1496" spans="1:13" x14ac:dyDescent="0.25">
      <c r="A1496" t="s">
        <v>11</v>
      </c>
      <c r="B1496" t="str">
        <f t="shared" si="72"/>
        <v>9781801062992</v>
      </c>
      <c r="C1496" s="1">
        <v>44888</v>
      </c>
      <c r="D1496">
        <v>8.25</v>
      </c>
      <c r="E1496">
        <v>175</v>
      </c>
      <c r="F1496" t="s">
        <v>327</v>
      </c>
      <c r="G1496">
        <v>-1</v>
      </c>
      <c r="H1496">
        <v>-8.25</v>
      </c>
      <c r="I1496">
        <v>-5.5</v>
      </c>
      <c r="J1496">
        <v>33.33</v>
      </c>
      <c r="K1496">
        <v>44.97</v>
      </c>
      <c r="L1496">
        <v>-4.54</v>
      </c>
      <c r="M1496">
        <v>2</v>
      </c>
    </row>
    <row r="1497" spans="1:13" x14ac:dyDescent="0.25">
      <c r="A1497" t="s">
        <v>11</v>
      </c>
      <c r="B1497" t="str">
        <f t="shared" si="72"/>
        <v>9781801062992</v>
      </c>
      <c r="C1497" s="1">
        <v>44888</v>
      </c>
      <c r="D1497">
        <v>8.25</v>
      </c>
      <c r="E1497">
        <v>175</v>
      </c>
      <c r="F1497" t="s">
        <v>325</v>
      </c>
      <c r="G1497">
        <v>1</v>
      </c>
      <c r="H1497">
        <v>8.25</v>
      </c>
      <c r="I1497">
        <v>5.5</v>
      </c>
      <c r="J1497">
        <v>33.33</v>
      </c>
      <c r="K1497">
        <v>44.97</v>
      </c>
      <c r="L1497">
        <v>4.54</v>
      </c>
      <c r="M1497">
        <v>2</v>
      </c>
    </row>
    <row r="1498" spans="1:13" x14ac:dyDescent="0.25">
      <c r="A1498" t="s">
        <v>11</v>
      </c>
      <c r="B1498" t="str">
        <f t="shared" si="72"/>
        <v>9781801062992</v>
      </c>
      <c r="C1498" s="1">
        <v>44888</v>
      </c>
      <c r="D1498">
        <v>8.25</v>
      </c>
      <c r="E1498">
        <v>175</v>
      </c>
      <c r="F1498" t="s">
        <v>325</v>
      </c>
      <c r="G1498">
        <v>1</v>
      </c>
      <c r="H1498">
        <v>8.25</v>
      </c>
      <c r="I1498">
        <v>5.5</v>
      </c>
      <c r="J1498">
        <v>33.33</v>
      </c>
      <c r="K1498">
        <v>44.97</v>
      </c>
      <c r="L1498">
        <v>4.54</v>
      </c>
      <c r="M1498">
        <v>2</v>
      </c>
    </row>
    <row r="1499" spans="1:13" x14ac:dyDescent="0.25">
      <c r="A1499" t="s">
        <v>11</v>
      </c>
      <c r="B1499" t="str">
        <f t="shared" si="72"/>
        <v>9781801062992</v>
      </c>
      <c r="C1499" s="1">
        <v>44888</v>
      </c>
      <c r="D1499">
        <v>8.25</v>
      </c>
      <c r="E1499">
        <v>175</v>
      </c>
      <c r="F1499" t="s">
        <v>325</v>
      </c>
      <c r="G1499">
        <v>1</v>
      </c>
      <c r="H1499">
        <v>8.25</v>
      </c>
      <c r="I1499">
        <v>5.5</v>
      </c>
      <c r="J1499">
        <v>33.33</v>
      </c>
      <c r="K1499">
        <v>44.97</v>
      </c>
      <c r="L1499">
        <v>4.54</v>
      </c>
      <c r="M1499">
        <v>2</v>
      </c>
    </row>
    <row r="1500" spans="1:13" x14ac:dyDescent="0.25">
      <c r="A1500" t="s">
        <v>11</v>
      </c>
      <c r="B1500" t="str">
        <f t="shared" si="72"/>
        <v>9781801062992</v>
      </c>
      <c r="C1500" s="1">
        <v>44888</v>
      </c>
      <c r="D1500">
        <v>8.25</v>
      </c>
      <c r="E1500">
        <v>175</v>
      </c>
      <c r="F1500" t="s">
        <v>357</v>
      </c>
      <c r="G1500">
        <v>3</v>
      </c>
      <c r="H1500">
        <v>24.75</v>
      </c>
      <c r="I1500">
        <v>16.5</v>
      </c>
      <c r="J1500">
        <v>33.33</v>
      </c>
      <c r="K1500">
        <v>45.02</v>
      </c>
      <c r="L1500">
        <v>13.61</v>
      </c>
      <c r="M1500">
        <v>2</v>
      </c>
    </row>
    <row r="1501" spans="1:13" x14ac:dyDescent="0.25">
      <c r="A1501" t="s">
        <v>11</v>
      </c>
      <c r="B1501" t="str">
        <f t="shared" si="72"/>
        <v>9781801062992</v>
      </c>
      <c r="C1501" s="1">
        <v>44888</v>
      </c>
      <c r="D1501">
        <v>8.25</v>
      </c>
      <c r="E1501">
        <v>175</v>
      </c>
      <c r="F1501" t="s">
        <v>320</v>
      </c>
      <c r="G1501">
        <v>4</v>
      </c>
      <c r="H1501">
        <v>33</v>
      </c>
      <c r="I1501">
        <v>22</v>
      </c>
      <c r="J1501">
        <v>33.33</v>
      </c>
      <c r="K1501">
        <v>45</v>
      </c>
      <c r="L1501">
        <v>18.149999999999999</v>
      </c>
      <c r="M1501">
        <v>2</v>
      </c>
    </row>
    <row r="1502" spans="1:13" x14ac:dyDescent="0.25">
      <c r="A1502" t="s">
        <v>291</v>
      </c>
      <c r="B1502" t="str">
        <f t="shared" ref="B1502:B1507" si="73">"9781801062923"</f>
        <v>9781801062923</v>
      </c>
      <c r="C1502" s="1">
        <v>44901</v>
      </c>
      <c r="D1502">
        <v>12.99</v>
      </c>
      <c r="E1502">
        <v>112</v>
      </c>
      <c r="F1502" t="s">
        <v>298</v>
      </c>
      <c r="G1502">
        <v>6</v>
      </c>
      <c r="H1502">
        <v>77.94</v>
      </c>
      <c r="I1502">
        <v>49.1</v>
      </c>
      <c r="J1502">
        <v>37</v>
      </c>
      <c r="K1502">
        <v>47.96</v>
      </c>
      <c r="L1502">
        <v>40.56</v>
      </c>
      <c r="M1502">
        <v>1</v>
      </c>
    </row>
    <row r="1503" spans="1:13" x14ac:dyDescent="0.25">
      <c r="A1503" t="s">
        <v>291</v>
      </c>
      <c r="B1503" t="str">
        <f t="shared" si="73"/>
        <v>9781801062923</v>
      </c>
      <c r="C1503" s="1">
        <v>44901</v>
      </c>
      <c r="D1503">
        <v>12.99</v>
      </c>
      <c r="E1503">
        <v>112</v>
      </c>
      <c r="F1503" t="s">
        <v>306</v>
      </c>
      <c r="G1503">
        <v>1</v>
      </c>
      <c r="H1503">
        <v>12.99</v>
      </c>
      <c r="I1503">
        <v>8.66</v>
      </c>
      <c r="J1503">
        <v>33.33</v>
      </c>
      <c r="K1503">
        <v>45.04</v>
      </c>
      <c r="L1503">
        <v>7.14</v>
      </c>
      <c r="M1503">
        <v>1</v>
      </c>
    </row>
    <row r="1504" spans="1:13" x14ac:dyDescent="0.25">
      <c r="A1504" t="s">
        <v>291</v>
      </c>
      <c r="B1504" t="str">
        <f t="shared" si="73"/>
        <v>9781801062923</v>
      </c>
      <c r="C1504" s="1">
        <v>44901</v>
      </c>
      <c r="D1504">
        <v>12.99</v>
      </c>
      <c r="E1504">
        <v>112</v>
      </c>
      <c r="F1504" t="s">
        <v>306</v>
      </c>
      <c r="G1504">
        <v>-2</v>
      </c>
      <c r="H1504">
        <v>-25.98</v>
      </c>
      <c r="I1504">
        <v>-17.32</v>
      </c>
      <c r="J1504">
        <v>33.33</v>
      </c>
      <c r="K1504">
        <v>45</v>
      </c>
      <c r="L1504">
        <v>-14.29</v>
      </c>
      <c r="M1504">
        <v>1</v>
      </c>
    </row>
    <row r="1505" spans="1:13" x14ac:dyDescent="0.25">
      <c r="A1505" t="s">
        <v>291</v>
      </c>
      <c r="B1505" t="str">
        <f t="shared" si="73"/>
        <v>9781801062923</v>
      </c>
      <c r="C1505" s="1">
        <v>44901</v>
      </c>
      <c r="D1505">
        <v>12.99</v>
      </c>
      <c r="E1505">
        <v>112</v>
      </c>
      <c r="F1505" t="s">
        <v>337</v>
      </c>
      <c r="G1505">
        <v>-3</v>
      </c>
      <c r="H1505">
        <v>-38.97</v>
      </c>
      <c r="I1505">
        <v>-25.98</v>
      </c>
      <c r="J1505">
        <v>33.33</v>
      </c>
      <c r="K1505">
        <v>45.01</v>
      </c>
      <c r="L1505">
        <v>-21.43</v>
      </c>
      <c r="M1505">
        <v>1</v>
      </c>
    </row>
    <row r="1506" spans="1:13" x14ac:dyDescent="0.25">
      <c r="A1506" t="s">
        <v>291</v>
      </c>
      <c r="B1506" t="str">
        <f t="shared" si="73"/>
        <v>9781801062923</v>
      </c>
      <c r="C1506" s="1">
        <v>44901</v>
      </c>
      <c r="D1506">
        <v>12.99</v>
      </c>
      <c r="E1506">
        <v>112</v>
      </c>
      <c r="F1506" t="s">
        <v>299</v>
      </c>
      <c r="G1506">
        <v>-2</v>
      </c>
      <c r="H1506">
        <v>-25.98</v>
      </c>
      <c r="I1506">
        <v>-17.32</v>
      </c>
      <c r="J1506">
        <v>33.33</v>
      </c>
      <c r="K1506">
        <v>45</v>
      </c>
      <c r="L1506">
        <v>-14.29</v>
      </c>
      <c r="M1506">
        <v>1</v>
      </c>
    </row>
    <row r="1507" spans="1:13" x14ac:dyDescent="0.25">
      <c r="A1507" t="s">
        <v>291</v>
      </c>
      <c r="B1507" t="str">
        <f t="shared" si="73"/>
        <v>9781801062923</v>
      </c>
      <c r="C1507" s="1">
        <v>44901</v>
      </c>
      <c r="D1507">
        <v>12.99</v>
      </c>
      <c r="E1507">
        <v>112</v>
      </c>
      <c r="F1507" t="s">
        <v>390</v>
      </c>
      <c r="G1507">
        <v>-2</v>
      </c>
      <c r="H1507">
        <v>-25.98</v>
      </c>
      <c r="I1507">
        <v>-17.32</v>
      </c>
      <c r="J1507">
        <v>33.33</v>
      </c>
      <c r="K1507">
        <v>45</v>
      </c>
      <c r="L1507">
        <v>-14.29</v>
      </c>
      <c r="M1507">
        <v>1</v>
      </c>
    </row>
    <row r="1508" spans="1:13" x14ac:dyDescent="0.25">
      <c r="A1508" t="s">
        <v>118</v>
      </c>
      <c r="B1508" t="str">
        <f t="shared" ref="B1508:B1519" si="74">"9781801062978"</f>
        <v>9781801062978</v>
      </c>
      <c r="C1508" s="1">
        <v>44902</v>
      </c>
      <c r="D1508">
        <v>7.99</v>
      </c>
      <c r="E1508">
        <v>133</v>
      </c>
      <c r="F1508" t="s">
        <v>298</v>
      </c>
      <c r="G1508">
        <v>6</v>
      </c>
      <c r="H1508">
        <v>47.94</v>
      </c>
      <c r="I1508">
        <v>30.2</v>
      </c>
      <c r="J1508">
        <v>37</v>
      </c>
      <c r="K1508">
        <v>47.96</v>
      </c>
      <c r="L1508">
        <v>24.95</v>
      </c>
      <c r="M1508">
        <v>1</v>
      </c>
    </row>
    <row r="1509" spans="1:13" x14ac:dyDescent="0.25">
      <c r="A1509" t="s">
        <v>118</v>
      </c>
      <c r="B1509" t="str">
        <f t="shared" si="74"/>
        <v>9781801062978</v>
      </c>
      <c r="C1509" s="1">
        <v>44902</v>
      </c>
      <c r="D1509">
        <v>7.99</v>
      </c>
      <c r="E1509">
        <v>133</v>
      </c>
      <c r="F1509" t="s">
        <v>307</v>
      </c>
      <c r="G1509">
        <v>1</v>
      </c>
      <c r="H1509">
        <v>7.99</v>
      </c>
      <c r="I1509">
        <v>5.33</v>
      </c>
      <c r="J1509">
        <v>33.33</v>
      </c>
      <c r="K1509">
        <v>45.06</v>
      </c>
      <c r="L1509">
        <v>4.3899999999999997</v>
      </c>
      <c r="M1509">
        <v>1</v>
      </c>
    </row>
    <row r="1510" spans="1:13" x14ac:dyDescent="0.25">
      <c r="A1510" t="s">
        <v>118</v>
      </c>
      <c r="B1510" t="str">
        <f t="shared" si="74"/>
        <v>9781801062978</v>
      </c>
      <c r="C1510" s="1">
        <v>44902</v>
      </c>
      <c r="D1510">
        <v>7.99</v>
      </c>
      <c r="E1510">
        <v>133</v>
      </c>
      <c r="F1510" t="s">
        <v>336</v>
      </c>
      <c r="G1510">
        <v>3</v>
      </c>
      <c r="H1510">
        <v>23.97</v>
      </c>
      <c r="I1510">
        <v>15.98</v>
      </c>
      <c r="J1510">
        <v>33.33</v>
      </c>
      <c r="K1510">
        <v>45.02</v>
      </c>
      <c r="L1510">
        <v>13.18</v>
      </c>
      <c r="M1510">
        <v>1</v>
      </c>
    </row>
    <row r="1511" spans="1:13" x14ac:dyDescent="0.25">
      <c r="A1511" t="s">
        <v>118</v>
      </c>
      <c r="B1511" t="str">
        <f t="shared" si="74"/>
        <v>9781801062978</v>
      </c>
      <c r="C1511" s="1">
        <v>44902</v>
      </c>
      <c r="D1511">
        <v>7.99</v>
      </c>
      <c r="E1511">
        <v>133</v>
      </c>
      <c r="F1511" t="s">
        <v>311</v>
      </c>
      <c r="G1511">
        <v>-4</v>
      </c>
      <c r="H1511">
        <v>-31.96</v>
      </c>
      <c r="I1511">
        <v>-21.31</v>
      </c>
      <c r="J1511">
        <v>33.33</v>
      </c>
      <c r="K1511">
        <v>45</v>
      </c>
      <c r="L1511">
        <v>-17.579999999999998</v>
      </c>
      <c r="M1511">
        <v>1</v>
      </c>
    </row>
    <row r="1512" spans="1:13" x14ac:dyDescent="0.25">
      <c r="A1512" t="s">
        <v>118</v>
      </c>
      <c r="B1512" t="str">
        <f t="shared" si="74"/>
        <v>9781801062978</v>
      </c>
      <c r="C1512" s="1">
        <v>44902</v>
      </c>
      <c r="D1512">
        <v>7.99</v>
      </c>
      <c r="E1512">
        <v>133</v>
      </c>
      <c r="F1512" t="s">
        <v>419</v>
      </c>
      <c r="G1512">
        <v>-3</v>
      </c>
      <c r="H1512">
        <v>-23.97</v>
      </c>
      <c r="I1512">
        <v>-15.98</v>
      </c>
      <c r="J1512">
        <v>33.33</v>
      </c>
      <c r="K1512">
        <v>45.02</v>
      </c>
      <c r="L1512">
        <v>-13.18</v>
      </c>
      <c r="M1512">
        <v>1</v>
      </c>
    </row>
    <row r="1513" spans="1:13" x14ac:dyDescent="0.25">
      <c r="A1513" t="s">
        <v>118</v>
      </c>
      <c r="B1513" t="str">
        <f t="shared" si="74"/>
        <v>9781801062978</v>
      </c>
      <c r="C1513" s="1">
        <v>44902</v>
      </c>
      <c r="D1513">
        <v>7.99</v>
      </c>
      <c r="E1513">
        <v>133</v>
      </c>
      <c r="F1513" t="s">
        <v>299</v>
      </c>
      <c r="G1513">
        <v>-5</v>
      </c>
      <c r="H1513">
        <v>-39.950000000000003</v>
      </c>
      <c r="I1513">
        <v>-26.63</v>
      </c>
      <c r="J1513">
        <v>33.33</v>
      </c>
      <c r="K1513">
        <v>45.01</v>
      </c>
      <c r="L1513">
        <v>-21.97</v>
      </c>
      <c r="M1513">
        <v>1</v>
      </c>
    </row>
    <row r="1514" spans="1:13" x14ac:dyDescent="0.25">
      <c r="A1514" t="s">
        <v>118</v>
      </c>
      <c r="B1514" t="str">
        <f t="shared" si="74"/>
        <v>9781801062978</v>
      </c>
      <c r="C1514" s="1">
        <v>44902</v>
      </c>
      <c r="D1514">
        <v>7.99</v>
      </c>
      <c r="E1514">
        <v>133</v>
      </c>
      <c r="F1514" t="s">
        <v>345</v>
      </c>
      <c r="G1514">
        <v>10</v>
      </c>
      <c r="H1514">
        <v>79.900000000000006</v>
      </c>
      <c r="I1514">
        <v>53.27</v>
      </c>
      <c r="J1514">
        <v>33.33</v>
      </c>
      <c r="K1514">
        <v>45</v>
      </c>
      <c r="L1514">
        <v>43.95</v>
      </c>
      <c r="M1514">
        <v>1</v>
      </c>
    </row>
    <row r="1515" spans="1:13" x14ac:dyDescent="0.25">
      <c r="A1515" t="s">
        <v>118</v>
      </c>
      <c r="B1515" t="str">
        <f t="shared" si="74"/>
        <v>9781801062978</v>
      </c>
      <c r="C1515" s="1">
        <v>44902</v>
      </c>
      <c r="D1515">
        <v>7.99</v>
      </c>
      <c r="E1515">
        <v>133</v>
      </c>
      <c r="F1515" t="s">
        <v>364</v>
      </c>
      <c r="G1515">
        <v>-1</v>
      </c>
      <c r="H1515">
        <v>-7.99</v>
      </c>
      <c r="I1515">
        <v>-5.33</v>
      </c>
      <c r="J1515">
        <v>33.33</v>
      </c>
      <c r="K1515">
        <v>45.06</v>
      </c>
      <c r="L1515">
        <v>-4.3899999999999997</v>
      </c>
      <c r="M1515">
        <v>1</v>
      </c>
    </row>
    <row r="1516" spans="1:13" x14ac:dyDescent="0.25">
      <c r="A1516" t="s">
        <v>118</v>
      </c>
      <c r="B1516" t="str">
        <f t="shared" si="74"/>
        <v>9781801062978</v>
      </c>
      <c r="C1516" s="1">
        <v>44902</v>
      </c>
      <c r="D1516">
        <v>7.99</v>
      </c>
      <c r="E1516">
        <v>133</v>
      </c>
      <c r="F1516" t="s">
        <v>327</v>
      </c>
      <c r="G1516">
        <v>-1</v>
      </c>
      <c r="H1516">
        <v>-7.99</v>
      </c>
      <c r="I1516">
        <v>-5.33</v>
      </c>
      <c r="J1516">
        <v>33.33</v>
      </c>
      <c r="K1516">
        <v>45.06</v>
      </c>
      <c r="L1516">
        <v>-4.3899999999999997</v>
      </c>
      <c r="M1516">
        <v>1</v>
      </c>
    </row>
    <row r="1517" spans="1:13" x14ac:dyDescent="0.25">
      <c r="A1517" t="s">
        <v>118</v>
      </c>
      <c r="B1517" t="str">
        <f t="shared" si="74"/>
        <v>9781801062978</v>
      </c>
      <c r="C1517" s="1">
        <v>44902</v>
      </c>
      <c r="D1517">
        <v>7.99</v>
      </c>
      <c r="E1517">
        <v>133</v>
      </c>
      <c r="F1517" t="s">
        <v>325</v>
      </c>
      <c r="G1517">
        <v>1</v>
      </c>
      <c r="H1517">
        <v>7.99</v>
      </c>
      <c r="I1517">
        <v>5.33</v>
      </c>
      <c r="J1517">
        <v>33.33</v>
      </c>
      <c r="K1517">
        <v>45.06</v>
      </c>
      <c r="L1517">
        <v>4.3899999999999997</v>
      </c>
      <c r="M1517">
        <v>1</v>
      </c>
    </row>
    <row r="1518" spans="1:13" x14ac:dyDescent="0.25">
      <c r="A1518" t="s">
        <v>118</v>
      </c>
      <c r="B1518" t="str">
        <f t="shared" si="74"/>
        <v>9781801062978</v>
      </c>
      <c r="C1518" s="1">
        <v>44902</v>
      </c>
      <c r="D1518">
        <v>7.99</v>
      </c>
      <c r="E1518">
        <v>133</v>
      </c>
      <c r="F1518" t="s">
        <v>381</v>
      </c>
      <c r="G1518">
        <v>-3</v>
      </c>
      <c r="H1518">
        <v>-23.97</v>
      </c>
      <c r="I1518">
        <v>-15.98</v>
      </c>
      <c r="J1518">
        <v>33.33</v>
      </c>
      <c r="K1518">
        <v>45.02</v>
      </c>
      <c r="L1518">
        <v>-13.18</v>
      </c>
      <c r="M1518">
        <v>1</v>
      </c>
    </row>
    <row r="1519" spans="1:13" x14ac:dyDescent="0.25">
      <c r="A1519" t="s">
        <v>118</v>
      </c>
      <c r="B1519" t="str">
        <f t="shared" si="74"/>
        <v>9781801062978</v>
      </c>
      <c r="C1519" s="1">
        <v>44902</v>
      </c>
      <c r="D1519">
        <v>7.99</v>
      </c>
      <c r="E1519">
        <v>133</v>
      </c>
      <c r="F1519" t="s">
        <v>319</v>
      </c>
      <c r="G1519">
        <v>1</v>
      </c>
      <c r="H1519">
        <v>7.99</v>
      </c>
      <c r="I1519">
        <v>5.33</v>
      </c>
      <c r="J1519">
        <v>33.33</v>
      </c>
      <c r="K1519">
        <v>45.06</v>
      </c>
      <c r="L1519">
        <v>4.3899999999999997</v>
      </c>
      <c r="M1519">
        <v>1</v>
      </c>
    </row>
    <row r="1520" spans="1:13" x14ac:dyDescent="0.25">
      <c r="A1520" t="s">
        <v>116</v>
      </c>
      <c r="B1520" t="str">
        <f>"9781912261284"</f>
        <v>9781912261284</v>
      </c>
      <c r="C1520" s="1">
        <v>44908</v>
      </c>
      <c r="D1520">
        <v>7.99</v>
      </c>
      <c r="E1520">
        <v>91</v>
      </c>
      <c r="F1520" t="s">
        <v>307</v>
      </c>
      <c r="G1520">
        <v>1</v>
      </c>
      <c r="H1520">
        <v>7.99</v>
      </c>
      <c r="I1520">
        <v>5.33</v>
      </c>
      <c r="J1520">
        <v>33.33</v>
      </c>
      <c r="K1520">
        <v>45.06</v>
      </c>
      <c r="L1520">
        <v>4.3899999999999997</v>
      </c>
      <c r="M1520">
        <v>1</v>
      </c>
    </row>
    <row r="1521" spans="1:13" x14ac:dyDescent="0.25">
      <c r="A1521" t="s">
        <v>116</v>
      </c>
      <c r="B1521" t="str">
        <f>"9781912261284"</f>
        <v>9781912261284</v>
      </c>
      <c r="C1521" s="1">
        <v>44908</v>
      </c>
      <c r="D1521">
        <v>7.99</v>
      </c>
      <c r="E1521">
        <v>91</v>
      </c>
      <c r="F1521" t="s">
        <v>307</v>
      </c>
      <c r="G1521">
        <v>1</v>
      </c>
      <c r="H1521">
        <v>7.99</v>
      </c>
      <c r="I1521">
        <v>5.33</v>
      </c>
      <c r="J1521">
        <v>33.33</v>
      </c>
      <c r="K1521">
        <v>45.06</v>
      </c>
      <c r="L1521">
        <v>4.3899999999999997</v>
      </c>
      <c r="M1521">
        <v>1</v>
      </c>
    </row>
    <row r="1522" spans="1:13" x14ac:dyDescent="0.25">
      <c r="A1522" t="s">
        <v>116</v>
      </c>
      <c r="B1522" t="str">
        <f>"9781912261284"</f>
        <v>9781912261284</v>
      </c>
      <c r="C1522" s="1">
        <v>44908</v>
      </c>
      <c r="D1522">
        <v>7.99</v>
      </c>
      <c r="E1522">
        <v>91</v>
      </c>
      <c r="F1522" t="s">
        <v>305</v>
      </c>
      <c r="G1522">
        <v>3</v>
      </c>
      <c r="H1522">
        <v>23.97</v>
      </c>
      <c r="I1522">
        <v>15.58</v>
      </c>
      <c r="J1522">
        <v>35</v>
      </c>
      <c r="K1522">
        <v>46.31</v>
      </c>
      <c r="L1522">
        <v>12.87</v>
      </c>
      <c r="M1522">
        <v>1</v>
      </c>
    </row>
    <row r="1523" spans="1:13" x14ac:dyDescent="0.25">
      <c r="A1523" t="s">
        <v>121</v>
      </c>
      <c r="B1523" t="str">
        <f t="shared" ref="B1523:B1531" si="75">"9781801061827"</f>
        <v>9781801061827</v>
      </c>
      <c r="C1523" s="1">
        <v>44960</v>
      </c>
      <c r="D1523">
        <v>6.99</v>
      </c>
      <c r="E1523">
        <v>175</v>
      </c>
      <c r="F1523" t="s">
        <v>317</v>
      </c>
      <c r="G1523">
        <v>2</v>
      </c>
      <c r="H1523">
        <v>13.98</v>
      </c>
      <c r="I1523">
        <v>9.32</v>
      </c>
      <c r="J1523">
        <v>33.33</v>
      </c>
      <c r="K1523">
        <v>45</v>
      </c>
      <c r="L1523">
        <v>7.69</v>
      </c>
      <c r="M1523">
        <v>1</v>
      </c>
    </row>
    <row r="1524" spans="1:13" x14ac:dyDescent="0.25">
      <c r="A1524" t="s">
        <v>121</v>
      </c>
      <c r="B1524" t="str">
        <f t="shared" si="75"/>
        <v>9781801061827</v>
      </c>
      <c r="C1524" s="1">
        <v>44960</v>
      </c>
      <c r="D1524">
        <v>6.99</v>
      </c>
      <c r="E1524">
        <v>175</v>
      </c>
      <c r="F1524" t="s">
        <v>307</v>
      </c>
      <c r="G1524">
        <v>1</v>
      </c>
      <c r="H1524">
        <v>6.99</v>
      </c>
      <c r="I1524">
        <v>4.66</v>
      </c>
      <c r="J1524">
        <v>33.33</v>
      </c>
      <c r="K1524">
        <v>45.07</v>
      </c>
      <c r="L1524">
        <v>3.84</v>
      </c>
      <c r="M1524">
        <v>1</v>
      </c>
    </row>
    <row r="1525" spans="1:13" x14ac:dyDescent="0.25">
      <c r="A1525" t="s">
        <v>121</v>
      </c>
      <c r="B1525" t="str">
        <f t="shared" si="75"/>
        <v>9781801061827</v>
      </c>
      <c r="C1525" s="1">
        <v>44960</v>
      </c>
      <c r="D1525">
        <v>6.99</v>
      </c>
      <c r="E1525">
        <v>175</v>
      </c>
      <c r="F1525" t="s">
        <v>307</v>
      </c>
      <c r="G1525">
        <v>-3</v>
      </c>
      <c r="H1525">
        <v>-20.97</v>
      </c>
      <c r="I1525">
        <v>-13.98</v>
      </c>
      <c r="J1525">
        <v>33.33</v>
      </c>
      <c r="K1525">
        <v>45.02</v>
      </c>
      <c r="L1525">
        <v>-11.53</v>
      </c>
      <c r="M1525">
        <v>1</v>
      </c>
    </row>
    <row r="1526" spans="1:13" x14ac:dyDescent="0.25">
      <c r="A1526" t="s">
        <v>121</v>
      </c>
      <c r="B1526" t="str">
        <f t="shared" si="75"/>
        <v>9781801061827</v>
      </c>
      <c r="C1526" s="1">
        <v>44960</v>
      </c>
      <c r="D1526">
        <v>6.99</v>
      </c>
      <c r="E1526">
        <v>175</v>
      </c>
      <c r="F1526" t="s">
        <v>307</v>
      </c>
      <c r="G1526">
        <v>-1</v>
      </c>
      <c r="H1526">
        <v>-6.99</v>
      </c>
      <c r="I1526">
        <v>-4.66</v>
      </c>
      <c r="J1526">
        <v>33.33</v>
      </c>
      <c r="K1526">
        <v>45.07</v>
      </c>
      <c r="L1526">
        <v>-3.84</v>
      </c>
      <c r="M1526">
        <v>1</v>
      </c>
    </row>
    <row r="1527" spans="1:13" x14ac:dyDescent="0.25">
      <c r="A1527" t="s">
        <v>121</v>
      </c>
      <c r="B1527" t="str">
        <f t="shared" si="75"/>
        <v>9781801061827</v>
      </c>
      <c r="C1527" s="1">
        <v>44960</v>
      </c>
      <c r="D1527">
        <v>6.99</v>
      </c>
      <c r="E1527">
        <v>175</v>
      </c>
      <c r="F1527" t="s">
        <v>340</v>
      </c>
      <c r="G1527">
        <v>4</v>
      </c>
      <c r="H1527">
        <v>27.96</v>
      </c>
      <c r="I1527">
        <v>23.77</v>
      </c>
      <c r="J1527">
        <v>15</v>
      </c>
      <c r="K1527">
        <v>45</v>
      </c>
      <c r="L1527">
        <v>15.38</v>
      </c>
      <c r="M1527">
        <v>1</v>
      </c>
    </row>
    <row r="1528" spans="1:13" x14ac:dyDescent="0.25">
      <c r="A1528" t="s">
        <v>121</v>
      </c>
      <c r="B1528" t="str">
        <f t="shared" si="75"/>
        <v>9781801061827</v>
      </c>
      <c r="C1528" s="1">
        <v>44960</v>
      </c>
      <c r="D1528">
        <v>6.99</v>
      </c>
      <c r="E1528">
        <v>175</v>
      </c>
      <c r="F1528" t="s">
        <v>343</v>
      </c>
      <c r="G1528">
        <v>1</v>
      </c>
      <c r="H1528">
        <v>6.99</v>
      </c>
      <c r="I1528">
        <v>4.66</v>
      </c>
      <c r="J1528">
        <v>33.33</v>
      </c>
      <c r="K1528">
        <v>45.07</v>
      </c>
      <c r="L1528">
        <v>3.84</v>
      </c>
      <c r="M1528">
        <v>1</v>
      </c>
    </row>
    <row r="1529" spans="1:13" x14ac:dyDescent="0.25">
      <c r="A1529" t="s">
        <v>121</v>
      </c>
      <c r="B1529" t="str">
        <f t="shared" si="75"/>
        <v>9781801061827</v>
      </c>
      <c r="C1529" s="1">
        <v>44960</v>
      </c>
      <c r="D1529">
        <v>6.99</v>
      </c>
      <c r="E1529">
        <v>175</v>
      </c>
      <c r="F1529" t="s">
        <v>321</v>
      </c>
      <c r="G1529">
        <v>-1</v>
      </c>
      <c r="H1529">
        <v>-6.99</v>
      </c>
      <c r="I1529">
        <v>-4.66</v>
      </c>
      <c r="J1529">
        <v>33.33</v>
      </c>
      <c r="K1529">
        <v>45.07</v>
      </c>
      <c r="L1529">
        <v>-3.84</v>
      </c>
      <c r="M1529">
        <v>1</v>
      </c>
    </row>
    <row r="1530" spans="1:13" x14ac:dyDescent="0.25">
      <c r="A1530" t="s">
        <v>121</v>
      </c>
      <c r="B1530" t="str">
        <f t="shared" si="75"/>
        <v>9781801061827</v>
      </c>
      <c r="C1530" s="1">
        <v>44960</v>
      </c>
      <c r="D1530">
        <v>6.99</v>
      </c>
      <c r="E1530">
        <v>175</v>
      </c>
      <c r="F1530" t="s">
        <v>360</v>
      </c>
      <c r="G1530">
        <v>1</v>
      </c>
      <c r="H1530">
        <v>6.99</v>
      </c>
      <c r="I1530">
        <v>4.66</v>
      </c>
      <c r="J1530">
        <v>33.33</v>
      </c>
      <c r="K1530">
        <v>45.07</v>
      </c>
      <c r="L1530">
        <v>3.84</v>
      </c>
      <c r="M1530">
        <v>1</v>
      </c>
    </row>
    <row r="1531" spans="1:13" x14ac:dyDescent="0.25">
      <c r="A1531" t="s">
        <v>121</v>
      </c>
      <c r="B1531" t="str">
        <f t="shared" si="75"/>
        <v>9781801061827</v>
      </c>
      <c r="C1531" s="1">
        <v>44960</v>
      </c>
      <c r="D1531">
        <v>6.99</v>
      </c>
      <c r="E1531">
        <v>175</v>
      </c>
      <c r="F1531" t="s">
        <v>342</v>
      </c>
      <c r="G1531">
        <v>1</v>
      </c>
      <c r="H1531">
        <v>6.99</v>
      </c>
      <c r="I1531">
        <v>4.66</v>
      </c>
      <c r="J1531">
        <v>33.33</v>
      </c>
      <c r="K1531">
        <v>45.07</v>
      </c>
      <c r="L1531">
        <v>3.84</v>
      </c>
      <c r="M1531">
        <v>1</v>
      </c>
    </row>
    <row r="1532" spans="1:13" x14ac:dyDescent="0.25">
      <c r="A1532" t="s">
        <v>34</v>
      </c>
      <c r="B1532" t="str">
        <f t="shared" ref="B1532:B1550" si="76">"9781801062688"</f>
        <v>9781801062688</v>
      </c>
      <c r="C1532" s="1">
        <v>44985</v>
      </c>
      <c r="D1532">
        <v>7.99</v>
      </c>
      <c r="E1532">
        <v>145</v>
      </c>
      <c r="F1532" t="s">
        <v>310</v>
      </c>
      <c r="G1532">
        <v>1</v>
      </c>
      <c r="H1532">
        <v>7.99</v>
      </c>
      <c r="I1532">
        <v>5.33</v>
      </c>
      <c r="J1532">
        <v>33.33</v>
      </c>
      <c r="K1532">
        <v>45.06</v>
      </c>
      <c r="L1532">
        <v>4.3899999999999997</v>
      </c>
      <c r="M1532">
        <v>1</v>
      </c>
    </row>
    <row r="1533" spans="1:13" x14ac:dyDescent="0.25">
      <c r="A1533" t="s">
        <v>34</v>
      </c>
      <c r="B1533" t="str">
        <f t="shared" si="76"/>
        <v>9781801062688</v>
      </c>
      <c r="C1533" s="1">
        <v>44985</v>
      </c>
      <c r="D1533">
        <v>7.99</v>
      </c>
      <c r="E1533">
        <v>145</v>
      </c>
      <c r="F1533" t="s">
        <v>310</v>
      </c>
      <c r="G1533">
        <v>1</v>
      </c>
      <c r="H1533">
        <v>7.99</v>
      </c>
      <c r="I1533">
        <v>5.33</v>
      </c>
      <c r="J1533">
        <v>33.33</v>
      </c>
      <c r="K1533">
        <v>45.06</v>
      </c>
      <c r="L1533">
        <v>4.3899999999999997</v>
      </c>
      <c r="M1533">
        <v>1</v>
      </c>
    </row>
    <row r="1534" spans="1:13" x14ac:dyDescent="0.25">
      <c r="A1534" t="s">
        <v>34</v>
      </c>
      <c r="B1534" t="str">
        <f t="shared" si="76"/>
        <v>9781801062688</v>
      </c>
      <c r="C1534" s="1">
        <v>44985</v>
      </c>
      <c r="D1534">
        <v>7.99</v>
      </c>
      <c r="E1534">
        <v>145</v>
      </c>
      <c r="F1534" t="s">
        <v>369</v>
      </c>
      <c r="G1534">
        <v>1</v>
      </c>
      <c r="H1534">
        <v>7.99</v>
      </c>
      <c r="I1534">
        <v>5.33</v>
      </c>
      <c r="J1534">
        <v>33.33</v>
      </c>
      <c r="K1534">
        <v>45.06</v>
      </c>
      <c r="L1534">
        <v>4.3899999999999997</v>
      </c>
      <c r="M1534">
        <v>1</v>
      </c>
    </row>
    <row r="1535" spans="1:13" x14ac:dyDescent="0.25">
      <c r="A1535" t="s">
        <v>34</v>
      </c>
      <c r="B1535" t="str">
        <f t="shared" si="76"/>
        <v>9781801062688</v>
      </c>
      <c r="C1535" s="1">
        <v>44985</v>
      </c>
      <c r="D1535">
        <v>7.99</v>
      </c>
      <c r="E1535">
        <v>145</v>
      </c>
      <c r="F1535" t="s">
        <v>307</v>
      </c>
      <c r="G1535">
        <v>1</v>
      </c>
      <c r="H1535">
        <v>7.99</v>
      </c>
      <c r="I1535">
        <v>5.33</v>
      </c>
      <c r="J1535">
        <v>33.33</v>
      </c>
      <c r="K1535">
        <v>45.06</v>
      </c>
      <c r="L1535">
        <v>4.3899999999999997</v>
      </c>
      <c r="M1535">
        <v>1</v>
      </c>
    </row>
    <row r="1536" spans="1:13" x14ac:dyDescent="0.25">
      <c r="A1536" t="s">
        <v>34</v>
      </c>
      <c r="B1536" t="str">
        <f t="shared" si="76"/>
        <v>9781801062688</v>
      </c>
      <c r="C1536" s="1">
        <v>44985</v>
      </c>
      <c r="D1536">
        <v>7.99</v>
      </c>
      <c r="E1536">
        <v>145</v>
      </c>
      <c r="F1536" t="s">
        <v>307</v>
      </c>
      <c r="G1536">
        <v>-3</v>
      </c>
      <c r="H1536">
        <v>-23.97</v>
      </c>
      <c r="I1536">
        <v>-15.98</v>
      </c>
      <c r="J1536">
        <v>33.33</v>
      </c>
      <c r="K1536">
        <v>45.02</v>
      </c>
      <c r="L1536">
        <v>-13.18</v>
      </c>
      <c r="M1536">
        <v>1</v>
      </c>
    </row>
    <row r="1537" spans="1:13" x14ac:dyDescent="0.25">
      <c r="A1537" t="s">
        <v>34</v>
      </c>
      <c r="B1537" t="str">
        <f t="shared" si="76"/>
        <v>9781801062688</v>
      </c>
      <c r="C1537" s="1">
        <v>44985</v>
      </c>
      <c r="D1537">
        <v>7.99</v>
      </c>
      <c r="E1537">
        <v>145</v>
      </c>
      <c r="F1537" t="s">
        <v>302</v>
      </c>
      <c r="G1537">
        <v>6</v>
      </c>
      <c r="H1537">
        <v>47.94</v>
      </c>
      <c r="I1537">
        <v>31.96</v>
      </c>
      <c r="J1537">
        <v>33.33</v>
      </c>
      <c r="K1537">
        <v>45</v>
      </c>
      <c r="L1537">
        <v>26.37</v>
      </c>
      <c r="M1537">
        <v>1</v>
      </c>
    </row>
    <row r="1538" spans="1:13" x14ac:dyDescent="0.25">
      <c r="A1538" t="s">
        <v>34</v>
      </c>
      <c r="B1538" t="str">
        <f t="shared" si="76"/>
        <v>9781801062688</v>
      </c>
      <c r="C1538" s="1">
        <v>44985</v>
      </c>
      <c r="D1538">
        <v>7.99</v>
      </c>
      <c r="E1538">
        <v>145</v>
      </c>
      <c r="F1538" t="s">
        <v>340</v>
      </c>
      <c r="G1538">
        <v>4</v>
      </c>
      <c r="H1538">
        <v>31.96</v>
      </c>
      <c r="I1538">
        <v>27.17</v>
      </c>
      <c r="J1538">
        <v>15</v>
      </c>
      <c r="K1538">
        <v>45</v>
      </c>
      <c r="L1538">
        <v>17.579999999999998</v>
      </c>
      <c r="M1538">
        <v>1</v>
      </c>
    </row>
    <row r="1539" spans="1:13" x14ac:dyDescent="0.25">
      <c r="A1539" t="s">
        <v>34</v>
      </c>
      <c r="B1539" t="str">
        <f t="shared" si="76"/>
        <v>9781801062688</v>
      </c>
      <c r="C1539" s="1">
        <v>44985</v>
      </c>
      <c r="D1539">
        <v>7.99</v>
      </c>
      <c r="E1539">
        <v>145</v>
      </c>
      <c r="F1539" t="s">
        <v>334</v>
      </c>
      <c r="G1539">
        <v>1</v>
      </c>
      <c r="H1539">
        <v>7.99</v>
      </c>
      <c r="I1539">
        <v>5.33</v>
      </c>
      <c r="J1539">
        <v>33.33</v>
      </c>
      <c r="K1539">
        <v>45.06</v>
      </c>
      <c r="L1539">
        <v>4.3899999999999997</v>
      </c>
      <c r="M1539">
        <v>1</v>
      </c>
    </row>
    <row r="1540" spans="1:13" x14ac:dyDescent="0.25">
      <c r="A1540" t="s">
        <v>34</v>
      </c>
      <c r="B1540" t="str">
        <f t="shared" si="76"/>
        <v>9781801062688</v>
      </c>
      <c r="C1540" s="1">
        <v>44985</v>
      </c>
      <c r="D1540">
        <v>7.99</v>
      </c>
      <c r="E1540">
        <v>145</v>
      </c>
      <c r="F1540" t="s">
        <v>355</v>
      </c>
      <c r="G1540">
        <v>4</v>
      </c>
      <c r="H1540">
        <v>31.96</v>
      </c>
      <c r="I1540">
        <v>21.31</v>
      </c>
      <c r="J1540">
        <v>33.33</v>
      </c>
      <c r="K1540">
        <v>45</v>
      </c>
      <c r="L1540">
        <v>17.579999999999998</v>
      </c>
      <c r="M1540">
        <v>1</v>
      </c>
    </row>
    <row r="1541" spans="1:13" x14ac:dyDescent="0.25">
      <c r="A1541" t="s">
        <v>34</v>
      </c>
      <c r="B1541" t="str">
        <f t="shared" si="76"/>
        <v>9781801062688</v>
      </c>
      <c r="C1541" s="1">
        <v>44985</v>
      </c>
      <c r="D1541">
        <v>7.99</v>
      </c>
      <c r="E1541">
        <v>145</v>
      </c>
      <c r="F1541" t="s">
        <v>318</v>
      </c>
      <c r="G1541">
        <v>4</v>
      </c>
      <c r="H1541">
        <v>31.96</v>
      </c>
      <c r="I1541">
        <v>21.31</v>
      </c>
      <c r="J1541">
        <v>33.33</v>
      </c>
      <c r="K1541">
        <v>45</v>
      </c>
      <c r="L1541">
        <v>17.579999999999998</v>
      </c>
      <c r="M1541">
        <v>1</v>
      </c>
    </row>
    <row r="1542" spans="1:13" x14ac:dyDescent="0.25">
      <c r="A1542" t="s">
        <v>34</v>
      </c>
      <c r="B1542" t="str">
        <f t="shared" si="76"/>
        <v>9781801062688</v>
      </c>
      <c r="C1542" s="1">
        <v>44985</v>
      </c>
      <c r="D1542">
        <v>7.99</v>
      </c>
      <c r="E1542">
        <v>145</v>
      </c>
      <c r="F1542" t="s">
        <v>327</v>
      </c>
      <c r="G1542">
        <v>1</v>
      </c>
      <c r="H1542">
        <v>7.99</v>
      </c>
      <c r="I1542">
        <v>5.33</v>
      </c>
      <c r="J1542">
        <v>33.33</v>
      </c>
      <c r="K1542">
        <v>45.06</v>
      </c>
      <c r="L1542">
        <v>4.3899999999999997</v>
      </c>
      <c r="M1542">
        <v>1</v>
      </c>
    </row>
    <row r="1543" spans="1:13" x14ac:dyDescent="0.25">
      <c r="A1543" t="s">
        <v>34</v>
      </c>
      <c r="B1543" t="str">
        <f t="shared" si="76"/>
        <v>9781801062688</v>
      </c>
      <c r="C1543" s="1">
        <v>44985</v>
      </c>
      <c r="D1543">
        <v>7.99</v>
      </c>
      <c r="E1543">
        <v>145</v>
      </c>
      <c r="F1543" t="s">
        <v>327</v>
      </c>
      <c r="G1543">
        <v>2</v>
      </c>
      <c r="H1543">
        <v>15.98</v>
      </c>
      <c r="I1543">
        <v>10.65</v>
      </c>
      <c r="J1543">
        <v>33.33</v>
      </c>
      <c r="K1543">
        <v>45</v>
      </c>
      <c r="L1543">
        <v>8.7899999999999991</v>
      </c>
      <c r="M1543">
        <v>1</v>
      </c>
    </row>
    <row r="1544" spans="1:13" x14ac:dyDescent="0.25">
      <c r="A1544" t="s">
        <v>34</v>
      </c>
      <c r="B1544" t="str">
        <f t="shared" si="76"/>
        <v>9781801062688</v>
      </c>
      <c r="C1544" s="1">
        <v>44985</v>
      </c>
      <c r="D1544">
        <v>7.99</v>
      </c>
      <c r="E1544">
        <v>145</v>
      </c>
      <c r="F1544" t="s">
        <v>325</v>
      </c>
      <c r="G1544">
        <v>-2</v>
      </c>
      <c r="H1544">
        <v>-15.98</v>
      </c>
      <c r="I1544">
        <v>-10.65</v>
      </c>
      <c r="J1544">
        <v>33.33</v>
      </c>
      <c r="K1544">
        <v>45</v>
      </c>
      <c r="L1544">
        <v>-8.7899999999999991</v>
      </c>
      <c r="M1544">
        <v>1</v>
      </c>
    </row>
    <row r="1545" spans="1:13" x14ac:dyDescent="0.25">
      <c r="A1545" t="s">
        <v>34</v>
      </c>
      <c r="B1545" t="str">
        <f t="shared" si="76"/>
        <v>9781801062688</v>
      </c>
      <c r="C1545" s="1">
        <v>44985</v>
      </c>
      <c r="D1545">
        <v>7.99</v>
      </c>
      <c r="E1545">
        <v>145</v>
      </c>
      <c r="F1545" t="s">
        <v>357</v>
      </c>
      <c r="G1545">
        <v>1</v>
      </c>
      <c r="H1545">
        <v>7.99</v>
      </c>
      <c r="I1545">
        <v>5.33</v>
      </c>
      <c r="J1545">
        <v>33.33</v>
      </c>
      <c r="K1545">
        <v>45.06</v>
      </c>
      <c r="L1545">
        <v>4.3899999999999997</v>
      </c>
      <c r="M1545">
        <v>1</v>
      </c>
    </row>
    <row r="1546" spans="1:13" x14ac:dyDescent="0.25">
      <c r="A1546" t="s">
        <v>34</v>
      </c>
      <c r="B1546" t="str">
        <f t="shared" si="76"/>
        <v>9781801062688</v>
      </c>
      <c r="C1546" s="1">
        <v>44985</v>
      </c>
      <c r="D1546">
        <v>7.99</v>
      </c>
      <c r="E1546">
        <v>145</v>
      </c>
      <c r="F1546" t="s">
        <v>377</v>
      </c>
      <c r="G1546">
        <v>1</v>
      </c>
      <c r="H1546">
        <v>7.99</v>
      </c>
      <c r="I1546">
        <v>5.33</v>
      </c>
      <c r="J1546">
        <v>33.33</v>
      </c>
      <c r="K1546">
        <v>45.06</v>
      </c>
      <c r="L1546">
        <v>4.3899999999999997</v>
      </c>
      <c r="M1546">
        <v>1</v>
      </c>
    </row>
    <row r="1547" spans="1:13" x14ac:dyDescent="0.25">
      <c r="A1547" t="s">
        <v>34</v>
      </c>
      <c r="B1547" t="str">
        <f t="shared" si="76"/>
        <v>9781801062688</v>
      </c>
      <c r="C1547" s="1">
        <v>44985</v>
      </c>
      <c r="D1547">
        <v>7.99</v>
      </c>
      <c r="E1547">
        <v>145</v>
      </c>
      <c r="F1547" t="s">
        <v>320</v>
      </c>
      <c r="G1547">
        <v>-2</v>
      </c>
      <c r="H1547">
        <v>-15.98</v>
      </c>
      <c r="I1547">
        <v>-10.65</v>
      </c>
      <c r="J1547">
        <v>33.33</v>
      </c>
      <c r="K1547">
        <v>45</v>
      </c>
      <c r="L1547">
        <v>-8.7899999999999991</v>
      </c>
      <c r="M1547">
        <v>1</v>
      </c>
    </row>
    <row r="1548" spans="1:13" x14ac:dyDescent="0.25">
      <c r="A1548" t="s">
        <v>34</v>
      </c>
      <c r="B1548" t="str">
        <f t="shared" si="76"/>
        <v>9781801062688</v>
      </c>
      <c r="C1548" s="1">
        <v>44985</v>
      </c>
      <c r="D1548">
        <v>7.99</v>
      </c>
      <c r="E1548">
        <v>145</v>
      </c>
      <c r="F1548" t="s">
        <v>380</v>
      </c>
      <c r="G1548">
        <v>1</v>
      </c>
      <c r="H1548">
        <v>7.99</v>
      </c>
      <c r="I1548">
        <v>5.33</v>
      </c>
      <c r="J1548">
        <v>33.33</v>
      </c>
      <c r="K1548">
        <v>45.06</v>
      </c>
      <c r="L1548">
        <v>4.3899999999999997</v>
      </c>
      <c r="M1548">
        <v>1</v>
      </c>
    </row>
    <row r="1549" spans="1:13" x14ac:dyDescent="0.25">
      <c r="A1549" t="s">
        <v>34</v>
      </c>
      <c r="B1549" t="str">
        <f t="shared" si="76"/>
        <v>9781801062688</v>
      </c>
      <c r="C1549" s="1">
        <v>44985</v>
      </c>
      <c r="D1549">
        <v>7.99</v>
      </c>
      <c r="E1549">
        <v>145</v>
      </c>
      <c r="F1549" t="s">
        <v>323</v>
      </c>
      <c r="G1549">
        <v>2</v>
      </c>
      <c r="H1549">
        <v>15.98</v>
      </c>
      <c r="I1549">
        <v>10.39</v>
      </c>
      <c r="J1549">
        <v>35</v>
      </c>
      <c r="K1549">
        <v>46.31</v>
      </c>
      <c r="L1549">
        <v>8.58</v>
      </c>
      <c r="M1549">
        <v>1</v>
      </c>
    </row>
    <row r="1550" spans="1:13" x14ac:dyDescent="0.25">
      <c r="A1550" t="s">
        <v>34</v>
      </c>
      <c r="B1550" t="str">
        <f t="shared" si="76"/>
        <v>9781801062688</v>
      </c>
      <c r="C1550" s="1">
        <v>44985</v>
      </c>
      <c r="D1550">
        <v>7.99</v>
      </c>
      <c r="E1550">
        <v>145</v>
      </c>
      <c r="F1550" t="s">
        <v>319</v>
      </c>
      <c r="G1550">
        <v>3</v>
      </c>
      <c r="H1550">
        <v>23.97</v>
      </c>
      <c r="I1550">
        <v>15.98</v>
      </c>
      <c r="J1550">
        <v>33.33</v>
      </c>
      <c r="K1550">
        <v>45.02</v>
      </c>
      <c r="L1550">
        <v>13.18</v>
      </c>
      <c r="M1550">
        <v>1</v>
      </c>
    </row>
    <row r="1551" spans="1:13" x14ac:dyDescent="0.25">
      <c r="A1551" t="s">
        <v>9</v>
      </c>
      <c r="B1551" t="str">
        <f t="shared" ref="B1551:B1582" si="77">"9781801062305"</f>
        <v>9781801062305</v>
      </c>
      <c r="C1551" s="1">
        <v>44986</v>
      </c>
      <c r="D1551">
        <v>6.99</v>
      </c>
      <c r="E1551">
        <v>145</v>
      </c>
      <c r="F1551" t="s">
        <v>358</v>
      </c>
      <c r="G1551">
        <v>2</v>
      </c>
      <c r="H1551">
        <v>13.98</v>
      </c>
      <c r="I1551">
        <v>9.32</v>
      </c>
      <c r="J1551">
        <v>33.33</v>
      </c>
      <c r="K1551">
        <v>45</v>
      </c>
      <c r="L1551">
        <v>7.69</v>
      </c>
      <c r="M1551">
        <v>1</v>
      </c>
    </row>
    <row r="1552" spans="1:13" x14ac:dyDescent="0.25">
      <c r="A1552" t="s">
        <v>9</v>
      </c>
      <c r="B1552" t="str">
        <f t="shared" si="77"/>
        <v>9781801062305</v>
      </c>
      <c r="C1552" s="1">
        <v>44986</v>
      </c>
      <c r="D1552">
        <v>6.99</v>
      </c>
      <c r="E1552">
        <v>145</v>
      </c>
      <c r="F1552" t="s">
        <v>370</v>
      </c>
      <c r="G1552">
        <v>1</v>
      </c>
      <c r="H1552">
        <v>6.99</v>
      </c>
      <c r="I1552">
        <v>6.29</v>
      </c>
      <c r="J1552">
        <v>10</v>
      </c>
      <c r="K1552">
        <v>45.07</v>
      </c>
      <c r="L1552">
        <v>3.84</v>
      </c>
      <c r="M1552">
        <v>1</v>
      </c>
    </row>
    <row r="1553" spans="1:13" x14ac:dyDescent="0.25">
      <c r="A1553" t="s">
        <v>9</v>
      </c>
      <c r="B1553" t="str">
        <f t="shared" si="77"/>
        <v>9781801062305</v>
      </c>
      <c r="C1553" s="1">
        <v>44986</v>
      </c>
      <c r="D1553">
        <v>6.99</v>
      </c>
      <c r="E1553">
        <v>145</v>
      </c>
      <c r="F1553" t="s">
        <v>310</v>
      </c>
      <c r="G1553">
        <v>1</v>
      </c>
      <c r="H1553">
        <v>6.99</v>
      </c>
      <c r="I1553">
        <v>4.66</v>
      </c>
      <c r="J1553">
        <v>33.33</v>
      </c>
      <c r="K1553">
        <v>45.07</v>
      </c>
      <c r="L1553">
        <v>3.84</v>
      </c>
      <c r="M1553">
        <v>1</v>
      </c>
    </row>
    <row r="1554" spans="1:13" x14ac:dyDescent="0.25">
      <c r="A1554" t="s">
        <v>9</v>
      </c>
      <c r="B1554" t="str">
        <f t="shared" si="77"/>
        <v>9781801062305</v>
      </c>
      <c r="C1554" s="1">
        <v>44986</v>
      </c>
      <c r="D1554">
        <v>6.99</v>
      </c>
      <c r="E1554">
        <v>145</v>
      </c>
      <c r="F1554" t="s">
        <v>366</v>
      </c>
      <c r="G1554">
        <v>4</v>
      </c>
      <c r="H1554">
        <v>27.96</v>
      </c>
      <c r="I1554">
        <v>18.64</v>
      </c>
      <c r="J1554">
        <v>33.33</v>
      </c>
      <c r="K1554">
        <v>45</v>
      </c>
      <c r="L1554">
        <v>15.38</v>
      </c>
      <c r="M1554">
        <v>1</v>
      </c>
    </row>
    <row r="1555" spans="1:13" x14ac:dyDescent="0.25">
      <c r="A1555" t="s">
        <v>9</v>
      </c>
      <c r="B1555" t="str">
        <f t="shared" si="77"/>
        <v>9781801062305</v>
      </c>
      <c r="C1555" s="1">
        <v>44986</v>
      </c>
      <c r="D1555">
        <v>6.99</v>
      </c>
      <c r="E1555">
        <v>145</v>
      </c>
      <c r="F1555" t="s">
        <v>317</v>
      </c>
      <c r="G1555">
        <v>4</v>
      </c>
      <c r="H1555">
        <v>27.96</v>
      </c>
      <c r="I1555">
        <v>18.64</v>
      </c>
      <c r="J1555">
        <v>33.33</v>
      </c>
      <c r="K1555">
        <v>45</v>
      </c>
      <c r="L1555">
        <v>15.38</v>
      </c>
      <c r="M1555">
        <v>1</v>
      </c>
    </row>
    <row r="1556" spans="1:13" x14ac:dyDescent="0.25">
      <c r="A1556" t="s">
        <v>9</v>
      </c>
      <c r="B1556" t="str">
        <f t="shared" si="77"/>
        <v>9781801062305</v>
      </c>
      <c r="C1556" s="1">
        <v>44986</v>
      </c>
      <c r="D1556">
        <v>6.99</v>
      </c>
      <c r="E1556">
        <v>145</v>
      </c>
      <c r="F1556" t="s">
        <v>317</v>
      </c>
      <c r="G1556">
        <v>3</v>
      </c>
      <c r="H1556">
        <v>20.97</v>
      </c>
      <c r="I1556">
        <v>13.98</v>
      </c>
      <c r="J1556">
        <v>33.33</v>
      </c>
      <c r="K1556">
        <v>45.02</v>
      </c>
      <c r="L1556">
        <v>11.53</v>
      </c>
      <c r="M1556">
        <v>1</v>
      </c>
    </row>
    <row r="1557" spans="1:13" x14ac:dyDescent="0.25">
      <c r="A1557" t="s">
        <v>9</v>
      </c>
      <c r="B1557" t="str">
        <f t="shared" si="77"/>
        <v>9781801062305</v>
      </c>
      <c r="C1557" s="1">
        <v>44986</v>
      </c>
      <c r="D1557">
        <v>6.99</v>
      </c>
      <c r="E1557">
        <v>145</v>
      </c>
      <c r="F1557" t="s">
        <v>307</v>
      </c>
      <c r="G1557">
        <v>1</v>
      </c>
      <c r="H1557">
        <v>6.99</v>
      </c>
      <c r="I1557">
        <v>4.66</v>
      </c>
      <c r="J1557">
        <v>33.33</v>
      </c>
      <c r="K1557">
        <v>45.07</v>
      </c>
      <c r="L1557">
        <v>3.84</v>
      </c>
      <c r="M1557">
        <v>1</v>
      </c>
    </row>
    <row r="1558" spans="1:13" x14ac:dyDescent="0.25">
      <c r="A1558" t="s">
        <v>9</v>
      </c>
      <c r="B1558" t="str">
        <f t="shared" si="77"/>
        <v>9781801062305</v>
      </c>
      <c r="C1558" s="1">
        <v>44986</v>
      </c>
      <c r="D1558">
        <v>6.99</v>
      </c>
      <c r="E1558">
        <v>145</v>
      </c>
      <c r="F1558" t="s">
        <v>307</v>
      </c>
      <c r="G1558">
        <v>1</v>
      </c>
      <c r="H1558">
        <v>6.99</v>
      </c>
      <c r="I1558">
        <v>4.66</v>
      </c>
      <c r="J1558">
        <v>33.33</v>
      </c>
      <c r="K1558">
        <v>45.07</v>
      </c>
      <c r="L1558">
        <v>3.84</v>
      </c>
      <c r="M1558">
        <v>1</v>
      </c>
    </row>
    <row r="1559" spans="1:13" x14ac:dyDescent="0.25">
      <c r="A1559" t="s">
        <v>9</v>
      </c>
      <c r="B1559" t="str">
        <f t="shared" si="77"/>
        <v>9781801062305</v>
      </c>
      <c r="C1559" s="1">
        <v>44986</v>
      </c>
      <c r="D1559">
        <v>6.99</v>
      </c>
      <c r="E1559">
        <v>145</v>
      </c>
      <c r="F1559" t="s">
        <v>307</v>
      </c>
      <c r="G1559">
        <v>1</v>
      </c>
      <c r="H1559">
        <v>6.99</v>
      </c>
      <c r="I1559">
        <v>4.66</v>
      </c>
      <c r="J1559">
        <v>33.33</v>
      </c>
      <c r="K1559">
        <v>45.07</v>
      </c>
      <c r="L1559">
        <v>3.84</v>
      </c>
      <c r="M1559">
        <v>1</v>
      </c>
    </row>
    <row r="1560" spans="1:13" x14ac:dyDescent="0.25">
      <c r="A1560" t="s">
        <v>9</v>
      </c>
      <c r="B1560" t="str">
        <f t="shared" si="77"/>
        <v>9781801062305</v>
      </c>
      <c r="C1560" s="1">
        <v>44986</v>
      </c>
      <c r="D1560">
        <v>6.99</v>
      </c>
      <c r="E1560">
        <v>145</v>
      </c>
      <c r="F1560" t="s">
        <v>307</v>
      </c>
      <c r="G1560">
        <v>1</v>
      </c>
      <c r="H1560">
        <v>6.99</v>
      </c>
      <c r="I1560">
        <v>4.66</v>
      </c>
      <c r="J1560">
        <v>33.33</v>
      </c>
      <c r="K1560">
        <v>45.07</v>
      </c>
      <c r="L1560">
        <v>3.84</v>
      </c>
      <c r="M1560">
        <v>1</v>
      </c>
    </row>
    <row r="1561" spans="1:13" x14ac:dyDescent="0.25">
      <c r="A1561" t="s">
        <v>9</v>
      </c>
      <c r="B1561" t="str">
        <f t="shared" si="77"/>
        <v>9781801062305</v>
      </c>
      <c r="C1561" s="1">
        <v>44986</v>
      </c>
      <c r="D1561">
        <v>6.99</v>
      </c>
      <c r="E1561">
        <v>145</v>
      </c>
      <c r="F1561" t="s">
        <v>307</v>
      </c>
      <c r="G1561">
        <v>1</v>
      </c>
      <c r="H1561">
        <v>6.99</v>
      </c>
      <c r="I1561">
        <v>4.66</v>
      </c>
      <c r="J1561">
        <v>33.33</v>
      </c>
      <c r="K1561">
        <v>45.07</v>
      </c>
      <c r="L1561">
        <v>3.84</v>
      </c>
      <c r="M1561">
        <v>1</v>
      </c>
    </row>
    <row r="1562" spans="1:13" x14ac:dyDescent="0.25">
      <c r="A1562" t="s">
        <v>9</v>
      </c>
      <c r="B1562" t="str">
        <f t="shared" si="77"/>
        <v>9781801062305</v>
      </c>
      <c r="C1562" s="1">
        <v>44986</v>
      </c>
      <c r="D1562">
        <v>6.99</v>
      </c>
      <c r="E1562">
        <v>145</v>
      </c>
      <c r="F1562" t="s">
        <v>307</v>
      </c>
      <c r="G1562">
        <v>1</v>
      </c>
      <c r="H1562">
        <v>6.99</v>
      </c>
      <c r="I1562">
        <v>4.66</v>
      </c>
      <c r="J1562">
        <v>33.33</v>
      </c>
      <c r="K1562">
        <v>45.07</v>
      </c>
      <c r="L1562">
        <v>3.84</v>
      </c>
      <c r="M1562">
        <v>1</v>
      </c>
    </row>
    <row r="1563" spans="1:13" x14ac:dyDescent="0.25">
      <c r="A1563" t="s">
        <v>9</v>
      </c>
      <c r="B1563" t="str">
        <f t="shared" si="77"/>
        <v>9781801062305</v>
      </c>
      <c r="C1563" s="1">
        <v>44986</v>
      </c>
      <c r="D1563">
        <v>6.99</v>
      </c>
      <c r="E1563">
        <v>145</v>
      </c>
      <c r="F1563" t="s">
        <v>302</v>
      </c>
      <c r="G1563">
        <v>5</v>
      </c>
      <c r="H1563">
        <v>34.950000000000003</v>
      </c>
      <c r="I1563">
        <v>23.3</v>
      </c>
      <c r="J1563">
        <v>33.33</v>
      </c>
      <c r="K1563">
        <v>45.01</v>
      </c>
      <c r="L1563">
        <v>19.22</v>
      </c>
      <c r="M1563">
        <v>1</v>
      </c>
    </row>
    <row r="1564" spans="1:13" x14ac:dyDescent="0.25">
      <c r="A1564" t="s">
        <v>9</v>
      </c>
      <c r="B1564" t="str">
        <f t="shared" si="77"/>
        <v>9781801062305</v>
      </c>
      <c r="C1564" s="1">
        <v>44986</v>
      </c>
      <c r="D1564">
        <v>6.99</v>
      </c>
      <c r="E1564">
        <v>145</v>
      </c>
      <c r="F1564" t="s">
        <v>382</v>
      </c>
      <c r="G1564">
        <v>2</v>
      </c>
      <c r="H1564">
        <v>13.98</v>
      </c>
      <c r="I1564">
        <v>9.32</v>
      </c>
      <c r="J1564">
        <v>33.33</v>
      </c>
      <c r="K1564">
        <v>45</v>
      </c>
      <c r="L1564">
        <v>7.69</v>
      </c>
      <c r="M1564">
        <v>1</v>
      </c>
    </row>
    <row r="1565" spans="1:13" x14ac:dyDescent="0.25">
      <c r="A1565" t="s">
        <v>9</v>
      </c>
      <c r="B1565" t="str">
        <f t="shared" si="77"/>
        <v>9781801062305</v>
      </c>
      <c r="C1565" s="1">
        <v>44986</v>
      </c>
      <c r="D1565">
        <v>6.99</v>
      </c>
      <c r="E1565">
        <v>145</v>
      </c>
      <c r="F1565" t="s">
        <v>330</v>
      </c>
      <c r="G1565">
        <v>3</v>
      </c>
      <c r="H1565">
        <v>20.97</v>
      </c>
      <c r="I1565">
        <v>13.98</v>
      </c>
      <c r="J1565">
        <v>33.33</v>
      </c>
      <c r="K1565">
        <v>45.02</v>
      </c>
      <c r="L1565">
        <v>11.53</v>
      </c>
      <c r="M1565">
        <v>1</v>
      </c>
    </row>
    <row r="1566" spans="1:13" x14ac:dyDescent="0.25">
      <c r="A1566" t="s">
        <v>9</v>
      </c>
      <c r="B1566" t="str">
        <f t="shared" si="77"/>
        <v>9781801062305</v>
      </c>
      <c r="C1566" s="1">
        <v>44986</v>
      </c>
      <c r="D1566">
        <v>6.99</v>
      </c>
      <c r="E1566">
        <v>145</v>
      </c>
      <c r="F1566" t="s">
        <v>393</v>
      </c>
      <c r="G1566">
        <v>1</v>
      </c>
      <c r="H1566">
        <v>6.99</v>
      </c>
      <c r="I1566">
        <v>4.66</v>
      </c>
      <c r="J1566">
        <v>33.33</v>
      </c>
      <c r="K1566">
        <v>45.07</v>
      </c>
      <c r="L1566">
        <v>3.84</v>
      </c>
      <c r="M1566">
        <v>1</v>
      </c>
    </row>
    <row r="1567" spans="1:13" x14ac:dyDescent="0.25">
      <c r="A1567" t="s">
        <v>9</v>
      </c>
      <c r="B1567" t="str">
        <f t="shared" si="77"/>
        <v>9781801062305</v>
      </c>
      <c r="C1567" s="1">
        <v>44986</v>
      </c>
      <c r="D1567">
        <v>6.99</v>
      </c>
      <c r="E1567">
        <v>145</v>
      </c>
      <c r="F1567" t="s">
        <v>300</v>
      </c>
      <c r="G1567">
        <v>2</v>
      </c>
      <c r="H1567">
        <v>13.98</v>
      </c>
      <c r="I1567">
        <v>9.32</v>
      </c>
      <c r="J1567">
        <v>33.33</v>
      </c>
      <c r="K1567">
        <v>45</v>
      </c>
      <c r="L1567">
        <v>7.69</v>
      </c>
      <c r="M1567">
        <v>1</v>
      </c>
    </row>
    <row r="1568" spans="1:13" x14ac:dyDescent="0.25">
      <c r="A1568" t="s">
        <v>9</v>
      </c>
      <c r="B1568" t="str">
        <f t="shared" si="77"/>
        <v>9781801062305</v>
      </c>
      <c r="C1568" s="1">
        <v>44986</v>
      </c>
      <c r="D1568">
        <v>6.99</v>
      </c>
      <c r="E1568">
        <v>145</v>
      </c>
      <c r="F1568" t="s">
        <v>300</v>
      </c>
      <c r="G1568">
        <v>28</v>
      </c>
      <c r="H1568">
        <v>195.72</v>
      </c>
      <c r="I1568">
        <v>130.49</v>
      </c>
      <c r="J1568">
        <v>33.33</v>
      </c>
      <c r="K1568">
        <v>45</v>
      </c>
      <c r="L1568">
        <v>107.65</v>
      </c>
      <c r="M1568">
        <v>1</v>
      </c>
    </row>
    <row r="1569" spans="1:13" x14ac:dyDescent="0.25">
      <c r="A1569" t="s">
        <v>9</v>
      </c>
      <c r="B1569" t="str">
        <f t="shared" si="77"/>
        <v>9781801062305</v>
      </c>
      <c r="C1569" s="1">
        <v>44986</v>
      </c>
      <c r="D1569">
        <v>6.99</v>
      </c>
      <c r="E1569">
        <v>145</v>
      </c>
      <c r="F1569" t="s">
        <v>314</v>
      </c>
      <c r="G1569">
        <v>1</v>
      </c>
      <c r="H1569">
        <v>6.99</v>
      </c>
      <c r="I1569">
        <v>4.66</v>
      </c>
      <c r="J1569">
        <v>33.33</v>
      </c>
      <c r="K1569">
        <v>45.07</v>
      </c>
      <c r="L1569">
        <v>3.84</v>
      </c>
      <c r="M1569">
        <v>1</v>
      </c>
    </row>
    <row r="1570" spans="1:13" x14ac:dyDescent="0.25">
      <c r="A1570" t="s">
        <v>9</v>
      </c>
      <c r="B1570" t="str">
        <f t="shared" si="77"/>
        <v>9781801062305</v>
      </c>
      <c r="C1570" s="1">
        <v>44986</v>
      </c>
      <c r="D1570">
        <v>6.99</v>
      </c>
      <c r="E1570">
        <v>145</v>
      </c>
      <c r="F1570" t="s">
        <v>340</v>
      </c>
      <c r="G1570">
        <v>6</v>
      </c>
      <c r="H1570">
        <v>41.94</v>
      </c>
      <c r="I1570">
        <v>35.65</v>
      </c>
      <c r="J1570">
        <v>15</v>
      </c>
      <c r="K1570">
        <v>45</v>
      </c>
      <c r="L1570">
        <v>23.07</v>
      </c>
      <c r="M1570">
        <v>1</v>
      </c>
    </row>
    <row r="1571" spans="1:13" x14ac:dyDescent="0.25">
      <c r="A1571" t="s">
        <v>9</v>
      </c>
      <c r="B1571" t="str">
        <f t="shared" si="77"/>
        <v>9781801062305</v>
      </c>
      <c r="C1571" s="1">
        <v>44986</v>
      </c>
      <c r="D1571">
        <v>6.99</v>
      </c>
      <c r="E1571">
        <v>145</v>
      </c>
      <c r="F1571" t="s">
        <v>335</v>
      </c>
      <c r="G1571">
        <v>3</v>
      </c>
      <c r="H1571">
        <v>20.97</v>
      </c>
      <c r="I1571">
        <v>13.98</v>
      </c>
      <c r="J1571">
        <v>33.33</v>
      </c>
      <c r="K1571">
        <v>45.02</v>
      </c>
      <c r="L1571">
        <v>11.53</v>
      </c>
      <c r="M1571">
        <v>1</v>
      </c>
    </row>
    <row r="1572" spans="1:13" x14ac:dyDescent="0.25">
      <c r="A1572" t="s">
        <v>9</v>
      </c>
      <c r="B1572" t="str">
        <f t="shared" si="77"/>
        <v>9781801062305</v>
      </c>
      <c r="C1572" s="1">
        <v>44986</v>
      </c>
      <c r="D1572">
        <v>6.99</v>
      </c>
      <c r="E1572">
        <v>145</v>
      </c>
      <c r="F1572" t="s">
        <v>343</v>
      </c>
      <c r="G1572">
        <v>2</v>
      </c>
      <c r="H1572">
        <v>13.98</v>
      </c>
      <c r="I1572">
        <v>9.32</v>
      </c>
      <c r="J1572">
        <v>33.33</v>
      </c>
      <c r="K1572">
        <v>45</v>
      </c>
      <c r="L1572">
        <v>7.69</v>
      </c>
      <c r="M1572">
        <v>1</v>
      </c>
    </row>
    <row r="1573" spans="1:13" x14ac:dyDescent="0.25">
      <c r="A1573" t="s">
        <v>9</v>
      </c>
      <c r="B1573" t="str">
        <f t="shared" si="77"/>
        <v>9781801062305</v>
      </c>
      <c r="C1573" s="1">
        <v>44986</v>
      </c>
      <c r="D1573">
        <v>6.99</v>
      </c>
      <c r="E1573">
        <v>145</v>
      </c>
      <c r="F1573" t="s">
        <v>361</v>
      </c>
      <c r="G1573">
        <v>2</v>
      </c>
      <c r="H1573">
        <v>13.98</v>
      </c>
      <c r="I1573">
        <v>9.32</v>
      </c>
      <c r="J1573">
        <v>33.33</v>
      </c>
      <c r="K1573">
        <v>45</v>
      </c>
      <c r="L1573">
        <v>7.69</v>
      </c>
      <c r="M1573">
        <v>1</v>
      </c>
    </row>
    <row r="1574" spans="1:13" x14ac:dyDescent="0.25">
      <c r="A1574" t="s">
        <v>9</v>
      </c>
      <c r="B1574" t="str">
        <f t="shared" si="77"/>
        <v>9781801062305</v>
      </c>
      <c r="C1574" s="1">
        <v>44986</v>
      </c>
      <c r="D1574">
        <v>6.99</v>
      </c>
      <c r="E1574">
        <v>145</v>
      </c>
      <c r="F1574" t="s">
        <v>376</v>
      </c>
      <c r="G1574">
        <v>1</v>
      </c>
      <c r="H1574">
        <v>6.99</v>
      </c>
      <c r="I1574">
        <v>4.66</v>
      </c>
      <c r="J1574">
        <v>33.33</v>
      </c>
      <c r="K1574">
        <v>45.07</v>
      </c>
      <c r="L1574">
        <v>3.84</v>
      </c>
      <c r="M1574">
        <v>1</v>
      </c>
    </row>
    <row r="1575" spans="1:13" x14ac:dyDescent="0.25">
      <c r="A1575" t="s">
        <v>9</v>
      </c>
      <c r="B1575" t="str">
        <f t="shared" si="77"/>
        <v>9781801062305</v>
      </c>
      <c r="C1575" s="1">
        <v>44986</v>
      </c>
      <c r="D1575">
        <v>6.99</v>
      </c>
      <c r="E1575">
        <v>145</v>
      </c>
      <c r="F1575" t="s">
        <v>337</v>
      </c>
      <c r="G1575">
        <v>3</v>
      </c>
      <c r="H1575">
        <v>20.97</v>
      </c>
      <c r="I1575">
        <v>13.98</v>
      </c>
      <c r="J1575">
        <v>33.33</v>
      </c>
      <c r="K1575">
        <v>45.02</v>
      </c>
      <c r="L1575">
        <v>11.53</v>
      </c>
      <c r="M1575">
        <v>1</v>
      </c>
    </row>
    <row r="1576" spans="1:13" x14ac:dyDescent="0.25">
      <c r="A1576" t="s">
        <v>9</v>
      </c>
      <c r="B1576" t="str">
        <f t="shared" si="77"/>
        <v>9781801062305</v>
      </c>
      <c r="C1576" s="1">
        <v>44986</v>
      </c>
      <c r="D1576">
        <v>6.99</v>
      </c>
      <c r="E1576">
        <v>145</v>
      </c>
      <c r="F1576" t="s">
        <v>311</v>
      </c>
      <c r="G1576">
        <v>2</v>
      </c>
      <c r="H1576">
        <v>13.98</v>
      </c>
      <c r="I1576">
        <v>9.32</v>
      </c>
      <c r="J1576">
        <v>33.33</v>
      </c>
      <c r="K1576">
        <v>45</v>
      </c>
      <c r="L1576">
        <v>7.69</v>
      </c>
      <c r="M1576">
        <v>1</v>
      </c>
    </row>
    <row r="1577" spans="1:13" x14ac:dyDescent="0.25">
      <c r="A1577" t="s">
        <v>9</v>
      </c>
      <c r="B1577" t="str">
        <f t="shared" si="77"/>
        <v>9781801062305</v>
      </c>
      <c r="C1577" s="1">
        <v>44986</v>
      </c>
      <c r="D1577">
        <v>6.99</v>
      </c>
      <c r="E1577">
        <v>145</v>
      </c>
      <c r="F1577" t="s">
        <v>388</v>
      </c>
      <c r="G1577">
        <v>1</v>
      </c>
      <c r="H1577">
        <v>6.99</v>
      </c>
      <c r="I1577">
        <v>4.66</v>
      </c>
      <c r="J1577">
        <v>33.33</v>
      </c>
      <c r="K1577">
        <v>45.07</v>
      </c>
      <c r="L1577">
        <v>3.84</v>
      </c>
      <c r="M1577">
        <v>1</v>
      </c>
    </row>
    <row r="1578" spans="1:13" x14ac:dyDescent="0.25">
      <c r="A1578" t="s">
        <v>9</v>
      </c>
      <c r="B1578" t="str">
        <f t="shared" si="77"/>
        <v>9781801062305</v>
      </c>
      <c r="C1578" s="1">
        <v>44986</v>
      </c>
      <c r="D1578">
        <v>6.99</v>
      </c>
      <c r="E1578">
        <v>145</v>
      </c>
      <c r="F1578" t="s">
        <v>407</v>
      </c>
      <c r="G1578">
        <v>1</v>
      </c>
      <c r="H1578">
        <v>6.99</v>
      </c>
      <c r="I1578">
        <v>4.66</v>
      </c>
      <c r="J1578">
        <v>33.33</v>
      </c>
      <c r="K1578">
        <v>45.07</v>
      </c>
      <c r="L1578">
        <v>3.84</v>
      </c>
      <c r="M1578">
        <v>1</v>
      </c>
    </row>
    <row r="1579" spans="1:13" x14ac:dyDescent="0.25">
      <c r="A1579" t="s">
        <v>9</v>
      </c>
      <c r="B1579" t="str">
        <f t="shared" si="77"/>
        <v>9781801062305</v>
      </c>
      <c r="C1579" s="1">
        <v>44986</v>
      </c>
      <c r="D1579">
        <v>6.99</v>
      </c>
      <c r="E1579">
        <v>145</v>
      </c>
      <c r="F1579" t="s">
        <v>345</v>
      </c>
      <c r="G1579">
        <v>1</v>
      </c>
      <c r="H1579">
        <v>6.99</v>
      </c>
      <c r="I1579">
        <v>4.66</v>
      </c>
      <c r="J1579">
        <v>33.33</v>
      </c>
      <c r="K1579">
        <v>45.07</v>
      </c>
      <c r="L1579">
        <v>3.84</v>
      </c>
      <c r="M1579">
        <v>1</v>
      </c>
    </row>
    <row r="1580" spans="1:13" x14ac:dyDescent="0.25">
      <c r="A1580" t="s">
        <v>9</v>
      </c>
      <c r="B1580" t="str">
        <f t="shared" si="77"/>
        <v>9781801062305</v>
      </c>
      <c r="C1580" s="1">
        <v>44986</v>
      </c>
      <c r="D1580">
        <v>6.99</v>
      </c>
      <c r="E1580">
        <v>145</v>
      </c>
      <c r="F1580" t="s">
        <v>313</v>
      </c>
      <c r="G1580">
        <v>3</v>
      </c>
      <c r="H1580">
        <v>20.97</v>
      </c>
      <c r="I1580">
        <v>13.98</v>
      </c>
      <c r="J1580">
        <v>33.33</v>
      </c>
      <c r="K1580">
        <v>45.02</v>
      </c>
      <c r="L1580">
        <v>11.53</v>
      </c>
      <c r="M1580">
        <v>1</v>
      </c>
    </row>
    <row r="1581" spans="1:13" x14ac:dyDescent="0.25">
      <c r="A1581" t="s">
        <v>9</v>
      </c>
      <c r="B1581" t="str">
        <f t="shared" si="77"/>
        <v>9781801062305</v>
      </c>
      <c r="C1581" s="1">
        <v>44986</v>
      </c>
      <c r="D1581">
        <v>6.99</v>
      </c>
      <c r="E1581">
        <v>145</v>
      </c>
      <c r="F1581" t="s">
        <v>318</v>
      </c>
      <c r="G1581">
        <v>6</v>
      </c>
      <c r="H1581">
        <v>41.94</v>
      </c>
      <c r="I1581">
        <v>27.96</v>
      </c>
      <c r="J1581">
        <v>33.33</v>
      </c>
      <c r="K1581">
        <v>45</v>
      </c>
      <c r="L1581">
        <v>23.07</v>
      </c>
      <c r="M1581">
        <v>1</v>
      </c>
    </row>
    <row r="1582" spans="1:13" x14ac:dyDescent="0.25">
      <c r="A1582" t="s">
        <v>9</v>
      </c>
      <c r="B1582" t="str">
        <f t="shared" si="77"/>
        <v>9781801062305</v>
      </c>
      <c r="C1582" s="1">
        <v>44986</v>
      </c>
      <c r="D1582">
        <v>6.99</v>
      </c>
      <c r="E1582">
        <v>145</v>
      </c>
      <c r="F1582" t="s">
        <v>341</v>
      </c>
      <c r="G1582">
        <v>3</v>
      </c>
      <c r="H1582">
        <v>20.97</v>
      </c>
      <c r="I1582">
        <v>13.98</v>
      </c>
      <c r="J1582">
        <v>33.33</v>
      </c>
      <c r="K1582">
        <v>45.02</v>
      </c>
      <c r="L1582">
        <v>11.53</v>
      </c>
      <c r="M1582">
        <v>1</v>
      </c>
    </row>
    <row r="1583" spans="1:13" x14ac:dyDescent="0.25">
      <c r="A1583" t="s">
        <v>9</v>
      </c>
      <c r="B1583" t="str">
        <f t="shared" ref="B1583:B1605" si="78">"9781801062305"</f>
        <v>9781801062305</v>
      </c>
      <c r="C1583" s="1">
        <v>44986</v>
      </c>
      <c r="D1583">
        <v>6.99</v>
      </c>
      <c r="E1583">
        <v>145</v>
      </c>
      <c r="F1583" t="s">
        <v>322</v>
      </c>
      <c r="G1583">
        <v>8</v>
      </c>
      <c r="H1583">
        <v>55.92</v>
      </c>
      <c r="I1583">
        <v>37.28</v>
      </c>
      <c r="J1583">
        <v>33.33</v>
      </c>
      <c r="K1583">
        <v>45</v>
      </c>
      <c r="L1583">
        <v>30.76</v>
      </c>
      <c r="M1583">
        <v>1</v>
      </c>
    </row>
    <row r="1584" spans="1:13" x14ac:dyDescent="0.25">
      <c r="A1584" t="s">
        <v>9</v>
      </c>
      <c r="B1584" t="str">
        <f t="shared" si="78"/>
        <v>9781801062305</v>
      </c>
      <c r="C1584" s="1">
        <v>44986</v>
      </c>
      <c r="D1584">
        <v>6.99</v>
      </c>
      <c r="E1584">
        <v>145</v>
      </c>
      <c r="F1584" t="s">
        <v>390</v>
      </c>
      <c r="G1584">
        <v>3</v>
      </c>
      <c r="H1584">
        <v>20.97</v>
      </c>
      <c r="I1584">
        <v>13.98</v>
      </c>
      <c r="J1584">
        <v>33.33</v>
      </c>
      <c r="K1584">
        <v>45.02</v>
      </c>
      <c r="L1584">
        <v>11.53</v>
      </c>
      <c r="M1584">
        <v>1</v>
      </c>
    </row>
    <row r="1585" spans="1:13" x14ac:dyDescent="0.25">
      <c r="A1585" t="s">
        <v>9</v>
      </c>
      <c r="B1585" t="str">
        <f t="shared" si="78"/>
        <v>9781801062305</v>
      </c>
      <c r="C1585" s="1">
        <v>44986</v>
      </c>
      <c r="D1585">
        <v>6.99</v>
      </c>
      <c r="E1585">
        <v>145</v>
      </c>
      <c r="F1585" t="s">
        <v>297</v>
      </c>
      <c r="G1585">
        <v>1</v>
      </c>
      <c r="H1585">
        <v>6.99</v>
      </c>
      <c r="I1585">
        <v>4.66</v>
      </c>
      <c r="J1585">
        <v>33.33</v>
      </c>
      <c r="K1585">
        <v>45.07</v>
      </c>
      <c r="L1585">
        <v>3.84</v>
      </c>
      <c r="M1585">
        <v>1</v>
      </c>
    </row>
    <row r="1586" spans="1:13" x14ac:dyDescent="0.25">
      <c r="A1586" t="s">
        <v>9</v>
      </c>
      <c r="B1586" t="str">
        <f t="shared" si="78"/>
        <v>9781801062305</v>
      </c>
      <c r="C1586" s="1">
        <v>44986</v>
      </c>
      <c r="D1586">
        <v>6.99</v>
      </c>
      <c r="E1586">
        <v>145</v>
      </c>
      <c r="F1586" t="s">
        <v>360</v>
      </c>
      <c r="G1586">
        <v>1</v>
      </c>
      <c r="H1586">
        <v>6.99</v>
      </c>
      <c r="I1586">
        <v>4.66</v>
      </c>
      <c r="J1586">
        <v>33.33</v>
      </c>
      <c r="K1586">
        <v>45.07</v>
      </c>
      <c r="L1586">
        <v>3.84</v>
      </c>
      <c r="M1586">
        <v>1</v>
      </c>
    </row>
    <row r="1587" spans="1:13" x14ac:dyDescent="0.25">
      <c r="A1587" t="s">
        <v>9</v>
      </c>
      <c r="B1587" t="str">
        <f t="shared" si="78"/>
        <v>9781801062305</v>
      </c>
      <c r="C1587" s="1">
        <v>44986</v>
      </c>
      <c r="D1587">
        <v>6.99</v>
      </c>
      <c r="E1587">
        <v>145</v>
      </c>
      <c r="F1587" t="s">
        <v>360</v>
      </c>
      <c r="G1587">
        <v>1</v>
      </c>
      <c r="H1587">
        <v>6.99</v>
      </c>
      <c r="I1587">
        <v>4.66</v>
      </c>
      <c r="J1587">
        <v>33.33</v>
      </c>
      <c r="K1587">
        <v>45.07</v>
      </c>
      <c r="L1587">
        <v>3.84</v>
      </c>
      <c r="M1587">
        <v>1</v>
      </c>
    </row>
    <row r="1588" spans="1:13" x14ac:dyDescent="0.25">
      <c r="A1588" t="s">
        <v>9</v>
      </c>
      <c r="B1588" t="str">
        <f t="shared" si="78"/>
        <v>9781801062305</v>
      </c>
      <c r="C1588" s="1">
        <v>44986</v>
      </c>
      <c r="D1588">
        <v>6.99</v>
      </c>
      <c r="E1588">
        <v>145</v>
      </c>
      <c r="F1588" t="s">
        <v>360</v>
      </c>
      <c r="G1588">
        <v>2</v>
      </c>
      <c r="H1588">
        <v>13.98</v>
      </c>
      <c r="I1588">
        <v>9.32</v>
      </c>
      <c r="J1588">
        <v>33.33</v>
      </c>
      <c r="K1588">
        <v>45</v>
      </c>
      <c r="L1588">
        <v>7.69</v>
      </c>
      <c r="M1588">
        <v>1</v>
      </c>
    </row>
    <row r="1589" spans="1:13" x14ac:dyDescent="0.25">
      <c r="A1589" t="s">
        <v>9</v>
      </c>
      <c r="B1589" t="str">
        <f t="shared" si="78"/>
        <v>9781801062305</v>
      </c>
      <c r="C1589" s="1">
        <v>44986</v>
      </c>
      <c r="D1589">
        <v>6.99</v>
      </c>
      <c r="E1589">
        <v>145</v>
      </c>
      <c r="F1589" t="s">
        <v>342</v>
      </c>
      <c r="G1589">
        <v>2</v>
      </c>
      <c r="H1589">
        <v>13.98</v>
      </c>
      <c r="I1589">
        <v>9.32</v>
      </c>
      <c r="J1589">
        <v>33.33</v>
      </c>
      <c r="K1589">
        <v>45</v>
      </c>
      <c r="L1589">
        <v>7.69</v>
      </c>
      <c r="M1589">
        <v>1</v>
      </c>
    </row>
    <row r="1590" spans="1:13" x14ac:dyDescent="0.25">
      <c r="A1590" t="s">
        <v>9</v>
      </c>
      <c r="B1590" t="str">
        <f t="shared" si="78"/>
        <v>9781801062305</v>
      </c>
      <c r="C1590" s="1">
        <v>44986</v>
      </c>
      <c r="D1590">
        <v>6.99</v>
      </c>
      <c r="E1590">
        <v>145</v>
      </c>
      <c r="F1590" t="s">
        <v>325</v>
      </c>
      <c r="G1590">
        <v>2</v>
      </c>
      <c r="H1590">
        <v>13.98</v>
      </c>
      <c r="I1590">
        <v>9.32</v>
      </c>
      <c r="J1590">
        <v>33.33</v>
      </c>
      <c r="K1590">
        <v>45</v>
      </c>
      <c r="L1590">
        <v>7.69</v>
      </c>
      <c r="M1590">
        <v>1</v>
      </c>
    </row>
    <row r="1591" spans="1:13" x14ac:dyDescent="0.25">
      <c r="A1591" t="s">
        <v>9</v>
      </c>
      <c r="B1591" t="str">
        <f t="shared" si="78"/>
        <v>9781801062305</v>
      </c>
      <c r="C1591" s="1">
        <v>44986</v>
      </c>
      <c r="D1591">
        <v>6.99</v>
      </c>
      <c r="E1591">
        <v>145</v>
      </c>
      <c r="F1591" t="s">
        <v>325</v>
      </c>
      <c r="G1591">
        <v>1</v>
      </c>
      <c r="H1591">
        <v>6.99</v>
      </c>
      <c r="I1591">
        <v>4.66</v>
      </c>
      <c r="J1591">
        <v>33.33</v>
      </c>
      <c r="K1591">
        <v>45.07</v>
      </c>
      <c r="L1591">
        <v>3.84</v>
      </c>
      <c r="M1591">
        <v>1</v>
      </c>
    </row>
    <row r="1592" spans="1:13" x14ac:dyDescent="0.25">
      <c r="A1592" t="s">
        <v>9</v>
      </c>
      <c r="B1592" t="str">
        <f t="shared" si="78"/>
        <v>9781801062305</v>
      </c>
      <c r="C1592" s="1">
        <v>44986</v>
      </c>
      <c r="D1592">
        <v>6.99</v>
      </c>
      <c r="E1592">
        <v>145</v>
      </c>
      <c r="F1592" t="s">
        <v>324</v>
      </c>
      <c r="G1592">
        <v>2</v>
      </c>
      <c r="H1592">
        <v>13.98</v>
      </c>
      <c r="I1592">
        <v>9.32</v>
      </c>
      <c r="J1592">
        <v>33.33</v>
      </c>
      <c r="K1592">
        <v>45</v>
      </c>
      <c r="L1592">
        <v>7.69</v>
      </c>
      <c r="M1592">
        <v>1</v>
      </c>
    </row>
    <row r="1593" spans="1:13" x14ac:dyDescent="0.25">
      <c r="A1593" t="s">
        <v>9</v>
      </c>
      <c r="B1593" t="str">
        <f t="shared" si="78"/>
        <v>9781801062305</v>
      </c>
      <c r="C1593" s="1">
        <v>44986</v>
      </c>
      <c r="D1593">
        <v>6.99</v>
      </c>
      <c r="E1593">
        <v>145</v>
      </c>
      <c r="F1593" t="s">
        <v>324</v>
      </c>
      <c r="G1593">
        <v>2</v>
      </c>
      <c r="H1593">
        <v>13.98</v>
      </c>
      <c r="I1593">
        <v>9.32</v>
      </c>
      <c r="J1593">
        <v>33.33</v>
      </c>
      <c r="K1593">
        <v>45</v>
      </c>
      <c r="L1593">
        <v>7.69</v>
      </c>
      <c r="M1593">
        <v>1</v>
      </c>
    </row>
    <row r="1594" spans="1:13" x14ac:dyDescent="0.25">
      <c r="A1594" t="s">
        <v>9</v>
      </c>
      <c r="B1594" t="str">
        <f t="shared" si="78"/>
        <v>9781801062305</v>
      </c>
      <c r="C1594" s="1">
        <v>44986</v>
      </c>
      <c r="D1594">
        <v>6.99</v>
      </c>
      <c r="E1594">
        <v>145</v>
      </c>
      <c r="F1594" t="s">
        <v>357</v>
      </c>
      <c r="G1594">
        <v>2</v>
      </c>
      <c r="H1594">
        <v>13.98</v>
      </c>
      <c r="I1594">
        <v>9.32</v>
      </c>
      <c r="J1594">
        <v>33.33</v>
      </c>
      <c r="K1594">
        <v>45</v>
      </c>
      <c r="L1594">
        <v>7.69</v>
      </c>
      <c r="M1594">
        <v>1</v>
      </c>
    </row>
    <row r="1595" spans="1:13" x14ac:dyDescent="0.25">
      <c r="A1595" t="s">
        <v>9</v>
      </c>
      <c r="B1595" t="str">
        <f t="shared" si="78"/>
        <v>9781801062305</v>
      </c>
      <c r="C1595" s="1">
        <v>44986</v>
      </c>
      <c r="D1595">
        <v>6.99</v>
      </c>
      <c r="E1595">
        <v>145</v>
      </c>
      <c r="F1595" t="s">
        <v>338</v>
      </c>
      <c r="G1595">
        <v>3</v>
      </c>
      <c r="H1595">
        <v>20.97</v>
      </c>
      <c r="I1595">
        <v>13.98</v>
      </c>
      <c r="J1595">
        <v>33.33</v>
      </c>
      <c r="K1595">
        <v>45.02</v>
      </c>
      <c r="L1595">
        <v>11.53</v>
      </c>
      <c r="M1595">
        <v>1</v>
      </c>
    </row>
    <row r="1596" spans="1:13" x14ac:dyDescent="0.25">
      <c r="A1596" t="s">
        <v>9</v>
      </c>
      <c r="B1596" t="str">
        <f t="shared" si="78"/>
        <v>9781801062305</v>
      </c>
      <c r="C1596" s="1">
        <v>44986</v>
      </c>
      <c r="D1596">
        <v>6.99</v>
      </c>
      <c r="E1596">
        <v>145</v>
      </c>
      <c r="F1596" t="s">
        <v>380</v>
      </c>
      <c r="G1596">
        <v>1</v>
      </c>
      <c r="H1596">
        <v>6.99</v>
      </c>
      <c r="I1596">
        <v>4.66</v>
      </c>
      <c r="J1596">
        <v>33.33</v>
      </c>
      <c r="K1596">
        <v>45.07</v>
      </c>
      <c r="L1596">
        <v>3.84</v>
      </c>
      <c r="M1596">
        <v>1</v>
      </c>
    </row>
    <row r="1597" spans="1:13" x14ac:dyDescent="0.25">
      <c r="A1597" t="s">
        <v>9</v>
      </c>
      <c r="B1597" t="str">
        <f t="shared" si="78"/>
        <v>9781801062305</v>
      </c>
      <c r="C1597" s="1">
        <v>44986</v>
      </c>
      <c r="D1597">
        <v>6.99</v>
      </c>
      <c r="E1597">
        <v>145</v>
      </c>
      <c r="F1597" t="s">
        <v>383</v>
      </c>
      <c r="G1597">
        <v>2</v>
      </c>
      <c r="H1597">
        <v>13.98</v>
      </c>
      <c r="I1597">
        <v>9.32</v>
      </c>
      <c r="J1597">
        <v>33.33</v>
      </c>
      <c r="K1597">
        <v>45</v>
      </c>
      <c r="L1597">
        <v>7.69</v>
      </c>
      <c r="M1597">
        <v>1</v>
      </c>
    </row>
    <row r="1598" spans="1:13" x14ac:dyDescent="0.25">
      <c r="A1598" t="s">
        <v>9</v>
      </c>
      <c r="B1598" t="str">
        <f t="shared" si="78"/>
        <v>9781801062305</v>
      </c>
      <c r="C1598" s="1">
        <v>44986</v>
      </c>
      <c r="D1598">
        <v>6.99</v>
      </c>
      <c r="E1598">
        <v>145</v>
      </c>
      <c r="F1598" t="s">
        <v>398</v>
      </c>
      <c r="G1598">
        <v>1</v>
      </c>
      <c r="H1598">
        <v>6.99</v>
      </c>
      <c r="I1598">
        <v>4.66</v>
      </c>
      <c r="J1598">
        <v>33.33</v>
      </c>
      <c r="K1598">
        <v>45.07</v>
      </c>
      <c r="L1598">
        <v>3.84</v>
      </c>
      <c r="M1598">
        <v>1</v>
      </c>
    </row>
    <row r="1599" spans="1:13" x14ac:dyDescent="0.25">
      <c r="A1599" t="s">
        <v>9</v>
      </c>
      <c r="B1599" t="str">
        <f t="shared" si="78"/>
        <v>9781801062305</v>
      </c>
      <c r="C1599" s="1">
        <v>44986</v>
      </c>
      <c r="D1599">
        <v>6.99</v>
      </c>
      <c r="E1599">
        <v>145</v>
      </c>
      <c r="F1599" t="s">
        <v>375</v>
      </c>
      <c r="G1599">
        <v>3</v>
      </c>
      <c r="H1599">
        <v>20.97</v>
      </c>
      <c r="I1599">
        <v>13.98</v>
      </c>
      <c r="J1599">
        <v>33.33</v>
      </c>
      <c r="K1599">
        <v>45.02</v>
      </c>
      <c r="L1599">
        <v>11.53</v>
      </c>
      <c r="M1599">
        <v>1</v>
      </c>
    </row>
    <row r="1600" spans="1:13" x14ac:dyDescent="0.25">
      <c r="A1600" t="s">
        <v>9</v>
      </c>
      <c r="B1600" t="str">
        <f t="shared" si="78"/>
        <v>9781801062305</v>
      </c>
      <c r="C1600" s="1">
        <v>44986</v>
      </c>
      <c r="D1600">
        <v>6.99</v>
      </c>
      <c r="E1600">
        <v>145</v>
      </c>
      <c r="F1600" t="s">
        <v>315</v>
      </c>
      <c r="G1600">
        <v>3</v>
      </c>
      <c r="H1600">
        <v>20.97</v>
      </c>
      <c r="I1600">
        <v>13.98</v>
      </c>
      <c r="J1600">
        <v>33.33</v>
      </c>
      <c r="K1600">
        <v>45.02</v>
      </c>
      <c r="L1600">
        <v>11.53</v>
      </c>
      <c r="M1600">
        <v>1</v>
      </c>
    </row>
    <row r="1601" spans="1:13" x14ac:dyDescent="0.25">
      <c r="A1601" t="s">
        <v>9</v>
      </c>
      <c r="B1601" t="str">
        <f t="shared" si="78"/>
        <v>9781801062305</v>
      </c>
      <c r="C1601" s="1">
        <v>44986</v>
      </c>
      <c r="D1601">
        <v>6.99</v>
      </c>
      <c r="E1601">
        <v>145</v>
      </c>
      <c r="F1601" t="s">
        <v>417</v>
      </c>
      <c r="G1601">
        <v>3</v>
      </c>
      <c r="H1601">
        <v>20.97</v>
      </c>
      <c r="I1601">
        <v>13.63</v>
      </c>
      <c r="J1601">
        <v>35</v>
      </c>
      <c r="K1601">
        <v>46.31</v>
      </c>
      <c r="L1601">
        <v>11.26</v>
      </c>
      <c r="M1601">
        <v>1</v>
      </c>
    </row>
    <row r="1602" spans="1:13" x14ac:dyDescent="0.25">
      <c r="A1602" t="s">
        <v>9</v>
      </c>
      <c r="B1602" t="str">
        <f t="shared" si="78"/>
        <v>9781801062305</v>
      </c>
      <c r="C1602" s="1">
        <v>44986</v>
      </c>
      <c r="D1602">
        <v>6.99</v>
      </c>
      <c r="E1602">
        <v>145</v>
      </c>
      <c r="F1602" t="s">
        <v>384</v>
      </c>
      <c r="G1602">
        <v>2</v>
      </c>
      <c r="H1602">
        <v>13.98</v>
      </c>
      <c r="I1602">
        <v>9.09</v>
      </c>
      <c r="J1602">
        <v>35</v>
      </c>
      <c r="K1602">
        <v>46.29</v>
      </c>
      <c r="L1602">
        <v>7.51</v>
      </c>
      <c r="M1602">
        <v>1</v>
      </c>
    </row>
    <row r="1603" spans="1:13" x14ac:dyDescent="0.25">
      <c r="A1603" t="s">
        <v>9</v>
      </c>
      <c r="B1603" t="str">
        <f t="shared" si="78"/>
        <v>9781801062305</v>
      </c>
      <c r="C1603" s="1">
        <v>44986</v>
      </c>
      <c r="D1603">
        <v>6.99</v>
      </c>
      <c r="E1603">
        <v>145</v>
      </c>
      <c r="F1603" t="s">
        <v>415</v>
      </c>
      <c r="G1603">
        <v>3</v>
      </c>
      <c r="H1603">
        <v>20.97</v>
      </c>
      <c r="I1603">
        <v>13.63</v>
      </c>
      <c r="J1603">
        <v>35</v>
      </c>
      <c r="K1603">
        <v>46.31</v>
      </c>
      <c r="L1603">
        <v>11.26</v>
      </c>
      <c r="M1603">
        <v>1</v>
      </c>
    </row>
    <row r="1604" spans="1:13" x14ac:dyDescent="0.25">
      <c r="A1604" t="s">
        <v>9</v>
      </c>
      <c r="B1604" t="str">
        <f t="shared" si="78"/>
        <v>9781801062305</v>
      </c>
      <c r="C1604" s="1">
        <v>44986</v>
      </c>
      <c r="D1604">
        <v>6.99</v>
      </c>
      <c r="E1604">
        <v>145</v>
      </c>
      <c r="F1604" t="s">
        <v>323</v>
      </c>
      <c r="G1604">
        <v>6</v>
      </c>
      <c r="H1604">
        <v>41.94</v>
      </c>
      <c r="I1604">
        <v>27.26</v>
      </c>
      <c r="J1604">
        <v>35</v>
      </c>
      <c r="K1604">
        <v>46.31</v>
      </c>
      <c r="L1604">
        <v>22.52</v>
      </c>
      <c r="M1604">
        <v>1</v>
      </c>
    </row>
    <row r="1605" spans="1:13" x14ac:dyDescent="0.25">
      <c r="A1605" t="s">
        <v>9</v>
      </c>
      <c r="B1605" t="str">
        <f t="shared" si="78"/>
        <v>9781801062305</v>
      </c>
      <c r="C1605" s="1">
        <v>44986</v>
      </c>
      <c r="D1605">
        <v>6.99</v>
      </c>
      <c r="E1605">
        <v>145</v>
      </c>
      <c r="F1605" t="s">
        <v>319</v>
      </c>
      <c r="G1605">
        <v>2</v>
      </c>
      <c r="H1605">
        <v>13.98</v>
      </c>
      <c r="I1605">
        <v>9.32</v>
      </c>
      <c r="J1605">
        <v>33.33</v>
      </c>
      <c r="K1605">
        <v>45</v>
      </c>
      <c r="L1605">
        <v>7.69</v>
      </c>
      <c r="M1605">
        <v>1</v>
      </c>
    </row>
    <row r="1606" spans="1:13" x14ac:dyDescent="0.25">
      <c r="A1606" t="s">
        <v>38</v>
      </c>
      <c r="B1606" t="str">
        <f t="shared" ref="B1606:B1623" si="79">"9781801063814"</f>
        <v>9781801063814</v>
      </c>
      <c r="C1606" s="1">
        <v>45005</v>
      </c>
      <c r="D1606">
        <v>5</v>
      </c>
      <c r="E1606">
        <v>47</v>
      </c>
      <c r="F1606" t="s">
        <v>358</v>
      </c>
      <c r="G1606">
        <v>2</v>
      </c>
      <c r="H1606">
        <v>10</v>
      </c>
      <c r="I1606">
        <v>6.67</v>
      </c>
      <c r="J1606">
        <v>33.33</v>
      </c>
      <c r="K1606">
        <v>45</v>
      </c>
      <c r="L1606">
        <v>5.5</v>
      </c>
      <c r="M1606">
        <v>1</v>
      </c>
    </row>
    <row r="1607" spans="1:13" x14ac:dyDescent="0.25">
      <c r="A1607" t="s">
        <v>38</v>
      </c>
      <c r="B1607" t="str">
        <f t="shared" si="79"/>
        <v>9781801063814</v>
      </c>
      <c r="C1607" s="1">
        <v>45005</v>
      </c>
      <c r="D1607">
        <v>5</v>
      </c>
      <c r="E1607">
        <v>47</v>
      </c>
      <c r="F1607" t="s">
        <v>306</v>
      </c>
      <c r="G1607">
        <v>2</v>
      </c>
      <c r="H1607">
        <v>10</v>
      </c>
      <c r="I1607">
        <v>6.67</v>
      </c>
      <c r="J1607">
        <v>33.33</v>
      </c>
      <c r="K1607">
        <v>45</v>
      </c>
      <c r="L1607">
        <v>5.5</v>
      </c>
      <c r="M1607">
        <v>1</v>
      </c>
    </row>
    <row r="1608" spans="1:13" x14ac:dyDescent="0.25">
      <c r="A1608" t="s">
        <v>38</v>
      </c>
      <c r="B1608" t="str">
        <f t="shared" si="79"/>
        <v>9781801063814</v>
      </c>
      <c r="C1608" s="1">
        <v>45005</v>
      </c>
      <c r="D1608">
        <v>5</v>
      </c>
      <c r="E1608">
        <v>47</v>
      </c>
      <c r="F1608" t="s">
        <v>307</v>
      </c>
      <c r="G1608">
        <v>1</v>
      </c>
      <c r="H1608">
        <v>5</v>
      </c>
      <c r="I1608">
        <v>3.33</v>
      </c>
      <c r="J1608">
        <v>33.33</v>
      </c>
      <c r="K1608">
        <v>45</v>
      </c>
      <c r="L1608">
        <v>2.75</v>
      </c>
      <c r="M1608">
        <v>1</v>
      </c>
    </row>
    <row r="1609" spans="1:13" x14ac:dyDescent="0.25">
      <c r="A1609" t="s">
        <v>38</v>
      </c>
      <c r="B1609" t="str">
        <f t="shared" si="79"/>
        <v>9781801063814</v>
      </c>
      <c r="C1609" s="1">
        <v>45005</v>
      </c>
      <c r="D1609">
        <v>5</v>
      </c>
      <c r="E1609">
        <v>47</v>
      </c>
      <c r="F1609" t="s">
        <v>302</v>
      </c>
      <c r="G1609">
        <v>1</v>
      </c>
      <c r="H1609">
        <v>5</v>
      </c>
      <c r="I1609">
        <v>3.33</v>
      </c>
      <c r="J1609">
        <v>33.33</v>
      </c>
      <c r="K1609">
        <v>45</v>
      </c>
      <c r="L1609">
        <v>2.75</v>
      </c>
      <c r="M1609">
        <v>1</v>
      </c>
    </row>
    <row r="1610" spans="1:13" x14ac:dyDescent="0.25">
      <c r="A1610" t="s">
        <v>38</v>
      </c>
      <c r="B1610" t="str">
        <f t="shared" si="79"/>
        <v>9781801063814</v>
      </c>
      <c r="C1610" s="1">
        <v>45005</v>
      </c>
      <c r="D1610">
        <v>5</v>
      </c>
      <c r="E1610">
        <v>47</v>
      </c>
      <c r="F1610" t="s">
        <v>340</v>
      </c>
      <c r="G1610">
        <v>10</v>
      </c>
      <c r="H1610">
        <v>50</v>
      </c>
      <c r="I1610">
        <v>42.5</v>
      </c>
      <c r="J1610">
        <v>15</v>
      </c>
      <c r="K1610">
        <v>45</v>
      </c>
      <c r="L1610">
        <v>27.5</v>
      </c>
      <c r="M1610">
        <v>1</v>
      </c>
    </row>
    <row r="1611" spans="1:13" x14ac:dyDescent="0.25">
      <c r="A1611" t="s">
        <v>38</v>
      </c>
      <c r="B1611" t="str">
        <f t="shared" si="79"/>
        <v>9781801063814</v>
      </c>
      <c r="C1611" s="1">
        <v>45005</v>
      </c>
      <c r="D1611">
        <v>5</v>
      </c>
      <c r="E1611">
        <v>47</v>
      </c>
      <c r="F1611" t="s">
        <v>305</v>
      </c>
      <c r="G1611">
        <v>3</v>
      </c>
      <c r="H1611">
        <v>15</v>
      </c>
      <c r="I1611">
        <v>9.75</v>
      </c>
      <c r="J1611">
        <v>35</v>
      </c>
      <c r="K1611">
        <v>46.34</v>
      </c>
      <c r="L1611">
        <v>8.0500000000000007</v>
      </c>
      <c r="M1611">
        <v>1</v>
      </c>
    </row>
    <row r="1612" spans="1:13" x14ac:dyDescent="0.25">
      <c r="A1612" t="s">
        <v>38</v>
      </c>
      <c r="B1612" t="str">
        <f t="shared" si="79"/>
        <v>9781801063814</v>
      </c>
      <c r="C1612" s="1">
        <v>45005</v>
      </c>
      <c r="D1612">
        <v>5</v>
      </c>
      <c r="E1612">
        <v>47</v>
      </c>
      <c r="F1612" t="s">
        <v>334</v>
      </c>
      <c r="G1612">
        <v>1</v>
      </c>
      <c r="H1612">
        <v>5</v>
      </c>
      <c r="I1612">
        <v>3.33</v>
      </c>
      <c r="J1612">
        <v>33.33</v>
      </c>
      <c r="K1612">
        <v>45</v>
      </c>
      <c r="L1612">
        <v>2.75</v>
      </c>
      <c r="M1612">
        <v>1</v>
      </c>
    </row>
    <row r="1613" spans="1:13" x14ac:dyDescent="0.25">
      <c r="A1613" t="s">
        <v>38</v>
      </c>
      <c r="B1613" t="str">
        <f t="shared" si="79"/>
        <v>9781801063814</v>
      </c>
      <c r="C1613" s="1">
        <v>45005</v>
      </c>
      <c r="D1613">
        <v>5</v>
      </c>
      <c r="E1613">
        <v>47</v>
      </c>
      <c r="F1613" t="s">
        <v>347</v>
      </c>
      <c r="G1613">
        <v>4</v>
      </c>
      <c r="H1613">
        <v>20</v>
      </c>
      <c r="I1613">
        <v>13.33</v>
      </c>
      <c r="J1613">
        <v>33.33</v>
      </c>
      <c r="K1613">
        <v>45</v>
      </c>
      <c r="L1613">
        <v>11</v>
      </c>
      <c r="M1613">
        <v>1</v>
      </c>
    </row>
    <row r="1614" spans="1:13" x14ac:dyDescent="0.25">
      <c r="A1614" t="s">
        <v>38</v>
      </c>
      <c r="B1614" t="str">
        <f t="shared" si="79"/>
        <v>9781801063814</v>
      </c>
      <c r="C1614" s="1">
        <v>45005</v>
      </c>
      <c r="D1614">
        <v>5</v>
      </c>
      <c r="E1614">
        <v>47</v>
      </c>
      <c r="F1614" t="s">
        <v>337</v>
      </c>
      <c r="G1614">
        <v>3</v>
      </c>
      <c r="H1614">
        <v>15</v>
      </c>
      <c r="I1614">
        <v>10</v>
      </c>
      <c r="J1614">
        <v>33.33</v>
      </c>
      <c r="K1614">
        <v>45</v>
      </c>
      <c r="L1614">
        <v>8.25</v>
      </c>
      <c r="M1614">
        <v>1</v>
      </c>
    </row>
    <row r="1615" spans="1:13" x14ac:dyDescent="0.25">
      <c r="A1615" t="s">
        <v>38</v>
      </c>
      <c r="B1615" t="str">
        <f t="shared" si="79"/>
        <v>9781801063814</v>
      </c>
      <c r="C1615" s="1">
        <v>45005</v>
      </c>
      <c r="D1615">
        <v>5</v>
      </c>
      <c r="E1615">
        <v>47</v>
      </c>
      <c r="F1615" t="s">
        <v>411</v>
      </c>
      <c r="G1615">
        <v>1</v>
      </c>
      <c r="H1615">
        <v>5</v>
      </c>
      <c r="I1615">
        <v>3.33</v>
      </c>
      <c r="J1615">
        <v>33.33</v>
      </c>
      <c r="K1615">
        <v>45</v>
      </c>
      <c r="L1615">
        <v>2.75</v>
      </c>
      <c r="M1615">
        <v>1</v>
      </c>
    </row>
    <row r="1616" spans="1:13" x14ac:dyDescent="0.25">
      <c r="A1616" t="s">
        <v>38</v>
      </c>
      <c r="B1616" t="str">
        <f t="shared" si="79"/>
        <v>9781801063814</v>
      </c>
      <c r="C1616" s="1">
        <v>45005</v>
      </c>
      <c r="D1616">
        <v>5</v>
      </c>
      <c r="E1616">
        <v>47</v>
      </c>
      <c r="F1616" t="s">
        <v>313</v>
      </c>
      <c r="G1616">
        <v>1</v>
      </c>
      <c r="H1616">
        <v>5</v>
      </c>
      <c r="I1616">
        <v>3.33</v>
      </c>
      <c r="J1616">
        <v>33.33</v>
      </c>
      <c r="K1616">
        <v>45</v>
      </c>
      <c r="L1616">
        <v>2.75</v>
      </c>
      <c r="M1616">
        <v>1</v>
      </c>
    </row>
    <row r="1617" spans="1:13" x14ac:dyDescent="0.25">
      <c r="A1617" t="s">
        <v>38</v>
      </c>
      <c r="B1617" t="str">
        <f t="shared" si="79"/>
        <v>9781801063814</v>
      </c>
      <c r="C1617" s="1">
        <v>45005</v>
      </c>
      <c r="D1617">
        <v>5</v>
      </c>
      <c r="E1617">
        <v>47</v>
      </c>
      <c r="F1617" t="s">
        <v>313</v>
      </c>
      <c r="G1617">
        <v>1</v>
      </c>
      <c r="H1617">
        <v>5</v>
      </c>
      <c r="I1617">
        <v>3.33</v>
      </c>
      <c r="J1617">
        <v>33.33</v>
      </c>
      <c r="K1617">
        <v>45</v>
      </c>
      <c r="L1617">
        <v>2.75</v>
      </c>
      <c r="M1617">
        <v>1</v>
      </c>
    </row>
    <row r="1618" spans="1:13" x14ac:dyDescent="0.25">
      <c r="A1618" t="s">
        <v>38</v>
      </c>
      <c r="B1618" t="str">
        <f t="shared" si="79"/>
        <v>9781801063814</v>
      </c>
      <c r="C1618" s="1">
        <v>45005</v>
      </c>
      <c r="D1618">
        <v>5</v>
      </c>
      <c r="E1618">
        <v>47</v>
      </c>
      <c r="F1618" t="s">
        <v>313</v>
      </c>
      <c r="G1618">
        <v>-1</v>
      </c>
      <c r="H1618">
        <v>-5</v>
      </c>
      <c r="I1618">
        <v>-3.33</v>
      </c>
      <c r="J1618">
        <v>33.33</v>
      </c>
      <c r="K1618">
        <v>45</v>
      </c>
      <c r="L1618">
        <v>-2.75</v>
      </c>
      <c r="M1618">
        <v>1</v>
      </c>
    </row>
    <row r="1619" spans="1:13" x14ac:dyDescent="0.25">
      <c r="A1619" t="s">
        <v>38</v>
      </c>
      <c r="B1619" t="str">
        <f t="shared" si="79"/>
        <v>9781801063814</v>
      </c>
      <c r="C1619" s="1">
        <v>45005</v>
      </c>
      <c r="D1619">
        <v>5</v>
      </c>
      <c r="E1619">
        <v>47</v>
      </c>
      <c r="F1619" t="s">
        <v>322</v>
      </c>
      <c r="G1619">
        <v>1</v>
      </c>
      <c r="H1619">
        <v>5</v>
      </c>
      <c r="I1619">
        <v>3.33</v>
      </c>
      <c r="J1619">
        <v>33.33</v>
      </c>
      <c r="K1619">
        <v>45</v>
      </c>
      <c r="L1619">
        <v>2.75</v>
      </c>
      <c r="M1619">
        <v>1</v>
      </c>
    </row>
    <row r="1620" spans="1:13" x14ac:dyDescent="0.25">
      <c r="A1620" t="s">
        <v>38</v>
      </c>
      <c r="B1620" t="str">
        <f t="shared" si="79"/>
        <v>9781801063814</v>
      </c>
      <c r="C1620" s="1">
        <v>45005</v>
      </c>
      <c r="D1620">
        <v>5</v>
      </c>
      <c r="E1620">
        <v>47</v>
      </c>
      <c r="F1620" t="s">
        <v>410</v>
      </c>
      <c r="G1620">
        <v>1</v>
      </c>
      <c r="H1620">
        <v>5</v>
      </c>
      <c r="I1620">
        <v>3.33</v>
      </c>
      <c r="J1620">
        <v>33.33</v>
      </c>
      <c r="K1620">
        <v>45</v>
      </c>
      <c r="L1620">
        <v>2.75</v>
      </c>
      <c r="M1620">
        <v>1</v>
      </c>
    </row>
    <row r="1621" spans="1:13" x14ac:dyDescent="0.25">
      <c r="A1621" t="s">
        <v>38</v>
      </c>
      <c r="B1621" t="str">
        <f t="shared" si="79"/>
        <v>9781801063814</v>
      </c>
      <c r="C1621" s="1">
        <v>45005</v>
      </c>
      <c r="D1621">
        <v>5</v>
      </c>
      <c r="E1621">
        <v>47</v>
      </c>
      <c r="F1621" t="s">
        <v>357</v>
      </c>
      <c r="G1621">
        <v>2</v>
      </c>
      <c r="H1621">
        <v>10</v>
      </c>
      <c r="I1621">
        <v>6.67</v>
      </c>
      <c r="J1621">
        <v>33.33</v>
      </c>
      <c r="K1621">
        <v>45</v>
      </c>
      <c r="L1621">
        <v>5.5</v>
      </c>
      <c r="M1621">
        <v>1</v>
      </c>
    </row>
    <row r="1622" spans="1:13" x14ac:dyDescent="0.25">
      <c r="A1622" t="s">
        <v>38</v>
      </c>
      <c r="B1622" t="str">
        <f t="shared" si="79"/>
        <v>9781801063814</v>
      </c>
      <c r="C1622" s="1">
        <v>45005</v>
      </c>
      <c r="D1622">
        <v>5</v>
      </c>
      <c r="E1622">
        <v>47</v>
      </c>
      <c r="F1622" t="s">
        <v>409</v>
      </c>
      <c r="G1622">
        <v>1</v>
      </c>
      <c r="H1622">
        <v>5</v>
      </c>
      <c r="I1622">
        <v>3.33</v>
      </c>
      <c r="J1622">
        <v>33.33</v>
      </c>
      <c r="K1622">
        <v>45</v>
      </c>
      <c r="L1622">
        <v>2.75</v>
      </c>
      <c r="M1622">
        <v>1</v>
      </c>
    </row>
    <row r="1623" spans="1:13" x14ac:dyDescent="0.25">
      <c r="A1623" t="s">
        <v>38</v>
      </c>
      <c r="B1623" t="str">
        <f t="shared" si="79"/>
        <v>9781801063814</v>
      </c>
      <c r="C1623" s="1">
        <v>45005</v>
      </c>
      <c r="D1623">
        <v>5</v>
      </c>
      <c r="E1623">
        <v>47</v>
      </c>
      <c r="F1623" t="s">
        <v>308</v>
      </c>
      <c r="G1623">
        <v>3</v>
      </c>
      <c r="H1623">
        <v>15</v>
      </c>
      <c r="I1623">
        <v>10</v>
      </c>
      <c r="J1623">
        <v>33.33</v>
      </c>
      <c r="K1623">
        <v>45</v>
      </c>
      <c r="L1623">
        <v>8.25</v>
      </c>
      <c r="M1623">
        <v>1</v>
      </c>
    </row>
    <row r="1624" spans="1:13" x14ac:dyDescent="0.25">
      <c r="A1624" t="s">
        <v>5</v>
      </c>
      <c r="B1624" t="str">
        <f t="shared" ref="B1624:B1662" si="80">"9781801062664"</f>
        <v>9781801062664</v>
      </c>
      <c r="C1624" s="1">
        <v>45019</v>
      </c>
      <c r="D1624">
        <v>8.99</v>
      </c>
      <c r="E1624">
        <v>474</v>
      </c>
      <c r="F1624" t="s">
        <v>358</v>
      </c>
      <c r="G1624">
        <v>1</v>
      </c>
      <c r="H1624">
        <v>8.99</v>
      </c>
      <c r="I1624">
        <v>5.99</v>
      </c>
      <c r="J1624">
        <v>33.33</v>
      </c>
      <c r="K1624">
        <v>45.06</v>
      </c>
      <c r="L1624">
        <v>4.9400000000000004</v>
      </c>
      <c r="M1624">
        <v>1</v>
      </c>
    </row>
    <row r="1625" spans="1:13" x14ac:dyDescent="0.25">
      <c r="A1625" t="s">
        <v>5</v>
      </c>
      <c r="B1625" t="str">
        <f t="shared" si="80"/>
        <v>9781801062664</v>
      </c>
      <c r="C1625" s="1">
        <v>45019</v>
      </c>
      <c r="D1625">
        <v>8.99</v>
      </c>
      <c r="E1625">
        <v>474</v>
      </c>
      <c r="F1625" t="s">
        <v>306</v>
      </c>
      <c r="G1625">
        <v>17</v>
      </c>
      <c r="H1625">
        <v>152.83000000000001</v>
      </c>
      <c r="I1625">
        <v>101.89</v>
      </c>
      <c r="J1625">
        <v>33.33</v>
      </c>
      <c r="K1625">
        <v>45</v>
      </c>
      <c r="L1625">
        <v>84.06</v>
      </c>
      <c r="M1625">
        <v>1</v>
      </c>
    </row>
    <row r="1626" spans="1:13" x14ac:dyDescent="0.25">
      <c r="A1626" t="s">
        <v>5</v>
      </c>
      <c r="B1626" t="str">
        <f t="shared" si="80"/>
        <v>9781801062664</v>
      </c>
      <c r="C1626" s="1">
        <v>45019</v>
      </c>
      <c r="D1626">
        <v>8.99</v>
      </c>
      <c r="E1626">
        <v>474</v>
      </c>
      <c r="F1626" t="s">
        <v>306</v>
      </c>
      <c r="G1626">
        <v>4</v>
      </c>
      <c r="H1626">
        <v>35.96</v>
      </c>
      <c r="I1626">
        <v>23.97</v>
      </c>
      <c r="J1626">
        <v>33.33</v>
      </c>
      <c r="K1626">
        <v>45</v>
      </c>
      <c r="L1626">
        <v>19.78</v>
      </c>
      <c r="M1626">
        <v>1</v>
      </c>
    </row>
    <row r="1627" spans="1:13" x14ac:dyDescent="0.25">
      <c r="A1627" t="s">
        <v>5</v>
      </c>
      <c r="B1627" t="str">
        <f t="shared" si="80"/>
        <v>9781801062664</v>
      </c>
      <c r="C1627" s="1">
        <v>45019</v>
      </c>
      <c r="D1627">
        <v>8.99</v>
      </c>
      <c r="E1627">
        <v>474</v>
      </c>
      <c r="F1627" t="s">
        <v>310</v>
      </c>
      <c r="G1627">
        <v>5</v>
      </c>
      <c r="H1627">
        <v>44.95</v>
      </c>
      <c r="I1627">
        <v>29.97</v>
      </c>
      <c r="J1627">
        <v>33.33</v>
      </c>
      <c r="K1627">
        <v>45.01</v>
      </c>
      <c r="L1627">
        <v>24.72</v>
      </c>
      <c r="M1627">
        <v>1</v>
      </c>
    </row>
    <row r="1628" spans="1:13" x14ac:dyDescent="0.25">
      <c r="A1628" t="s">
        <v>5</v>
      </c>
      <c r="B1628" t="str">
        <f t="shared" si="80"/>
        <v>9781801062664</v>
      </c>
      <c r="C1628" s="1">
        <v>45019</v>
      </c>
      <c r="D1628">
        <v>8.99</v>
      </c>
      <c r="E1628">
        <v>474</v>
      </c>
      <c r="F1628" t="s">
        <v>316</v>
      </c>
      <c r="G1628">
        <v>4</v>
      </c>
      <c r="H1628">
        <v>35.96</v>
      </c>
      <c r="I1628">
        <v>23.97</v>
      </c>
      <c r="J1628">
        <v>33.33</v>
      </c>
      <c r="K1628">
        <v>45</v>
      </c>
      <c r="L1628">
        <v>19.78</v>
      </c>
      <c r="M1628">
        <v>1</v>
      </c>
    </row>
    <row r="1629" spans="1:13" x14ac:dyDescent="0.25">
      <c r="A1629" t="s">
        <v>5</v>
      </c>
      <c r="B1629" t="str">
        <f t="shared" si="80"/>
        <v>9781801062664</v>
      </c>
      <c r="C1629" s="1">
        <v>45019</v>
      </c>
      <c r="D1629">
        <v>8.99</v>
      </c>
      <c r="E1629">
        <v>474</v>
      </c>
      <c r="F1629" t="s">
        <v>316</v>
      </c>
      <c r="G1629">
        <v>2</v>
      </c>
      <c r="H1629">
        <v>17.98</v>
      </c>
      <c r="I1629">
        <v>11.99</v>
      </c>
      <c r="J1629">
        <v>33.33</v>
      </c>
      <c r="K1629">
        <v>45</v>
      </c>
      <c r="L1629">
        <v>9.89</v>
      </c>
      <c r="M1629">
        <v>1</v>
      </c>
    </row>
    <row r="1630" spans="1:13" x14ac:dyDescent="0.25">
      <c r="A1630" t="s">
        <v>5</v>
      </c>
      <c r="B1630" t="str">
        <f t="shared" si="80"/>
        <v>9781801062664</v>
      </c>
      <c r="C1630" s="1">
        <v>45019</v>
      </c>
      <c r="D1630">
        <v>8.99</v>
      </c>
      <c r="E1630">
        <v>474</v>
      </c>
      <c r="F1630" t="s">
        <v>366</v>
      </c>
      <c r="G1630">
        <v>2</v>
      </c>
      <c r="H1630">
        <v>17.98</v>
      </c>
      <c r="I1630">
        <v>11.99</v>
      </c>
      <c r="J1630">
        <v>33.33</v>
      </c>
      <c r="K1630">
        <v>45</v>
      </c>
      <c r="L1630">
        <v>9.89</v>
      </c>
      <c r="M1630">
        <v>1</v>
      </c>
    </row>
    <row r="1631" spans="1:13" x14ac:dyDescent="0.25">
      <c r="A1631" t="s">
        <v>5</v>
      </c>
      <c r="B1631" t="str">
        <f t="shared" si="80"/>
        <v>9781801062664</v>
      </c>
      <c r="C1631" s="1">
        <v>45019</v>
      </c>
      <c r="D1631">
        <v>8.99</v>
      </c>
      <c r="E1631">
        <v>474</v>
      </c>
      <c r="F1631" t="s">
        <v>307</v>
      </c>
      <c r="G1631">
        <v>5</v>
      </c>
      <c r="H1631">
        <v>44.95</v>
      </c>
      <c r="I1631">
        <v>29.97</v>
      </c>
      <c r="J1631">
        <v>33.33</v>
      </c>
      <c r="K1631">
        <v>45.01</v>
      </c>
      <c r="L1631">
        <v>24.72</v>
      </c>
      <c r="M1631">
        <v>1</v>
      </c>
    </row>
    <row r="1632" spans="1:13" x14ac:dyDescent="0.25">
      <c r="A1632" t="s">
        <v>5</v>
      </c>
      <c r="B1632" t="str">
        <f t="shared" si="80"/>
        <v>9781801062664</v>
      </c>
      <c r="C1632" s="1">
        <v>45019</v>
      </c>
      <c r="D1632">
        <v>8.99</v>
      </c>
      <c r="E1632">
        <v>474</v>
      </c>
      <c r="F1632" t="s">
        <v>307</v>
      </c>
      <c r="G1632">
        <v>3</v>
      </c>
      <c r="H1632">
        <v>26.97</v>
      </c>
      <c r="I1632">
        <v>17.98</v>
      </c>
      <c r="J1632">
        <v>33.33</v>
      </c>
      <c r="K1632">
        <v>45.02</v>
      </c>
      <c r="L1632">
        <v>14.83</v>
      </c>
      <c r="M1632">
        <v>1</v>
      </c>
    </row>
    <row r="1633" spans="1:13" x14ac:dyDescent="0.25">
      <c r="A1633" t="s">
        <v>5</v>
      </c>
      <c r="B1633" t="str">
        <f t="shared" si="80"/>
        <v>9781801062664</v>
      </c>
      <c r="C1633" s="1">
        <v>45019</v>
      </c>
      <c r="D1633">
        <v>8.99</v>
      </c>
      <c r="E1633">
        <v>474</v>
      </c>
      <c r="F1633" t="s">
        <v>307</v>
      </c>
      <c r="G1633">
        <v>5</v>
      </c>
      <c r="H1633">
        <v>44.95</v>
      </c>
      <c r="I1633">
        <v>29.97</v>
      </c>
      <c r="J1633">
        <v>33.33</v>
      </c>
      <c r="K1633">
        <v>45.01</v>
      </c>
      <c r="L1633">
        <v>24.72</v>
      </c>
      <c r="M1633">
        <v>1</v>
      </c>
    </row>
    <row r="1634" spans="1:13" x14ac:dyDescent="0.25">
      <c r="A1634" t="s">
        <v>5</v>
      </c>
      <c r="B1634" t="str">
        <f t="shared" si="80"/>
        <v>9781801062664</v>
      </c>
      <c r="C1634" s="1">
        <v>45019</v>
      </c>
      <c r="D1634">
        <v>8.99</v>
      </c>
      <c r="E1634">
        <v>474</v>
      </c>
      <c r="F1634" t="s">
        <v>302</v>
      </c>
      <c r="G1634">
        <v>6</v>
      </c>
      <c r="H1634">
        <v>53.94</v>
      </c>
      <c r="I1634">
        <v>35.96</v>
      </c>
      <c r="J1634">
        <v>33.33</v>
      </c>
      <c r="K1634">
        <v>45</v>
      </c>
      <c r="L1634">
        <v>29.67</v>
      </c>
      <c r="M1634">
        <v>1</v>
      </c>
    </row>
    <row r="1635" spans="1:13" x14ac:dyDescent="0.25">
      <c r="A1635" t="s">
        <v>5</v>
      </c>
      <c r="B1635" t="str">
        <f t="shared" si="80"/>
        <v>9781801062664</v>
      </c>
      <c r="C1635" s="1">
        <v>45019</v>
      </c>
      <c r="D1635">
        <v>8.99</v>
      </c>
      <c r="E1635">
        <v>474</v>
      </c>
      <c r="F1635" t="s">
        <v>363</v>
      </c>
      <c r="G1635">
        <v>3</v>
      </c>
      <c r="H1635">
        <v>26.97</v>
      </c>
      <c r="I1635">
        <v>17.98</v>
      </c>
      <c r="J1635">
        <v>33.33</v>
      </c>
      <c r="K1635">
        <v>45.02</v>
      </c>
      <c r="L1635">
        <v>14.83</v>
      </c>
      <c r="M1635">
        <v>1</v>
      </c>
    </row>
    <row r="1636" spans="1:13" x14ac:dyDescent="0.25">
      <c r="A1636" t="s">
        <v>5</v>
      </c>
      <c r="B1636" t="str">
        <f t="shared" si="80"/>
        <v>9781801062664</v>
      </c>
      <c r="C1636" s="1">
        <v>45019</v>
      </c>
      <c r="D1636">
        <v>8.99</v>
      </c>
      <c r="E1636">
        <v>474</v>
      </c>
      <c r="F1636" t="s">
        <v>353</v>
      </c>
      <c r="G1636">
        <v>3</v>
      </c>
      <c r="H1636">
        <v>26.97</v>
      </c>
      <c r="I1636">
        <v>17.98</v>
      </c>
      <c r="J1636">
        <v>33.33</v>
      </c>
      <c r="K1636">
        <v>45.02</v>
      </c>
      <c r="L1636">
        <v>14.83</v>
      </c>
      <c r="M1636">
        <v>1</v>
      </c>
    </row>
    <row r="1637" spans="1:13" x14ac:dyDescent="0.25">
      <c r="A1637" t="s">
        <v>5</v>
      </c>
      <c r="B1637" t="str">
        <f t="shared" si="80"/>
        <v>9781801062664</v>
      </c>
      <c r="C1637" s="1">
        <v>45019</v>
      </c>
      <c r="D1637">
        <v>8.99</v>
      </c>
      <c r="E1637">
        <v>474</v>
      </c>
      <c r="F1637" t="s">
        <v>353</v>
      </c>
      <c r="G1637">
        <v>2</v>
      </c>
      <c r="H1637">
        <v>17.98</v>
      </c>
      <c r="I1637">
        <v>11.99</v>
      </c>
      <c r="J1637">
        <v>33.33</v>
      </c>
      <c r="K1637">
        <v>45</v>
      </c>
      <c r="L1637">
        <v>9.89</v>
      </c>
      <c r="M1637">
        <v>1</v>
      </c>
    </row>
    <row r="1638" spans="1:13" x14ac:dyDescent="0.25">
      <c r="A1638" t="s">
        <v>5</v>
      </c>
      <c r="B1638" t="str">
        <f t="shared" si="80"/>
        <v>9781801062664</v>
      </c>
      <c r="C1638" s="1">
        <v>45019</v>
      </c>
      <c r="D1638">
        <v>8.99</v>
      </c>
      <c r="E1638">
        <v>474</v>
      </c>
      <c r="F1638" t="s">
        <v>335</v>
      </c>
      <c r="G1638">
        <v>4</v>
      </c>
      <c r="H1638">
        <v>35.96</v>
      </c>
      <c r="I1638">
        <v>23.97</v>
      </c>
      <c r="J1638">
        <v>33.33</v>
      </c>
      <c r="K1638">
        <v>45</v>
      </c>
      <c r="L1638">
        <v>19.78</v>
      </c>
      <c r="M1638">
        <v>1</v>
      </c>
    </row>
    <row r="1639" spans="1:13" x14ac:dyDescent="0.25">
      <c r="A1639" t="s">
        <v>5</v>
      </c>
      <c r="B1639" t="str">
        <f t="shared" si="80"/>
        <v>9781801062664</v>
      </c>
      <c r="C1639" s="1">
        <v>45019</v>
      </c>
      <c r="D1639">
        <v>8.99</v>
      </c>
      <c r="E1639">
        <v>474</v>
      </c>
      <c r="F1639" t="s">
        <v>335</v>
      </c>
      <c r="G1639">
        <v>6</v>
      </c>
      <c r="H1639">
        <v>53.94</v>
      </c>
      <c r="I1639">
        <v>35.96</v>
      </c>
      <c r="J1639">
        <v>33.33</v>
      </c>
      <c r="K1639">
        <v>45</v>
      </c>
      <c r="L1639">
        <v>29.67</v>
      </c>
      <c r="M1639">
        <v>1</v>
      </c>
    </row>
    <row r="1640" spans="1:13" x14ac:dyDescent="0.25">
      <c r="A1640" t="s">
        <v>5</v>
      </c>
      <c r="B1640" t="str">
        <f t="shared" si="80"/>
        <v>9781801062664</v>
      </c>
      <c r="C1640" s="1">
        <v>45019</v>
      </c>
      <c r="D1640">
        <v>8.99</v>
      </c>
      <c r="E1640">
        <v>474</v>
      </c>
      <c r="F1640" t="s">
        <v>305</v>
      </c>
      <c r="G1640">
        <v>30</v>
      </c>
      <c r="H1640">
        <v>269.7</v>
      </c>
      <c r="I1640">
        <v>175.31</v>
      </c>
      <c r="J1640">
        <v>35</v>
      </c>
      <c r="K1640">
        <v>46.31</v>
      </c>
      <c r="L1640">
        <v>144.81</v>
      </c>
      <c r="M1640">
        <v>1</v>
      </c>
    </row>
    <row r="1641" spans="1:13" x14ac:dyDescent="0.25">
      <c r="A1641" t="s">
        <v>5</v>
      </c>
      <c r="B1641" t="str">
        <f t="shared" si="80"/>
        <v>9781801062664</v>
      </c>
      <c r="C1641" s="1">
        <v>45019</v>
      </c>
      <c r="D1641">
        <v>8.99</v>
      </c>
      <c r="E1641">
        <v>474</v>
      </c>
      <c r="F1641" t="s">
        <v>336</v>
      </c>
      <c r="G1641">
        <v>1</v>
      </c>
      <c r="H1641">
        <v>8.99</v>
      </c>
      <c r="I1641">
        <v>5.99</v>
      </c>
      <c r="J1641">
        <v>33.33</v>
      </c>
      <c r="K1641">
        <v>45.06</v>
      </c>
      <c r="L1641">
        <v>4.9400000000000004</v>
      </c>
      <c r="M1641">
        <v>1</v>
      </c>
    </row>
    <row r="1642" spans="1:13" x14ac:dyDescent="0.25">
      <c r="A1642" t="s">
        <v>5</v>
      </c>
      <c r="B1642" t="str">
        <f t="shared" si="80"/>
        <v>9781801062664</v>
      </c>
      <c r="C1642" s="1">
        <v>45019</v>
      </c>
      <c r="D1642">
        <v>8.99</v>
      </c>
      <c r="E1642">
        <v>474</v>
      </c>
      <c r="F1642" t="s">
        <v>343</v>
      </c>
      <c r="G1642">
        <v>10</v>
      </c>
      <c r="H1642">
        <v>89.9</v>
      </c>
      <c r="I1642">
        <v>59.94</v>
      </c>
      <c r="J1642">
        <v>33.33</v>
      </c>
      <c r="K1642">
        <v>45</v>
      </c>
      <c r="L1642">
        <v>49.45</v>
      </c>
      <c r="M1642">
        <v>1</v>
      </c>
    </row>
    <row r="1643" spans="1:13" x14ac:dyDescent="0.25">
      <c r="A1643" t="s">
        <v>5</v>
      </c>
      <c r="B1643" t="str">
        <f t="shared" si="80"/>
        <v>9781801062664</v>
      </c>
      <c r="C1643" s="1">
        <v>45019</v>
      </c>
      <c r="D1643">
        <v>8.99</v>
      </c>
      <c r="E1643">
        <v>474</v>
      </c>
      <c r="F1643" t="s">
        <v>347</v>
      </c>
      <c r="G1643">
        <v>11</v>
      </c>
      <c r="H1643">
        <v>98.89</v>
      </c>
      <c r="I1643">
        <v>65.930000000000007</v>
      </c>
      <c r="J1643">
        <v>33.33</v>
      </c>
      <c r="K1643">
        <v>45</v>
      </c>
      <c r="L1643">
        <v>54.39</v>
      </c>
      <c r="M1643">
        <v>1</v>
      </c>
    </row>
    <row r="1644" spans="1:13" x14ac:dyDescent="0.25">
      <c r="A1644" t="s">
        <v>5</v>
      </c>
      <c r="B1644" t="str">
        <f t="shared" si="80"/>
        <v>9781801062664</v>
      </c>
      <c r="C1644" s="1">
        <v>45019</v>
      </c>
      <c r="D1644">
        <v>8.99</v>
      </c>
      <c r="E1644">
        <v>474</v>
      </c>
      <c r="F1644" t="s">
        <v>337</v>
      </c>
      <c r="G1644">
        <v>10</v>
      </c>
      <c r="H1644">
        <v>89.9</v>
      </c>
      <c r="I1644">
        <v>59.94</v>
      </c>
      <c r="J1644">
        <v>33.33</v>
      </c>
      <c r="K1644">
        <v>45</v>
      </c>
      <c r="L1644">
        <v>49.45</v>
      </c>
      <c r="M1644">
        <v>1</v>
      </c>
    </row>
    <row r="1645" spans="1:13" x14ac:dyDescent="0.25">
      <c r="A1645" t="s">
        <v>5</v>
      </c>
      <c r="B1645" t="str">
        <f t="shared" si="80"/>
        <v>9781801062664</v>
      </c>
      <c r="C1645" s="1">
        <v>45019</v>
      </c>
      <c r="D1645">
        <v>8.99</v>
      </c>
      <c r="E1645">
        <v>474</v>
      </c>
      <c r="F1645" t="s">
        <v>321</v>
      </c>
      <c r="G1645">
        <v>2</v>
      </c>
      <c r="H1645">
        <v>17.98</v>
      </c>
      <c r="I1645">
        <v>11.99</v>
      </c>
      <c r="J1645">
        <v>33.33</v>
      </c>
      <c r="K1645">
        <v>45</v>
      </c>
      <c r="L1645">
        <v>9.89</v>
      </c>
      <c r="M1645">
        <v>1</v>
      </c>
    </row>
    <row r="1646" spans="1:13" x14ac:dyDescent="0.25">
      <c r="A1646" t="s">
        <v>5</v>
      </c>
      <c r="B1646" t="str">
        <f t="shared" si="80"/>
        <v>9781801062664</v>
      </c>
      <c r="C1646" s="1">
        <v>45019</v>
      </c>
      <c r="D1646">
        <v>8.99</v>
      </c>
      <c r="E1646">
        <v>474</v>
      </c>
      <c r="F1646" t="s">
        <v>321</v>
      </c>
      <c r="G1646">
        <v>3</v>
      </c>
      <c r="H1646">
        <v>26.97</v>
      </c>
      <c r="I1646">
        <v>17.98</v>
      </c>
      <c r="J1646">
        <v>33.33</v>
      </c>
      <c r="K1646">
        <v>45.02</v>
      </c>
      <c r="L1646">
        <v>14.83</v>
      </c>
      <c r="M1646">
        <v>1</v>
      </c>
    </row>
    <row r="1647" spans="1:13" x14ac:dyDescent="0.25">
      <c r="A1647" t="s">
        <v>5</v>
      </c>
      <c r="B1647" t="str">
        <f t="shared" si="80"/>
        <v>9781801062664</v>
      </c>
      <c r="C1647" s="1">
        <v>45019</v>
      </c>
      <c r="D1647">
        <v>8.99</v>
      </c>
      <c r="E1647">
        <v>474</v>
      </c>
      <c r="F1647" t="s">
        <v>332</v>
      </c>
      <c r="G1647">
        <v>3</v>
      </c>
      <c r="H1647">
        <v>26.97</v>
      </c>
      <c r="I1647">
        <v>24.27</v>
      </c>
      <c r="J1647">
        <v>10</v>
      </c>
      <c r="K1647">
        <v>45.02</v>
      </c>
      <c r="L1647">
        <v>14.83</v>
      </c>
      <c r="M1647">
        <v>1</v>
      </c>
    </row>
    <row r="1648" spans="1:13" x14ac:dyDescent="0.25">
      <c r="A1648" t="s">
        <v>5</v>
      </c>
      <c r="B1648" t="str">
        <f t="shared" si="80"/>
        <v>9781801062664</v>
      </c>
      <c r="C1648" s="1">
        <v>45019</v>
      </c>
      <c r="D1648">
        <v>8.99</v>
      </c>
      <c r="E1648">
        <v>474</v>
      </c>
      <c r="F1648" t="s">
        <v>299</v>
      </c>
      <c r="G1648">
        <v>2</v>
      </c>
      <c r="H1648">
        <v>17.98</v>
      </c>
      <c r="I1648">
        <v>11.99</v>
      </c>
      <c r="J1648">
        <v>33.33</v>
      </c>
      <c r="K1648">
        <v>45</v>
      </c>
      <c r="L1648">
        <v>9.89</v>
      </c>
      <c r="M1648">
        <v>1</v>
      </c>
    </row>
    <row r="1649" spans="1:13" x14ac:dyDescent="0.25">
      <c r="A1649" t="s">
        <v>5</v>
      </c>
      <c r="B1649" t="str">
        <f t="shared" si="80"/>
        <v>9781801062664</v>
      </c>
      <c r="C1649" s="1">
        <v>45019</v>
      </c>
      <c r="D1649">
        <v>8.99</v>
      </c>
      <c r="E1649">
        <v>474</v>
      </c>
      <c r="F1649" t="s">
        <v>322</v>
      </c>
      <c r="G1649">
        <v>2</v>
      </c>
      <c r="H1649">
        <v>17.98</v>
      </c>
      <c r="I1649">
        <v>11.99</v>
      </c>
      <c r="J1649">
        <v>33.33</v>
      </c>
      <c r="K1649">
        <v>45</v>
      </c>
      <c r="L1649">
        <v>9.89</v>
      </c>
      <c r="M1649">
        <v>1</v>
      </c>
    </row>
    <row r="1650" spans="1:13" x14ac:dyDescent="0.25">
      <c r="A1650" t="s">
        <v>5</v>
      </c>
      <c r="B1650" t="str">
        <f t="shared" si="80"/>
        <v>9781801062664</v>
      </c>
      <c r="C1650" s="1">
        <v>45019</v>
      </c>
      <c r="D1650">
        <v>8.99</v>
      </c>
      <c r="E1650">
        <v>474</v>
      </c>
      <c r="F1650" t="s">
        <v>322</v>
      </c>
      <c r="G1650">
        <v>8</v>
      </c>
      <c r="H1650">
        <v>71.92</v>
      </c>
      <c r="I1650">
        <v>47.95</v>
      </c>
      <c r="J1650">
        <v>33.33</v>
      </c>
      <c r="K1650">
        <v>45</v>
      </c>
      <c r="L1650">
        <v>39.56</v>
      </c>
      <c r="M1650">
        <v>1</v>
      </c>
    </row>
    <row r="1651" spans="1:13" x14ac:dyDescent="0.25">
      <c r="A1651" t="s">
        <v>5</v>
      </c>
      <c r="B1651" t="str">
        <f t="shared" si="80"/>
        <v>9781801062664</v>
      </c>
      <c r="C1651" s="1">
        <v>45019</v>
      </c>
      <c r="D1651">
        <v>8.99</v>
      </c>
      <c r="E1651">
        <v>474</v>
      </c>
      <c r="F1651" t="s">
        <v>392</v>
      </c>
      <c r="G1651">
        <v>2</v>
      </c>
      <c r="H1651">
        <v>17.98</v>
      </c>
      <c r="I1651">
        <v>11.99</v>
      </c>
      <c r="J1651">
        <v>33.33</v>
      </c>
      <c r="K1651">
        <v>45</v>
      </c>
      <c r="L1651">
        <v>9.89</v>
      </c>
      <c r="M1651">
        <v>1</v>
      </c>
    </row>
    <row r="1652" spans="1:13" x14ac:dyDescent="0.25">
      <c r="A1652" t="s">
        <v>5</v>
      </c>
      <c r="B1652" t="str">
        <f t="shared" si="80"/>
        <v>9781801062664</v>
      </c>
      <c r="C1652" s="1">
        <v>45019</v>
      </c>
      <c r="D1652">
        <v>8.99</v>
      </c>
      <c r="E1652">
        <v>474</v>
      </c>
      <c r="F1652" t="s">
        <v>297</v>
      </c>
      <c r="G1652">
        <v>6</v>
      </c>
      <c r="H1652">
        <v>53.94</v>
      </c>
      <c r="I1652">
        <v>35.96</v>
      </c>
      <c r="J1652">
        <v>33.33</v>
      </c>
      <c r="K1652">
        <v>45</v>
      </c>
      <c r="L1652">
        <v>29.67</v>
      </c>
      <c r="M1652">
        <v>1</v>
      </c>
    </row>
    <row r="1653" spans="1:13" x14ac:dyDescent="0.25">
      <c r="A1653" t="s">
        <v>5</v>
      </c>
      <c r="B1653" t="str">
        <f t="shared" si="80"/>
        <v>9781801062664</v>
      </c>
      <c r="C1653" s="1">
        <v>45019</v>
      </c>
      <c r="D1653">
        <v>8.99</v>
      </c>
      <c r="E1653">
        <v>474</v>
      </c>
      <c r="F1653" t="s">
        <v>324</v>
      </c>
      <c r="G1653">
        <v>3</v>
      </c>
      <c r="H1653">
        <v>26.97</v>
      </c>
      <c r="I1653">
        <v>17.98</v>
      </c>
      <c r="J1653">
        <v>33.33</v>
      </c>
      <c r="K1653">
        <v>45.02</v>
      </c>
      <c r="L1653">
        <v>14.83</v>
      </c>
      <c r="M1653">
        <v>1</v>
      </c>
    </row>
    <row r="1654" spans="1:13" x14ac:dyDescent="0.25">
      <c r="A1654" t="s">
        <v>5</v>
      </c>
      <c r="B1654" t="str">
        <f t="shared" si="80"/>
        <v>9781801062664</v>
      </c>
      <c r="C1654" s="1">
        <v>45019</v>
      </c>
      <c r="D1654">
        <v>8.99</v>
      </c>
      <c r="E1654">
        <v>474</v>
      </c>
      <c r="F1654" t="s">
        <v>338</v>
      </c>
      <c r="G1654">
        <v>3</v>
      </c>
      <c r="H1654">
        <v>26.97</v>
      </c>
      <c r="I1654">
        <v>17.98</v>
      </c>
      <c r="J1654">
        <v>33.33</v>
      </c>
      <c r="K1654">
        <v>45.02</v>
      </c>
      <c r="L1654">
        <v>14.83</v>
      </c>
      <c r="M1654">
        <v>1</v>
      </c>
    </row>
    <row r="1655" spans="1:13" x14ac:dyDescent="0.25">
      <c r="A1655" t="s">
        <v>5</v>
      </c>
      <c r="B1655" t="str">
        <f t="shared" si="80"/>
        <v>9781801062664</v>
      </c>
      <c r="C1655" s="1">
        <v>45019</v>
      </c>
      <c r="D1655">
        <v>8.99</v>
      </c>
      <c r="E1655">
        <v>474</v>
      </c>
      <c r="F1655" t="s">
        <v>308</v>
      </c>
      <c r="G1655">
        <v>6</v>
      </c>
      <c r="H1655">
        <v>53.94</v>
      </c>
      <c r="I1655">
        <v>35.96</v>
      </c>
      <c r="J1655">
        <v>33.33</v>
      </c>
      <c r="K1655">
        <v>45</v>
      </c>
      <c r="L1655">
        <v>29.67</v>
      </c>
      <c r="M1655">
        <v>1</v>
      </c>
    </row>
    <row r="1656" spans="1:13" x14ac:dyDescent="0.25">
      <c r="A1656" t="s">
        <v>5</v>
      </c>
      <c r="B1656" t="str">
        <f t="shared" si="80"/>
        <v>9781801062664</v>
      </c>
      <c r="C1656" s="1">
        <v>45019</v>
      </c>
      <c r="D1656">
        <v>8.99</v>
      </c>
      <c r="E1656">
        <v>474</v>
      </c>
      <c r="F1656" t="s">
        <v>374</v>
      </c>
      <c r="G1656">
        <v>4</v>
      </c>
      <c r="H1656">
        <v>35.96</v>
      </c>
      <c r="I1656">
        <v>23.97</v>
      </c>
      <c r="J1656">
        <v>33.33</v>
      </c>
      <c r="K1656">
        <v>45</v>
      </c>
      <c r="L1656">
        <v>19.78</v>
      </c>
      <c r="M1656">
        <v>1</v>
      </c>
    </row>
    <row r="1657" spans="1:13" x14ac:dyDescent="0.25">
      <c r="A1657" t="s">
        <v>5</v>
      </c>
      <c r="B1657" t="str">
        <f t="shared" si="80"/>
        <v>9781801062664</v>
      </c>
      <c r="C1657" s="1">
        <v>45019</v>
      </c>
      <c r="D1657">
        <v>8.99</v>
      </c>
      <c r="E1657">
        <v>474</v>
      </c>
      <c r="F1657" t="s">
        <v>315</v>
      </c>
      <c r="G1657">
        <v>3</v>
      </c>
      <c r="H1657">
        <v>26.97</v>
      </c>
      <c r="I1657">
        <v>17.98</v>
      </c>
      <c r="J1657">
        <v>33.33</v>
      </c>
      <c r="K1657">
        <v>45.02</v>
      </c>
      <c r="L1657">
        <v>14.83</v>
      </c>
      <c r="M1657">
        <v>1</v>
      </c>
    </row>
    <row r="1658" spans="1:13" x14ac:dyDescent="0.25">
      <c r="A1658" t="s">
        <v>5</v>
      </c>
      <c r="B1658" t="str">
        <f t="shared" si="80"/>
        <v>9781801062664</v>
      </c>
      <c r="C1658" s="1">
        <v>45019</v>
      </c>
      <c r="D1658">
        <v>8.99</v>
      </c>
      <c r="E1658">
        <v>474</v>
      </c>
      <c r="F1658" t="s">
        <v>399</v>
      </c>
      <c r="G1658">
        <v>1</v>
      </c>
      <c r="H1658">
        <v>8.99</v>
      </c>
      <c r="I1658">
        <v>5.84</v>
      </c>
      <c r="J1658">
        <v>35</v>
      </c>
      <c r="K1658">
        <v>46.39</v>
      </c>
      <c r="L1658">
        <v>4.82</v>
      </c>
      <c r="M1658">
        <v>1</v>
      </c>
    </row>
    <row r="1659" spans="1:13" x14ac:dyDescent="0.25">
      <c r="A1659" t="s">
        <v>5</v>
      </c>
      <c r="B1659" t="str">
        <f t="shared" si="80"/>
        <v>9781801062664</v>
      </c>
      <c r="C1659" s="1">
        <v>45019</v>
      </c>
      <c r="D1659">
        <v>8.99</v>
      </c>
      <c r="E1659">
        <v>474</v>
      </c>
      <c r="F1659" t="s">
        <v>323</v>
      </c>
      <c r="G1659">
        <v>1</v>
      </c>
      <c r="H1659">
        <v>8.99</v>
      </c>
      <c r="I1659">
        <v>5.84</v>
      </c>
      <c r="J1659">
        <v>35</v>
      </c>
      <c r="K1659">
        <v>46.39</v>
      </c>
      <c r="L1659">
        <v>4.82</v>
      </c>
      <c r="M1659">
        <v>1</v>
      </c>
    </row>
    <row r="1660" spans="1:13" x14ac:dyDescent="0.25">
      <c r="A1660" t="s">
        <v>5</v>
      </c>
      <c r="B1660" t="str">
        <f t="shared" si="80"/>
        <v>9781801062664</v>
      </c>
      <c r="C1660" s="1">
        <v>45019</v>
      </c>
      <c r="D1660">
        <v>8.99</v>
      </c>
      <c r="E1660">
        <v>474</v>
      </c>
      <c r="F1660" t="s">
        <v>323</v>
      </c>
      <c r="G1660">
        <v>1</v>
      </c>
      <c r="H1660">
        <v>8.99</v>
      </c>
      <c r="I1660">
        <v>5.84</v>
      </c>
      <c r="J1660">
        <v>35</v>
      </c>
      <c r="K1660">
        <v>46.39</v>
      </c>
      <c r="L1660">
        <v>4.82</v>
      </c>
      <c r="M1660">
        <v>1</v>
      </c>
    </row>
    <row r="1661" spans="1:13" x14ac:dyDescent="0.25">
      <c r="A1661" t="s">
        <v>5</v>
      </c>
      <c r="B1661" t="str">
        <f t="shared" si="80"/>
        <v>9781801062664</v>
      </c>
      <c r="C1661" s="1">
        <v>45019</v>
      </c>
      <c r="D1661">
        <v>8.99</v>
      </c>
      <c r="E1661">
        <v>474</v>
      </c>
      <c r="F1661" t="s">
        <v>319</v>
      </c>
      <c r="G1661">
        <v>5</v>
      </c>
      <c r="H1661">
        <v>44.95</v>
      </c>
      <c r="I1661">
        <v>29.97</v>
      </c>
      <c r="J1661">
        <v>33.33</v>
      </c>
      <c r="K1661">
        <v>45.01</v>
      </c>
      <c r="L1661">
        <v>24.72</v>
      </c>
      <c r="M1661">
        <v>1</v>
      </c>
    </row>
    <row r="1662" spans="1:13" x14ac:dyDescent="0.25">
      <c r="A1662" t="s">
        <v>5</v>
      </c>
      <c r="B1662" t="str">
        <f t="shared" si="80"/>
        <v>9781801062664</v>
      </c>
      <c r="C1662" s="1">
        <v>45019</v>
      </c>
      <c r="D1662">
        <v>8.99</v>
      </c>
      <c r="E1662">
        <v>474</v>
      </c>
      <c r="F1662" t="s">
        <v>319</v>
      </c>
      <c r="G1662">
        <v>5</v>
      </c>
      <c r="H1662">
        <v>44.95</v>
      </c>
      <c r="I1662">
        <v>29.97</v>
      </c>
      <c r="J1662">
        <v>33.33</v>
      </c>
      <c r="K1662">
        <v>45.01</v>
      </c>
      <c r="L1662">
        <v>24.72</v>
      </c>
      <c r="M1662">
        <v>1</v>
      </c>
    </row>
    <row r="1663" spans="1:13" x14ac:dyDescent="0.25">
      <c r="A1663" t="s">
        <v>21</v>
      </c>
      <c r="B1663" t="str">
        <f t="shared" ref="B1663:B1677" si="81">"9781801062701"</f>
        <v>9781801062701</v>
      </c>
      <c r="C1663" s="1">
        <v>45044</v>
      </c>
      <c r="D1663">
        <v>7.99</v>
      </c>
      <c r="E1663">
        <v>294</v>
      </c>
      <c r="F1663" t="s">
        <v>310</v>
      </c>
      <c r="G1663">
        <v>3</v>
      </c>
      <c r="H1663">
        <v>23.97</v>
      </c>
      <c r="I1663">
        <v>15.98</v>
      </c>
      <c r="J1663">
        <v>33.33</v>
      </c>
      <c r="K1663">
        <v>45.02</v>
      </c>
      <c r="L1663">
        <v>13.18</v>
      </c>
      <c r="M1663">
        <v>1</v>
      </c>
    </row>
    <row r="1664" spans="1:13" x14ac:dyDescent="0.25">
      <c r="A1664" t="s">
        <v>21</v>
      </c>
      <c r="B1664" t="str">
        <f t="shared" si="81"/>
        <v>9781801062701</v>
      </c>
      <c r="C1664" s="1">
        <v>45044</v>
      </c>
      <c r="D1664">
        <v>7.99</v>
      </c>
      <c r="E1664">
        <v>294</v>
      </c>
      <c r="F1664" t="s">
        <v>302</v>
      </c>
      <c r="G1664">
        <v>6</v>
      </c>
      <c r="H1664">
        <v>47.94</v>
      </c>
      <c r="I1664">
        <v>31.96</v>
      </c>
      <c r="J1664">
        <v>33.33</v>
      </c>
      <c r="K1664">
        <v>45</v>
      </c>
      <c r="L1664">
        <v>26.37</v>
      </c>
      <c r="M1664">
        <v>1</v>
      </c>
    </row>
    <row r="1665" spans="1:13" x14ac:dyDescent="0.25">
      <c r="A1665" t="s">
        <v>21</v>
      </c>
      <c r="B1665" t="str">
        <f t="shared" si="81"/>
        <v>9781801062701</v>
      </c>
      <c r="C1665" s="1">
        <v>45044</v>
      </c>
      <c r="D1665">
        <v>7.99</v>
      </c>
      <c r="E1665">
        <v>294</v>
      </c>
      <c r="F1665" t="s">
        <v>389</v>
      </c>
      <c r="G1665">
        <v>1</v>
      </c>
      <c r="H1665">
        <v>7.99</v>
      </c>
      <c r="I1665">
        <v>5.33</v>
      </c>
      <c r="J1665">
        <v>33.33</v>
      </c>
      <c r="K1665">
        <v>45.06</v>
      </c>
      <c r="L1665">
        <v>4.3899999999999997</v>
      </c>
      <c r="M1665">
        <v>1</v>
      </c>
    </row>
    <row r="1666" spans="1:13" x14ac:dyDescent="0.25">
      <c r="A1666" t="s">
        <v>21</v>
      </c>
      <c r="B1666" t="str">
        <f t="shared" si="81"/>
        <v>9781801062701</v>
      </c>
      <c r="C1666" s="1">
        <v>45044</v>
      </c>
      <c r="D1666">
        <v>7.99</v>
      </c>
      <c r="E1666">
        <v>294</v>
      </c>
      <c r="F1666" t="s">
        <v>386</v>
      </c>
      <c r="G1666">
        <v>2</v>
      </c>
      <c r="H1666">
        <v>15.98</v>
      </c>
      <c r="I1666">
        <v>10.65</v>
      </c>
      <c r="J1666">
        <v>33.33</v>
      </c>
      <c r="K1666">
        <v>45</v>
      </c>
      <c r="L1666">
        <v>8.7899999999999991</v>
      </c>
      <c r="M1666">
        <v>1</v>
      </c>
    </row>
    <row r="1667" spans="1:13" x14ac:dyDescent="0.25">
      <c r="A1667" t="s">
        <v>21</v>
      </c>
      <c r="B1667" t="str">
        <f t="shared" si="81"/>
        <v>9781801062701</v>
      </c>
      <c r="C1667" s="1">
        <v>45044</v>
      </c>
      <c r="D1667">
        <v>7.99</v>
      </c>
      <c r="E1667">
        <v>294</v>
      </c>
      <c r="F1667" t="s">
        <v>305</v>
      </c>
      <c r="G1667">
        <v>10</v>
      </c>
      <c r="H1667">
        <v>79.900000000000006</v>
      </c>
      <c r="I1667">
        <v>51.94</v>
      </c>
      <c r="J1667">
        <v>35</v>
      </c>
      <c r="K1667">
        <v>46.31</v>
      </c>
      <c r="L1667">
        <v>42.9</v>
      </c>
      <c r="M1667">
        <v>1</v>
      </c>
    </row>
    <row r="1668" spans="1:13" x14ac:dyDescent="0.25">
      <c r="A1668" t="s">
        <v>21</v>
      </c>
      <c r="B1668" t="str">
        <f t="shared" si="81"/>
        <v>9781801062701</v>
      </c>
      <c r="C1668" s="1">
        <v>45044</v>
      </c>
      <c r="D1668">
        <v>7.99</v>
      </c>
      <c r="E1668">
        <v>294</v>
      </c>
      <c r="F1668" t="s">
        <v>378</v>
      </c>
      <c r="G1668">
        <v>1</v>
      </c>
      <c r="H1668">
        <v>7.99</v>
      </c>
      <c r="I1668">
        <v>5.33</v>
      </c>
      <c r="J1668">
        <v>33.33</v>
      </c>
      <c r="K1668">
        <v>45.06</v>
      </c>
      <c r="L1668">
        <v>4.3899999999999997</v>
      </c>
      <c r="M1668">
        <v>1</v>
      </c>
    </row>
    <row r="1669" spans="1:13" x14ac:dyDescent="0.25">
      <c r="A1669" t="s">
        <v>21</v>
      </c>
      <c r="B1669" t="str">
        <f t="shared" si="81"/>
        <v>9781801062701</v>
      </c>
      <c r="C1669" s="1">
        <v>45044</v>
      </c>
      <c r="D1669">
        <v>7.99</v>
      </c>
      <c r="E1669">
        <v>294</v>
      </c>
      <c r="F1669" t="s">
        <v>332</v>
      </c>
      <c r="G1669">
        <v>3</v>
      </c>
      <c r="H1669">
        <v>23.97</v>
      </c>
      <c r="I1669">
        <v>21.57</v>
      </c>
      <c r="J1669">
        <v>10</v>
      </c>
      <c r="K1669">
        <v>45.02</v>
      </c>
      <c r="L1669">
        <v>13.18</v>
      </c>
      <c r="M1669">
        <v>1</v>
      </c>
    </row>
    <row r="1670" spans="1:13" x14ac:dyDescent="0.25">
      <c r="A1670" t="s">
        <v>21</v>
      </c>
      <c r="B1670" t="str">
        <f t="shared" si="81"/>
        <v>9781801062701</v>
      </c>
      <c r="C1670" s="1">
        <v>45044</v>
      </c>
      <c r="D1670">
        <v>7.99</v>
      </c>
      <c r="E1670">
        <v>294</v>
      </c>
      <c r="F1670" t="s">
        <v>313</v>
      </c>
      <c r="G1670">
        <v>3</v>
      </c>
      <c r="H1670">
        <v>23.97</v>
      </c>
      <c r="I1670">
        <v>15.98</v>
      </c>
      <c r="J1670">
        <v>33.33</v>
      </c>
      <c r="K1670">
        <v>45.02</v>
      </c>
      <c r="L1670">
        <v>13.18</v>
      </c>
      <c r="M1670">
        <v>1</v>
      </c>
    </row>
    <row r="1671" spans="1:13" x14ac:dyDescent="0.25">
      <c r="A1671" t="s">
        <v>21</v>
      </c>
      <c r="B1671" t="str">
        <f t="shared" si="81"/>
        <v>9781801062701</v>
      </c>
      <c r="C1671" s="1">
        <v>45044</v>
      </c>
      <c r="D1671">
        <v>7.99</v>
      </c>
      <c r="E1671">
        <v>294</v>
      </c>
      <c r="F1671" t="s">
        <v>322</v>
      </c>
      <c r="G1671">
        <v>5</v>
      </c>
      <c r="H1671">
        <v>39.950000000000003</v>
      </c>
      <c r="I1671">
        <v>26.63</v>
      </c>
      <c r="J1671">
        <v>33.33</v>
      </c>
      <c r="K1671">
        <v>45.01</v>
      </c>
      <c r="L1671">
        <v>21.97</v>
      </c>
      <c r="M1671">
        <v>1</v>
      </c>
    </row>
    <row r="1672" spans="1:13" x14ac:dyDescent="0.25">
      <c r="A1672" t="s">
        <v>21</v>
      </c>
      <c r="B1672" t="str">
        <f t="shared" si="81"/>
        <v>9781801062701</v>
      </c>
      <c r="C1672" s="1">
        <v>45044</v>
      </c>
      <c r="D1672">
        <v>7.99</v>
      </c>
      <c r="E1672">
        <v>294</v>
      </c>
      <c r="F1672" t="s">
        <v>297</v>
      </c>
      <c r="G1672">
        <v>1</v>
      </c>
      <c r="H1672">
        <v>7.99</v>
      </c>
      <c r="I1672">
        <v>5.33</v>
      </c>
      <c r="J1672">
        <v>33.33</v>
      </c>
      <c r="K1672">
        <v>45.06</v>
      </c>
      <c r="L1672">
        <v>4.3899999999999997</v>
      </c>
      <c r="M1672">
        <v>1</v>
      </c>
    </row>
    <row r="1673" spans="1:13" x14ac:dyDescent="0.25">
      <c r="A1673" t="s">
        <v>21</v>
      </c>
      <c r="B1673" t="str">
        <f t="shared" si="81"/>
        <v>9781801062701</v>
      </c>
      <c r="C1673" s="1">
        <v>45044</v>
      </c>
      <c r="D1673">
        <v>7.99</v>
      </c>
      <c r="E1673">
        <v>294</v>
      </c>
      <c r="F1673" t="s">
        <v>417</v>
      </c>
      <c r="G1673">
        <v>3</v>
      </c>
      <c r="H1673">
        <v>23.97</v>
      </c>
      <c r="I1673">
        <v>15.58</v>
      </c>
      <c r="J1673">
        <v>35</v>
      </c>
      <c r="K1673">
        <v>46.31</v>
      </c>
      <c r="L1673">
        <v>12.87</v>
      </c>
      <c r="M1673">
        <v>1</v>
      </c>
    </row>
    <row r="1674" spans="1:13" x14ac:dyDescent="0.25">
      <c r="A1674" t="s">
        <v>21</v>
      </c>
      <c r="B1674" t="str">
        <f t="shared" si="81"/>
        <v>9781801062701</v>
      </c>
      <c r="C1674" s="1">
        <v>45044</v>
      </c>
      <c r="D1674">
        <v>7.99</v>
      </c>
      <c r="E1674">
        <v>294</v>
      </c>
      <c r="F1674" t="s">
        <v>414</v>
      </c>
      <c r="G1674">
        <v>3</v>
      </c>
      <c r="H1674">
        <v>23.97</v>
      </c>
      <c r="I1674">
        <v>15.58</v>
      </c>
      <c r="J1674">
        <v>35</v>
      </c>
      <c r="K1674">
        <v>46.31</v>
      </c>
      <c r="L1674">
        <v>12.87</v>
      </c>
      <c r="M1674">
        <v>1</v>
      </c>
    </row>
    <row r="1675" spans="1:13" x14ac:dyDescent="0.25">
      <c r="A1675" t="s">
        <v>21</v>
      </c>
      <c r="B1675" t="str">
        <f t="shared" si="81"/>
        <v>9781801062701</v>
      </c>
      <c r="C1675" s="1">
        <v>45044</v>
      </c>
      <c r="D1675">
        <v>7.99</v>
      </c>
      <c r="E1675">
        <v>294</v>
      </c>
      <c r="F1675" t="s">
        <v>415</v>
      </c>
      <c r="G1675">
        <v>3</v>
      </c>
      <c r="H1675">
        <v>23.97</v>
      </c>
      <c r="I1675">
        <v>15.58</v>
      </c>
      <c r="J1675">
        <v>35</v>
      </c>
      <c r="K1675">
        <v>46.31</v>
      </c>
      <c r="L1675">
        <v>12.87</v>
      </c>
      <c r="M1675">
        <v>1</v>
      </c>
    </row>
    <row r="1676" spans="1:13" x14ac:dyDescent="0.25">
      <c r="A1676" t="s">
        <v>21</v>
      </c>
      <c r="B1676" t="str">
        <f t="shared" si="81"/>
        <v>9781801062701</v>
      </c>
      <c r="C1676" s="1">
        <v>45044</v>
      </c>
      <c r="D1676">
        <v>7.99</v>
      </c>
      <c r="E1676">
        <v>294</v>
      </c>
      <c r="F1676" t="s">
        <v>400</v>
      </c>
      <c r="G1676">
        <v>1</v>
      </c>
      <c r="H1676">
        <v>7.99</v>
      </c>
      <c r="I1676">
        <v>5.33</v>
      </c>
      <c r="J1676">
        <v>33.33</v>
      </c>
      <c r="K1676">
        <v>45.06</v>
      </c>
      <c r="L1676">
        <v>4.3899999999999997</v>
      </c>
      <c r="M1676">
        <v>1</v>
      </c>
    </row>
    <row r="1677" spans="1:13" x14ac:dyDescent="0.25">
      <c r="A1677" t="s">
        <v>21</v>
      </c>
      <c r="B1677" t="str">
        <f t="shared" si="81"/>
        <v>9781801062701</v>
      </c>
      <c r="C1677" s="1">
        <v>45044</v>
      </c>
      <c r="D1677">
        <v>7.99</v>
      </c>
      <c r="E1677">
        <v>294</v>
      </c>
      <c r="F1677" t="s">
        <v>323</v>
      </c>
      <c r="G1677">
        <v>1</v>
      </c>
      <c r="H1677">
        <v>7.99</v>
      </c>
      <c r="I1677">
        <v>5.19</v>
      </c>
      <c r="J1677">
        <v>35</v>
      </c>
      <c r="K1677">
        <v>46.31</v>
      </c>
      <c r="L1677">
        <v>4.29</v>
      </c>
      <c r="M1677">
        <v>1</v>
      </c>
    </row>
    <row r="1678" spans="1:13" x14ac:dyDescent="0.25">
      <c r="A1678" t="s">
        <v>287</v>
      </c>
      <c r="B1678" t="str">
        <f>"9781801060882"</f>
        <v>9781801060882</v>
      </c>
      <c r="C1678" s="1">
        <v>45077</v>
      </c>
      <c r="D1678">
        <v>7.99</v>
      </c>
      <c r="E1678">
        <v>2</v>
      </c>
      <c r="F1678" t="s">
        <v>418</v>
      </c>
      <c r="G1678">
        <v>-2</v>
      </c>
      <c r="H1678">
        <v>-15.98</v>
      </c>
      <c r="I1678">
        <v>-10.39</v>
      </c>
      <c r="J1678">
        <v>35</v>
      </c>
      <c r="K1678">
        <v>46.31</v>
      </c>
      <c r="L1678">
        <v>-8.58</v>
      </c>
      <c r="M1678">
        <v>1</v>
      </c>
    </row>
  </sheetData>
  <autoFilter ref="A1:N1678" xr:uid="{00000000-0009-0000-0000-000002000000}"/>
  <sortState xmlns:xlrd2="http://schemas.microsoft.com/office/spreadsheetml/2017/richdata2" ref="A2:M1678">
    <sortCondition ref="C2:C1678"/>
    <sortCondition ref="A2:A1678"/>
    <sortCondition ref="F2:F167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4056dc-72af-4f68-a766-acc8bc5303ef" xsi:nil="true"/>
    <lcf76f155ced4ddcb4097134ff3c332f xmlns="59bc86b3-ee23-4662-b60c-1725f4d43f3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AB57D49AA574BBFDD7CC8F8959F0B" ma:contentTypeVersion="14" ma:contentTypeDescription="Create a new document." ma:contentTypeScope="" ma:versionID="5b67eee8e0cfd1b9025414f037f7e990">
  <xsd:schema xmlns:xsd="http://www.w3.org/2001/XMLSchema" xmlns:xs="http://www.w3.org/2001/XMLSchema" xmlns:p="http://schemas.microsoft.com/office/2006/metadata/properties" xmlns:ns2="59bc86b3-ee23-4662-b60c-1725f4d43f30" xmlns:ns3="034056dc-72af-4f68-a766-acc8bc5303ef" targetNamespace="http://schemas.microsoft.com/office/2006/metadata/properties" ma:root="true" ma:fieldsID="0c1df17c91a474ce0f2adf51a79a0ef5" ns2:_="" ns3:_="">
    <xsd:import namespace="59bc86b3-ee23-4662-b60c-1725f4d43f30"/>
    <xsd:import namespace="034056dc-72af-4f68-a766-acc8bc5303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c86b3-ee23-4662-b60c-1725f4d43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19ec648-c3a5-4d21-9f9e-662f307b21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56dc-72af-4f68-a766-acc8bc5303e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c4d4145-80a1-4646-8159-d12d5f9fdae7}" ma:internalName="TaxCatchAll" ma:showField="CatchAllData" ma:web="034056dc-72af-4f68-a766-acc8bc5303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2E57CC-8177-4952-A86B-DEA6FA73D0CE}">
  <ds:schemaRefs>
    <ds:schemaRef ds:uri="http://schemas.microsoft.com/office/2006/metadata/properties"/>
    <ds:schemaRef ds:uri="http://schemas.microsoft.com/office/infopath/2007/PartnerControls"/>
    <ds:schemaRef ds:uri="034056dc-72af-4f68-a766-acc8bc5303ef"/>
    <ds:schemaRef ds:uri="59bc86b3-ee23-4662-b60c-1725f4d43f30"/>
  </ds:schemaRefs>
</ds:datastoreItem>
</file>

<file path=customXml/itemProps2.xml><?xml version="1.0" encoding="utf-8"?>
<ds:datastoreItem xmlns:ds="http://schemas.openxmlformats.org/officeDocument/2006/customXml" ds:itemID="{2FD6C8E6-AED1-40C4-A92C-DD40D0BA8F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572A81-1E09-495A-AFE2-140D4C47B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c86b3-ee23-4662-b60c-1725f4d43f30"/>
    <ds:schemaRef ds:uri="034056dc-72af-4f68-a766-acc8bc5303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fesul teitl</vt:lpstr>
      <vt:lpstr>fesul cwsmer</vt:lpstr>
      <vt:lpstr>gwybodaeth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Gareth Davies</cp:lastModifiedBy>
  <cp:revision/>
  <dcterms:created xsi:type="dcterms:W3CDTF">2023-04-01T20:49:10Z</dcterms:created>
  <dcterms:modified xsi:type="dcterms:W3CDTF">2025-05-01T17:15:25Z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0x010100B93AB57D49AA574BBFDD7CC8F8959F0B</vt:lpwstr>
  </property>
  <property fmtid="{D5CDD505-2E9C-101B-9397-08002B2CF9AE}" pid="3" name="MediaServiceImageTags">
    <vt:lpwstr/>
  </property>
</Properties>
</file>