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cants" sheetId="1" r:id="rId4"/>
    <sheet state="visible" name="Vars" sheetId="2" r:id="rId5"/>
  </sheets>
  <definedNames/>
  <calcPr/>
</workbook>
</file>

<file path=xl/sharedStrings.xml><?xml version="1.0" encoding="utf-8"?>
<sst xmlns="http://schemas.openxmlformats.org/spreadsheetml/2006/main" count="121" uniqueCount="88">
  <si>
    <t>Name</t>
  </si>
  <si>
    <t>Last Update Date</t>
  </si>
  <si>
    <t>Primary /
Dependent</t>
  </si>
  <si>
    <t>Country</t>
  </si>
  <si>
    <t>Category</t>
  </si>
  <si>
    <t>Priority Date</t>
  </si>
  <si>
    <t>I-140</t>
  </si>
  <si>
    <t>I-485</t>
  </si>
  <si>
    <t>Biometric Waived</t>
  </si>
  <si>
    <t>Biometric Notice Date</t>
  </si>
  <si>
    <t>Biometric Appointment Date</t>
  </si>
  <si>
    <t>Biometric Location State</t>
  </si>
  <si>
    <t>I-765</t>
  </si>
  <si>
    <t>I-131</t>
  </si>
  <si>
    <t>Receipt Number</t>
  </si>
  <si>
    <t>Receipt Date</t>
  </si>
  <si>
    <t>Premium Processing</t>
  </si>
  <si>
    <t>Receipt Notice Date</t>
  </si>
  <si>
    <t>RFE Date</t>
  </si>
  <si>
    <t>RFE Reason</t>
  </si>
  <si>
    <t>RFE Respond Received Date</t>
  </si>
  <si>
    <t>Transferred Date</t>
  </si>
  <si>
    <t>Approval Date</t>
  </si>
  <si>
    <t>Denial Date</t>
  </si>
  <si>
    <t>Notes</t>
  </si>
  <si>
    <t>Interview Waived</t>
  </si>
  <si>
    <t>Interview Notice Date</t>
  </si>
  <si>
    <t>Interview appointment date</t>
  </si>
  <si>
    <t>Interveiw Location State</t>
  </si>
  <si>
    <t>Card Received Date</t>
  </si>
  <si>
    <t>-</t>
  </si>
  <si>
    <t>Primary</t>
  </si>
  <si>
    <t>Iran</t>
  </si>
  <si>
    <t>EB2-PERM</t>
  </si>
  <si>
    <t>Yes</t>
  </si>
  <si>
    <t>No</t>
  </si>
  <si>
    <t>Maryland</t>
  </si>
  <si>
    <t>Countries</t>
  </si>
  <si>
    <t>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</si>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</sst>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sz val="10.0"/>
      <color theme="1"/>
      <name val="Calibri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3" fillId="3" fontId="1" numFmtId="49" xfId="0" applyAlignment="1" applyBorder="1" applyFill="1" applyFont="1" applyNumberFormat="1">
      <alignment horizontal="center" readingOrder="0" shrinkToFit="0" vertical="top" wrapText="1"/>
    </xf>
    <xf borderId="4" fillId="0" fontId="2" numFmtId="0" xfId="0" applyBorder="1" applyFont="1"/>
    <xf borderId="5" fillId="0" fontId="2" numFmtId="0" xfId="0" applyBorder="1" applyFont="1"/>
    <xf borderId="3" fillId="4" fontId="1" numFmtId="49" xfId="0" applyAlignment="1" applyBorder="1" applyFill="1" applyFont="1" applyNumberFormat="1">
      <alignment horizontal="center" readingOrder="0" shrinkToFit="0" vertical="top" wrapText="1"/>
    </xf>
    <xf borderId="2" fillId="2" fontId="1" numFmtId="49" xfId="0" applyAlignment="1" applyBorder="1" applyFont="1" applyNumberFormat="1">
      <alignment horizontal="center" readingOrder="0" shrinkToFit="0" vertical="center" wrapText="1"/>
    </xf>
    <xf borderId="4" fillId="5" fontId="1" numFmtId="49" xfId="0" applyAlignment="1" applyBorder="1" applyFill="1" applyFont="1" applyNumberFormat="1">
      <alignment horizontal="center" readingOrder="0" shrinkToFit="0" vertical="top" wrapText="1"/>
    </xf>
    <xf borderId="4" fillId="6" fontId="1" numFmtId="49" xfId="0" applyAlignment="1" applyBorder="1" applyFill="1" applyFont="1" applyNumberFormat="1">
      <alignment horizontal="center" readingOrder="0" shrinkToFit="0" vertical="top" wrapText="1"/>
    </xf>
    <xf borderId="6" fillId="0" fontId="2" numFmtId="0" xfId="0" applyBorder="1" applyFont="1"/>
    <xf borderId="7" fillId="0" fontId="2" numFmtId="0" xfId="0" applyBorder="1" applyFont="1"/>
    <xf borderId="5" fillId="3" fontId="1" numFmtId="49" xfId="0" applyAlignment="1" applyBorder="1" applyFont="1" applyNumberFormat="1">
      <alignment horizontal="center" readingOrder="0" shrinkToFit="0" vertical="top" wrapText="1"/>
    </xf>
    <xf borderId="5" fillId="3" fontId="1" numFmtId="164" xfId="0" applyAlignment="1" applyBorder="1" applyFont="1" applyNumberFormat="1">
      <alignment horizontal="center" readingOrder="0" shrinkToFit="0" vertical="top" wrapText="1"/>
    </xf>
    <xf borderId="5" fillId="3" fontId="1" numFmtId="0" xfId="0" applyAlignment="1" applyBorder="1" applyFont="1">
      <alignment horizontal="center" readingOrder="0" shrinkToFit="0" vertical="top" wrapText="1"/>
    </xf>
    <xf borderId="5" fillId="3" fontId="3" numFmtId="0" xfId="0" applyAlignment="1" applyBorder="1" applyFont="1">
      <alignment horizontal="center" readingOrder="0" shrinkToFit="0" vertical="top" wrapText="1"/>
    </xf>
    <xf borderId="5" fillId="4" fontId="1" numFmtId="49" xfId="0" applyAlignment="1" applyBorder="1" applyFont="1" applyNumberFormat="1">
      <alignment horizontal="center" readingOrder="0" shrinkToFit="0" vertical="top" wrapText="1"/>
    </xf>
    <xf borderId="5" fillId="4" fontId="1" numFmtId="164" xfId="0" applyAlignment="1" applyBorder="1" applyFont="1" applyNumberFormat="1">
      <alignment horizontal="center" readingOrder="0" shrinkToFit="0" vertical="top" wrapText="1"/>
    </xf>
    <xf borderId="5" fillId="4" fontId="1" numFmtId="0" xfId="0" applyAlignment="1" applyBorder="1" applyFont="1">
      <alignment horizontal="center" readingOrder="0" shrinkToFit="0" vertical="top" wrapText="1"/>
    </xf>
    <xf borderId="5" fillId="5" fontId="1" numFmtId="49" xfId="0" applyAlignment="1" applyBorder="1" applyFont="1" applyNumberFormat="1">
      <alignment horizontal="center" readingOrder="0" shrinkToFit="0" vertical="top" wrapText="1"/>
    </xf>
    <xf borderId="5" fillId="5" fontId="1" numFmtId="164" xfId="0" applyAlignment="1" applyBorder="1" applyFont="1" applyNumberFormat="1">
      <alignment horizontal="center" readingOrder="0" shrinkToFit="0" vertical="top" wrapText="1"/>
    </xf>
    <xf borderId="5" fillId="5" fontId="1" numFmtId="0" xfId="0" applyAlignment="1" applyBorder="1" applyFont="1">
      <alignment horizontal="center" readingOrder="0" shrinkToFit="0" vertical="top" wrapText="1"/>
    </xf>
    <xf borderId="5" fillId="6" fontId="1" numFmtId="49" xfId="0" applyAlignment="1" applyBorder="1" applyFont="1" applyNumberFormat="1">
      <alignment horizontal="center" readingOrder="0" shrinkToFit="0" vertical="top" wrapText="1"/>
    </xf>
    <xf borderId="5" fillId="6" fontId="1" numFmtId="164" xfId="0" applyAlignment="1" applyBorder="1" applyFont="1" applyNumberFormat="1">
      <alignment horizontal="center" readingOrder="0" shrinkToFit="0" vertical="top" wrapText="1"/>
    </xf>
    <xf borderId="5" fillId="6" fontId="1" numFmtId="0" xfId="0" applyAlignment="1" applyBorder="1" applyFont="1">
      <alignment horizontal="center" readingOrder="0" shrinkToFit="0" vertical="top" wrapText="1"/>
    </xf>
    <xf borderId="8" fillId="7" fontId="4" numFmtId="0" xfId="0" applyBorder="1" applyFill="1" applyFont="1"/>
    <xf borderId="5" fillId="7" fontId="4" numFmtId="164" xfId="0" applyAlignment="1" applyBorder="1" applyFont="1" applyNumberFormat="1">
      <alignment horizontal="right"/>
    </xf>
    <xf borderId="5" fillId="7" fontId="4" numFmtId="0" xfId="0" applyBorder="1" applyFont="1"/>
    <xf borderId="5" fillId="7" fontId="4" numFmtId="0" xfId="0" applyBorder="1" applyFont="1"/>
    <xf borderId="5" fillId="7" fontId="4" numFmtId="164" xfId="0" applyBorder="1" applyFont="1" applyNumberFormat="1"/>
    <xf borderId="0" fillId="0" fontId="5" numFmtId="0" xfId="0" applyAlignment="1" applyFont="1">
      <alignment vertical="center"/>
    </xf>
    <xf borderId="8" fillId="0" fontId="5" numFmtId="0" xfId="0" applyAlignment="1" applyBorder="1" applyFont="1">
      <alignment horizontal="left" vertical="center"/>
    </xf>
    <xf borderId="8" fillId="0" fontId="5" numFmtId="164" xfId="0" applyAlignment="1" applyBorder="1" applyFont="1" applyNumberFormat="1">
      <alignment horizontal="right" vertical="center"/>
    </xf>
    <xf borderId="8" fillId="0" fontId="5" numFmtId="0" xfId="0" applyAlignment="1" applyBorder="1" applyFont="1">
      <alignment horizontal="left" readingOrder="0" vertical="center"/>
    </xf>
    <xf borderId="8" fillId="0" fontId="5" numFmtId="164" xfId="0" applyAlignment="1" applyBorder="1" applyFont="1" applyNumberFormat="1">
      <alignment horizontal="left" vertical="center"/>
    </xf>
    <xf borderId="8" fillId="0" fontId="5" numFmtId="164" xfId="0" applyAlignment="1" applyBorder="1" applyFont="1" applyNumberFormat="1">
      <alignment horizontal="right" readingOrder="0" vertical="center"/>
    </xf>
    <xf borderId="0" fillId="0" fontId="5" numFmtId="0" xfId="0" applyAlignment="1" applyFont="1">
      <alignment readingOrder="0"/>
    </xf>
    <xf borderId="0" fillId="7" fontId="6" numFmtId="0" xfId="0" applyFont="1"/>
    <xf borderId="0" fillId="0" fontId="5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Applicant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BF29" displayName="Table_1" id="1">
  <tableColumns count="5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</tableColumns>
  <tableStyleInfo name="Applica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2" max="3" width="12.5"/>
    <col customWidth="1" min="4" max="4" width="15.38"/>
    <col customWidth="1" min="6" max="6" width="10.75"/>
    <col customWidth="1" min="7" max="7" width="14.0"/>
    <col customWidth="1" min="8" max="9" width="12.38"/>
    <col customWidth="1" min="13" max="16" width="10.75"/>
    <col customWidth="1" min="17" max="17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6"/>
      <c r="R1" s="7" t="s">
        <v>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G1" s="8" t="s">
        <v>8</v>
      </c>
      <c r="AH1" s="8" t="s">
        <v>9</v>
      </c>
      <c r="AI1" s="8" t="s">
        <v>10</v>
      </c>
      <c r="AJ1" s="8" t="s">
        <v>11</v>
      </c>
      <c r="AK1" s="9" t="s">
        <v>12</v>
      </c>
      <c r="AL1" s="5"/>
      <c r="AM1" s="5"/>
      <c r="AN1" s="5"/>
      <c r="AO1" s="5"/>
      <c r="AP1" s="5"/>
      <c r="AQ1" s="5"/>
      <c r="AR1" s="5"/>
      <c r="AS1" s="5"/>
      <c r="AT1" s="5"/>
      <c r="AU1" s="6"/>
      <c r="AV1" s="10" t="s">
        <v>13</v>
      </c>
      <c r="AW1" s="5"/>
      <c r="AX1" s="5"/>
      <c r="AY1" s="5"/>
      <c r="AZ1" s="5"/>
      <c r="BA1" s="5"/>
      <c r="BB1" s="5"/>
      <c r="BC1" s="5"/>
      <c r="BD1" s="5"/>
      <c r="BE1" s="5"/>
      <c r="BF1" s="6"/>
    </row>
    <row r="2">
      <c r="A2" s="11"/>
      <c r="B2" s="12"/>
      <c r="C2" s="12"/>
      <c r="D2" s="12"/>
      <c r="E2" s="12"/>
      <c r="F2" s="12"/>
      <c r="G2" s="13" t="s">
        <v>14</v>
      </c>
      <c r="H2" s="14" t="s">
        <v>15</v>
      </c>
      <c r="I2" s="15" t="s">
        <v>16</v>
      </c>
      <c r="J2" s="15" t="s">
        <v>17</v>
      </c>
      <c r="K2" s="15" t="s">
        <v>18</v>
      </c>
      <c r="L2" s="15" t="s">
        <v>19</v>
      </c>
      <c r="M2" s="16" t="s">
        <v>20</v>
      </c>
      <c r="N2" s="16" t="s">
        <v>21</v>
      </c>
      <c r="O2" s="15" t="s">
        <v>22</v>
      </c>
      <c r="P2" s="15" t="s">
        <v>23</v>
      </c>
      <c r="Q2" s="15" t="s">
        <v>24</v>
      </c>
      <c r="R2" s="17" t="s">
        <v>14</v>
      </c>
      <c r="S2" s="18" t="s">
        <v>15</v>
      </c>
      <c r="T2" s="19" t="s">
        <v>17</v>
      </c>
      <c r="U2" s="19" t="s">
        <v>18</v>
      </c>
      <c r="V2" s="19" t="s">
        <v>19</v>
      </c>
      <c r="W2" s="19" t="s">
        <v>20</v>
      </c>
      <c r="X2" s="19" t="s">
        <v>21</v>
      </c>
      <c r="Y2" s="19" t="s">
        <v>25</v>
      </c>
      <c r="Z2" s="19" t="s">
        <v>26</v>
      </c>
      <c r="AA2" s="19" t="s">
        <v>27</v>
      </c>
      <c r="AB2" s="19" t="s">
        <v>28</v>
      </c>
      <c r="AC2" s="19" t="s">
        <v>22</v>
      </c>
      <c r="AD2" s="19" t="s">
        <v>23</v>
      </c>
      <c r="AE2" s="19" t="s">
        <v>29</v>
      </c>
      <c r="AF2" s="19" t="s">
        <v>24</v>
      </c>
      <c r="AG2" s="12"/>
      <c r="AH2" s="12"/>
      <c r="AI2" s="12"/>
      <c r="AJ2" s="12"/>
      <c r="AK2" s="20" t="s">
        <v>14</v>
      </c>
      <c r="AL2" s="21" t="s">
        <v>15</v>
      </c>
      <c r="AM2" s="22" t="s">
        <v>17</v>
      </c>
      <c r="AN2" s="22" t="s">
        <v>18</v>
      </c>
      <c r="AO2" s="22" t="s">
        <v>19</v>
      </c>
      <c r="AP2" s="22" t="s">
        <v>20</v>
      </c>
      <c r="AQ2" s="22" t="s">
        <v>21</v>
      </c>
      <c r="AR2" s="22" t="s">
        <v>22</v>
      </c>
      <c r="AS2" s="22" t="s">
        <v>23</v>
      </c>
      <c r="AT2" s="22" t="s">
        <v>29</v>
      </c>
      <c r="AU2" s="22" t="s">
        <v>24</v>
      </c>
      <c r="AV2" s="23" t="s">
        <v>14</v>
      </c>
      <c r="AW2" s="24" t="s">
        <v>15</v>
      </c>
      <c r="AX2" s="25" t="s">
        <v>17</v>
      </c>
      <c r="AY2" s="25" t="s">
        <v>18</v>
      </c>
      <c r="AZ2" s="25" t="s">
        <v>19</v>
      </c>
      <c r="BA2" s="25" t="s">
        <v>20</v>
      </c>
      <c r="BB2" s="25" t="s">
        <v>21</v>
      </c>
      <c r="BC2" s="25" t="s">
        <v>22</v>
      </c>
      <c r="BD2" s="25" t="s">
        <v>23</v>
      </c>
      <c r="BE2" s="25" t="s">
        <v>29</v>
      </c>
      <c r="BF2" s="25" t="s">
        <v>24</v>
      </c>
    </row>
    <row r="3" ht="22.5" customHeight="1">
      <c r="A3" s="26" t="s">
        <v>30</v>
      </c>
      <c r="B3" s="27">
        <v>45305.0</v>
      </c>
      <c r="C3" s="28" t="s">
        <v>31</v>
      </c>
      <c r="D3" s="28" t="s">
        <v>32</v>
      </c>
      <c r="E3" s="28" t="s">
        <v>33</v>
      </c>
      <c r="F3" s="27">
        <v>44917.0</v>
      </c>
      <c r="G3" s="29"/>
      <c r="H3" s="27">
        <v>45286.0</v>
      </c>
      <c r="I3" s="28" t="s">
        <v>34</v>
      </c>
      <c r="J3" s="27">
        <v>45293.0</v>
      </c>
      <c r="K3" s="30"/>
      <c r="L3" s="29"/>
      <c r="M3" s="30"/>
      <c r="N3" s="30"/>
      <c r="O3" s="27">
        <v>45299.0</v>
      </c>
      <c r="P3" s="30"/>
      <c r="Q3" s="30"/>
      <c r="R3" s="29"/>
      <c r="S3" s="27">
        <v>45286.0</v>
      </c>
      <c r="T3" s="27">
        <v>45293.0</v>
      </c>
      <c r="U3" s="30"/>
      <c r="V3" s="29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28" t="s">
        <v>35</v>
      </c>
      <c r="AH3" s="27">
        <v>45303.0</v>
      </c>
      <c r="AI3" s="27">
        <v>45315.0</v>
      </c>
      <c r="AJ3" s="28" t="s">
        <v>36</v>
      </c>
      <c r="AK3" s="30"/>
      <c r="AL3" s="27">
        <v>45286.0</v>
      </c>
      <c r="AM3" s="27">
        <v>45299.0</v>
      </c>
      <c r="AN3" s="30"/>
      <c r="AO3" s="30"/>
      <c r="AP3" s="30"/>
      <c r="AQ3" s="30"/>
      <c r="AR3" s="30"/>
      <c r="AS3" s="30"/>
      <c r="AT3" s="30"/>
      <c r="AU3" s="30"/>
      <c r="AV3" s="30"/>
      <c r="AW3" s="27">
        <v>45286.0</v>
      </c>
      <c r="AX3" s="27">
        <v>45299.0</v>
      </c>
      <c r="AY3" s="30"/>
      <c r="AZ3" s="30"/>
      <c r="BA3" s="30"/>
      <c r="BB3" s="30"/>
      <c r="BC3" s="30"/>
      <c r="BD3" s="30"/>
      <c r="BE3" s="30"/>
      <c r="BF3" s="30"/>
      <c r="BG3" s="31"/>
      <c r="BH3" s="31"/>
    </row>
    <row r="4" ht="22.5" customHeight="1">
      <c r="A4" s="32"/>
      <c r="B4" s="33"/>
      <c r="C4" s="34"/>
      <c r="D4" s="35"/>
      <c r="E4" s="35"/>
      <c r="F4" s="36"/>
      <c r="G4" s="32"/>
      <c r="H4" s="36"/>
      <c r="I4" s="34"/>
      <c r="J4" s="33"/>
      <c r="K4" s="33"/>
      <c r="L4" s="32"/>
      <c r="M4" s="33"/>
      <c r="N4" s="33"/>
      <c r="O4" s="36"/>
      <c r="P4" s="36"/>
      <c r="Q4" s="35"/>
      <c r="R4" s="32"/>
      <c r="S4" s="33"/>
      <c r="T4" s="33"/>
      <c r="U4" s="33"/>
      <c r="V4" s="32"/>
      <c r="W4" s="33"/>
      <c r="X4" s="33"/>
      <c r="Y4" s="35"/>
      <c r="Z4" s="33"/>
      <c r="AA4" s="35"/>
      <c r="AB4" s="35"/>
      <c r="AC4" s="33"/>
      <c r="AD4" s="33"/>
      <c r="AE4" s="33"/>
      <c r="AF4" s="33"/>
      <c r="AG4" s="35"/>
      <c r="AH4" s="33"/>
      <c r="AI4" s="33"/>
      <c r="AJ4" s="32"/>
      <c r="AK4" s="35"/>
      <c r="AL4" s="33"/>
      <c r="AM4" s="33"/>
      <c r="AN4" s="33"/>
      <c r="AO4" s="35"/>
      <c r="AP4" s="33"/>
      <c r="AQ4" s="33"/>
      <c r="AR4" s="33"/>
      <c r="AS4" s="33"/>
      <c r="AT4" s="33"/>
      <c r="AU4" s="33"/>
      <c r="AV4" s="35"/>
      <c r="AW4" s="33"/>
      <c r="AX4" s="33"/>
      <c r="AY4" s="33"/>
      <c r="AZ4" s="35"/>
      <c r="BA4" s="33"/>
      <c r="BB4" s="33"/>
      <c r="BC4" s="33"/>
      <c r="BD4" s="33"/>
      <c r="BE4" s="33"/>
      <c r="BF4" s="33"/>
      <c r="BG4" s="31"/>
      <c r="BH4" s="31"/>
    </row>
    <row r="5" ht="22.5" customHeight="1">
      <c r="A5" s="32"/>
      <c r="B5" s="33"/>
      <c r="C5" s="34"/>
      <c r="D5" s="35"/>
      <c r="E5" s="35"/>
      <c r="F5" s="36"/>
      <c r="G5" s="32"/>
      <c r="H5" s="36"/>
      <c r="I5" s="34"/>
      <c r="J5" s="33"/>
      <c r="K5" s="33"/>
      <c r="L5" s="32"/>
      <c r="M5" s="33"/>
      <c r="N5" s="33"/>
      <c r="O5" s="36"/>
      <c r="P5" s="36"/>
      <c r="Q5" s="35"/>
      <c r="R5" s="32"/>
      <c r="S5" s="33"/>
      <c r="T5" s="33"/>
      <c r="U5" s="33"/>
      <c r="V5" s="32"/>
      <c r="W5" s="33"/>
      <c r="X5" s="33"/>
      <c r="Y5" s="35"/>
      <c r="Z5" s="33"/>
      <c r="AA5" s="35"/>
      <c r="AB5" s="35"/>
      <c r="AC5" s="33"/>
      <c r="AD5" s="33"/>
      <c r="AE5" s="33"/>
      <c r="AF5" s="33"/>
      <c r="AG5" s="35"/>
      <c r="AH5" s="33"/>
      <c r="AI5" s="33"/>
      <c r="AJ5" s="32"/>
      <c r="AK5" s="35"/>
      <c r="AL5" s="33"/>
      <c r="AM5" s="33"/>
      <c r="AN5" s="33"/>
      <c r="AO5" s="35"/>
      <c r="AP5" s="33"/>
      <c r="AQ5" s="33"/>
      <c r="AR5" s="33"/>
      <c r="AS5" s="33"/>
      <c r="AT5" s="33"/>
      <c r="AU5" s="33"/>
      <c r="AV5" s="35"/>
      <c r="AW5" s="33"/>
      <c r="AX5" s="33"/>
      <c r="AY5" s="33"/>
      <c r="AZ5" s="35"/>
      <c r="BA5" s="33"/>
      <c r="BB5" s="33"/>
      <c r="BC5" s="33"/>
      <c r="BD5" s="33"/>
      <c r="BE5" s="33"/>
      <c r="BF5" s="33"/>
      <c r="BG5" s="31"/>
      <c r="BH5" s="31"/>
    </row>
    <row r="6" ht="22.5" customHeight="1">
      <c r="A6" s="32"/>
      <c r="B6" s="33"/>
      <c r="C6" s="34"/>
      <c r="D6" s="35"/>
      <c r="E6" s="35"/>
      <c r="F6" s="36"/>
      <c r="G6" s="32"/>
      <c r="H6" s="36"/>
      <c r="I6" s="34"/>
      <c r="J6" s="33"/>
      <c r="K6" s="33"/>
      <c r="L6" s="32"/>
      <c r="M6" s="33"/>
      <c r="N6" s="33"/>
      <c r="O6" s="36"/>
      <c r="P6" s="33"/>
      <c r="Q6" s="35"/>
      <c r="R6" s="32"/>
      <c r="S6" s="33"/>
      <c r="T6" s="33"/>
      <c r="U6" s="33"/>
      <c r="V6" s="32"/>
      <c r="W6" s="33"/>
      <c r="X6" s="33"/>
      <c r="Y6" s="35"/>
      <c r="Z6" s="33"/>
      <c r="AA6" s="35"/>
      <c r="AB6" s="35"/>
      <c r="AC6" s="33"/>
      <c r="AD6" s="33"/>
      <c r="AE6" s="33"/>
      <c r="AF6" s="33"/>
      <c r="AG6" s="35"/>
      <c r="AH6" s="33"/>
      <c r="AI6" s="33"/>
      <c r="AJ6" s="32"/>
      <c r="AK6" s="35"/>
      <c r="AL6" s="33"/>
      <c r="AM6" s="33"/>
      <c r="AN6" s="33"/>
      <c r="AO6" s="35"/>
      <c r="AP6" s="33"/>
      <c r="AQ6" s="33"/>
      <c r="AR6" s="33"/>
      <c r="AS6" s="33"/>
      <c r="AT6" s="33"/>
      <c r="AU6" s="33"/>
      <c r="AV6" s="35"/>
      <c r="AW6" s="33"/>
      <c r="AX6" s="33"/>
      <c r="AY6" s="33"/>
      <c r="AZ6" s="35"/>
      <c r="BA6" s="33"/>
      <c r="BB6" s="33"/>
      <c r="BC6" s="33"/>
      <c r="BD6" s="33"/>
      <c r="BE6" s="33"/>
      <c r="BF6" s="33"/>
      <c r="BG6" s="31"/>
      <c r="BH6" s="31"/>
    </row>
    <row r="7" ht="22.5" customHeight="1">
      <c r="A7" s="32"/>
      <c r="B7" s="33"/>
      <c r="C7" s="34"/>
      <c r="D7" s="35"/>
      <c r="E7" s="35"/>
      <c r="F7" s="36"/>
      <c r="G7" s="32"/>
      <c r="H7" s="36"/>
      <c r="I7" s="34"/>
      <c r="J7" s="33"/>
      <c r="K7" s="33"/>
      <c r="L7" s="32"/>
      <c r="M7" s="33"/>
      <c r="N7" s="33"/>
      <c r="O7" s="36"/>
      <c r="P7" s="33"/>
      <c r="Q7" s="35"/>
      <c r="R7" s="32"/>
      <c r="S7" s="33"/>
      <c r="T7" s="33"/>
      <c r="U7" s="33"/>
      <c r="V7" s="32"/>
      <c r="W7" s="33"/>
      <c r="X7" s="33"/>
      <c r="Y7" s="35"/>
      <c r="Z7" s="33"/>
      <c r="AA7" s="35"/>
      <c r="AB7" s="35"/>
      <c r="AC7" s="33"/>
      <c r="AD7" s="33"/>
      <c r="AE7" s="33"/>
      <c r="AF7" s="33"/>
      <c r="AG7" s="35"/>
      <c r="AH7" s="33"/>
      <c r="AI7" s="33"/>
      <c r="AJ7" s="32"/>
      <c r="AK7" s="35"/>
      <c r="AL7" s="33"/>
      <c r="AM7" s="33"/>
      <c r="AN7" s="33"/>
      <c r="AO7" s="35"/>
      <c r="AP7" s="33"/>
      <c r="AQ7" s="33"/>
      <c r="AR7" s="33"/>
      <c r="AS7" s="33"/>
      <c r="AT7" s="33"/>
      <c r="AU7" s="33"/>
      <c r="AV7" s="35"/>
      <c r="AW7" s="33"/>
      <c r="AX7" s="33"/>
      <c r="AY7" s="33"/>
      <c r="AZ7" s="35"/>
      <c r="BA7" s="33"/>
      <c r="BB7" s="33"/>
      <c r="BC7" s="33"/>
      <c r="BD7" s="33"/>
      <c r="BE7" s="33"/>
      <c r="BF7" s="33"/>
      <c r="BG7" s="31"/>
      <c r="BH7" s="31"/>
    </row>
    <row r="8" ht="22.5" customHeight="1">
      <c r="A8" s="32"/>
      <c r="B8" s="33"/>
      <c r="C8" s="34"/>
      <c r="D8" s="35"/>
      <c r="E8" s="35"/>
      <c r="F8" s="36"/>
      <c r="G8" s="34"/>
      <c r="H8" s="36"/>
      <c r="I8" s="34"/>
      <c r="J8" s="33"/>
      <c r="K8" s="33"/>
      <c r="L8" s="32"/>
      <c r="M8" s="33"/>
      <c r="N8" s="33"/>
      <c r="O8" s="36"/>
      <c r="P8" s="33"/>
      <c r="Q8" s="35"/>
      <c r="R8" s="32"/>
      <c r="S8" s="33"/>
      <c r="T8" s="33"/>
      <c r="U8" s="33"/>
      <c r="V8" s="32"/>
      <c r="W8" s="33"/>
      <c r="X8" s="33"/>
      <c r="Y8" s="35"/>
      <c r="Z8" s="33"/>
      <c r="AA8" s="35"/>
      <c r="AB8" s="35"/>
      <c r="AC8" s="33"/>
      <c r="AD8" s="33"/>
      <c r="AE8" s="33"/>
      <c r="AF8" s="33"/>
      <c r="AG8" s="35"/>
      <c r="AH8" s="33"/>
      <c r="AI8" s="33"/>
      <c r="AJ8" s="32"/>
      <c r="AK8" s="35"/>
      <c r="AL8" s="33"/>
      <c r="AM8" s="33"/>
      <c r="AN8" s="33"/>
      <c r="AO8" s="35"/>
      <c r="AP8" s="33"/>
      <c r="AQ8" s="33"/>
      <c r="AR8" s="33"/>
      <c r="AS8" s="33"/>
      <c r="AT8" s="33"/>
      <c r="AU8" s="33"/>
      <c r="AV8" s="35"/>
      <c r="AW8" s="33"/>
      <c r="AX8" s="33"/>
      <c r="AY8" s="33"/>
      <c r="AZ8" s="35"/>
      <c r="BA8" s="33"/>
      <c r="BB8" s="33"/>
      <c r="BC8" s="33"/>
      <c r="BD8" s="33"/>
      <c r="BE8" s="33"/>
      <c r="BF8" s="33"/>
      <c r="BG8" s="31"/>
      <c r="BH8" s="31"/>
    </row>
    <row r="9" ht="22.5" customHeight="1">
      <c r="A9" s="32"/>
      <c r="B9" s="33"/>
      <c r="C9" s="34"/>
      <c r="D9" s="35"/>
      <c r="E9" s="35"/>
      <c r="F9" s="36"/>
      <c r="G9" s="32"/>
      <c r="H9" s="36"/>
      <c r="I9" s="34"/>
      <c r="J9" s="33"/>
      <c r="K9" s="33"/>
      <c r="L9" s="32"/>
      <c r="M9" s="33"/>
      <c r="N9" s="33"/>
      <c r="O9" s="36"/>
      <c r="P9" s="33"/>
      <c r="Q9" s="35"/>
      <c r="R9" s="32"/>
      <c r="S9" s="33"/>
      <c r="T9" s="33"/>
      <c r="U9" s="33"/>
      <c r="V9" s="32"/>
      <c r="W9" s="33"/>
      <c r="X9" s="33"/>
      <c r="Y9" s="35"/>
      <c r="Z9" s="33"/>
      <c r="AA9" s="35"/>
      <c r="AB9" s="35"/>
      <c r="AC9" s="33"/>
      <c r="AD9" s="33"/>
      <c r="AE9" s="33"/>
      <c r="AF9" s="33"/>
      <c r="AG9" s="35"/>
      <c r="AH9" s="33"/>
      <c r="AI9" s="33"/>
      <c r="AJ9" s="32"/>
      <c r="AK9" s="35"/>
      <c r="AL9" s="33"/>
      <c r="AM9" s="33"/>
      <c r="AN9" s="33"/>
      <c r="AO9" s="35"/>
      <c r="AP9" s="33"/>
      <c r="AQ9" s="33"/>
      <c r="AR9" s="33"/>
      <c r="AS9" s="33"/>
      <c r="AT9" s="33"/>
      <c r="AU9" s="33"/>
      <c r="AV9" s="35"/>
      <c r="AW9" s="33"/>
      <c r="AX9" s="33"/>
      <c r="AY9" s="33"/>
      <c r="AZ9" s="35"/>
      <c r="BA9" s="33"/>
      <c r="BB9" s="33"/>
      <c r="BC9" s="33"/>
      <c r="BD9" s="33"/>
      <c r="BE9" s="33"/>
      <c r="BF9" s="33"/>
      <c r="BG9" s="31"/>
      <c r="BH9" s="31"/>
    </row>
    <row r="10" ht="22.5" customHeight="1">
      <c r="A10" s="32"/>
      <c r="B10" s="33"/>
      <c r="C10" s="34"/>
      <c r="D10" s="35"/>
      <c r="E10" s="35"/>
      <c r="F10" s="36"/>
      <c r="G10" s="32"/>
      <c r="H10" s="36"/>
      <c r="I10" s="34"/>
      <c r="J10" s="33"/>
      <c r="K10" s="33"/>
      <c r="L10" s="32"/>
      <c r="M10" s="33"/>
      <c r="N10" s="33"/>
      <c r="O10" s="36"/>
      <c r="P10" s="33"/>
      <c r="Q10" s="35"/>
      <c r="R10" s="32"/>
      <c r="S10" s="33"/>
      <c r="T10" s="33"/>
      <c r="U10" s="33"/>
      <c r="V10" s="32"/>
      <c r="W10" s="33"/>
      <c r="X10" s="33"/>
      <c r="Y10" s="35"/>
      <c r="Z10" s="33"/>
      <c r="AA10" s="35"/>
      <c r="AB10" s="35"/>
      <c r="AC10" s="33"/>
      <c r="AD10" s="33"/>
      <c r="AE10" s="33"/>
      <c r="AF10" s="33"/>
      <c r="AG10" s="35"/>
      <c r="AH10" s="33"/>
      <c r="AI10" s="33"/>
      <c r="AJ10" s="32"/>
      <c r="AK10" s="35"/>
      <c r="AL10" s="33"/>
      <c r="AM10" s="33"/>
      <c r="AN10" s="33"/>
      <c r="AO10" s="35"/>
      <c r="AP10" s="33"/>
      <c r="AQ10" s="33"/>
      <c r="AR10" s="33"/>
      <c r="AS10" s="33"/>
      <c r="AT10" s="33"/>
      <c r="AU10" s="33"/>
      <c r="AV10" s="35"/>
      <c r="AW10" s="33"/>
      <c r="AX10" s="33"/>
      <c r="AY10" s="33"/>
      <c r="AZ10" s="35"/>
      <c r="BA10" s="33"/>
      <c r="BB10" s="33"/>
      <c r="BC10" s="33"/>
      <c r="BD10" s="33"/>
      <c r="BE10" s="33"/>
      <c r="BF10" s="33"/>
      <c r="BG10" s="31"/>
      <c r="BH10" s="31"/>
    </row>
    <row r="11" ht="22.5" customHeight="1">
      <c r="A11" s="32"/>
      <c r="B11" s="33"/>
      <c r="C11" s="34"/>
      <c r="D11" s="35"/>
      <c r="E11" s="35"/>
      <c r="F11" s="36"/>
      <c r="G11" s="32"/>
      <c r="H11" s="36"/>
      <c r="I11" s="34"/>
      <c r="J11" s="33"/>
      <c r="K11" s="33"/>
      <c r="L11" s="32"/>
      <c r="M11" s="33"/>
      <c r="N11" s="33"/>
      <c r="O11" s="36"/>
      <c r="P11" s="33"/>
      <c r="Q11" s="35"/>
      <c r="R11" s="32"/>
      <c r="S11" s="33"/>
      <c r="T11" s="33"/>
      <c r="U11" s="33"/>
      <c r="V11" s="32"/>
      <c r="W11" s="33"/>
      <c r="X11" s="33"/>
      <c r="Y11" s="35"/>
      <c r="Z11" s="33"/>
      <c r="AA11" s="35"/>
      <c r="AB11" s="35"/>
      <c r="AC11" s="33"/>
      <c r="AD11" s="33"/>
      <c r="AE11" s="33"/>
      <c r="AF11" s="33"/>
      <c r="AG11" s="35"/>
      <c r="AH11" s="33"/>
      <c r="AI11" s="33"/>
      <c r="AJ11" s="32"/>
      <c r="AK11" s="35"/>
      <c r="AL11" s="33"/>
      <c r="AM11" s="33"/>
      <c r="AN11" s="33"/>
      <c r="AO11" s="35"/>
      <c r="AP11" s="33"/>
      <c r="AQ11" s="33"/>
      <c r="AR11" s="33"/>
      <c r="AS11" s="33"/>
      <c r="AT11" s="33"/>
      <c r="AU11" s="33"/>
      <c r="AV11" s="35"/>
      <c r="AW11" s="33"/>
      <c r="AX11" s="33"/>
      <c r="AY11" s="33"/>
      <c r="AZ11" s="35"/>
      <c r="BA11" s="33"/>
      <c r="BB11" s="33"/>
      <c r="BC11" s="33"/>
      <c r="BD11" s="33"/>
      <c r="BE11" s="33"/>
      <c r="BF11" s="33"/>
      <c r="BG11" s="31"/>
      <c r="BH11" s="31"/>
    </row>
    <row r="12" ht="22.5" customHeight="1">
      <c r="A12" s="32"/>
      <c r="B12" s="33"/>
      <c r="C12" s="34"/>
      <c r="D12" s="35"/>
      <c r="E12" s="35"/>
      <c r="F12" s="36"/>
      <c r="G12" s="32"/>
      <c r="H12" s="36"/>
      <c r="I12" s="34"/>
      <c r="J12" s="33"/>
      <c r="K12" s="33"/>
      <c r="L12" s="32"/>
      <c r="M12" s="33"/>
      <c r="N12" s="33"/>
      <c r="O12" s="36"/>
      <c r="P12" s="33"/>
      <c r="Q12" s="35"/>
      <c r="R12" s="32"/>
      <c r="S12" s="33"/>
      <c r="T12" s="33"/>
      <c r="U12" s="33"/>
      <c r="V12" s="32"/>
      <c r="W12" s="33"/>
      <c r="X12" s="33"/>
      <c r="Y12" s="35"/>
      <c r="Z12" s="33"/>
      <c r="AA12" s="35"/>
      <c r="AB12" s="35"/>
      <c r="AC12" s="33"/>
      <c r="AD12" s="33"/>
      <c r="AE12" s="33"/>
      <c r="AF12" s="33"/>
      <c r="AG12" s="35"/>
      <c r="AH12" s="33"/>
      <c r="AI12" s="33"/>
      <c r="AJ12" s="32"/>
      <c r="AK12" s="35"/>
      <c r="AL12" s="33"/>
      <c r="AM12" s="33"/>
      <c r="AN12" s="33"/>
      <c r="AO12" s="35"/>
      <c r="AP12" s="33"/>
      <c r="AQ12" s="33"/>
      <c r="AR12" s="33"/>
      <c r="AS12" s="33"/>
      <c r="AT12" s="33"/>
      <c r="AU12" s="33"/>
      <c r="AV12" s="35"/>
      <c r="AW12" s="33"/>
      <c r="AX12" s="33"/>
      <c r="AY12" s="33"/>
      <c r="AZ12" s="35"/>
      <c r="BA12" s="33"/>
      <c r="BB12" s="33"/>
      <c r="BC12" s="33"/>
      <c r="BD12" s="33"/>
      <c r="BE12" s="33"/>
      <c r="BF12" s="33"/>
      <c r="BG12" s="31"/>
      <c r="BH12" s="31"/>
    </row>
    <row r="13" ht="22.5" customHeight="1">
      <c r="A13" s="32"/>
      <c r="B13" s="33"/>
      <c r="C13" s="34"/>
      <c r="D13" s="35"/>
      <c r="E13" s="35"/>
      <c r="F13" s="36"/>
      <c r="G13" s="32"/>
      <c r="H13" s="36"/>
      <c r="I13" s="34"/>
      <c r="J13" s="33"/>
      <c r="K13" s="33"/>
      <c r="L13" s="32"/>
      <c r="M13" s="33"/>
      <c r="N13" s="33"/>
      <c r="O13" s="36"/>
      <c r="P13" s="33"/>
      <c r="Q13" s="35"/>
      <c r="R13" s="32"/>
      <c r="S13" s="33"/>
      <c r="T13" s="33"/>
      <c r="U13" s="33"/>
      <c r="V13" s="32"/>
      <c r="W13" s="33"/>
      <c r="X13" s="33"/>
      <c r="Y13" s="35"/>
      <c r="Z13" s="33"/>
      <c r="AA13" s="35"/>
      <c r="AB13" s="35"/>
      <c r="AC13" s="33"/>
      <c r="AD13" s="33"/>
      <c r="AE13" s="33"/>
      <c r="AF13" s="33"/>
      <c r="AG13" s="35"/>
      <c r="AH13" s="33"/>
      <c r="AI13" s="33"/>
      <c r="AJ13" s="32"/>
      <c r="AK13" s="35"/>
      <c r="AL13" s="33"/>
      <c r="AM13" s="33"/>
      <c r="AN13" s="33"/>
      <c r="AO13" s="35"/>
      <c r="AP13" s="33"/>
      <c r="AQ13" s="33"/>
      <c r="AR13" s="33"/>
      <c r="AS13" s="33"/>
      <c r="AT13" s="33"/>
      <c r="AU13" s="33"/>
      <c r="AV13" s="35"/>
      <c r="AW13" s="33"/>
      <c r="AX13" s="33"/>
      <c r="AY13" s="33"/>
      <c r="AZ13" s="35"/>
      <c r="BA13" s="33"/>
      <c r="BB13" s="33"/>
      <c r="BC13" s="33"/>
      <c r="BD13" s="33"/>
      <c r="BE13" s="33"/>
      <c r="BF13" s="33"/>
      <c r="BG13" s="31"/>
      <c r="BH13" s="31"/>
    </row>
    <row r="14" ht="22.5" customHeight="1">
      <c r="A14" s="32"/>
      <c r="B14" s="33"/>
      <c r="C14" s="34"/>
      <c r="D14" s="35"/>
      <c r="E14" s="35"/>
      <c r="F14" s="36"/>
      <c r="G14" s="32"/>
      <c r="H14" s="36"/>
      <c r="I14" s="34"/>
      <c r="J14" s="33"/>
      <c r="K14" s="33"/>
      <c r="L14" s="32"/>
      <c r="M14" s="33"/>
      <c r="N14" s="33"/>
      <c r="O14" s="36"/>
      <c r="P14" s="33"/>
      <c r="Q14" s="35"/>
      <c r="R14" s="32"/>
      <c r="S14" s="33"/>
      <c r="T14" s="33"/>
      <c r="U14" s="33"/>
      <c r="V14" s="32"/>
      <c r="W14" s="33"/>
      <c r="X14" s="33"/>
      <c r="Y14" s="35"/>
      <c r="Z14" s="33"/>
      <c r="AA14" s="35"/>
      <c r="AB14" s="35"/>
      <c r="AC14" s="33"/>
      <c r="AD14" s="33"/>
      <c r="AE14" s="33"/>
      <c r="AF14" s="33"/>
      <c r="AG14" s="35"/>
      <c r="AH14" s="33"/>
      <c r="AI14" s="33"/>
      <c r="AJ14" s="32"/>
      <c r="AK14" s="35"/>
      <c r="AL14" s="33"/>
      <c r="AM14" s="33"/>
      <c r="AN14" s="33"/>
      <c r="AO14" s="35"/>
      <c r="AP14" s="33"/>
      <c r="AQ14" s="33"/>
      <c r="AR14" s="33"/>
      <c r="AS14" s="33"/>
      <c r="AT14" s="33"/>
      <c r="AU14" s="33"/>
      <c r="AV14" s="35"/>
      <c r="AW14" s="33"/>
      <c r="AX14" s="33"/>
      <c r="AY14" s="33"/>
      <c r="AZ14" s="35"/>
      <c r="BA14" s="33"/>
      <c r="BB14" s="33"/>
      <c r="BC14" s="33"/>
      <c r="BD14" s="33"/>
      <c r="BE14" s="33"/>
      <c r="BF14" s="33"/>
      <c r="BG14" s="31"/>
      <c r="BH14" s="31"/>
    </row>
    <row r="15" ht="22.5" customHeight="1">
      <c r="A15" s="32"/>
      <c r="B15" s="33"/>
      <c r="C15" s="34"/>
      <c r="D15" s="35"/>
      <c r="E15" s="35"/>
      <c r="F15" s="36"/>
      <c r="G15" s="32"/>
      <c r="H15" s="36"/>
      <c r="I15" s="34"/>
      <c r="J15" s="33"/>
      <c r="K15" s="33"/>
      <c r="L15" s="32"/>
      <c r="M15" s="33"/>
      <c r="N15" s="33"/>
      <c r="O15" s="36"/>
      <c r="P15" s="33"/>
      <c r="Q15" s="35"/>
      <c r="R15" s="32"/>
      <c r="S15" s="33"/>
      <c r="T15" s="33"/>
      <c r="U15" s="33"/>
      <c r="V15" s="32"/>
      <c r="W15" s="33"/>
      <c r="X15" s="33"/>
      <c r="Y15" s="35"/>
      <c r="Z15" s="33"/>
      <c r="AA15" s="35"/>
      <c r="AB15" s="35"/>
      <c r="AC15" s="33"/>
      <c r="AD15" s="33"/>
      <c r="AE15" s="33"/>
      <c r="AF15" s="33"/>
      <c r="AG15" s="35"/>
      <c r="AH15" s="33"/>
      <c r="AI15" s="33"/>
      <c r="AJ15" s="32"/>
      <c r="AK15" s="35"/>
      <c r="AL15" s="33"/>
      <c r="AM15" s="33"/>
      <c r="AN15" s="33"/>
      <c r="AO15" s="35"/>
      <c r="AP15" s="33"/>
      <c r="AQ15" s="33"/>
      <c r="AR15" s="33"/>
      <c r="AS15" s="33"/>
      <c r="AT15" s="33"/>
      <c r="AU15" s="33"/>
      <c r="AV15" s="35"/>
      <c r="AW15" s="33"/>
      <c r="AX15" s="33"/>
      <c r="AY15" s="33"/>
      <c r="AZ15" s="35"/>
      <c r="BA15" s="33"/>
      <c r="BB15" s="33"/>
      <c r="BC15" s="33"/>
      <c r="BD15" s="33"/>
      <c r="BE15" s="33"/>
      <c r="BF15" s="33"/>
      <c r="BG15" s="31"/>
      <c r="BH15" s="31"/>
    </row>
    <row r="16" ht="22.5" customHeight="1">
      <c r="A16" s="32"/>
      <c r="B16" s="33"/>
      <c r="C16" s="34"/>
      <c r="D16" s="35"/>
      <c r="E16" s="35"/>
      <c r="F16" s="36"/>
      <c r="G16" s="32"/>
      <c r="H16" s="36"/>
      <c r="I16" s="34"/>
      <c r="J16" s="33"/>
      <c r="K16" s="33"/>
      <c r="L16" s="32"/>
      <c r="M16" s="33"/>
      <c r="N16" s="33"/>
      <c r="O16" s="36"/>
      <c r="P16" s="33"/>
      <c r="Q16" s="35"/>
      <c r="R16" s="32"/>
      <c r="S16" s="33"/>
      <c r="T16" s="33"/>
      <c r="U16" s="33"/>
      <c r="V16" s="32"/>
      <c r="W16" s="33"/>
      <c r="X16" s="33"/>
      <c r="Y16" s="35"/>
      <c r="Z16" s="33"/>
      <c r="AA16" s="35"/>
      <c r="AB16" s="35"/>
      <c r="AC16" s="33"/>
      <c r="AD16" s="33"/>
      <c r="AE16" s="33"/>
      <c r="AF16" s="33"/>
      <c r="AG16" s="35"/>
      <c r="AH16" s="33"/>
      <c r="AI16" s="33"/>
      <c r="AJ16" s="32"/>
      <c r="AK16" s="35"/>
      <c r="AL16" s="33"/>
      <c r="AM16" s="33"/>
      <c r="AN16" s="33"/>
      <c r="AO16" s="35"/>
      <c r="AP16" s="33"/>
      <c r="AQ16" s="33"/>
      <c r="AR16" s="33"/>
      <c r="AS16" s="33"/>
      <c r="AT16" s="33"/>
      <c r="AU16" s="33"/>
      <c r="AV16" s="35"/>
      <c r="AW16" s="33"/>
      <c r="AX16" s="33"/>
      <c r="AY16" s="33"/>
      <c r="AZ16" s="35"/>
      <c r="BA16" s="33"/>
      <c r="BB16" s="33"/>
      <c r="BC16" s="33"/>
      <c r="BD16" s="33"/>
      <c r="BE16" s="33"/>
      <c r="BF16" s="33"/>
      <c r="BG16" s="31"/>
      <c r="BH16" s="31"/>
    </row>
    <row r="17" ht="22.5" customHeight="1">
      <c r="A17" s="32"/>
      <c r="B17" s="33"/>
      <c r="C17" s="34"/>
      <c r="D17" s="35"/>
      <c r="E17" s="35"/>
      <c r="F17" s="36"/>
      <c r="G17" s="32"/>
      <c r="H17" s="36"/>
      <c r="I17" s="34"/>
      <c r="J17" s="33"/>
      <c r="K17" s="33"/>
      <c r="L17" s="32"/>
      <c r="M17" s="33"/>
      <c r="N17" s="33"/>
      <c r="O17" s="36"/>
      <c r="P17" s="33"/>
      <c r="Q17" s="35"/>
      <c r="R17" s="32"/>
      <c r="S17" s="33"/>
      <c r="T17" s="33"/>
      <c r="U17" s="33"/>
      <c r="V17" s="32"/>
      <c r="W17" s="33"/>
      <c r="X17" s="33"/>
      <c r="Y17" s="35"/>
      <c r="Z17" s="33"/>
      <c r="AA17" s="35"/>
      <c r="AB17" s="35"/>
      <c r="AC17" s="33"/>
      <c r="AD17" s="33"/>
      <c r="AE17" s="33"/>
      <c r="AF17" s="33"/>
      <c r="AG17" s="35"/>
      <c r="AH17" s="33"/>
      <c r="AI17" s="33"/>
      <c r="AJ17" s="32"/>
      <c r="AK17" s="35"/>
      <c r="AL17" s="33"/>
      <c r="AM17" s="33"/>
      <c r="AN17" s="33"/>
      <c r="AO17" s="35"/>
      <c r="AP17" s="33"/>
      <c r="AQ17" s="33"/>
      <c r="AR17" s="33"/>
      <c r="AS17" s="33"/>
      <c r="AT17" s="33"/>
      <c r="AU17" s="33"/>
      <c r="AV17" s="35"/>
      <c r="AW17" s="33"/>
      <c r="AX17" s="33"/>
      <c r="AY17" s="33"/>
      <c r="AZ17" s="35"/>
      <c r="BA17" s="33"/>
      <c r="BB17" s="33"/>
      <c r="BC17" s="33"/>
      <c r="BD17" s="33"/>
      <c r="BE17" s="33"/>
      <c r="BF17" s="33"/>
      <c r="BG17" s="31"/>
      <c r="BH17" s="31"/>
    </row>
    <row r="18" ht="22.5" customHeight="1">
      <c r="A18" s="32"/>
      <c r="B18" s="33"/>
      <c r="C18" s="34"/>
      <c r="D18" s="35"/>
      <c r="E18" s="35"/>
      <c r="F18" s="36"/>
      <c r="G18" s="32"/>
      <c r="H18" s="36"/>
      <c r="I18" s="34"/>
      <c r="J18" s="33"/>
      <c r="K18" s="33"/>
      <c r="L18" s="32"/>
      <c r="M18" s="33"/>
      <c r="N18" s="33"/>
      <c r="O18" s="36"/>
      <c r="P18" s="33"/>
      <c r="Q18" s="35"/>
      <c r="R18" s="32"/>
      <c r="S18" s="33"/>
      <c r="T18" s="33"/>
      <c r="U18" s="33"/>
      <c r="V18" s="32"/>
      <c r="W18" s="33"/>
      <c r="X18" s="33"/>
      <c r="Y18" s="35"/>
      <c r="Z18" s="33"/>
      <c r="AA18" s="35"/>
      <c r="AB18" s="35"/>
      <c r="AC18" s="33"/>
      <c r="AD18" s="33"/>
      <c r="AE18" s="33"/>
      <c r="AF18" s="33"/>
      <c r="AG18" s="35"/>
      <c r="AH18" s="33"/>
      <c r="AI18" s="33"/>
      <c r="AJ18" s="32"/>
      <c r="AK18" s="35"/>
      <c r="AL18" s="33"/>
      <c r="AM18" s="33"/>
      <c r="AN18" s="33"/>
      <c r="AO18" s="35"/>
      <c r="AP18" s="33"/>
      <c r="AQ18" s="33"/>
      <c r="AR18" s="33"/>
      <c r="AS18" s="33"/>
      <c r="AT18" s="33"/>
      <c r="AU18" s="33"/>
      <c r="AV18" s="35"/>
      <c r="AW18" s="33"/>
      <c r="AX18" s="33"/>
      <c r="AY18" s="33"/>
      <c r="AZ18" s="35"/>
      <c r="BA18" s="33"/>
      <c r="BB18" s="33"/>
      <c r="BC18" s="33"/>
      <c r="BD18" s="33"/>
      <c r="BE18" s="33"/>
      <c r="BF18" s="33"/>
      <c r="BG18" s="31"/>
      <c r="BH18" s="31"/>
    </row>
    <row r="19" ht="22.5" customHeight="1">
      <c r="A19" s="32"/>
      <c r="B19" s="33"/>
      <c r="C19" s="34"/>
      <c r="D19" s="35"/>
      <c r="E19" s="35"/>
      <c r="F19" s="36"/>
      <c r="G19" s="32"/>
      <c r="H19" s="36"/>
      <c r="I19" s="34"/>
      <c r="J19" s="33"/>
      <c r="K19" s="33"/>
      <c r="L19" s="32"/>
      <c r="M19" s="33"/>
      <c r="N19" s="33"/>
      <c r="O19" s="36"/>
      <c r="P19" s="33"/>
      <c r="Q19" s="35"/>
      <c r="R19" s="32"/>
      <c r="S19" s="33"/>
      <c r="T19" s="33"/>
      <c r="U19" s="33"/>
      <c r="V19" s="32"/>
      <c r="W19" s="33"/>
      <c r="X19" s="33"/>
      <c r="Y19" s="35"/>
      <c r="Z19" s="33"/>
      <c r="AA19" s="35"/>
      <c r="AB19" s="35"/>
      <c r="AC19" s="33"/>
      <c r="AD19" s="33"/>
      <c r="AE19" s="33"/>
      <c r="AF19" s="33"/>
      <c r="AG19" s="35"/>
      <c r="AH19" s="33"/>
      <c r="AI19" s="33"/>
      <c r="AJ19" s="32"/>
      <c r="AK19" s="35"/>
      <c r="AL19" s="33"/>
      <c r="AM19" s="33"/>
      <c r="AN19" s="33"/>
      <c r="AO19" s="35"/>
      <c r="AP19" s="33"/>
      <c r="AQ19" s="33"/>
      <c r="AR19" s="33"/>
      <c r="AS19" s="33"/>
      <c r="AT19" s="33"/>
      <c r="AU19" s="33"/>
      <c r="AV19" s="35"/>
      <c r="AW19" s="33"/>
      <c r="AX19" s="33"/>
      <c r="AY19" s="33"/>
      <c r="AZ19" s="35"/>
      <c r="BA19" s="33"/>
      <c r="BB19" s="33"/>
      <c r="BC19" s="33"/>
      <c r="BD19" s="33"/>
      <c r="BE19" s="33"/>
      <c r="BF19" s="33"/>
      <c r="BG19" s="31"/>
      <c r="BH19" s="31"/>
    </row>
    <row r="20" ht="22.5" customHeight="1">
      <c r="A20" s="32"/>
      <c r="B20" s="33"/>
      <c r="C20" s="34"/>
      <c r="D20" s="35"/>
      <c r="E20" s="35"/>
      <c r="F20" s="36"/>
      <c r="G20" s="32"/>
      <c r="H20" s="36"/>
      <c r="I20" s="34"/>
      <c r="J20" s="33"/>
      <c r="K20" s="33"/>
      <c r="L20" s="32"/>
      <c r="M20" s="33"/>
      <c r="N20" s="33"/>
      <c r="O20" s="36"/>
      <c r="P20" s="33"/>
      <c r="Q20" s="35"/>
      <c r="R20" s="32"/>
      <c r="S20" s="33"/>
      <c r="T20" s="33"/>
      <c r="U20" s="33"/>
      <c r="V20" s="32"/>
      <c r="W20" s="33"/>
      <c r="X20" s="33"/>
      <c r="Y20" s="35"/>
      <c r="Z20" s="33"/>
      <c r="AA20" s="35"/>
      <c r="AB20" s="35"/>
      <c r="AC20" s="33"/>
      <c r="AD20" s="33"/>
      <c r="AE20" s="33"/>
      <c r="AF20" s="33"/>
      <c r="AG20" s="35"/>
      <c r="AH20" s="33"/>
      <c r="AI20" s="33"/>
      <c r="AJ20" s="32"/>
      <c r="AK20" s="35"/>
      <c r="AL20" s="33"/>
      <c r="AM20" s="33"/>
      <c r="AN20" s="33"/>
      <c r="AO20" s="35"/>
      <c r="AP20" s="33"/>
      <c r="AQ20" s="33"/>
      <c r="AR20" s="33"/>
      <c r="AS20" s="33"/>
      <c r="AT20" s="33"/>
      <c r="AU20" s="33"/>
      <c r="AV20" s="35"/>
      <c r="AW20" s="33"/>
      <c r="AX20" s="33"/>
      <c r="AY20" s="33"/>
      <c r="AZ20" s="35"/>
      <c r="BA20" s="33"/>
      <c r="BB20" s="33"/>
      <c r="BC20" s="33"/>
      <c r="BD20" s="33"/>
      <c r="BE20" s="33"/>
      <c r="BF20" s="33"/>
      <c r="BG20" s="31"/>
      <c r="BH20" s="31"/>
    </row>
    <row r="21" ht="22.5" customHeight="1">
      <c r="A21" s="32"/>
      <c r="B21" s="33"/>
      <c r="C21" s="34"/>
      <c r="D21" s="35"/>
      <c r="E21" s="35"/>
      <c r="F21" s="36"/>
      <c r="G21" s="32"/>
      <c r="H21" s="36"/>
      <c r="I21" s="34"/>
      <c r="J21" s="33"/>
      <c r="K21" s="33"/>
      <c r="L21" s="32"/>
      <c r="M21" s="33"/>
      <c r="N21" s="33"/>
      <c r="O21" s="36"/>
      <c r="P21" s="33"/>
      <c r="Q21" s="35"/>
      <c r="R21" s="32"/>
      <c r="S21" s="33"/>
      <c r="T21" s="33"/>
      <c r="U21" s="33"/>
      <c r="V21" s="32"/>
      <c r="W21" s="33"/>
      <c r="X21" s="33"/>
      <c r="Y21" s="35"/>
      <c r="Z21" s="33"/>
      <c r="AA21" s="35"/>
      <c r="AB21" s="35"/>
      <c r="AC21" s="33"/>
      <c r="AD21" s="33"/>
      <c r="AE21" s="33"/>
      <c r="AF21" s="33"/>
      <c r="AG21" s="35"/>
      <c r="AH21" s="33"/>
      <c r="AI21" s="33"/>
      <c r="AJ21" s="32"/>
      <c r="AK21" s="35"/>
      <c r="AL21" s="33"/>
      <c r="AM21" s="33"/>
      <c r="AN21" s="33"/>
      <c r="AO21" s="35"/>
      <c r="AP21" s="33"/>
      <c r="AQ21" s="33"/>
      <c r="AR21" s="33"/>
      <c r="AS21" s="33"/>
      <c r="AT21" s="33"/>
      <c r="AU21" s="33"/>
      <c r="AV21" s="35"/>
      <c r="AW21" s="33"/>
      <c r="AX21" s="33"/>
      <c r="AY21" s="33"/>
      <c r="AZ21" s="35"/>
      <c r="BA21" s="33"/>
      <c r="BB21" s="33"/>
      <c r="BC21" s="33"/>
      <c r="BD21" s="33"/>
      <c r="BE21" s="33"/>
      <c r="BF21" s="33"/>
      <c r="BG21" s="31"/>
      <c r="BH21" s="31"/>
    </row>
    <row r="22" ht="22.5" customHeight="1">
      <c r="A22" s="32"/>
      <c r="B22" s="33"/>
      <c r="C22" s="34"/>
      <c r="D22" s="35"/>
      <c r="E22" s="35"/>
      <c r="F22" s="36"/>
      <c r="G22" s="32"/>
      <c r="H22" s="36"/>
      <c r="I22" s="34"/>
      <c r="J22" s="33"/>
      <c r="K22" s="33"/>
      <c r="L22" s="32"/>
      <c r="M22" s="33"/>
      <c r="N22" s="33"/>
      <c r="O22" s="36"/>
      <c r="P22" s="33"/>
      <c r="Q22" s="35"/>
      <c r="R22" s="32"/>
      <c r="S22" s="33"/>
      <c r="T22" s="33"/>
      <c r="U22" s="33"/>
      <c r="V22" s="32"/>
      <c r="W22" s="33"/>
      <c r="X22" s="33"/>
      <c r="Y22" s="35"/>
      <c r="Z22" s="33"/>
      <c r="AA22" s="35"/>
      <c r="AB22" s="35"/>
      <c r="AC22" s="33"/>
      <c r="AD22" s="33"/>
      <c r="AE22" s="33"/>
      <c r="AF22" s="33"/>
      <c r="AG22" s="35"/>
      <c r="AH22" s="33"/>
      <c r="AI22" s="33"/>
      <c r="AJ22" s="32"/>
      <c r="AK22" s="35"/>
      <c r="AL22" s="33"/>
      <c r="AM22" s="33"/>
      <c r="AN22" s="33"/>
      <c r="AO22" s="35"/>
      <c r="AP22" s="33"/>
      <c r="AQ22" s="33"/>
      <c r="AR22" s="33"/>
      <c r="AS22" s="33"/>
      <c r="AT22" s="33"/>
      <c r="AU22" s="33"/>
      <c r="AV22" s="35"/>
      <c r="AW22" s="33"/>
      <c r="AX22" s="33"/>
      <c r="AY22" s="33"/>
      <c r="AZ22" s="35"/>
      <c r="BA22" s="33"/>
      <c r="BB22" s="33"/>
      <c r="BC22" s="33"/>
      <c r="BD22" s="33"/>
      <c r="BE22" s="33"/>
      <c r="BF22" s="33"/>
      <c r="BG22" s="31"/>
      <c r="BH22" s="31"/>
    </row>
    <row r="23" ht="22.5" customHeight="1">
      <c r="A23" s="32"/>
      <c r="B23" s="33"/>
      <c r="C23" s="34"/>
      <c r="D23" s="35"/>
      <c r="E23" s="35"/>
      <c r="F23" s="36"/>
      <c r="G23" s="32"/>
      <c r="H23" s="36"/>
      <c r="I23" s="34"/>
      <c r="J23" s="33"/>
      <c r="K23" s="33"/>
      <c r="L23" s="32"/>
      <c r="M23" s="33"/>
      <c r="N23" s="33"/>
      <c r="O23" s="36"/>
      <c r="P23" s="33"/>
      <c r="Q23" s="35"/>
      <c r="R23" s="32"/>
      <c r="S23" s="33"/>
      <c r="T23" s="33"/>
      <c r="U23" s="33"/>
      <c r="V23" s="32"/>
      <c r="W23" s="33"/>
      <c r="X23" s="33"/>
      <c r="Y23" s="35"/>
      <c r="Z23" s="33"/>
      <c r="AA23" s="35"/>
      <c r="AB23" s="35"/>
      <c r="AC23" s="33"/>
      <c r="AD23" s="33"/>
      <c r="AE23" s="33"/>
      <c r="AF23" s="33"/>
      <c r="AG23" s="35"/>
      <c r="AH23" s="33"/>
      <c r="AI23" s="33"/>
      <c r="AJ23" s="32"/>
      <c r="AK23" s="35"/>
      <c r="AL23" s="33"/>
      <c r="AM23" s="33"/>
      <c r="AN23" s="33"/>
      <c r="AO23" s="35"/>
      <c r="AP23" s="33"/>
      <c r="AQ23" s="33"/>
      <c r="AR23" s="33"/>
      <c r="AS23" s="33"/>
      <c r="AT23" s="33"/>
      <c r="AU23" s="33"/>
      <c r="AV23" s="35"/>
      <c r="AW23" s="33"/>
      <c r="AX23" s="33"/>
      <c r="AY23" s="33"/>
      <c r="AZ23" s="35"/>
      <c r="BA23" s="33"/>
      <c r="BB23" s="33"/>
      <c r="BC23" s="33"/>
      <c r="BD23" s="33"/>
      <c r="BE23" s="33"/>
      <c r="BF23" s="33"/>
      <c r="BG23" s="31"/>
      <c r="BH23" s="31"/>
    </row>
    <row r="24" ht="22.5" customHeight="1">
      <c r="A24" s="32"/>
      <c r="B24" s="33"/>
      <c r="C24" s="34"/>
      <c r="D24" s="35"/>
      <c r="E24" s="35"/>
      <c r="F24" s="36"/>
      <c r="G24" s="32"/>
      <c r="H24" s="36"/>
      <c r="I24" s="34"/>
      <c r="J24" s="33"/>
      <c r="K24" s="33"/>
      <c r="L24" s="32"/>
      <c r="M24" s="33"/>
      <c r="N24" s="33"/>
      <c r="O24" s="36"/>
      <c r="P24" s="33"/>
      <c r="Q24" s="35"/>
      <c r="R24" s="32"/>
      <c r="S24" s="33"/>
      <c r="T24" s="33"/>
      <c r="U24" s="33"/>
      <c r="V24" s="32"/>
      <c r="W24" s="33"/>
      <c r="X24" s="33"/>
      <c r="Y24" s="35"/>
      <c r="Z24" s="33"/>
      <c r="AA24" s="35"/>
      <c r="AB24" s="35"/>
      <c r="AC24" s="33"/>
      <c r="AD24" s="33"/>
      <c r="AE24" s="33"/>
      <c r="AF24" s="33"/>
      <c r="AG24" s="35"/>
      <c r="AH24" s="33"/>
      <c r="AI24" s="33"/>
      <c r="AJ24" s="32"/>
      <c r="AK24" s="35"/>
      <c r="AL24" s="33"/>
      <c r="AM24" s="33"/>
      <c r="AN24" s="33"/>
      <c r="AO24" s="35"/>
      <c r="AP24" s="33"/>
      <c r="AQ24" s="33"/>
      <c r="AR24" s="33"/>
      <c r="AS24" s="33"/>
      <c r="AT24" s="33"/>
      <c r="AU24" s="33"/>
      <c r="AV24" s="35"/>
      <c r="AW24" s="33"/>
      <c r="AX24" s="33"/>
      <c r="AY24" s="33"/>
      <c r="AZ24" s="35"/>
      <c r="BA24" s="33"/>
      <c r="BB24" s="33"/>
      <c r="BC24" s="33"/>
      <c r="BD24" s="33"/>
      <c r="BE24" s="33"/>
      <c r="BF24" s="33"/>
      <c r="BG24" s="31"/>
      <c r="BH24" s="31"/>
    </row>
    <row r="25" ht="22.5" customHeight="1">
      <c r="A25" s="32"/>
      <c r="B25" s="33"/>
      <c r="C25" s="34"/>
      <c r="D25" s="35"/>
      <c r="E25" s="35"/>
      <c r="F25" s="36"/>
      <c r="G25" s="32"/>
      <c r="H25" s="36"/>
      <c r="I25" s="34"/>
      <c r="J25" s="33"/>
      <c r="K25" s="33"/>
      <c r="L25" s="32"/>
      <c r="M25" s="33"/>
      <c r="N25" s="33"/>
      <c r="O25" s="36"/>
      <c r="P25" s="33"/>
      <c r="Q25" s="35"/>
      <c r="R25" s="32"/>
      <c r="S25" s="33"/>
      <c r="T25" s="33"/>
      <c r="U25" s="33"/>
      <c r="V25" s="32"/>
      <c r="W25" s="33"/>
      <c r="X25" s="33"/>
      <c r="Y25" s="35"/>
      <c r="Z25" s="33"/>
      <c r="AA25" s="35"/>
      <c r="AB25" s="35"/>
      <c r="AC25" s="33"/>
      <c r="AD25" s="33"/>
      <c r="AE25" s="33"/>
      <c r="AF25" s="33"/>
      <c r="AG25" s="35"/>
      <c r="AH25" s="33"/>
      <c r="AI25" s="33"/>
      <c r="AJ25" s="32"/>
      <c r="AK25" s="35"/>
      <c r="AL25" s="33"/>
      <c r="AM25" s="33"/>
      <c r="AN25" s="33"/>
      <c r="AO25" s="35"/>
      <c r="AP25" s="33"/>
      <c r="AQ25" s="33"/>
      <c r="AR25" s="33"/>
      <c r="AS25" s="33"/>
      <c r="AT25" s="33"/>
      <c r="AU25" s="33"/>
      <c r="AV25" s="35"/>
      <c r="AW25" s="33"/>
      <c r="AX25" s="33"/>
      <c r="AY25" s="33"/>
      <c r="AZ25" s="35"/>
      <c r="BA25" s="33"/>
      <c r="BB25" s="33"/>
      <c r="BC25" s="33"/>
      <c r="BD25" s="33"/>
      <c r="BE25" s="33"/>
      <c r="BF25" s="33"/>
      <c r="BG25" s="31"/>
      <c r="BH25" s="31"/>
    </row>
    <row r="26" ht="22.5" customHeight="1">
      <c r="A26" s="32"/>
      <c r="B26" s="33"/>
      <c r="C26" s="34"/>
      <c r="D26" s="35"/>
      <c r="E26" s="35"/>
      <c r="F26" s="36"/>
      <c r="G26" s="32"/>
      <c r="H26" s="36"/>
      <c r="I26" s="34"/>
      <c r="J26" s="33"/>
      <c r="K26" s="33"/>
      <c r="L26" s="32"/>
      <c r="M26" s="33"/>
      <c r="N26" s="33"/>
      <c r="O26" s="36"/>
      <c r="P26" s="33"/>
      <c r="Q26" s="35"/>
      <c r="R26" s="32"/>
      <c r="S26" s="33"/>
      <c r="T26" s="33"/>
      <c r="U26" s="33"/>
      <c r="V26" s="32"/>
      <c r="W26" s="33"/>
      <c r="X26" s="33"/>
      <c r="Y26" s="35"/>
      <c r="Z26" s="33"/>
      <c r="AA26" s="35"/>
      <c r="AB26" s="35"/>
      <c r="AC26" s="33"/>
      <c r="AD26" s="33"/>
      <c r="AE26" s="33"/>
      <c r="AF26" s="33"/>
      <c r="AG26" s="35"/>
      <c r="AH26" s="33"/>
      <c r="AI26" s="33"/>
      <c r="AJ26" s="32"/>
      <c r="AK26" s="35"/>
      <c r="AL26" s="33"/>
      <c r="AM26" s="33"/>
      <c r="AN26" s="33"/>
      <c r="AO26" s="35"/>
      <c r="AP26" s="33"/>
      <c r="AQ26" s="33"/>
      <c r="AR26" s="33"/>
      <c r="AS26" s="33"/>
      <c r="AT26" s="33"/>
      <c r="AU26" s="33"/>
      <c r="AV26" s="35"/>
      <c r="AW26" s="33"/>
      <c r="AX26" s="33"/>
      <c r="AY26" s="33"/>
      <c r="AZ26" s="35"/>
      <c r="BA26" s="33"/>
      <c r="BB26" s="33"/>
      <c r="BC26" s="33"/>
      <c r="BD26" s="33"/>
      <c r="BE26" s="33"/>
      <c r="BF26" s="33"/>
      <c r="BG26" s="31"/>
      <c r="BH26" s="31"/>
    </row>
    <row r="27" ht="22.5" customHeight="1">
      <c r="A27" s="32"/>
      <c r="B27" s="33"/>
      <c r="C27" s="34"/>
      <c r="D27" s="35"/>
      <c r="E27" s="35"/>
      <c r="F27" s="36"/>
      <c r="G27" s="32"/>
      <c r="H27" s="36"/>
      <c r="I27" s="34"/>
      <c r="J27" s="33"/>
      <c r="K27" s="33"/>
      <c r="L27" s="32"/>
      <c r="M27" s="33"/>
      <c r="N27" s="33"/>
      <c r="O27" s="36"/>
      <c r="P27" s="33"/>
      <c r="Q27" s="35"/>
      <c r="R27" s="32"/>
      <c r="S27" s="33"/>
      <c r="T27" s="33"/>
      <c r="U27" s="33"/>
      <c r="V27" s="32"/>
      <c r="W27" s="33"/>
      <c r="X27" s="33"/>
      <c r="Y27" s="35"/>
      <c r="Z27" s="33"/>
      <c r="AA27" s="35"/>
      <c r="AB27" s="35"/>
      <c r="AC27" s="33"/>
      <c r="AD27" s="33"/>
      <c r="AE27" s="33"/>
      <c r="AF27" s="33"/>
      <c r="AG27" s="35"/>
      <c r="AH27" s="33"/>
      <c r="AI27" s="33"/>
      <c r="AJ27" s="32"/>
      <c r="AK27" s="35"/>
      <c r="AL27" s="33"/>
      <c r="AM27" s="33"/>
      <c r="AN27" s="33"/>
      <c r="AO27" s="35"/>
      <c r="AP27" s="33"/>
      <c r="AQ27" s="33"/>
      <c r="AR27" s="33"/>
      <c r="AS27" s="33"/>
      <c r="AT27" s="33"/>
      <c r="AU27" s="33"/>
      <c r="AV27" s="35"/>
      <c r="AW27" s="33"/>
      <c r="AX27" s="33"/>
      <c r="AY27" s="33"/>
      <c r="AZ27" s="35"/>
      <c r="BA27" s="33"/>
      <c r="BB27" s="33"/>
      <c r="BC27" s="33"/>
      <c r="BD27" s="33"/>
      <c r="BE27" s="33"/>
      <c r="BF27" s="33"/>
      <c r="BG27" s="31"/>
      <c r="BH27" s="31"/>
    </row>
    <row r="28" ht="22.5" customHeight="1">
      <c r="A28" s="32"/>
      <c r="B28" s="33"/>
      <c r="C28" s="34"/>
      <c r="D28" s="35"/>
      <c r="E28" s="35"/>
      <c r="F28" s="36"/>
      <c r="G28" s="32"/>
      <c r="H28" s="36"/>
      <c r="I28" s="34"/>
      <c r="J28" s="33"/>
      <c r="K28" s="33"/>
      <c r="L28" s="32"/>
      <c r="M28" s="33"/>
      <c r="N28" s="33"/>
      <c r="O28" s="36"/>
      <c r="P28" s="33"/>
      <c r="Q28" s="35"/>
      <c r="R28" s="32"/>
      <c r="S28" s="33"/>
      <c r="T28" s="33"/>
      <c r="U28" s="33"/>
      <c r="V28" s="32"/>
      <c r="W28" s="33"/>
      <c r="X28" s="33"/>
      <c r="Y28" s="35"/>
      <c r="Z28" s="33"/>
      <c r="AA28" s="35"/>
      <c r="AB28" s="35"/>
      <c r="AC28" s="33"/>
      <c r="AD28" s="33"/>
      <c r="AE28" s="33"/>
      <c r="AF28" s="33"/>
      <c r="AG28" s="35"/>
      <c r="AH28" s="33"/>
      <c r="AI28" s="33"/>
      <c r="AJ28" s="32"/>
      <c r="AK28" s="35"/>
      <c r="AL28" s="33"/>
      <c r="AM28" s="33"/>
      <c r="AN28" s="33"/>
      <c r="AO28" s="35"/>
      <c r="AP28" s="33"/>
      <c r="AQ28" s="33"/>
      <c r="AR28" s="33"/>
      <c r="AS28" s="33"/>
      <c r="AT28" s="33"/>
      <c r="AU28" s="33"/>
      <c r="AV28" s="35"/>
      <c r="AW28" s="33"/>
      <c r="AX28" s="33"/>
      <c r="AY28" s="33"/>
      <c r="AZ28" s="35"/>
      <c r="BA28" s="33"/>
      <c r="BB28" s="33"/>
      <c r="BC28" s="33"/>
      <c r="BD28" s="33"/>
      <c r="BE28" s="33"/>
      <c r="BF28" s="33"/>
      <c r="BG28" s="31"/>
      <c r="BH28" s="31"/>
    </row>
    <row r="29" ht="22.5" customHeight="1">
      <c r="A29" s="32"/>
      <c r="B29" s="33"/>
      <c r="C29" s="34"/>
      <c r="D29" s="35"/>
      <c r="E29" s="35"/>
      <c r="F29" s="36"/>
      <c r="G29" s="32"/>
      <c r="H29" s="36"/>
      <c r="I29" s="34"/>
      <c r="J29" s="33"/>
      <c r="K29" s="33"/>
      <c r="L29" s="32"/>
      <c r="M29" s="33"/>
      <c r="N29" s="33"/>
      <c r="O29" s="36"/>
      <c r="P29" s="33"/>
      <c r="Q29" s="35"/>
      <c r="R29" s="32"/>
      <c r="S29" s="33"/>
      <c r="T29" s="33"/>
      <c r="U29" s="33"/>
      <c r="V29" s="32"/>
      <c r="W29" s="33"/>
      <c r="X29" s="33"/>
      <c r="Y29" s="35"/>
      <c r="Z29" s="33"/>
      <c r="AA29" s="35"/>
      <c r="AB29" s="35"/>
      <c r="AC29" s="33"/>
      <c r="AD29" s="33"/>
      <c r="AE29" s="33"/>
      <c r="AF29" s="33"/>
      <c r="AG29" s="35"/>
      <c r="AH29" s="33"/>
      <c r="AI29" s="33"/>
      <c r="AJ29" s="32"/>
      <c r="AK29" s="35"/>
      <c r="AL29" s="33"/>
      <c r="AM29" s="33"/>
      <c r="AN29" s="33"/>
      <c r="AO29" s="35"/>
      <c r="AP29" s="33"/>
      <c r="AQ29" s="33"/>
      <c r="AR29" s="33"/>
      <c r="AS29" s="33"/>
      <c r="AT29" s="33"/>
      <c r="AU29" s="33"/>
      <c r="AV29" s="35"/>
      <c r="AW29" s="33"/>
      <c r="AX29" s="33"/>
      <c r="AY29" s="33"/>
      <c r="AZ29" s="35"/>
      <c r="BA29" s="33"/>
      <c r="BB29" s="33"/>
      <c r="BC29" s="33"/>
      <c r="BD29" s="33"/>
      <c r="BE29" s="33"/>
      <c r="BF29" s="33"/>
      <c r="BG29" s="31"/>
      <c r="BH29" s="31"/>
    </row>
  </sheetData>
  <mergeCells count="14">
    <mergeCell ref="AH1:AH2"/>
    <mergeCell ref="AI1:AI2"/>
    <mergeCell ref="AG1:AG2"/>
    <mergeCell ref="AJ1:AJ2"/>
    <mergeCell ref="E1:E2"/>
    <mergeCell ref="F1:F2"/>
    <mergeCell ref="A1:A2"/>
    <mergeCell ref="C1:C2"/>
    <mergeCell ref="D1:D2"/>
    <mergeCell ref="G1:Q1"/>
    <mergeCell ref="B1:B2"/>
    <mergeCell ref="R1:AF1"/>
    <mergeCell ref="AK1:AU1"/>
    <mergeCell ref="AV1:BF1"/>
  </mergeCells>
  <dataValidations>
    <dataValidation type="list" allowBlank="1" showErrorMessage="1" sqref="D3:D29">
      <formula1>Vars!$A$2:$A29</formula1>
    </dataValidation>
    <dataValidation type="list" allowBlank="1" showErrorMessage="1" sqref="AB3:AB29 AJ3:AJ29">
      <formula1>Vars!$B$2:$B29</formula1>
    </dataValidation>
    <dataValidation type="list" allowBlank="1" showErrorMessage="1" sqref="C3:C29">
      <formula1>"Primary,Dependent"</formula1>
    </dataValidation>
    <dataValidation type="list" allowBlank="1" showErrorMessage="1" sqref="E3:E29">
      <formula1>"EB2-PERM,EB2-NIW,EB3-Professional,EB3-Skilled,EB3-Other"</formula1>
    </dataValidation>
    <dataValidation type="list" allowBlank="1" showErrorMessage="1" sqref="I3:I29 Y3:Y29 AG3:AG29">
      <formula1>"Yes,No"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37</v>
      </c>
      <c r="B1" s="37" t="s">
        <v>38</v>
      </c>
    </row>
    <row r="2">
      <c r="A2" s="38" t="str">
        <f>IFERROR(__xludf.DUMMYFUNCTION("IMPORTXML(""http://www.listofcountriesoftheworld.com"", ""//div[@id='ctry']"")"),"Afghanistan")</f>
        <v>Afghanistan</v>
      </c>
      <c r="B2" s="37" t="s">
        <v>39</v>
      </c>
    </row>
    <row r="3">
      <c r="A3" s="39" t="str">
        <f>IFERROR(__xludf.DUMMYFUNCTION("""COMPUTED_VALUE"""),"Akrotiri")</f>
        <v>Akrotiri</v>
      </c>
      <c r="B3" s="37" t="s">
        <v>40</v>
      </c>
    </row>
    <row r="4">
      <c r="A4" s="39" t="str">
        <f>IFERROR(__xludf.DUMMYFUNCTION("""COMPUTED_VALUE"""),"Albania")</f>
        <v>Albania</v>
      </c>
      <c r="B4" s="37" t="s">
        <v>41</v>
      </c>
    </row>
    <row r="5">
      <c r="A5" s="39" t="str">
        <f>IFERROR(__xludf.DUMMYFUNCTION("""COMPUTED_VALUE"""),"Algeria")</f>
        <v>Algeria</v>
      </c>
      <c r="B5" s="37" t="s">
        <v>42</v>
      </c>
    </row>
    <row r="6">
      <c r="A6" s="39" t="str">
        <f>IFERROR(__xludf.DUMMYFUNCTION("""COMPUTED_VALUE"""),"American Samoa")</f>
        <v>American Samoa</v>
      </c>
      <c r="B6" s="37" t="s">
        <v>43</v>
      </c>
    </row>
    <row r="7">
      <c r="A7" s="39" t="str">
        <f>IFERROR(__xludf.DUMMYFUNCTION("""COMPUTED_VALUE"""),"Andorra")</f>
        <v>Andorra</v>
      </c>
      <c r="B7" s="37" t="s">
        <v>44</v>
      </c>
    </row>
    <row r="8">
      <c r="A8" s="39" t="str">
        <f>IFERROR(__xludf.DUMMYFUNCTION("""COMPUTED_VALUE"""),"Angola")</f>
        <v>Angola</v>
      </c>
      <c r="B8" s="37" t="s">
        <v>45</v>
      </c>
    </row>
    <row r="9">
      <c r="A9" s="39" t="str">
        <f>IFERROR(__xludf.DUMMYFUNCTION("""COMPUTED_VALUE"""),"Anguilla")</f>
        <v>Anguilla</v>
      </c>
      <c r="B9" s="37" t="s">
        <v>46</v>
      </c>
    </row>
    <row r="10">
      <c r="A10" s="39" t="str">
        <f>IFERROR(__xludf.DUMMYFUNCTION("""COMPUTED_VALUE"""),"Antarctica")</f>
        <v>Antarctica</v>
      </c>
      <c r="B10" s="37" t="s">
        <v>47</v>
      </c>
    </row>
    <row r="11">
      <c r="A11" s="39" t="str">
        <f>IFERROR(__xludf.DUMMYFUNCTION("""COMPUTED_VALUE"""),"Antigua and Barbuda")</f>
        <v>Antigua and Barbuda</v>
      </c>
      <c r="B11" s="37" t="s">
        <v>48</v>
      </c>
    </row>
    <row r="12">
      <c r="A12" s="39" t="str">
        <f>IFERROR(__xludf.DUMMYFUNCTION("""COMPUTED_VALUE"""),"Argentina")</f>
        <v>Argentina</v>
      </c>
      <c r="B12" s="37" t="s">
        <v>49</v>
      </c>
    </row>
    <row r="13">
      <c r="A13" s="39" t="str">
        <f>IFERROR(__xludf.DUMMYFUNCTION("""COMPUTED_VALUE"""),"Armenia")</f>
        <v>Armenia</v>
      </c>
      <c r="B13" s="37" t="s">
        <v>50</v>
      </c>
    </row>
    <row r="14">
      <c r="A14" s="39" t="str">
        <f>IFERROR(__xludf.DUMMYFUNCTION("""COMPUTED_VALUE"""),"Aruba")</f>
        <v>Aruba</v>
      </c>
      <c r="B14" s="37" t="s">
        <v>51</v>
      </c>
    </row>
    <row r="15">
      <c r="A15" s="39" t="str">
        <f>IFERROR(__xludf.DUMMYFUNCTION("""COMPUTED_VALUE"""),"Ashmore and Cartier Islands")</f>
        <v>Ashmore and Cartier Islands</v>
      </c>
      <c r="B15" s="37" t="s">
        <v>52</v>
      </c>
    </row>
    <row r="16">
      <c r="A16" s="39" t="str">
        <f>IFERROR(__xludf.DUMMYFUNCTION("""COMPUTED_VALUE"""),"Australia")</f>
        <v>Australia</v>
      </c>
      <c r="B16" s="37" t="s">
        <v>53</v>
      </c>
    </row>
    <row r="17">
      <c r="A17" s="39" t="str">
        <f>IFERROR(__xludf.DUMMYFUNCTION("""COMPUTED_VALUE"""),"Austria")</f>
        <v>Austria</v>
      </c>
      <c r="B17" s="37" t="s">
        <v>54</v>
      </c>
    </row>
    <row r="18">
      <c r="A18" s="39" t="str">
        <f>IFERROR(__xludf.DUMMYFUNCTION("""COMPUTED_VALUE"""),"Azerbaijan")</f>
        <v>Azerbaijan</v>
      </c>
      <c r="B18" s="37" t="s">
        <v>55</v>
      </c>
    </row>
    <row r="19">
      <c r="A19" s="39" t="str">
        <f>IFERROR(__xludf.DUMMYFUNCTION("""COMPUTED_VALUE"""),"Bahamas, The")</f>
        <v>Bahamas, The</v>
      </c>
      <c r="B19" s="37" t="s">
        <v>56</v>
      </c>
    </row>
    <row r="20">
      <c r="A20" s="39" t="str">
        <f>IFERROR(__xludf.DUMMYFUNCTION("""COMPUTED_VALUE"""),"Bahrain")</f>
        <v>Bahrain</v>
      </c>
      <c r="B20" s="37" t="s">
        <v>57</v>
      </c>
    </row>
    <row r="21">
      <c r="A21" s="39" t="str">
        <f>IFERROR(__xludf.DUMMYFUNCTION("""COMPUTED_VALUE"""),"Bangladesh")</f>
        <v>Bangladesh</v>
      </c>
      <c r="B21" s="37" t="s">
        <v>36</v>
      </c>
    </row>
    <row r="22">
      <c r="A22" s="39" t="str">
        <f>IFERROR(__xludf.DUMMYFUNCTION("""COMPUTED_VALUE"""),"Barbados")</f>
        <v>Barbados</v>
      </c>
      <c r="B22" s="37" t="s">
        <v>58</v>
      </c>
    </row>
    <row r="23">
      <c r="A23" s="39" t="str">
        <f>IFERROR(__xludf.DUMMYFUNCTION("""COMPUTED_VALUE"""),"Bassas da India")</f>
        <v>Bassas da India</v>
      </c>
      <c r="B23" s="37" t="s">
        <v>59</v>
      </c>
    </row>
    <row r="24">
      <c r="A24" s="39" t="str">
        <f>IFERROR(__xludf.DUMMYFUNCTION("""COMPUTED_VALUE"""),"Belarus")</f>
        <v>Belarus</v>
      </c>
      <c r="B24" s="37" t="s">
        <v>60</v>
      </c>
    </row>
    <row r="25">
      <c r="A25" s="39" t="str">
        <f>IFERROR(__xludf.DUMMYFUNCTION("""COMPUTED_VALUE"""),"Belgium")</f>
        <v>Belgium</v>
      </c>
      <c r="B25" s="37" t="s">
        <v>61</v>
      </c>
    </row>
    <row r="26">
      <c r="A26" s="39" t="str">
        <f>IFERROR(__xludf.DUMMYFUNCTION("""COMPUTED_VALUE"""),"Belize")</f>
        <v>Belize</v>
      </c>
      <c r="B26" s="37" t="s">
        <v>62</v>
      </c>
    </row>
    <row r="27">
      <c r="A27" s="39" t="str">
        <f>IFERROR(__xludf.DUMMYFUNCTION("""COMPUTED_VALUE"""),"Benin")</f>
        <v>Benin</v>
      </c>
      <c r="B27" s="37" t="s">
        <v>63</v>
      </c>
    </row>
    <row r="28">
      <c r="A28" s="39" t="str">
        <f>IFERROR(__xludf.DUMMYFUNCTION("""COMPUTED_VALUE"""),"Bermuda")</f>
        <v>Bermuda</v>
      </c>
      <c r="B28" s="37" t="s">
        <v>64</v>
      </c>
    </row>
    <row r="29">
      <c r="A29" s="39" t="str">
        <f>IFERROR(__xludf.DUMMYFUNCTION("""COMPUTED_VALUE"""),"Bhutan")</f>
        <v>Bhutan</v>
      </c>
      <c r="B29" s="37" t="s">
        <v>65</v>
      </c>
    </row>
    <row r="30">
      <c r="A30" s="39" t="str">
        <f>IFERROR(__xludf.DUMMYFUNCTION("""COMPUTED_VALUE"""),"Bolivia")</f>
        <v>Bolivia</v>
      </c>
      <c r="B30" s="37" t="s">
        <v>66</v>
      </c>
    </row>
    <row r="31">
      <c r="A31" s="39" t="str">
        <f>IFERROR(__xludf.DUMMYFUNCTION("""COMPUTED_VALUE"""),"Bosnia and Herzegovina")</f>
        <v>Bosnia and Herzegovina</v>
      </c>
      <c r="B31" s="37" t="s">
        <v>67</v>
      </c>
    </row>
    <row r="32">
      <c r="A32" s="39" t="str">
        <f>IFERROR(__xludf.DUMMYFUNCTION("""COMPUTED_VALUE"""),"Botswana")</f>
        <v>Botswana</v>
      </c>
      <c r="B32" s="37" t="s">
        <v>68</v>
      </c>
    </row>
    <row r="33">
      <c r="A33" s="39" t="str">
        <f>IFERROR(__xludf.DUMMYFUNCTION("""COMPUTED_VALUE"""),"Bouvet Island")</f>
        <v>Bouvet Island</v>
      </c>
      <c r="B33" s="37" t="s">
        <v>69</v>
      </c>
    </row>
    <row r="34">
      <c r="A34" s="39" t="str">
        <f>IFERROR(__xludf.DUMMYFUNCTION("""COMPUTED_VALUE"""),"Brazil")</f>
        <v>Brazil</v>
      </c>
      <c r="B34" s="37" t="s">
        <v>70</v>
      </c>
    </row>
    <row r="35">
      <c r="A35" s="39" t="str">
        <f>IFERROR(__xludf.DUMMYFUNCTION("""COMPUTED_VALUE"""),"British Indian Ocean Territory")</f>
        <v>British Indian Ocean Territory</v>
      </c>
      <c r="B35" s="37" t="s">
        <v>71</v>
      </c>
    </row>
    <row r="36">
      <c r="A36" s="39" t="str">
        <f>IFERROR(__xludf.DUMMYFUNCTION("""COMPUTED_VALUE"""),"British Virgin Islands")</f>
        <v>British Virgin Islands</v>
      </c>
      <c r="B36" s="37" t="s">
        <v>72</v>
      </c>
    </row>
    <row r="37">
      <c r="A37" s="39" t="str">
        <f>IFERROR(__xludf.DUMMYFUNCTION("""COMPUTED_VALUE"""),"Brunei")</f>
        <v>Brunei</v>
      </c>
      <c r="B37" s="37" t="s">
        <v>73</v>
      </c>
    </row>
    <row r="38">
      <c r="A38" s="39" t="str">
        <f>IFERROR(__xludf.DUMMYFUNCTION("""COMPUTED_VALUE"""),"Bulgaria")</f>
        <v>Bulgaria</v>
      </c>
      <c r="B38" s="37" t="s">
        <v>74</v>
      </c>
    </row>
    <row r="39">
      <c r="A39" s="39" t="str">
        <f>IFERROR(__xludf.DUMMYFUNCTION("""COMPUTED_VALUE"""),"Burkina Faso")</f>
        <v>Burkina Faso</v>
      </c>
      <c r="B39" s="37" t="s">
        <v>75</v>
      </c>
    </row>
    <row r="40">
      <c r="A40" s="39" t="str">
        <f>IFERROR(__xludf.DUMMYFUNCTION("""COMPUTED_VALUE"""),"Burma")</f>
        <v>Burma</v>
      </c>
      <c r="B40" s="37" t="s">
        <v>76</v>
      </c>
    </row>
    <row r="41">
      <c r="A41" s="39" t="str">
        <f>IFERROR(__xludf.DUMMYFUNCTION("""COMPUTED_VALUE"""),"Burundi")</f>
        <v>Burundi</v>
      </c>
      <c r="B41" s="37" t="s">
        <v>77</v>
      </c>
    </row>
    <row r="42">
      <c r="A42" s="39" t="str">
        <f>IFERROR(__xludf.DUMMYFUNCTION("""COMPUTED_VALUE"""),"Cambodia")</f>
        <v>Cambodia</v>
      </c>
      <c r="B42" s="37" t="s">
        <v>78</v>
      </c>
    </row>
    <row r="43">
      <c r="A43" s="39" t="str">
        <f>IFERROR(__xludf.DUMMYFUNCTION("""COMPUTED_VALUE"""),"Cameroon")</f>
        <v>Cameroon</v>
      </c>
      <c r="B43" s="37" t="s">
        <v>79</v>
      </c>
    </row>
    <row r="44">
      <c r="A44" s="39" t="str">
        <f>IFERROR(__xludf.DUMMYFUNCTION("""COMPUTED_VALUE"""),"Canada")</f>
        <v>Canada</v>
      </c>
      <c r="B44" s="37" t="s">
        <v>80</v>
      </c>
    </row>
    <row r="45">
      <c r="A45" s="39" t="str">
        <f>IFERROR(__xludf.DUMMYFUNCTION("""COMPUTED_VALUE"""),"Cape Verde")</f>
        <v>Cape Verde</v>
      </c>
      <c r="B45" s="37" t="s">
        <v>81</v>
      </c>
    </row>
    <row r="46">
      <c r="A46" s="39" t="str">
        <f>IFERROR(__xludf.DUMMYFUNCTION("""COMPUTED_VALUE"""),"Cayman Islands")</f>
        <v>Cayman Islands</v>
      </c>
      <c r="B46" s="37" t="s">
        <v>82</v>
      </c>
    </row>
    <row r="47">
      <c r="A47" s="39" t="str">
        <f>IFERROR(__xludf.DUMMYFUNCTION("""COMPUTED_VALUE"""),"Central African Republic")</f>
        <v>Central African Republic</v>
      </c>
      <c r="B47" s="37" t="s">
        <v>83</v>
      </c>
    </row>
    <row r="48">
      <c r="A48" s="39" t="str">
        <f>IFERROR(__xludf.DUMMYFUNCTION("""COMPUTED_VALUE"""),"Chad")</f>
        <v>Chad</v>
      </c>
      <c r="B48" s="37" t="s">
        <v>84</v>
      </c>
    </row>
    <row r="49">
      <c r="A49" s="39" t="str">
        <f>IFERROR(__xludf.DUMMYFUNCTION("""COMPUTED_VALUE"""),"Chile")</f>
        <v>Chile</v>
      </c>
      <c r="B49" s="37" t="s">
        <v>85</v>
      </c>
    </row>
    <row r="50">
      <c r="A50" s="39" t="str">
        <f>IFERROR(__xludf.DUMMYFUNCTION("""COMPUTED_VALUE"""),"China")</f>
        <v>China</v>
      </c>
      <c r="B50" s="37" t="s">
        <v>86</v>
      </c>
    </row>
    <row r="51">
      <c r="A51" s="39" t="str">
        <f>IFERROR(__xludf.DUMMYFUNCTION("""COMPUTED_VALUE"""),"Christmas Island")</f>
        <v>Christmas Island</v>
      </c>
      <c r="B51" s="37" t="s">
        <v>87</v>
      </c>
    </row>
    <row r="52">
      <c r="A52" s="39" t="str">
        <f>IFERROR(__xludf.DUMMYFUNCTION("""COMPUTED_VALUE"""),"Clipperton Island")</f>
        <v>Clipperton Island</v>
      </c>
    </row>
    <row r="53">
      <c r="A53" s="39" t="str">
        <f>IFERROR(__xludf.DUMMYFUNCTION("""COMPUTED_VALUE"""),"Cocos (Keeling) Islands")</f>
        <v>Cocos (Keeling) Islands</v>
      </c>
    </row>
    <row r="54">
      <c r="A54" s="39" t="str">
        <f>IFERROR(__xludf.DUMMYFUNCTION("""COMPUTED_VALUE"""),"Colombia")</f>
        <v>Colombia</v>
      </c>
    </row>
    <row r="55">
      <c r="A55" s="39" t="str">
        <f>IFERROR(__xludf.DUMMYFUNCTION("""COMPUTED_VALUE"""),"Comoros")</f>
        <v>Comoros</v>
      </c>
    </row>
    <row r="56">
      <c r="A56" s="39" t="str">
        <f>IFERROR(__xludf.DUMMYFUNCTION("""COMPUTED_VALUE"""),"Congo, Democratic Republic of the")</f>
        <v>Congo, Democratic Republic of the</v>
      </c>
    </row>
    <row r="57">
      <c r="A57" s="39" t="str">
        <f>IFERROR(__xludf.DUMMYFUNCTION("""COMPUTED_VALUE"""),"Congo, Republic of the")</f>
        <v>Congo, Republic of the</v>
      </c>
    </row>
    <row r="58">
      <c r="A58" s="39" t="str">
        <f>IFERROR(__xludf.DUMMYFUNCTION("""COMPUTED_VALUE"""),"Cook Islands")</f>
        <v>Cook Islands</v>
      </c>
    </row>
    <row r="59">
      <c r="A59" s="39" t="str">
        <f>IFERROR(__xludf.DUMMYFUNCTION("""COMPUTED_VALUE"""),"Coral Sea Islands")</f>
        <v>Coral Sea Islands</v>
      </c>
    </row>
    <row r="60">
      <c r="A60" s="39" t="str">
        <f>IFERROR(__xludf.DUMMYFUNCTION("""COMPUTED_VALUE"""),"Costa Rica")</f>
        <v>Costa Rica</v>
      </c>
    </row>
    <row r="61">
      <c r="A61" s="39" t="str">
        <f>IFERROR(__xludf.DUMMYFUNCTION("""COMPUTED_VALUE"""),"Cote d'Ivoire")</f>
        <v>Cote d'Ivoire</v>
      </c>
    </row>
    <row r="62">
      <c r="A62" s="39" t="str">
        <f>IFERROR(__xludf.DUMMYFUNCTION("""COMPUTED_VALUE"""),"Croatia")</f>
        <v>Croatia</v>
      </c>
    </row>
    <row r="63">
      <c r="A63" s="39" t="str">
        <f>IFERROR(__xludf.DUMMYFUNCTION("""COMPUTED_VALUE"""),"Cuba")</f>
        <v>Cuba</v>
      </c>
    </row>
    <row r="64">
      <c r="A64" s="39" t="str">
        <f>IFERROR(__xludf.DUMMYFUNCTION("""COMPUTED_VALUE"""),"Cyprus")</f>
        <v>Cyprus</v>
      </c>
    </row>
    <row r="65">
      <c r="A65" s="39" t="str">
        <f>IFERROR(__xludf.DUMMYFUNCTION("""COMPUTED_VALUE"""),"Czech Republic")</f>
        <v>Czech Republic</v>
      </c>
    </row>
    <row r="66">
      <c r="A66" s="39" t="str">
        <f>IFERROR(__xludf.DUMMYFUNCTION("""COMPUTED_VALUE"""),"Denmark")</f>
        <v>Denmark</v>
      </c>
    </row>
    <row r="67">
      <c r="A67" s="39" t="str">
        <f>IFERROR(__xludf.DUMMYFUNCTION("""COMPUTED_VALUE"""),"Dhekelia")</f>
        <v>Dhekelia</v>
      </c>
    </row>
    <row r="68">
      <c r="A68" s="39" t="str">
        <f>IFERROR(__xludf.DUMMYFUNCTION("""COMPUTED_VALUE"""),"Djibouti")</f>
        <v>Djibouti</v>
      </c>
    </row>
    <row r="69">
      <c r="A69" s="39" t="str">
        <f>IFERROR(__xludf.DUMMYFUNCTION("""COMPUTED_VALUE"""),"Dominica")</f>
        <v>Dominica</v>
      </c>
    </row>
    <row r="70">
      <c r="A70" s="39" t="str">
        <f>IFERROR(__xludf.DUMMYFUNCTION("""COMPUTED_VALUE"""),"Dominican Republic")</f>
        <v>Dominican Republic</v>
      </c>
    </row>
    <row r="71">
      <c r="A71" s="39" t="str">
        <f>IFERROR(__xludf.DUMMYFUNCTION("""COMPUTED_VALUE"""),"Ecuador")</f>
        <v>Ecuador</v>
      </c>
    </row>
    <row r="72">
      <c r="A72" s="39" t="str">
        <f>IFERROR(__xludf.DUMMYFUNCTION("""COMPUTED_VALUE"""),"Egypt")</f>
        <v>Egypt</v>
      </c>
    </row>
    <row r="73">
      <c r="A73" s="39" t="str">
        <f>IFERROR(__xludf.DUMMYFUNCTION("""COMPUTED_VALUE"""),"El Salvador")</f>
        <v>El Salvador</v>
      </c>
    </row>
    <row r="74">
      <c r="A74" s="39" t="str">
        <f>IFERROR(__xludf.DUMMYFUNCTION("""COMPUTED_VALUE"""),"Equatorial Guinea")</f>
        <v>Equatorial Guinea</v>
      </c>
    </row>
    <row r="75">
      <c r="A75" s="39" t="str">
        <f>IFERROR(__xludf.DUMMYFUNCTION("""COMPUTED_VALUE"""),"Eritrea")</f>
        <v>Eritrea</v>
      </c>
    </row>
    <row r="76">
      <c r="A76" s="39" t="str">
        <f>IFERROR(__xludf.DUMMYFUNCTION("""COMPUTED_VALUE"""),"Estonia")</f>
        <v>Estonia</v>
      </c>
    </row>
    <row r="77">
      <c r="A77" s="39" t="str">
        <f>IFERROR(__xludf.DUMMYFUNCTION("""COMPUTED_VALUE"""),"Ethiopia")</f>
        <v>Ethiopia</v>
      </c>
    </row>
    <row r="78">
      <c r="A78" s="39" t="str">
        <f>IFERROR(__xludf.DUMMYFUNCTION("""COMPUTED_VALUE"""),"Europa Island")</f>
        <v>Europa Island</v>
      </c>
    </row>
    <row r="79">
      <c r="A79" s="39" t="str">
        <f>IFERROR(__xludf.DUMMYFUNCTION("""COMPUTED_VALUE"""),"Falkland Islands (Islas Malvinas)")</f>
        <v>Falkland Islands (Islas Malvinas)</v>
      </c>
    </row>
    <row r="80">
      <c r="A80" s="39" t="str">
        <f>IFERROR(__xludf.DUMMYFUNCTION("""COMPUTED_VALUE"""),"Faroe Islands")</f>
        <v>Faroe Islands</v>
      </c>
    </row>
    <row r="81">
      <c r="A81" s="39" t="str">
        <f>IFERROR(__xludf.DUMMYFUNCTION("""COMPUTED_VALUE"""),"Fiji")</f>
        <v>Fiji</v>
      </c>
    </row>
    <row r="82">
      <c r="A82" s="39" t="str">
        <f>IFERROR(__xludf.DUMMYFUNCTION("""COMPUTED_VALUE"""),"Finland")</f>
        <v>Finland</v>
      </c>
    </row>
    <row r="83">
      <c r="A83" s="39" t="str">
        <f>IFERROR(__xludf.DUMMYFUNCTION("""COMPUTED_VALUE"""),"France")</f>
        <v>France</v>
      </c>
    </row>
    <row r="84">
      <c r="A84" s="39" t="str">
        <f>IFERROR(__xludf.DUMMYFUNCTION("""COMPUTED_VALUE"""),"French Guiana")</f>
        <v>French Guiana</v>
      </c>
    </row>
    <row r="85">
      <c r="A85" s="39" t="str">
        <f>IFERROR(__xludf.DUMMYFUNCTION("""COMPUTED_VALUE"""),"French Polynesia")</f>
        <v>French Polynesia</v>
      </c>
    </row>
    <row r="86">
      <c r="A86" s="39" t="str">
        <f>IFERROR(__xludf.DUMMYFUNCTION("""COMPUTED_VALUE"""),"French Southern and Antarctic Lands")</f>
        <v>French Southern and Antarctic Lands</v>
      </c>
    </row>
    <row r="87">
      <c r="A87" s="39" t="str">
        <f>IFERROR(__xludf.DUMMYFUNCTION("""COMPUTED_VALUE"""),"Gabon")</f>
        <v>Gabon</v>
      </c>
    </row>
    <row r="88">
      <c r="A88" s="39" t="str">
        <f>IFERROR(__xludf.DUMMYFUNCTION("""COMPUTED_VALUE"""),"Gambia, The")</f>
        <v>Gambia, The</v>
      </c>
    </row>
    <row r="89">
      <c r="A89" s="39" t="str">
        <f>IFERROR(__xludf.DUMMYFUNCTION("""COMPUTED_VALUE"""),"Gaza Strip")</f>
        <v>Gaza Strip</v>
      </c>
    </row>
    <row r="90">
      <c r="A90" s="39" t="str">
        <f>IFERROR(__xludf.DUMMYFUNCTION("""COMPUTED_VALUE"""),"Georgia")</f>
        <v>Georgia</v>
      </c>
    </row>
    <row r="91">
      <c r="A91" s="39" t="str">
        <f>IFERROR(__xludf.DUMMYFUNCTION("""COMPUTED_VALUE"""),"Germany")</f>
        <v>Germany</v>
      </c>
    </row>
    <row r="92">
      <c r="A92" s="39" t="str">
        <f>IFERROR(__xludf.DUMMYFUNCTION("""COMPUTED_VALUE"""),"Ghana")</f>
        <v>Ghana</v>
      </c>
    </row>
    <row r="93">
      <c r="A93" s="39" t="str">
        <f>IFERROR(__xludf.DUMMYFUNCTION("""COMPUTED_VALUE"""),"Gibraltar")</f>
        <v>Gibraltar</v>
      </c>
    </row>
    <row r="94">
      <c r="A94" s="39" t="str">
        <f>IFERROR(__xludf.DUMMYFUNCTION("""COMPUTED_VALUE"""),"Glorioso Islands")</f>
        <v>Glorioso Islands</v>
      </c>
    </row>
    <row r="95">
      <c r="A95" s="39" t="str">
        <f>IFERROR(__xludf.DUMMYFUNCTION("""COMPUTED_VALUE"""),"Greece")</f>
        <v>Greece</v>
      </c>
    </row>
    <row r="96">
      <c r="A96" s="39" t="str">
        <f>IFERROR(__xludf.DUMMYFUNCTION("""COMPUTED_VALUE"""),"Greenland")</f>
        <v>Greenland</v>
      </c>
    </row>
    <row r="97">
      <c r="A97" s="39" t="str">
        <f>IFERROR(__xludf.DUMMYFUNCTION("""COMPUTED_VALUE"""),"Grenada")</f>
        <v>Grenada</v>
      </c>
    </row>
    <row r="98">
      <c r="A98" s="39" t="str">
        <f>IFERROR(__xludf.DUMMYFUNCTION("""COMPUTED_VALUE"""),"Guadeloupe")</f>
        <v>Guadeloupe</v>
      </c>
    </row>
    <row r="99">
      <c r="A99" s="39" t="str">
        <f>IFERROR(__xludf.DUMMYFUNCTION("""COMPUTED_VALUE"""),"Guam")</f>
        <v>Guam</v>
      </c>
    </row>
    <row r="100">
      <c r="A100" s="39" t="str">
        <f>IFERROR(__xludf.DUMMYFUNCTION("""COMPUTED_VALUE"""),"Guatemala")</f>
        <v>Guatemala</v>
      </c>
    </row>
    <row r="101">
      <c r="A101" s="39" t="str">
        <f>IFERROR(__xludf.DUMMYFUNCTION("""COMPUTED_VALUE"""),"Guernsey")</f>
        <v>Guernsey</v>
      </c>
    </row>
    <row r="102">
      <c r="A102" s="39" t="str">
        <f>IFERROR(__xludf.DUMMYFUNCTION("""COMPUTED_VALUE"""),"Guinea")</f>
        <v>Guinea</v>
      </c>
    </row>
    <row r="103">
      <c r="A103" s="39" t="str">
        <f>IFERROR(__xludf.DUMMYFUNCTION("""COMPUTED_VALUE"""),"Guinea-Bissau")</f>
        <v>Guinea-Bissau</v>
      </c>
    </row>
    <row r="104">
      <c r="A104" s="39" t="str">
        <f>IFERROR(__xludf.DUMMYFUNCTION("""COMPUTED_VALUE"""),"Guyana")</f>
        <v>Guyana</v>
      </c>
    </row>
    <row r="105">
      <c r="A105" s="39" t="str">
        <f>IFERROR(__xludf.DUMMYFUNCTION("""COMPUTED_VALUE"""),"Haiti")</f>
        <v>Haiti</v>
      </c>
    </row>
    <row r="106">
      <c r="A106" s="39" t="str">
        <f>IFERROR(__xludf.DUMMYFUNCTION("""COMPUTED_VALUE"""),"Heard Island and McDonald Islands")</f>
        <v>Heard Island and McDonald Islands</v>
      </c>
    </row>
    <row r="107">
      <c r="A107" s="39" t="str">
        <f>IFERROR(__xludf.DUMMYFUNCTION("""COMPUTED_VALUE"""),"Holy See (Vatican City)")</f>
        <v>Holy See (Vatican City)</v>
      </c>
    </row>
    <row r="108">
      <c r="A108" s="39" t="str">
        <f>IFERROR(__xludf.DUMMYFUNCTION("""COMPUTED_VALUE"""),"Honduras")</f>
        <v>Honduras</v>
      </c>
    </row>
    <row r="109">
      <c r="A109" s="39" t="str">
        <f>IFERROR(__xludf.DUMMYFUNCTION("""COMPUTED_VALUE"""),"Hong Kong")</f>
        <v>Hong Kong</v>
      </c>
    </row>
    <row r="110">
      <c r="A110" s="39" t="str">
        <f>IFERROR(__xludf.DUMMYFUNCTION("""COMPUTED_VALUE"""),"Hungary")</f>
        <v>Hungary</v>
      </c>
    </row>
    <row r="111">
      <c r="A111" s="39" t="str">
        <f>IFERROR(__xludf.DUMMYFUNCTION("""COMPUTED_VALUE"""),"Iceland")</f>
        <v>Iceland</v>
      </c>
    </row>
    <row r="112">
      <c r="A112" s="39" t="str">
        <f>IFERROR(__xludf.DUMMYFUNCTION("""COMPUTED_VALUE"""),"India")</f>
        <v>India</v>
      </c>
    </row>
    <row r="113">
      <c r="A113" s="39" t="str">
        <f>IFERROR(__xludf.DUMMYFUNCTION("""COMPUTED_VALUE"""),"Indonesia")</f>
        <v>Indonesia</v>
      </c>
    </row>
    <row r="114">
      <c r="A114" s="39" t="str">
        <f>IFERROR(__xludf.DUMMYFUNCTION("""COMPUTED_VALUE"""),"Iran")</f>
        <v>Iran</v>
      </c>
    </row>
    <row r="115">
      <c r="A115" s="39" t="str">
        <f>IFERROR(__xludf.DUMMYFUNCTION("""COMPUTED_VALUE"""),"Iraq")</f>
        <v>Iraq</v>
      </c>
    </row>
    <row r="116">
      <c r="A116" s="39" t="str">
        <f>IFERROR(__xludf.DUMMYFUNCTION("""COMPUTED_VALUE"""),"Ireland")</f>
        <v>Ireland</v>
      </c>
    </row>
    <row r="117">
      <c r="A117" s="39" t="str">
        <f>IFERROR(__xludf.DUMMYFUNCTION("""COMPUTED_VALUE"""),"Isle of Man")</f>
        <v>Isle of Man</v>
      </c>
    </row>
    <row r="118">
      <c r="A118" s="39" t="str">
        <f>IFERROR(__xludf.DUMMYFUNCTION("""COMPUTED_VALUE"""),"Israel")</f>
        <v>Israel</v>
      </c>
    </row>
    <row r="119">
      <c r="A119" s="39" t="str">
        <f>IFERROR(__xludf.DUMMYFUNCTION("""COMPUTED_VALUE"""),"Italy")</f>
        <v>Italy</v>
      </c>
    </row>
    <row r="120">
      <c r="A120" s="39" t="str">
        <f>IFERROR(__xludf.DUMMYFUNCTION("""COMPUTED_VALUE"""),"Jamaica")</f>
        <v>Jamaica</v>
      </c>
    </row>
    <row r="121">
      <c r="A121" s="39" t="str">
        <f>IFERROR(__xludf.DUMMYFUNCTION("""COMPUTED_VALUE"""),"Jan Mayen")</f>
        <v>Jan Mayen</v>
      </c>
    </row>
    <row r="122">
      <c r="A122" s="39" t="str">
        <f>IFERROR(__xludf.DUMMYFUNCTION("""COMPUTED_VALUE"""),"Japan")</f>
        <v>Japan</v>
      </c>
    </row>
    <row r="123">
      <c r="A123" s="39" t="str">
        <f>IFERROR(__xludf.DUMMYFUNCTION("""COMPUTED_VALUE"""),"Jersey")</f>
        <v>Jersey</v>
      </c>
    </row>
    <row r="124">
      <c r="A124" s="39" t="str">
        <f>IFERROR(__xludf.DUMMYFUNCTION("""COMPUTED_VALUE"""),"Jordan")</f>
        <v>Jordan</v>
      </c>
    </row>
    <row r="125">
      <c r="A125" s="39" t="str">
        <f>IFERROR(__xludf.DUMMYFUNCTION("""COMPUTED_VALUE"""),"Juan de Nova Island")</f>
        <v>Juan de Nova Island</v>
      </c>
    </row>
    <row r="126">
      <c r="A126" s="39" t="str">
        <f>IFERROR(__xludf.DUMMYFUNCTION("""COMPUTED_VALUE"""),"Kazakhstan")</f>
        <v>Kazakhstan</v>
      </c>
    </row>
    <row r="127">
      <c r="A127" s="39" t="str">
        <f>IFERROR(__xludf.DUMMYFUNCTION("""COMPUTED_VALUE"""),"Kenya")</f>
        <v>Kenya</v>
      </c>
    </row>
    <row r="128">
      <c r="A128" s="39" t="str">
        <f>IFERROR(__xludf.DUMMYFUNCTION("""COMPUTED_VALUE"""),"Kiribati")</f>
        <v>Kiribati</v>
      </c>
    </row>
    <row r="129">
      <c r="A129" s="39" t="str">
        <f>IFERROR(__xludf.DUMMYFUNCTION("""COMPUTED_VALUE"""),"Korea, North")</f>
        <v>Korea, North</v>
      </c>
    </row>
    <row r="130">
      <c r="A130" s="39" t="str">
        <f>IFERROR(__xludf.DUMMYFUNCTION("""COMPUTED_VALUE"""),"Korea, South")</f>
        <v>Korea, South</v>
      </c>
    </row>
    <row r="131">
      <c r="A131" s="39" t="str">
        <f>IFERROR(__xludf.DUMMYFUNCTION("""COMPUTED_VALUE"""),"Kuwait")</f>
        <v>Kuwait</v>
      </c>
    </row>
    <row r="132">
      <c r="A132" s="39" t="str">
        <f>IFERROR(__xludf.DUMMYFUNCTION("""COMPUTED_VALUE"""),"Kyrgyzstan")</f>
        <v>Kyrgyzstan</v>
      </c>
    </row>
    <row r="133">
      <c r="A133" s="39" t="str">
        <f>IFERROR(__xludf.DUMMYFUNCTION("""COMPUTED_VALUE"""),"Laos")</f>
        <v>Laos</v>
      </c>
    </row>
    <row r="134">
      <c r="A134" s="39" t="str">
        <f>IFERROR(__xludf.DUMMYFUNCTION("""COMPUTED_VALUE"""),"Latvia")</f>
        <v>Latvia</v>
      </c>
    </row>
    <row r="135">
      <c r="A135" s="39" t="str">
        <f>IFERROR(__xludf.DUMMYFUNCTION("""COMPUTED_VALUE"""),"Lebanon")</f>
        <v>Lebanon</v>
      </c>
    </row>
    <row r="136">
      <c r="A136" s="39" t="str">
        <f>IFERROR(__xludf.DUMMYFUNCTION("""COMPUTED_VALUE"""),"Lesotho")</f>
        <v>Lesotho</v>
      </c>
    </row>
    <row r="137">
      <c r="A137" s="39" t="str">
        <f>IFERROR(__xludf.DUMMYFUNCTION("""COMPUTED_VALUE"""),"Liberia")</f>
        <v>Liberia</v>
      </c>
    </row>
    <row r="138">
      <c r="A138" s="39" t="str">
        <f>IFERROR(__xludf.DUMMYFUNCTION("""COMPUTED_VALUE"""),"Libya")</f>
        <v>Libya</v>
      </c>
    </row>
    <row r="139">
      <c r="A139" s="39" t="str">
        <f>IFERROR(__xludf.DUMMYFUNCTION("""COMPUTED_VALUE"""),"Liechtenstein")</f>
        <v>Liechtenstein</v>
      </c>
    </row>
    <row r="140">
      <c r="A140" s="39" t="str">
        <f>IFERROR(__xludf.DUMMYFUNCTION("""COMPUTED_VALUE"""),"Lithuania")</f>
        <v>Lithuania</v>
      </c>
    </row>
    <row r="141">
      <c r="A141" s="39" t="str">
        <f>IFERROR(__xludf.DUMMYFUNCTION("""COMPUTED_VALUE"""),"Luxembourg")</f>
        <v>Luxembourg</v>
      </c>
    </row>
    <row r="142">
      <c r="A142" s="39" t="str">
        <f>IFERROR(__xludf.DUMMYFUNCTION("""COMPUTED_VALUE"""),"Macau")</f>
        <v>Macau</v>
      </c>
    </row>
    <row r="143">
      <c r="A143" s="39" t="str">
        <f>IFERROR(__xludf.DUMMYFUNCTION("""COMPUTED_VALUE"""),"Macedonia")</f>
        <v>Macedonia</v>
      </c>
    </row>
    <row r="144">
      <c r="A144" s="39" t="str">
        <f>IFERROR(__xludf.DUMMYFUNCTION("""COMPUTED_VALUE"""),"Madagascar")</f>
        <v>Madagascar</v>
      </c>
    </row>
    <row r="145">
      <c r="A145" s="39" t="str">
        <f>IFERROR(__xludf.DUMMYFUNCTION("""COMPUTED_VALUE"""),"Malawi")</f>
        <v>Malawi</v>
      </c>
    </row>
    <row r="146">
      <c r="A146" s="39" t="str">
        <f>IFERROR(__xludf.DUMMYFUNCTION("""COMPUTED_VALUE"""),"Malaysia")</f>
        <v>Malaysia</v>
      </c>
    </row>
    <row r="147">
      <c r="A147" s="39" t="str">
        <f>IFERROR(__xludf.DUMMYFUNCTION("""COMPUTED_VALUE"""),"Maldives")</f>
        <v>Maldives</v>
      </c>
    </row>
    <row r="148">
      <c r="A148" s="39" t="str">
        <f>IFERROR(__xludf.DUMMYFUNCTION("""COMPUTED_VALUE"""),"Mali")</f>
        <v>Mali</v>
      </c>
    </row>
    <row r="149">
      <c r="A149" s="39" t="str">
        <f>IFERROR(__xludf.DUMMYFUNCTION("""COMPUTED_VALUE"""),"Malta")</f>
        <v>Malta</v>
      </c>
    </row>
    <row r="150">
      <c r="A150" s="39" t="str">
        <f>IFERROR(__xludf.DUMMYFUNCTION("""COMPUTED_VALUE"""),"Marshall Islands")</f>
        <v>Marshall Islands</v>
      </c>
    </row>
    <row r="151">
      <c r="A151" s="39" t="str">
        <f>IFERROR(__xludf.DUMMYFUNCTION("""COMPUTED_VALUE"""),"Martinique")</f>
        <v>Martinique</v>
      </c>
    </row>
    <row r="152">
      <c r="A152" s="39" t="str">
        <f>IFERROR(__xludf.DUMMYFUNCTION("""COMPUTED_VALUE"""),"Mauritania")</f>
        <v>Mauritania</v>
      </c>
    </row>
    <row r="153">
      <c r="A153" s="39" t="str">
        <f>IFERROR(__xludf.DUMMYFUNCTION("""COMPUTED_VALUE"""),"Mauritius")</f>
        <v>Mauritius</v>
      </c>
    </row>
    <row r="154">
      <c r="A154" s="39" t="str">
        <f>IFERROR(__xludf.DUMMYFUNCTION("""COMPUTED_VALUE"""),"Mayotte")</f>
        <v>Mayotte</v>
      </c>
    </row>
    <row r="155">
      <c r="A155" s="39" t="str">
        <f>IFERROR(__xludf.DUMMYFUNCTION("""COMPUTED_VALUE"""),"Mexico")</f>
        <v>Mexico</v>
      </c>
    </row>
    <row r="156">
      <c r="A156" s="39" t="str">
        <f>IFERROR(__xludf.DUMMYFUNCTION("""COMPUTED_VALUE"""),"Micronesia, Federated States of")</f>
        <v>Micronesia, Federated States of</v>
      </c>
    </row>
    <row r="157">
      <c r="A157" s="39" t="str">
        <f>IFERROR(__xludf.DUMMYFUNCTION("""COMPUTED_VALUE"""),"Moldova")</f>
        <v>Moldova</v>
      </c>
    </row>
    <row r="158">
      <c r="A158" s="39" t="str">
        <f>IFERROR(__xludf.DUMMYFUNCTION("""COMPUTED_VALUE"""),"Monaco")</f>
        <v>Monaco</v>
      </c>
    </row>
    <row r="159">
      <c r="A159" s="39" t="str">
        <f>IFERROR(__xludf.DUMMYFUNCTION("""COMPUTED_VALUE"""),"Mongolia")</f>
        <v>Mongolia</v>
      </c>
    </row>
    <row r="160">
      <c r="A160" s="39" t="str">
        <f>IFERROR(__xludf.DUMMYFUNCTION("""COMPUTED_VALUE"""),"Montserrat")</f>
        <v>Montserrat</v>
      </c>
    </row>
    <row r="161">
      <c r="A161" s="39" t="str">
        <f>IFERROR(__xludf.DUMMYFUNCTION("""COMPUTED_VALUE"""),"Morocco")</f>
        <v>Morocco</v>
      </c>
    </row>
    <row r="162">
      <c r="A162" s="39" t="str">
        <f>IFERROR(__xludf.DUMMYFUNCTION("""COMPUTED_VALUE"""),"Mozambique")</f>
        <v>Mozambique</v>
      </c>
    </row>
    <row r="163">
      <c r="A163" s="39" t="str">
        <f>IFERROR(__xludf.DUMMYFUNCTION("""COMPUTED_VALUE"""),"Namibia")</f>
        <v>Namibia</v>
      </c>
    </row>
    <row r="164">
      <c r="A164" s="39" t="str">
        <f>IFERROR(__xludf.DUMMYFUNCTION("""COMPUTED_VALUE"""),"Nauru")</f>
        <v>Nauru</v>
      </c>
    </row>
    <row r="165">
      <c r="A165" s="39" t="str">
        <f>IFERROR(__xludf.DUMMYFUNCTION("""COMPUTED_VALUE"""),"Navassa Island")</f>
        <v>Navassa Island</v>
      </c>
    </row>
    <row r="166">
      <c r="A166" s="39" t="str">
        <f>IFERROR(__xludf.DUMMYFUNCTION("""COMPUTED_VALUE"""),"Nepal")</f>
        <v>Nepal</v>
      </c>
    </row>
    <row r="167">
      <c r="A167" s="39" t="str">
        <f>IFERROR(__xludf.DUMMYFUNCTION("""COMPUTED_VALUE"""),"Netherlands")</f>
        <v>Netherlands</v>
      </c>
    </row>
    <row r="168">
      <c r="A168" s="39" t="str">
        <f>IFERROR(__xludf.DUMMYFUNCTION("""COMPUTED_VALUE"""),"Netherlands Antilles")</f>
        <v>Netherlands Antilles</v>
      </c>
    </row>
    <row r="169">
      <c r="A169" s="39" t="str">
        <f>IFERROR(__xludf.DUMMYFUNCTION("""COMPUTED_VALUE"""),"New Caledonia")</f>
        <v>New Caledonia</v>
      </c>
    </row>
    <row r="170">
      <c r="A170" s="39" t="str">
        <f>IFERROR(__xludf.DUMMYFUNCTION("""COMPUTED_VALUE"""),"New Zealand")</f>
        <v>New Zealand</v>
      </c>
    </row>
    <row r="171">
      <c r="A171" s="39" t="str">
        <f>IFERROR(__xludf.DUMMYFUNCTION("""COMPUTED_VALUE"""),"Nicaragua")</f>
        <v>Nicaragua</v>
      </c>
    </row>
    <row r="172">
      <c r="A172" s="39" t="str">
        <f>IFERROR(__xludf.DUMMYFUNCTION("""COMPUTED_VALUE"""),"Niger")</f>
        <v>Niger</v>
      </c>
    </row>
    <row r="173">
      <c r="A173" s="39" t="str">
        <f>IFERROR(__xludf.DUMMYFUNCTION("""COMPUTED_VALUE"""),"Nigeria")</f>
        <v>Nigeria</v>
      </c>
    </row>
    <row r="174">
      <c r="A174" s="39" t="str">
        <f>IFERROR(__xludf.DUMMYFUNCTION("""COMPUTED_VALUE"""),"Niue")</f>
        <v>Niue</v>
      </c>
    </row>
    <row r="175">
      <c r="A175" s="39" t="str">
        <f>IFERROR(__xludf.DUMMYFUNCTION("""COMPUTED_VALUE"""),"Norfolk Island")</f>
        <v>Norfolk Island</v>
      </c>
    </row>
    <row r="176">
      <c r="A176" s="39" t="str">
        <f>IFERROR(__xludf.DUMMYFUNCTION("""COMPUTED_VALUE"""),"Northern Mariana Islands")</f>
        <v>Northern Mariana Islands</v>
      </c>
    </row>
    <row r="177">
      <c r="A177" s="39" t="str">
        <f>IFERROR(__xludf.DUMMYFUNCTION("""COMPUTED_VALUE"""),"Norway")</f>
        <v>Norway</v>
      </c>
    </row>
    <row r="178">
      <c r="A178" s="39" t="str">
        <f>IFERROR(__xludf.DUMMYFUNCTION("""COMPUTED_VALUE"""),"Oman")</f>
        <v>Oman</v>
      </c>
    </row>
    <row r="179">
      <c r="A179" s="39" t="str">
        <f>IFERROR(__xludf.DUMMYFUNCTION("""COMPUTED_VALUE"""),"Pakistan")</f>
        <v>Pakistan</v>
      </c>
    </row>
    <row r="180">
      <c r="A180" s="39" t="str">
        <f>IFERROR(__xludf.DUMMYFUNCTION("""COMPUTED_VALUE"""),"Palau")</f>
        <v>Palau</v>
      </c>
    </row>
    <row r="181">
      <c r="A181" s="39" t="str">
        <f>IFERROR(__xludf.DUMMYFUNCTION("""COMPUTED_VALUE"""),"Panama")</f>
        <v>Panama</v>
      </c>
    </row>
    <row r="182">
      <c r="A182" s="39" t="str">
        <f>IFERROR(__xludf.DUMMYFUNCTION("""COMPUTED_VALUE"""),"Papua New Guinea")</f>
        <v>Papua New Guinea</v>
      </c>
    </row>
    <row r="183">
      <c r="A183" s="39" t="str">
        <f>IFERROR(__xludf.DUMMYFUNCTION("""COMPUTED_VALUE"""),"Paracel Islands")</f>
        <v>Paracel Islands</v>
      </c>
    </row>
    <row r="184">
      <c r="A184" s="39" t="str">
        <f>IFERROR(__xludf.DUMMYFUNCTION("""COMPUTED_VALUE"""),"Paraguay")</f>
        <v>Paraguay</v>
      </c>
    </row>
    <row r="185">
      <c r="A185" s="39" t="str">
        <f>IFERROR(__xludf.DUMMYFUNCTION("""COMPUTED_VALUE"""),"Peru")</f>
        <v>Peru</v>
      </c>
    </row>
    <row r="186">
      <c r="A186" s="39" t="str">
        <f>IFERROR(__xludf.DUMMYFUNCTION("""COMPUTED_VALUE"""),"Philippines")</f>
        <v>Philippines</v>
      </c>
    </row>
    <row r="187">
      <c r="A187" s="39" t="str">
        <f>IFERROR(__xludf.DUMMYFUNCTION("""COMPUTED_VALUE"""),"Pitcairn Islands")</f>
        <v>Pitcairn Islands</v>
      </c>
    </row>
    <row r="188">
      <c r="A188" s="39" t="str">
        <f>IFERROR(__xludf.DUMMYFUNCTION("""COMPUTED_VALUE"""),"Poland")</f>
        <v>Poland</v>
      </c>
    </row>
    <row r="189">
      <c r="A189" s="39" t="str">
        <f>IFERROR(__xludf.DUMMYFUNCTION("""COMPUTED_VALUE"""),"Portugal")</f>
        <v>Portugal</v>
      </c>
    </row>
    <row r="190">
      <c r="A190" s="39" t="str">
        <f>IFERROR(__xludf.DUMMYFUNCTION("""COMPUTED_VALUE"""),"Puerto Rico")</f>
        <v>Puerto Rico</v>
      </c>
    </row>
    <row r="191">
      <c r="A191" s="39" t="str">
        <f>IFERROR(__xludf.DUMMYFUNCTION("""COMPUTED_VALUE"""),"Qatar")</f>
        <v>Qatar</v>
      </c>
    </row>
    <row r="192">
      <c r="A192" s="39" t="str">
        <f>IFERROR(__xludf.DUMMYFUNCTION("""COMPUTED_VALUE"""),"Reunion")</f>
        <v>Reunion</v>
      </c>
    </row>
    <row r="193">
      <c r="A193" s="39" t="str">
        <f>IFERROR(__xludf.DUMMYFUNCTION("""COMPUTED_VALUE"""),"Romania")</f>
        <v>Romania</v>
      </c>
    </row>
    <row r="194">
      <c r="A194" s="39" t="str">
        <f>IFERROR(__xludf.DUMMYFUNCTION("""COMPUTED_VALUE"""),"Russia")</f>
        <v>Russia</v>
      </c>
    </row>
    <row r="195">
      <c r="A195" s="39" t="str">
        <f>IFERROR(__xludf.DUMMYFUNCTION("""COMPUTED_VALUE"""),"Rwanda")</f>
        <v>Rwanda</v>
      </c>
    </row>
    <row r="196">
      <c r="A196" s="39" t="str">
        <f>IFERROR(__xludf.DUMMYFUNCTION("""COMPUTED_VALUE"""),"Saint Helena")</f>
        <v>Saint Helena</v>
      </c>
    </row>
    <row r="197">
      <c r="A197" s="39" t="str">
        <f>IFERROR(__xludf.DUMMYFUNCTION("""COMPUTED_VALUE"""),"Saint Kitts and Nevis")</f>
        <v>Saint Kitts and Nevis</v>
      </c>
    </row>
    <row r="198">
      <c r="A198" s="39" t="str">
        <f>IFERROR(__xludf.DUMMYFUNCTION("""COMPUTED_VALUE"""),"Saint Lucia")</f>
        <v>Saint Lucia</v>
      </c>
    </row>
    <row r="199">
      <c r="A199" s="39" t="str">
        <f>IFERROR(__xludf.DUMMYFUNCTION("""COMPUTED_VALUE"""),"Saint Pierre and Miquelon")</f>
        <v>Saint Pierre and Miquelon</v>
      </c>
    </row>
    <row r="200">
      <c r="A200" s="39" t="str">
        <f>IFERROR(__xludf.DUMMYFUNCTION("""COMPUTED_VALUE"""),"Saint Vincent and the Grenadines")</f>
        <v>Saint Vincent and the Grenadines</v>
      </c>
    </row>
    <row r="201">
      <c r="A201" s="39" t="str">
        <f>IFERROR(__xludf.DUMMYFUNCTION("""COMPUTED_VALUE"""),"Samoa")</f>
        <v>Samoa</v>
      </c>
    </row>
    <row r="202">
      <c r="A202" s="39" t="str">
        <f>IFERROR(__xludf.DUMMYFUNCTION("""COMPUTED_VALUE"""),"San Marino")</f>
        <v>San Marino</v>
      </c>
    </row>
    <row r="203">
      <c r="A203" s="39" t="str">
        <f>IFERROR(__xludf.DUMMYFUNCTION("""COMPUTED_VALUE"""),"Sao Tome and Principe")</f>
        <v>Sao Tome and Principe</v>
      </c>
    </row>
    <row r="204">
      <c r="A204" s="39" t="str">
        <f>IFERROR(__xludf.DUMMYFUNCTION("""COMPUTED_VALUE"""),"Saudi Arabia")</f>
        <v>Saudi Arabia</v>
      </c>
    </row>
    <row r="205">
      <c r="A205" s="39" t="str">
        <f>IFERROR(__xludf.DUMMYFUNCTION("""COMPUTED_VALUE"""),"Senegal")</f>
        <v>Senegal</v>
      </c>
    </row>
    <row r="206">
      <c r="A206" s="39" t="str">
        <f>IFERROR(__xludf.DUMMYFUNCTION("""COMPUTED_VALUE"""),"Serbia and Montenegro")</f>
        <v>Serbia and Montenegro</v>
      </c>
    </row>
    <row r="207">
      <c r="A207" s="39" t="str">
        <f>IFERROR(__xludf.DUMMYFUNCTION("""COMPUTED_VALUE"""),"Seychelles")</f>
        <v>Seychelles</v>
      </c>
    </row>
    <row r="208">
      <c r="A208" s="39" t="str">
        <f>IFERROR(__xludf.DUMMYFUNCTION("""COMPUTED_VALUE"""),"Sierra Leone")</f>
        <v>Sierra Leone</v>
      </c>
    </row>
    <row r="209">
      <c r="A209" s="39" t="str">
        <f>IFERROR(__xludf.DUMMYFUNCTION("""COMPUTED_VALUE"""),"Singapore")</f>
        <v>Singapore</v>
      </c>
    </row>
    <row r="210">
      <c r="A210" s="39" t="str">
        <f>IFERROR(__xludf.DUMMYFUNCTION("""COMPUTED_VALUE"""),"Slovakia")</f>
        <v>Slovakia</v>
      </c>
    </row>
    <row r="211">
      <c r="A211" s="39" t="str">
        <f>IFERROR(__xludf.DUMMYFUNCTION("""COMPUTED_VALUE"""),"Slovenia")</f>
        <v>Slovenia</v>
      </c>
    </row>
    <row r="212">
      <c r="A212" s="39" t="str">
        <f>IFERROR(__xludf.DUMMYFUNCTION("""COMPUTED_VALUE"""),"Solomon Islands")</f>
        <v>Solomon Islands</v>
      </c>
    </row>
    <row r="213">
      <c r="A213" s="39" t="str">
        <f>IFERROR(__xludf.DUMMYFUNCTION("""COMPUTED_VALUE"""),"Somalia")</f>
        <v>Somalia</v>
      </c>
    </row>
    <row r="214">
      <c r="A214" s="39" t="str">
        <f>IFERROR(__xludf.DUMMYFUNCTION("""COMPUTED_VALUE"""),"South Africa")</f>
        <v>South Africa</v>
      </c>
    </row>
    <row r="215">
      <c r="A215" s="39" t="str">
        <f>IFERROR(__xludf.DUMMYFUNCTION("""COMPUTED_VALUE"""),"South Georgia and the South Sandwich Islands")</f>
        <v>South Georgia and the South Sandwich Islands</v>
      </c>
    </row>
    <row r="216">
      <c r="A216" s="39" t="str">
        <f>IFERROR(__xludf.DUMMYFUNCTION("""COMPUTED_VALUE"""),"Spain")</f>
        <v>Spain</v>
      </c>
    </row>
    <row r="217">
      <c r="A217" s="39" t="str">
        <f>IFERROR(__xludf.DUMMYFUNCTION("""COMPUTED_VALUE"""),"Spratly Islands")</f>
        <v>Spratly Islands</v>
      </c>
    </row>
    <row r="218">
      <c r="A218" s="39" t="str">
        <f>IFERROR(__xludf.DUMMYFUNCTION("""COMPUTED_VALUE"""),"Sri Lanka")</f>
        <v>Sri Lanka</v>
      </c>
    </row>
    <row r="219">
      <c r="A219" s="39" t="str">
        <f>IFERROR(__xludf.DUMMYFUNCTION("""COMPUTED_VALUE"""),"Sudan")</f>
        <v>Sudan</v>
      </c>
    </row>
    <row r="220">
      <c r="A220" s="39" t="str">
        <f>IFERROR(__xludf.DUMMYFUNCTION("""COMPUTED_VALUE"""),"Suriname")</f>
        <v>Suriname</v>
      </c>
    </row>
    <row r="221">
      <c r="A221" s="39" t="str">
        <f>IFERROR(__xludf.DUMMYFUNCTION("""COMPUTED_VALUE"""),"Svalbard")</f>
        <v>Svalbard</v>
      </c>
    </row>
    <row r="222">
      <c r="A222" s="39" t="str">
        <f>IFERROR(__xludf.DUMMYFUNCTION("""COMPUTED_VALUE"""),"Swaziland")</f>
        <v>Swaziland</v>
      </c>
    </row>
    <row r="223">
      <c r="A223" s="39" t="str">
        <f>IFERROR(__xludf.DUMMYFUNCTION("""COMPUTED_VALUE"""),"Sweden")</f>
        <v>Sweden</v>
      </c>
    </row>
    <row r="224">
      <c r="A224" s="39" t="str">
        <f>IFERROR(__xludf.DUMMYFUNCTION("""COMPUTED_VALUE"""),"Switzerland")</f>
        <v>Switzerland</v>
      </c>
    </row>
    <row r="225">
      <c r="A225" s="39" t="str">
        <f>IFERROR(__xludf.DUMMYFUNCTION("""COMPUTED_VALUE"""),"Syria")</f>
        <v>Syria</v>
      </c>
    </row>
    <row r="226">
      <c r="A226" s="39" t="str">
        <f>IFERROR(__xludf.DUMMYFUNCTION("""COMPUTED_VALUE"""),"Taiwan")</f>
        <v>Taiwan</v>
      </c>
    </row>
    <row r="227">
      <c r="A227" s="39" t="str">
        <f>IFERROR(__xludf.DUMMYFUNCTION("""COMPUTED_VALUE"""),"Tajikistan")</f>
        <v>Tajikistan</v>
      </c>
    </row>
    <row r="228">
      <c r="A228" s="39" t="str">
        <f>IFERROR(__xludf.DUMMYFUNCTION("""COMPUTED_VALUE"""),"Tanzania")</f>
        <v>Tanzania</v>
      </c>
    </row>
    <row r="229">
      <c r="A229" s="39" t="str">
        <f>IFERROR(__xludf.DUMMYFUNCTION("""COMPUTED_VALUE"""),"Thailand")</f>
        <v>Thailand</v>
      </c>
    </row>
    <row r="230">
      <c r="A230" s="39" t="str">
        <f>IFERROR(__xludf.DUMMYFUNCTION("""COMPUTED_VALUE"""),"Timor-Leste")</f>
        <v>Timor-Leste</v>
      </c>
    </row>
    <row r="231">
      <c r="A231" s="39" t="str">
        <f>IFERROR(__xludf.DUMMYFUNCTION("""COMPUTED_VALUE"""),"Togo")</f>
        <v>Togo</v>
      </c>
    </row>
    <row r="232">
      <c r="A232" s="39" t="str">
        <f>IFERROR(__xludf.DUMMYFUNCTION("""COMPUTED_VALUE"""),"Tokelau")</f>
        <v>Tokelau</v>
      </c>
    </row>
    <row r="233">
      <c r="A233" s="39" t="str">
        <f>IFERROR(__xludf.DUMMYFUNCTION("""COMPUTED_VALUE"""),"Tonga")</f>
        <v>Tonga</v>
      </c>
    </row>
    <row r="234">
      <c r="A234" s="39" t="str">
        <f>IFERROR(__xludf.DUMMYFUNCTION("""COMPUTED_VALUE"""),"Trinidad and Tobago")</f>
        <v>Trinidad and Tobago</v>
      </c>
    </row>
    <row r="235">
      <c r="A235" s="39" t="str">
        <f>IFERROR(__xludf.DUMMYFUNCTION("""COMPUTED_VALUE"""),"Tromelin Island")</f>
        <v>Tromelin Island</v>
      </c>
    </row>
    <row r="236">
      <c r="A236" s="39" t="str">
        <f>IFERROR(__xludf.DUMMYFUNCTION("""COMPUTED_VALUE"""),"Tunisia")</f>
        <v>Tunisia</v>
      </c>
    </row>
    <row r="237">
      <c r="A237" s="39" t="str">
        <f>IFERROR(__xludf.DUMMYFUNCTION("""COMPUTED_VALUE"""),"Turkey")</f>
        <v>Turkey</v>
      </c>
    </row>
    <row r="238">
      <c r="A238" s="39" t="str">
        <f>IFERROR(__xludf.DUMMYFUNCTION("""COMPUTED_VALUE"""),"Turkmenistan")</f>
        <v>Turkmenistan</v>
      </c>
    </row>
    <row r="239">
      <c r="A239" s="39" t="str">
        <f>IFERROR(__xludf.DUMMYFUNCTION("""COMPUTED_VALUE"""),"Turks and Caicos Islands")</f>
        <v>Turks and Caicos Islands</v>
      </c>
    </row>
    <row r="240">
      <c r="A240" s="39" t="str">
        <f>IFERROR(__xludf.DUMMYFUNCTION("""COMPUTED_VALUE"""),"Tuvalu")</f>
        <v>Tuvalu</v>
      </c>
    </row>
    <row r="241">
      <c r="A241" s="39" t="str">
        <f>IFERROR(__xludf.DUMMYFUNCTION("""COMPUTED_VALUE"""),"Uganda")</f>
        <v>Uganda</v>
      </c>
    </row>
    <row r="242">
      <c r="A242" s="39" t="str">
        <f>IFERROR(__xludf.DUMMYFUNCTION("""COMPUTED_VALUE"""),"Ukraine")</f>
        <v>Ukraine</v>
      </c>
    </row>
    <row r="243">
      <c r="A243" s="39" t="str">
        <f>IFERROR(__xludf.DUMMYFUNCTION("""COMPUTED_VALUE"""),"United Arab Emirates")</f>
        <v>United Arab Emirates</v>
      </c>
    </row>
    <row r="244">
      <c r="A244" s="39" t="str">
        <f>IFERROR(__xludf.DUMMYFUNCTION("""COMPUTED_VALUE"""),"United Kingdom")</f>
        <v>United Kingdom</v>
      </c>
    </row>
    <row r="245">
      <c r="A245" s="39" t="str">
        <f>IFERROR(__xludf.DUMMYFUNCTION("""COMPUTED_VALUE"""),"United States")</f>
        <v>United States</v>
      </c>
    </row>
    <row r="246">
      <c r="A246" s="39" t="str">
        <f>IFERROR(__xludf.DUMMYFUNCTION("""COMPUTED_VALUE"""),"Uruguay")</f>
        <v>Uruguay</v>
      </c>
    </row>
    <row r="247">
      <c r="A247" s="39" t="str">
        <f>IFERROR(__xludf.DUMMYFUNCTION("""COMPUTED_VALUE"""),"Uzbekistan")</f>
        <v>Uzbekistan</v>
      </c>
    </row>
    <row r="248">
      <c r="A248" s="39" t="str">
        <f>IFERROR(__xludf.DUMMYFUNCTION("""COMPUTED_VALUE"""),"Vanuatu")</f>
        <v>Vanuatu</v>
      </c>
    </row>
    <row r="249">
      <c r="A249" s="39" t="str">
        <f>IFERROR(__xludf.DUMMYFUNCTION("""COMPUTED_VALUE"""),"Venezuela")</f>
        <v>Venezuela</v>
      </c>
    </row>
    <row r="250">
      <c r="A250" s="39" t="str">
        <f>IFERROR(__xludf.DUMMYFUNCTION("""COMPUTED_VALUE"""),"Vietnam")</f>
        <v>Vietnam</v>
      </c>
    </row>
    <row r="251">
      <c r="A251" s="39" t="str">
        <f>IFERROR(__xludf.DUMMYFUNCTION("""COMPUTED_VALUE"""),"Virgin Islands")</f>
        <v>Virgin Islands</v>
      </c>
    </row>
    <row r="252">
      <c r="A252" s="39" t="str">
        <f>IFERROR(__xludf.DUMMYFUNCTION("""COMPUTED_VALUE"""),"Wake Island")</f>
        <v>Wake Island</v>
      </c>
    </row>
    <row r="253">
      <c r="A253" s="39" t="str">
        <f>IFERROR(__xludf.DUMMYFUNCTION("""COMPUTED_VALUE"""),"Wallis and Futuna")</f>
        <v>Wallis and Futuna</v>
      </c>
    </row>
    <row r="254">
      <c r="A254" s="39" t="str">
        <f>IFERROR(__xludf.DUMMYFUNCTION("""COMPUTED_VALUE"""),"West Bank")</f>
        <v>West Bank</v>
      </c>
    </row>
    <row r="255">
      <c r="A255" s="39" t="str">
        <f>IFERROR(__xludf.DUMMYFUNCTION("""COMPUTED_VALUE"""),"Western Sahara")</f>
        <v>Western Sahara</v>
      </c>
    </row>
    <row r="256">
      <c r="A256" s="39" t="str">
        <f>IFERROR(__xludf.DUMMYFUNCTION("""COMPUTED_VALUE"""),"Yemen")</f>
        <v>Yemen</v>
      </c>
    </row>
    <row r="257">
      <c r="A257" s="39" t="str">
        <f>IFERROR(__xludf.DUMMYFUNCTION("""COMPUTED_VALUE"""),"Zambia")</f>
        <v>Zambia</v>
      </c>
    </row>
    <row r="258">
      <c r="A258" s="39" t="str">
        <f>IFERROR(__xludf.DUMMYFUNCTION("""COMPUTED_VALUE"""),"Zimbabwe")</f>
        <v>Zimbabwe</v>
      </c>
    </row>
  </sheetData>
  <drawing r:id="rId1"/>
</worksheet>
</file>