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8"/>
  <workbookPr/>
  <xr:revisionPtr revIDLastSave="0" documentId="8_{F496CED2-7D37-440B-ABC2-37E3A86A0556}" xr6:coauthVersionLast="47" xr6:coauthVersionMax="47" xr10:uidLastSave="{00000000-0000-0000-0000-000000000000}"/>
  <bookViews>
    <workbookView xWindow="240" yWindow="105" windowWidth="14805" windowHeight="8010" firstSheet="5" activeTab="4" xr2:uid="{00000000-000D-0000-FFFF-FFFF00000000}"/>
  </bookViews>
  <sheets>
    <sheet name="Input" sheetId="2" r:id="rId1"/>
    <sheet name="Inventory Calculations" sheetId="4" r:id="rId2"/>
    <sheet name="Supplier_Scorecard" sheetId="6" r:id="rId3"/>
    <sheet name="Strategy_Simulator" sheetId="8" r:id="rId4"/>
    <sheet name="Dashboard" sheetId="9" r:id="rId5"/>
    <sheet name="Data_Backend" sheetId="10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0" l="1"/>
  <c r="B3" i="10"/>
  <c r="B2" i="10"/>
  <c r="Q2" i="2"/>
  <c r="I2" i="2"/>
  <c r="Q3" i="2"/>
  <c r="Q4" i="2"/>
  <c r="Q5" i="2"/>
  <c r="Q6" i="2"/>
  <c r="Q7" i="2"/>
  <c r="Q8" i="2"/>
  <c r="Q9" i="2"/>
  <c r="Q10" i="2"/>
  <c r="Q11" i="2"/>
  <c r="P11" i="2"/>
  <c r="P10" i="2"/>
  <c r="P9" i="2"/>
  <c r="P8" i="2"/>
  <c r="P7" i="2"/>
  <c r="P6" i="2"/>
  <c r="P5" i="2"/>
  <c r="P4" i="2"/>
  <c r="P3" i="2"/>
  <c r="O11" i="2"/>
  <c r="O10" i="2"/>
  <c r="O9" i="2"/>
  <c r="O8" i="2"/>
  <c r="O7" i="2"/>
  <c r="O6" i="2"/>
  <c r="O5" i="2"/>
  <c r="O4" i="2"/>
  <c r="N11" i="2"/>
  <c r="N10" i="2"/>
  <c r="N9" i="2"/>
  <c r="N8" i="2"/>
  <c r="N7" i="2"/>
  <c r="N6" i="2"/>
  <c r="N5" i="2"/>
  <c r="N4" i="2"/>
  <c r="M6" i="2"/>
  <c r="M7" i="2"/>
  <c r="M8" i="2"/>
  <c r="M9" i="2"/>
  <c r="M10" i="2"/>
  <c r="M11" i="2"/>
  <c r="L6" i="2"/>
  <c r="L7" i="2"/>
  <c r="L8" i="2"/>
  <c r="L9" i="2"/>
  <c r="L10" i="2"/>
  <c r="L11" i="2"/>
  <c r="K6" i="2"/>
  <c r="K7" i="2"/>
  <c r="K8" i="2"/>
  <c r="K9" i="2"/>
  <c r="K10" i="2"/>
  <c r="K11" i="2"/>
  <c r="J6" i="2"/>
  <c r="J7" i="2"/>
  <c r="J8" i="2"/>
  <c r="J9" i="2"/>
  <c r="J10" i="2"/>
  <c r="J11" i="2"/>
  <c r="I3" i="2"/>
  <c r="I4" i="2"/>
  <c r="I5" i="2"/>
  <c r="I6" i="2"/>
  <c r="I7" i="2"/>
  <c r="I8" i="2"/>
  <c r="I9" i="2"/>
  <c r="I10" i="2"/>
  <c r="I11" i="2"/>
  <c r="A11" i="9"/>
  <c r="E11" i="9"/>
  <c r="C11" i="9"/>
  <c r="E3" i="8"/>
  <c r="E2" i="8"/>
  <c r="P11" i="4"/>
  <c r="L11" i="4"/>
  <c r="K11" i="4"/>
  <c r="J11" i="4"/>
  <c r="P10" i="4"/>
  <c r="L10" i="4"/>
  <c r="K10" i="4"/>
  <c r="J10" i="4"/>
  <c r="P9" i="4"/>
  <c r="L9" i="4"/>
  <c r="K9" i="4"/>
  <c r="J9" i="4"/>
  <c r="P8" i="4"/>
  <c r="L8" i="4"/>
  <c r="K8" i="4"/>
  <c r="J8" i="4"/>
  <c r="P7" i="4"/>
  <c r="L7" i="4"/>
  <c r="K7" i="4"/>
  <c r="J7" i="4"/>
  <c r="P6" i="4"/>
  <c r="L6" i="4"/>
  <c r="K6" i="4"/>
  <c r="J6" i="4"/>
  <c r="P5" i="4"/>
  <c r="L5" i="4"/>
  <c r="K5" i="4"/>
  <c r="J5" i="4"/>
  <c r="P4" i="4"/>
  <c r="L4" i="4"/>
  <c r="K4" i="4"/>
  <c r="J4" i="4"/>
  <c r="P3" i="4"/>
  <c r="L3" i="4"/>
  <c r="K3" i="4"/>
  <c r="J3" i="4"/>
  <c r="P2" i="4"/>
  <c r="L2" i="4"/>
  <c r="K2" i="4"/>
  <c r="J2" i="4"/>
  <c r="M2" i="4" l="1"/>
  <c r="N2" i="4" s="1"/>
  <c r="O2" i="4" s="1"/>
  <c r="Q11" i="4"/>
  <c r="R11" i="4" s="1"/>
  <c r="Q10" i="4"/>
  <c r="R10" i="4" s="1"/>
  <c r="Q9" i="4"/>
  <c r="R9" i="4" s="1"/>
  <c r="Q8" i="4"/>
  <c r="R8" i="4" s="1"/>
  <c r="Q7" i="4"/>
  <c r="R7" i="4" s="1"/>
  <c r="Q6" i="4"/>
  <c r="R6" i="4" s="1"/>
  <c r="Q5" i="4"/>
  <c r="R5" i="4" s="1"/>
  <c r="Q4" i="4"/>
  <c r="R4" i="4" s="1"/>
  <c r="Q3" i="4"/>
  <c r="R3" i="4" s="1"/>
  <c r="Q2" i="4"/>
  <c r="R2" i="4" s="1"/>
  <c r="M3" i="4"/>
  <c r="N3" i="4" s="1"/>
  <c r="O3" i="4" s="1"/>
  <c r="M4" i="4"/>
  <c r="N4" i="4" s="1"/>
  <c r="O4" i="4" s="1"/>
  <c r="M5" i="4"/>
  <c r="N5" i="4" s="1"/>
  <c r="O5" i="4" s="1"/>
  <c r="M6" i="4"/>
  <c r="N6" i="4" s="1"/>
  <c r="O6" i="4" s="1"/>
  <c r="M7" i="4"/>
  <c r="N7" i="4" s="1"/>
  <c r="O7" i="4" s="1"/>
  <c r="M8" i="4"/>
  <c r="N8" i="4" s="1"/>
  <c r="O8" i="4" s="1"/>
  <c r="M9" i="4"/>
  <c r="N9" i="4" s="1"/>
  <c r="O9" i="4" s="1"/>
  <c r="M10" i="4"/>
  <c r="N10" i="4" s="1"/>
  <c r="O10" i="4" s="1"/>
  <c r="M11" i="4"/>
  <c r="N11" i="4" s="1"/>
  <c r="O11" i="4" s="1"/>
  <c r="J5" i="2"/>
  <c r="L5" i="2"/>
  <c r="K5" i="2" s="1"/>
  <c r="M5" i="2"/>
  <c r="J4" i="2"/>
  <c r="L4" i="2"/>
  <c r="K4" i="2" s="1"/>
  <c r="M4" i="2"/>
  <c r="J3" i="2"/>
  <c r="L3" i="2"/>
  <c r="M3" i="2" s="1"/>
  <c r="N3" i="2" s="1"/>
  <c r="O3" i="2" s="1"/>
  <c r="K3" i="2"/>
  <c r="P2" i="2"/>
  <c r="J2" i="2"/>
  <c r="L2" i="2"/>
  <c r="K2" i="2" s="1"/>
  <c r="M2" i="2"/>
  <c r="N2" i="2"/>
  <c r="O2" i="2"/>
</calcChain>
</file>

<file path=xl/sharedStrings.xml><?xml version="1.0" encoding="utf-8"?>
<sst xmlns="http://schemas.openxmlformats.org/spreadsheetml/2006/main" count="142" uniqueCount="80">
  <si>
    <t>Product ID</t>
  </si>
  <si>
    <t>Product Name</t>
  </si>
  <si>
    <t>Category</t>
  </si>
  <si>
    <t>Annual Demand</t>
  </si>
  <si>
    <t xml:space="preserve">Unit Cost </t>
  </si>
  <si>
    <t xml:space="preserve">Ordering Cost </t>
  </si>
  <si>
    <t>Holding %</t>
  </si>
  <si>
    <t>Lead Time (days)</t>
  </si>
  <si>
    <t>Daily Demand</t>
  </si>
  <si>
    <t>EOQ</t>
  </si>
  <si>
    <t>ROP</t>
  </si>
  <si>
    <t>Safety Stock</t>
  </si>
  <si>
    <t>Avg Inventory</t>
  </si>
  <si>
    <t>Inventory Turnover</t>
  </si>
  <si>
    <t>DIO</t>
  </si>
  <si>
    <t xml:space="preserve">Total Cost Value </t>
  </si>
  <si>
    <t>Unit cost formula calculations</t>
  </si>
  <si>
    <t>P001</t>
  </si>
  <si>
    <t>Widget A</t>
  </si>
  <si>
    <t>Electronics</t>
  </si>
  <si>
    <t>P002</t>
  </si>
  <si>
    <t>Valve X</t>
  </si>
  <si>
    <t>Industrial</t>
  </si>
  <si>
    <t>P003</t>
  </si>
  <si>
    <t>Battery Pack</t>
  </si>
  <si>
    <t>FMCG</t>
  </si>
  <si>
    <t>P004</t>
  </si>
  <si>
    <t>Motor Unit</t>
  </si>
  <si>
    <t>Machinery</t>
  </si>
  <si>
    <t>P005</t>
  </si>
  <si>
    <t>Sensor Board</t>
  </si>
  <si>
    <t>P006</t>
  </si>
  <si>
    <t>Paper Rolls</t>
  </si>
  <si>
    <t>Office Supply</t>
  </si>
  <si>
    <t>P007</t>
  </si>
  <si>
    <t>LED Tube Light</t>
  </si>
  <si>
    <t>Lighting</t>
  </si>
  <si>
    <t>P008</t>
  </si>
  <si>
    <t>Gear Assembly</t>
  </si>
  <si>
    <t>Mechanical</t>
  </si>
  <si>
    <t>P009</t>
  </si>
  <si>
    <t>Cleaning Gel</t>
  </si>
  <si>
    <t>Chemical FMCG</t>
  </si>
  <si>
    <t>P0010</t>
  </si>
  <si>
    <t>RFID Scanner</t>
  </si>
  <si>
    <t>Tech Devices</t>
  </si>
  <si>
    <t>Cumulative Cost %</t>
  </si>
  <si>
    <t>ABC Category</t>
  </si>
  <si>
    <t>Supplier Name</t>
  </si>
  <si>
    <t>Cost Rating (1–10)</t>
  </si>
  <si>
    <t>Lead Time Rating (1–10)</t>
  </si>
  <si>
    <t>Quality Rating (1–10)</t>
  </si>
  <si>
    <t>Weight: Cost (%)</t>
  </si>
  <si>
    <t>Weight: Lead Time (%)</t>
  </si>
  <si>
    <t>Weight: Quality (%)</t>
  </si>
  <si>
    <t>Weighted Score</t>
  </si>
  <si>
    <t>Supplier A</t>
  </si>
  <si>
    <t>Supplier B</t>
  </si>
  <si>
    <t>Supplier C</t>
  </si>
  <si>
    <t>Supplier D</t>
  </si>
  <si>
    <t>Supplier E</t>
  </si>
  <si>
    <t>Strategy Type</t>
  </si>
  <si>
    <t>Annual Holding Cost</t>
  </si>
  <si>
    <t>Stockout Risk</t>
  </si>
  <si>
    <t>Ordering Cost</t>
  </si>
  <si>
    <t>Total Cost</t>
  </si>
  <si>
    <t>Risk Rating</t>
  </si>
  <si>
    <t>Notes</t>
  </si>
  <si>
    <t>JIT</t>
  </si>
  <si>
    <t>Risky but lean</t>
  </si>
  <si>
    <t>Buffer</t>
  </si>
  <si>
    <t>Safe but costlier</t>
  </si>
  <si>
    <t>Average EOQ (Units)</t>
  </si>
  <si>
    <t>Average Inventory Turnover</t>
  </si>
  <si>
    <t>Average DIO (Days)</t>
  </si>
  <si>
    <t xml:space="preserve">   </t>
  </si>
  <si>
    <t>Count</t>
  </si>
  <si>
    <t>A</t>
  </si>
  <si>
    <t>B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</si>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</sst>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theme="1"/>
      <name val="Arial Unicode MS"/>
    </font>
    <font>
      <b/>
      <sz val="12"/>
      <color theme="1"/>
      <name val="Aptos Narrow"/>
      <family val="2"/>
      <scheme val="minor"/>
    </font>
    <font>
      <sz val="20"/>
      <color theme="1"/>
      <name val="Aptos Narrow"/>
      <family val="2"/>
      <scheme val="minor"/>
    </font>
    <font>
      <b/>
      <sz val="20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3" fontId="0" fillId="0" borderId="0" xfId="0" applyNumberFormat="1" applyAlignment="1">
      <alignment vertical="center" wrapText="1"/>
    </xf>
    <xf numFmtId="9" fontId="0" fillId="0" borderId="0" xfId="0" applyNumberFormat="1" applyAlignment="1">
      <alignment vertical="center" wrapText="1"/>
    </xf>
    <xf numFmtId="3" fontId="2" fillId="0" borderId="0" xfId="0" applyNumberFormat="1" applyFont="1" applyAlignment="1">
      <alignment vertical="center" wrapText="1"/>
    </xf>
    <xf numFmtId="0" fontId="0" fillId="0" borderId="0" xfId="0" applyBorder="1"/>
    <xf numFmtId="2" fontId="1" fillId="0" borderId="0" xfId="0" applyNumberFormat="1" applyFont="1" applyAlignment="1">
      <alignment wrapText="1"/>
    </xf>
    <xf numFmtId="2" fontId="0" fillId="0" borderId="0" xfId="0" applyNumberFormat="1"/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textRotation="90"/>
    </xf>
    <xf numFmtId="2" fontId="1" fillId="0" borderId="0" xfId="0" applyNumberFormat="1" applyFont="1" applyAlignment="1">
      <alignment horizontal="center" vertical="center" wrapText="1"/>
    </xf>
    <xf numFmtId="0" fontId="1" fillId="0" borderId="0" xfId="0" applyNumberFormat="1" applyFont="1" applyAlignment="1">
      <alignment horizontal="center" vertical="center" wrapText="1"/>
    </xf>
    <xf numFmtId="0" fontId="0" fillId="0" borderId="0" xfId="0" applyNumberFormat="1"/>
    <xf numFmtId="2" fontId="5" fillId="2" borderId="0" xfId="0" applyNumberFormat="1" applyFont="1" applyFill="1" applyBorder="1" applyAlignment="1">
      <alignment vertical="center"/>
    </xf>
    <xf numFmtId="0" fontId="0" fillId="2" borderId="0" xfId="0" applyFont="1" applyFill="1" applyBorder="1" applyAlignment="1">
      <alignment vertical="center"/>
    </xf>
    <xf numFmtId="0" fontId="3" fillId="3" borderId="0" xfId="0" applyFont="1" applyFill="1" applyBorder="1" applyAlignment="1">
      <alignment horizontal="center" vertical="center"/>
    </xf>
    <xf numFmtId="2" fontId="4" fillId="3" borderId="0" xfId="0" applyNumberFormat="1" applyFont="1" applyFill="1" applyBorder="1" applyAlignment="1">
      <alignment horizontal="center" wrapText="1"/>
    </xf>
    <xf numFmtId="2" fontId="4" fillId="3" borderId="0" xfId="0" applyNumberFormat="1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 vertical="center" wrapText="1"/>
    </xf>
    <xf numFmtId="2" fontId="4" fillId="3" borderId="0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634C06"/>
      <color rgb="FFF2DA91"/>
      <color rgb="FFEDBF34"/>
      <color rgb="FFAD8818"/>
      <color rgb="FFF2C84B"/>
      <color rgb="FF91741C"/>
      <color rgb="FF102730"/>
      <color rgb="FF175875"/>
      <color rgb="FF09A5E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000000"/>
                </a:solidFill>
                <a:latin typeface="Arial Black"/>
                <a:ea typeface="Arial Black"/>
                <a:cs typeface="Arial Black"/>
              </a:defRPr>
            </a:pPr>
            <a:r>
              <a:rPr lang="en-US"/>
              <a:t>Supplier Evaluation Score</a:t>
            </a:r>
          </a:p>
        </c:rich>
      </c:tx>
      <c:overlay val="0"/>
      <c:spPr>
        <a:noFill/>
        <a:ln>
          <a:solidFill>
            <a:srgbClr val="4D93D9"/>
          </a:solidFill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000000"/>
              </a:solidFill>
              <a:latin typeface="Arial Black"/>
              <a:ea typeface="Arial Black"/>
              <a:cs typeface="Arial Black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Data_Backend!$E$1</c:f>
              <c:strCache>
                <c:ptCount val="1"/>
                <c:pt idx="0">
                  <c:v>Weighted Score</c:v>
                </c:pt>
              </c:strCache>
            </c:strRef>
          </c:tx>
          <c:spPr>
            <a:solidFill>
              <a:srgbClr val="61CBF3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C769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EDE-4C6B-B0AA-E5DC09AA5DA8}"/>
              </c:ext>
            </c:extLst>
          </c:dPt>
          <c:dPt>
            <c:idx val="4"/>
            <c:invertIfNegative val="0"/>
            <c:bubble3D val="0"/>
            <c:spPr>
              <a:solidFill>
                <a:srgbClr val="C0E4F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D41-4644-9AF8-2A22457FCD8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Data_Backend!$D$2:$D$6</c:f>
              <c:strCache>
                <c:ptCount val="5"/>
                <c:pt idx="0">
                  <c:v>Supplier A</c:v>
                </c:pt>
                <c:pt idx="1">
                  <c:v>Supplier B</c:v>
                </c:pt>
                <c:pt idx="2">
                  <c:v>Supplier C</c:v>
                </c:pt>
                <c:pt idx="3">
                  <c:v>Supplier D</c:v>
                </c:pt>
                <c:pt idx="4">
                  <c:v>Supplier E</c:v>
                </c:pt>
              </c:strCache>
            </c:strRef>
          </c:cat>
          <c:val>
            <c:numRef>
              <c:f>Data_Backend!$E$2:$E$6</c:f>
              <c:numCache>
                <c:formatCode>General</c:formatCode>
                <c:ptCount val="5"/>
                <c:pt idx="0">
                  <c:v>8</c:v>
                </c:pt>
                <c:pt idx="1">
                  <c:v>6.9</c:v>
                </c:pt>
                <c:pt idx="2">
                  <c:v>7.2</c:v>
                </c:pt>
                <c:pt idx="3">
                  <c:v>7.9</c:v>
                </c:pt>
                <c:pt idx="4">
                  <c:v>5.6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DE-4C6B-B0AA-E5DC09AA5DA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1"/>
        <c:axId val="996363783"/>
        <c:axId val="996386823"/>
      </c:barChart>
      <c:catAx>
        <c:axId val="99636378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Supplier Name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386823"/>
        <c:crosses val="autoZero"/>
        <c:auto val="1"/>
        <c:lblAlgn val="ctr"/>
        <c:lblOffset val="100"/>
        <c:noMultiLvlLbl val="0"/>
      </c:catAx>
      <c:valAx>
        <c:axId val="996386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363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000000"/>
                </a:solidFill>
                <a:latin typeface="Arial Black"/>
                <a:ea typeface="Arial Black"/>
                <a:cs typeface="Arial Black"/>
              </a:defRPr>
            </a:pPr>
            <a:r>
              <a:rPr lang="en-US"/>
              <a:t>Strategy Comparison – Risk Rating</a:t>
            </a:r>
          </a:p>
        </c:rich>
      </c:tx>
      <c:overlay val="0"/>
      <c:spPr>
        <a:noFill/>
        <a:ln>
          <a:solidFill>
            <a:srgbClr val="4D93D9"/>
          </a:solidFill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000000"/>
              </a:solidFill>
              <a:latin typeface="Arial Black"/>
              <a:ea typeface="Arial Black"/>
              <a:cs typeface="Arial Black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Data_Backend!$I$1</c:f>
              <c:strCache>
                <c:ptCount val="1"/>
                <c:pt idx="0">
                  <c:v>Risk Rating</c:v>
                </c:pt>
              </c:strCache>
            </c:strRef>
          </c:tx>
          <c:spPr>
            <a:solidFill>
              <a:srgbClr val="0C769E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4DCF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425-4CEB-B9A8-6EFF289D59D2}"/>
              </c:ext>
            </c:extLst>
          </c:dPt>
          <c:dLbls>
            <c:dLbl>
              <c:idx val="0"/>
              <c:layout>
                <c:manualLayout>
                  <c:x val="-7.2970566119494285E-4"/>
                  <c:y val="1.6683101097214722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425-4CEB-B9A8-6EFF289D59D2}"/>
                </c:ext>
              </c:extLst>
            </c:dLbl>
            <c:dLbl>
              <c:idx val="1"/>
              <c:layout>
                <c:manualLayout>
                  <c:x val="-4.7246319299977342E-3"/>
                  <c:y val="5.0046964074914897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01A-4177-A90E-46F3DE87181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Data_Backend!$G$2:$G$3</c:f>
              <c:strCache>
                <c:ptCount val="2"/>
                <c:pt idx="0">
                  <c:v>JIT</c:v>
                </c:pt>
                <c:pt idx="1">
                  <c:v>Buffer</c:v>
                </c:pt>
              </c:strCache>
            </c:strRef>
          </c:cat>
          <c:val>
            <c:numRef>
              <c:f>Data_Backend!$I$2:$I$3</c:f>
              <c:numCache>
                <c:formatCode>General</c:formatCode>
                <c:ptCount val="2"/>
                <c:pt idx="0">
                  <c:v>8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25-4CEB-B9A8-6EFF289D59D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059543047"/>
        <c:axId val="1059545095"/>
      </c:barChart>
      <c:catAx>
        <c:axId val="105954304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Strategy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545095"/>
        <c:crosses val="autoZero"/>
        <c:auto val="1"/>
        <c:lblAlgn val="ctr"/>
        <c:lblOffset val="100"/>
        <c:noMultiLvlLbl val="0"/>
      </c:catAx>
      <c:valAx>
        <c:axId val="1059545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Risk Rating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543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000000"/>
                </a:solidFill>
                <a:latin typeface="Arial Black"/>
                <a:ea typeface="Arial Black"/>
                <a:cs typeface="Arial Black"/>
              </a:defRPr>
            </a:pPr>
            <a:r>
              <a:rPr lang="en-US"/>
              <a:t>Strategy Comparison – Total Cost</a:t>
            </a:r>
          </a:p>
        </c:rich>
      </c:tx>
      <c:overlay val="0"/>
      <c:spPr>
        <a:noFill/>
        <a:ln>
          <a:solidFill>
            <a:srgbClr val="4D93D9"/>
          </a:solidFill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000000"/>
              </a:solidFill>
              <a:latin typeface="Arial Black"/>
              <a:ea typeface="Arial Black"/>
              <a:cs typeface="Arial Black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Data_Backend!$H$1</c:f>
              <c:strCache>
                <c:ptCount val="1"/>
                <c:pt idx="0">
                  <c:v>Total Cost</c:v>
                </c:pt>
              </c:strCache>
            </c:strRef>
          </c:tx>
          <c:spPr>
            <a:solidFill>
              <a:srgbClr val="94DCF8"/>
            </a:solidFill>
            <a:ln w="25400"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0C769E"/>
              </a:solidFill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1FE-4BEC-B785-3A47DDD5C11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Data_Backend!$G$2:$G$3</c:f>
              <c:strCache>
                <c:ptCount val="2"/>
                <c:pt idx="0">
                  <c:v>JIT</c:v>
                </c:pt>
                <c:pt idx="1">
                  <c:v>Buffer</c:v>
                </c:pt>
              </c:strCache>
            </c:strRef>
          </c:cat>
          <c:val>
            <c:numRef>
              <c:f>Data_Backend!$H$2:$H$3</c:f>
              <c:numCache>
                <c:formatCode>#,##0</c:formatCode>
                <c:ptCount val="2"/>
                <c:pt idx="0">
                  <c:v>3000</c:v>
                </c:pt>
                <c:pt idx="1">
                  <c:v>4500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FE-4BEC-B785-3A47DDD5C11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61470728"/>
        <c:axId val="861473288"/>
      </c:barChart>
      <c:catAx>
        <c:axId val="861470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Strategy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FFFFFF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473288"/>
        <c:crosses val="autoZero"/>
        <c:auto val="1"/>
        <c:lblAlgn val="ctr"/>
        <c:lblOffset val="100"/>
        <c:noMultiLvlLbl val="0"/>
      </c:catAx>
      <c:valAx>
        <c:axId val="861473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Cost (€)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470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000000"/>
                </a:solidFill>
                <a:latin typeface="Arial Black"/>
                <a:ea typeface="Arial Black"/>
                <a:cs typeface="Arial Black"/>
              </a:defRPr>
            </a:pPr>
            <a:r>
              <a:rPr lang="en-US"/>
              <a:t>ABC Category Distribution</a:t>
            </a:r>
          </a:p>
        </c:rich>
      </c:tx>
      <c:overlay val="0"/>
      <c:spPr>
        <a:noFill/>
        <a:ln>
          <a:solidFill>
            <a:srgbClr val="4D93D9"/>
          </a:solidFill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000000"/>
              </a:solidFill>
              <a:latin typeface="Arial Black"/>
              <a:ea typeface="Arial Black"/>
              <a:cs typeface="Arial Black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Data_Backend!$B$1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rgbClr val="61CBF3"/>
            </a:solidFill>
            <a:ln>
              <a:solidFill>
                <a:srgbClr val="FFFFFF"/>
              </a:solidFill>
              <a:prstDash val="solid"/>
            </a:ln>
          </c:spPr>
          <c:dPt>
            <c:idx val="0"/>
            <c:bubble3D val="0"/>
            <c:spPr>
              <a:solidFill>
                <a:srgbClr val="0C769E"/>
              </a:solidFill>
              <a:ln w="19050">
                <a:solidFill>
                  <a:srgbClr val="FFFFFF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5-621D-4224-A5B5-1845F0147207}"/>
              </c:ext>
            </c:extLst>
          </c:dPt>
          <c:dPt>
            <c:idx val="1"/>
            <c:bubble3D val="0"/>
            <c:spPr>
              <a:solidFill>
                <a:srgbClr val="61CBF3"/>
              </a:solidFill>
              <a:ln w="19050">
                <a:solidFill>
                  <a:srgbClr val="FFFFFF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3-621D-4224-A5B5-1845F0147207}"/>
              </c:ext>
            </c:extLst>
          </c:dPt>
          <c:dPt>
            <c:idx val="2"/>
            <c:bubble3D val="0"/>
            <c:spPr>
              <a:solidFill>
                <a:srgbClr val="CAEDFB"/>
              </a:solidFill>
              <a:ln w="19050">
                <a:solidFill>
                  <a:srgbClr val="FFFFFF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4-621D-4224-A5B5-1845F0147207}"/>
              </c:ext>
            </c:extLst>
          </c:dPt>
          <c:dLbls>
            <c:dLbl>
              <c:idx val="0"/>
              <c:layout>
                <c:manualLayout>
                  <c:x val="0.10655596045538038"/>
                  <c:y val="-1.2086588228883179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21D-4224-A5B5-1845F0147207}"/>
                </c:ext>
              </c:extLst>
            </c:dLbl>
            <c:dLbl>
              <c:idx val="1"/>
              <c:layout>
                <c:manualLayout>
                  <c:x val="9.1385292795907083E-2"/>
                  <c:y val="9.1116272429476675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21D-4224-A5B5-1845F0147207}"/>
                </c:ext>
              </c:extLst>
            </c:dLbl>
            <c:dLbl>
              <c:idx val="2"/>
              <c:layout>
                <c:manualLayout>
                  <c:x val="-0.10402744066549466"/>
                  <c:y val="5.7180189287239655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21D-4224-A5B5-1845F0147207}"/>
                </c:ext>
              </c:extLst>
            </c:dLbl>
            <c:spPr>
              <a:noFill/>
              <a:ln w="25400"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Data_Backend!$A$2:$A$4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Data_Backend!$B$2:$B$4</c:f>
              <c:numCache>
                <c:formatCode>General</c:formatCode>
                <c:ptCount val="3"/>
                <c:pt idx="0">
                  <c:v>4</c:v>
                </c:pt>
                <c:pt idx="1">
                  <c:v>2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1D-4224-A5B5-1845F014720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  <c:holeSize val="71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 w="25400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1609725</xdr:colOff>
      <xdr:row>18</xdr:row>
      <xdr:rowOff>95250</xdr:rowOff>
    </xdr:from>
    <xdr:to>
      <xdr:col>17</xdr:col>
      <xdr:colOff>190500</xdr:colOff>
      <xdr:row>40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8EAFA19-1D7A-D8B2-38D8-751985D09F4D}"/>
            </a:ext>
            <a:ext uri="{147F2762-F138-4A5C-976F-8EAC2B608ADB}">
              <a16:predDERef xmlns:a16="http://schemas.microsoft.com/office/drawing/2014/main" pred="{EE421C8A-04FD-9A8C-3201-CF96CCE375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114300</xdr:colOff>
      <xdr:row>41</xdr:row>
      <xdr:rowOff>123825</xdr:rowOff>
    </xdr:from>
    <xdr:to>
      <xdr:col>16</xdr:col>
      <xdr:colOff>371475</xdr:colOff>
      <xdr:row>59</xdr:row>
      <xdr:rowOff>57150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6B9DFBC-4583-A86F-A1EC-CD92D15A13A1}"/>
            </a:ext>
            <a:ext uri="{147F2762-F138-4A5C-976F-8EAC2B608ADB}">
              <a16:predDERef xmlns:a16="http://schemas.microsoft.com/office/drawing/2014/main" pred="{58EAFA19-1D7A-D8B2-38D8-751985D09F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752475</xdr:colOff>
      <xdr:row>40</xdr:row>
      <xdr:rowOff>47625</xdr:rowOff>
    </xdr:from>
    <xdr:to>
      <xdr:col>5</xdr:col>
      <xdr:colOff>123825</xdr:colOff>
      <xdr:row>57</xdr:row>
      <xdr:rowOff>123825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7CE2451-BC4D-13C2-6F89-B52078FB5D73}"/>
            </a:ext>
            <a:ext uri="{147F2762-F138-4A5C-976F-8EAC2B608ADB}">
              <a16:predDERef xmlns:a16="http://schemas.microsoft.com/office/drawing/2014/main" pred="{06B9DFBC-4583-A86F-A1EC-CD92D15A13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628650</xdr:colOff>
      <xdr:row>14</xdr:row>
      <xdr:rowOff>47625</xdr:rowOff>
    </xdr:from>
    <xdr:to>
      <xdr:col>4</xdr:col>
      <xdr:colOff>809625</xdr:colOff>
      <xdr:row>36</xdr:row>
      <xdr:rowOff>38100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34BA8FB-1DA9-07F8-711C-B6DE404E0580}"/>
            </a:ext>
            <a:ext uri="{147F2762-F138-4A5C-976F-8EAC2B608ADB}">
              <a16:predDERef xmlns:a16="http://schemas.microsoft.com/office/drawing/2014/main" pred="{57CE2451-BC4D-13C2-6F89-B52078FB5D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1371600</xdr:colOff>
      <xdr:row>5</xdr:row>
      <xdr:rowOff>142875</xdr:rowOff>
    </xdr:from>
    <xdr:to>
      <xdr:col>4</xdr:col>
      <xdr:colOff>952500</xdr:colOff>
      <xdr:row>7</xdr:row>
      <xdr:rowOff>180975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741C963-FC1F-066B-3283-FDF4D91E78F4}"/>
            </a:ext>
            <a:ext uri="{147F2762-F138-4A5C-976F-8EAC2B608ADB}">
              <a16:predDERef xmlns:a16="http://schemas.microsoft.com/office/drawing/2014/main" pred="{734BA8FB-1DA9-07F8-711C-B6DE404E0580}"/>
            </a:ext>
          </a:extLst>
        </xdr:cNvPr>
        <xdr:cNvSpPr txBox="1"/>
      </xdr:nvSpPr>
      <xdr:spPr>
        <a:xfrm>
          <a:off x="1371600" y="1323975"/>
          <a:ext cx="4686300" cy="419100"/>
        </a:xfrm>
        <a:prstGeom prst="rect">
          <a:avLst/>
        </a:prstGeom>
        <a:ln>
          <a:solidFill>
            <a:schemeClr val="accent1">
              <a:lumMod val="60000"/>
              <a:lumOff val="40000"/>
            </a:schemeClr>
          </a:solidFill>
        </a:ln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2000" b="1" u="none" strike="noStrike">
              <a:solidFill>
                <a:srgbClr val="000000"/>
              </a:solidFill>
              <a:latin typeface="Aptos Narrow" panose="020B0004020202020204" pitchFamily="34" charset="0"/>
            </a:rPr>
            <a:t>                            Inventory KPIs</a:t>
          </a:r>
        </a:p>
      </xdr:txBody>
    </xdr:sp>
    <xdr:clientData/>
  </xdr:twoCellAnchor>
  <xdr:twoCellAnchor>
    <xdr:from>
      <xdr:col>4</xdr:col>
      <xdr:colOff>904875</xdr:colOff>
      <xdr:row>0</xdr:row>
      <xdr:rowOff>352425</xdr:rowOff>
    </xdr:from>
    <xdr:to>
      <xdr:col>11</xdr:col>
      <xdr:colOff>47625</xdr:colOff>
      <xdr:row>3</xdr:row>
      <xdr:rowOff>19050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70E84239-5928-6A3D-B721-DAA74EA2F100}"/>
            </a:ext>
            <a:ext uri="{147F2762-F138-4A5C-976F-8EAC2B608ADB}">
              <a16:predDERef xmlns:a16="http://schemas.microsoft.com/office/drawing/2014/main" pred="{3741C963-FC1F-066B-3283-FDF4D91E78F4}"/>
            </a:ext>
          </a:extLst>
        </xdr:cNvPr>
        <xdr:cNvSpPr txBox="1"/>
      </xdr:nvSpPr>
      <xdr:spPr>
        <a:xfrm>
          <a:off x="6010275" y="352425"/>
          <a:ext cx="5705475" cy="466725"/>
        </a:xfrm>
        <a:prstGeom prst="rect">
          <a:avLst/>
        </a:prstGeom>
        <a:ln/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2400" b="0" i="0" u="none" strike="noStrike">
              <a:solidFill>
                <a:srgbClr val="000000"/>
              </a:solidFill>
              <a:latin typeface="Aptos Narrow" panose="020B0004020202020204" pitchFamily="34" charset="0"/>
            </a:rPr>
            <a:t>             </a:t>
          </a:r>
          <a:r>
            <a:rPr lang="en-US" sz="2400" b="1" i="0" u="none" strike="noStrike">
              <a:solidFill>
                <a:srgbClr val="000000"/>
              </a:solidFill>
              <a:latin typeface="Aptos Narrow" panose="020B0004020202020204" pitchFamily="34" charset="0"/>
            </a:rPr>
            <a:t>  Smart Supply Chain Dashboard </a:t>
          </a:r>
          <a:r>
            <a:rPr lang="en-US" sz="2400" b="1">
              <a:latin typeface="Aptos Narrow" panose="020B0004020202020204" pitchFamily="34" charset="0"/>
            </a:rPr>
            <a:t> </a:t>
          </a:r>
        </a:p>
      </xdr:txBody>
    </xdr:sp>
    <xdr:clientData/>
  </xdr:twoCellAnchor>
  <xdr:twoCellAnchor>
    <xdr:from>
      <xdr:col>4</xdr:col>
      <xdr:colOff>1000125</xdr:colOff>
      <xdr:row>24</xdr:row>
      <xdr:rowOff>85725</xdr:rowOff>
    </xdr:from>
    <xdr:to>
      <xdr:col>4</xdr:col>
      <xdr:colOff>1171575</xdr:colOff>
      <xdr:row>25</xdr:row>
      <xdr:rowOff>66675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EC16428C-0263-0F0B-9595-2BDF32B6F1D1}"/>
            </a:ext>
            <a:ext uri="{147F2762-F138-4A5C-976F-8EAC2B608ADB}">
              <a16:predDERef xmlns:a16="http://schemas.microsoft.com/office/drawing/2014/main" pred="{F418D9EF-8089-AAAA-3A6D-4C09EC578607}"/>
            </a:ext>
          </a:extLst>
        </xdr:cNvPr>
        <xdr:cNvSpPr/>
      </xdr:nvSpPr>
      <xdr:spPr>
        <a:xfrm>
          <a:off x="6105525" y="5353050"/>
          <a:ext cx="171450" cy="171450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>
    <xdr:from>
      <xdr:col>4</xdr:col>
      <xdr:colOff>981075</xdr:colOff>
      <xdr:row>27</xdr:row>
      <xdr:rowOff>114300</xdr:rowOff>
    </xdr:from>
    <xdr:to>
      <xdr:col>4</xdr:col>
      <xdr:colOff>1162050</xdr:colOff>
      <xdr:row>28</xdr:row>
      <xdr:rowOff>104775</xdr:rowOff>
    </xdr:to>
    <xdr:sp macro="" textlink="">
      <xdr:nvSpPr>
        <xdr:cNvPr id="14" name="Oval 13">
          <a:extLst>
            <a:ext uri="{FF2B5EF4-FFF2-40B4-BE49-F238E27FC236}">
              <a16:creationId xmlns:a16="http://schemas.microsoft.com/office/drawing/2014/main" id="{F09C1353-AB4E-732C-FD1C-1A0FEB12666A}"/>
            </a:ext>
            <a:ext uri="{147F2762-F138-4A5C-976F-8EAC2B608ADB}">
              <a16:predDERef xmlns:a16="http://schemas.microsoft.com/office/drawing/2014/main" pred="{EC16428C-0263-0F0B-9595-2BDF32B6F1D1}"/>
            </a:ext>
          </a:extLst>
        </xdr:cNvPr>
        <xdr:cNvSpPr/>
      </xdr:nvSpPr>
      <xdr:spPr>
        <a:xfrm>
          <a:off x="6086475" y="5953125"/>
          <a:ext cx="180975" cy="180975"/>
        </a:xfrm>
        <a:prstGeom prst="ellipse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>
    <xdr:from>
      <xdr:col>4</xdr:col>
      <xdr:colOff>1000125</xdr:colOff>
      <xdr:row>31</xdr:row>
      <xdr:rowOff>19050</xdr:rowOff>
    </xdr:from>
    <xdr:to>
      <xdr:col>4</xdr:col>
      <xdr:colOff>1190625</xdr:colOff>
      <xdr:row>32</xdr:row>
      <xdr:rowOff>38100</xdr:rowOff>
    </xdr:to>
    <xdr:sp macro="" textlink="">
      <xdr:nvSpPr>
        <xdr:cNvPr id="15" name="Oval 14">
          <a:extLst>
            <a:ext uri="{FF2B5EF4-FFF2-40B4-BE49-F238E27FC236}">
              <a16:creationId xmlns:a16="http://schemas.microsoft.com/office/drawing/2014/main" id="{43003CCC-BCE2-8230-542B-BCDC1EDA885C}"/>
            </a:ext>
            <a:ext uri="{147F2762-F138-4A5C-976F-8EAC2B608ADB}">
              <a16:predDERef xmlns:a16="http://schemas.microsoft.com/office/drawing/2014/main" pred="{F09C1353-AB4E-732C-FD1C-1A0FEB12666A}"/>
            </a:ext>
          </a:extLst>
        </xdr:cNvPr>
        <xdr:cNvSpPr/>
      </xdr:nvSpPr>
      <xdr:spPr>
        <a:xfrm>
          <a:off x="6105525" y="6619875"/>
          <a:ext cx="190500" cy="209550"/>
        </a:xfrm>
        <a:prstGeom prst="ellipse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17</xdr:col>
      <xdr:colOff>342900</xdr:colOff>
      <xdr:row>21</xdr:row>
      <xdr:rowOff>57150</xdr:rowOff>
    </xdr:from>
    <xdr:to>
      <xdr:col>21</xdr:col>
      <xdr:colOff>371475</xdr:colOff>
      <xdr:row>27</xdr:row>
      <xdr:rowOff>142875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A3F6BFD1-8710-B8A8-10AF-D59AA98B80F1}"/>
            </a:ext>
            <a:ext uri="{147F2762-F138-4A5C-976F-8EAC2B608ADB}">
              <a16:predDERef xmlns:a16="http://schemas.microsoft.com/office/drawing/2014/main" pred="{43003CCC-BCE2-8230-542B-BCDC1EDA885C}"/>
            </a:ext>
          </a:extLst>
        </xdr:cNvPr>
        <xdr:cNvSpPr txBox="1"/>
      </xdr:nvSpPr>
      <xdr:spPr>
        <a:xfrm>
          <a:off x="15668625" y="4752975"/>
          <a:ext cx="2466975" cy="1228725"/>
        </a:xfrm>
        <a:prstGeom prst="rect">
          <a:avLst/>
        </a:prstGeom>
        <a:solidFill>
          <a:schemeClr val="lt1"/>
        </a:solidFill>
        <a:ln w="9525" cmpd="sng">
          <a:solidFill>
            <a:schemeClr val="accent1">
              <a:lumMod val="60000"/>
              <a:lumOff val="40000"/>
            </a:schemeClr>
          </a:solidFill>
        </a:ln>
      </xdr:spPr>
      <xdr:txBody>
        <a:bodyPr spcFirstLastPara="0" vertOverflow="clip" horzOverflow="clip" wrap="square" lIns="91440" tIns="45720" rIns="91440" bIns="45720" rtlCol="0" anchor="ctr">
          <a:noAutofit/>
        </a:bodyPr>
        <a:lstStyle/>
        <a:p>
          <a:pPr marL="0" indent="0" algn="l"/>
          <a:r>
            <a:rPr lang="en-US" sz="1200" b="0" i="0" u="none" strike="noStrike">
              <a:solidFill>
                <a:srgbClr val="000000"/>
              </a:solidFill>
              <a:latin typeface="Aptos Narrow" panose="020B0004020202020204" pitchFamily="34" charset="0"/>
            </a:rPr>
            <a:t>        </a:t>
          </a:r>
        </a:p>
        <a:p>
          <a:pPr marL="0" indent="0" algn="l"/>
          <a:r>
            <a:rPr lang="en-US" sz="1200" b="0" i="0" u="none" strike="noStrike">
              <a:solidFill>
                <a:srgbClr val="000000"/>
              </a:solidFill>
              <a:latin typeface="Aptos Narrow" panose="020B0004020202020204" pitchFamily="34" charset="0"/>
            </a:rPr>
            <a:t>              </a:t>
          </a:r>
          <a:r>
            <a:rPr lang="en-US" sz="1200">
              <a:latin typeface="+mn-lt"/>
              <a:ea typeface="+mn-lt"/>
              <a:cs typeface="+mn-lt"/>
            </a:rPr>
            <a:t>Best supplier = highest score</a:t>
          </a:r>
          <a:endParaRPr lang="en-US" sz="1200" b="0" i="0" u="none" strike="noStrike">
            <a:solidFill>
              <a:srgbClr val="000000"/>
            </a:solidFill>
            <a:latin typeface="Aptos Narrow" panose="020B0004020202020204" pitchFamily="34" charset="0"/>
          </a:endParaRPr>
        </a:p>
        <a:p>
          <a:pPr marL="0" indent="0" algn="l"/>
          <a:endParaRPr lang="en-US" sz="1200" b="0" i="0" u="none" strike="noStrike">
            <a:solidFill>
              <a:srgbClr val="000000"/>
            </a:solidFill>
            <a:latin typeface="Aptos Narrow" panose="020B0004020202020204" pitchFamily="34" charset="0"/>
          </a:endParaRPr>
        </a:p>
        <a:p>
          <a:pPr marL="0" indent="0" algn="l"/>
          <a:r>
            <a:rPr lang="en-US" sz="1200" b="0" i="0" u="none" strike="noStrike">
              <a:solidFill>
                <a:srgbClr val="000000"/>
              </a:solidFill>
              <a:latin typeface="Aptos Narrow" panose="020B0004020202020204" pitchFamily="34" charset="0"/>
            </a:rPr>
            <a:t>          </a:t>
          </a:r>
        </a:p>
        <a:p>
          <a:pPr marL="0" indent="0" algn="ctr"/>
          <a:r>
            <a:rPr lang="en-US" sz="1200" b="0" i="0" u="none" strike="noStrike">
              <a:solidFill>
                <a:srgbClr val="000000"/>
              </a:solidFill>
              <a:latin typeface="Aptos Narrow" panose="020B0004020202020204" pitchFamily="34" charset="0"/>
            </a:rPr>
            <a:t>            </a:t>
          </a:r>
          <a:r>
            <a:rPr lang="en-US" sz="1200">
              <a:latin typeface="+mn-lt"/>
              <a:ea typeface="+mn-lt"/>
              <a:cs typeface="+mn-lt"/>
            </a:rPr>
            <a:t>Low score = not reliable or too costly</a:t>
          </a:r>
        </a:p>
      </xdr:txBody>
    </xdr:sp>
    <xdr:clientData/>
  </xdr:twoCellAnchor>
  <xdr:twoCellAnchor>
    <xdr:from>
      <xdr:col>17</xdr:col>
      <xdr:colOff>533400</xdr:colOff>
      <xdr:row>22</xdr:row>
      <xdr:rowOff>133350</xdr:rowOff>
    </xdr:from>
    <xdr:to>
      <xdr:col>18</xdr:col>
      <xdr:colOff>114300</xdr:colOff>
      <xdr:row>23</xdr:row>
      <xdr:rowOff>133350</xdr:rowOff>
    </xdr:to>
    <xdr:sp macro="" textlink="">
      <xdr:nvSpPr>
        <xdr:cNvPr id="17" name="Oval 16">
          <a:extLst>
            <a:ext uri="{FF2B5EF4-FFF2-40B4-BE49-F238E27FC236}">
              <a16:creationId xmlns:a16="http://schemas.microsoft.com/office/drawing/2014/main" id="{EFEECD67-6A37-861D-7652-CB31CA2B8ECB}"/>
            </a:ext>
            <a:ext uri="{147F2762-F138-4A5C-976F-8EAC2B608ADB}">
              <a16:predDERef xmlns:a16="http://schemas.microsoft.com/office/drawing/2014/main" pred="{A3F6BFD1-8710-B8A8-10AF-D59AA98B80F1}"/>
            </a:ext>
          </a:extLst>
        </xdr:cNvPr>
        <xdr:cNvSpPr/>
      </xdr:nvSpPr>
      <xdr:spPr>
        <a:xfrm>
          <a:off x="15859125" y="5019675"/>
          <a:ext cx="190500" cy="190500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>
    <xdr:from>
      <xdr:col>17</xdr:col>
      <xdr:colOff>533400</xdr:colOff>
      <xdr:row>25</xdr:row>
      <xdr:rowOff>85725</xdr:rowOff>
    </xdr:from>
    <xdr:to>
      <xdr:col>18</xdr:col>
      <xdr:colOff>142875</xdr:colOff>
      <xdr:row>26</xdr:row>
      <xdr:rowOff>95250</xdr:rowOff>
    </xdr:to>
    <xdr:sp macro="" textlink="">
      <xdr:nvSpPr>
        <xdr:cNvPr id="18" name="Oval 17">
          <a:extLst>
            <a:ext uri="{FF2B5EF4-FFF2-40B4-BE49-F238E27FC236}">
              <a16:creationId xmlns:a16="http://schemas.microsoft.com/office/drawing/2014/main" id="{0481A91A-C3EF-4A87-DAE2-C036E53A90EE}"/>
            </a:ext>
            <a:ext uri="{147F2762-F138-4A5C-976F-8EAC2B608ADB}">
              <a16:predDERef xmlns:a16="http://schemas.microsoft.com/office/drawing/2014/main" pred="{EFEECD67-6A37-861D-7652-CB31CA2B8ECB}"/>
            </a:ext>
          </a:extLst>
        </xdr:cNvPr>
        <xdr:cNvSpPr/>
      </xdr:nvSpPr>
      <xdr:spPr>
        <a:xfrm>
          <a:off x="15859125" y="5543550"/>
          <a:ext cx="219075" cy="200025"/>
        </a:xfrm>
        <a:prstGeom prst="ellipse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>
    <xdr:from>
      <xdr:col>5</xdr:col>
      <xdr:colOff>238125</xdr:colOff>
      <xdr:row>43</xdr:row>
      <xdr:rowOff>38100</xdr:rowOff>
    </xdr:from>
    <xdr:to>
      <xdr:col>6</xdr:col>
      <xdr:colOff>1247775</xdr:colOff>
      <xdr:row>51</xdr:row>
      <xdr:rowOff>66675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0652F318-A94A-E959-2300-733BFE1B4517}"/>
            </a:ext>
            <a:ext uri="{147F2762-F138-4A5C-976F-8EAC2B608ADB}">
              <a16:predDERef xmlns:a16="http://schemas.microsoft.com/office/drawing/2014/main" pred="{0481A91A-C3EF-4A87-DAE2-C036E53A90EE}"/>
            </a:ext>
          </a:extLst>
        </xdr:cNvPr>
        <xdr:cNvSpPr txBox="1"/>
      </xdr:nvSpPr>
      <xdr:spPr>
        <a:xfrm>
          <a:off x="7172325" y="8924925"/>
          <a:ext cx="1619250" cy="1552575"/>
        </a:xfrm>
        <a:prstGeom prst="rect">
          <a:avLst/>
        </a:prstGeom>
        <a:solidFill>
          <a:schemeClr val="lt1"/>
        </a:solidFill>
        <a:ln w="9525" cmpd="sng">
          <a:solidFill>
            <a:schemeClr val="accent1">
              <a:lumMod val="60000"/>
              <a:lumOff val="40000"/>
            </a:schemeClr>
          </a:solidFill>
        </a:ln>
      </xdr:spPr>
      <xdr:txBody>
        <a:bodyPr spcFirstLastPara="0" vertOverflow="clip" horzOverflow="clip" wrap="square" lIns="91440" tIns="45720" rIns="91440" bIns="45720" rtlCol="0" anchor="ctr">
          <a:noAutofit/>
        </a:bodyPr>
        <a:lstStyle/>
        <a:p>
          <a:pPr marL="0" indent="0" algn="ctr"/>
          <a:endParaRPr lang="en-US" sz="1200" b="0" i="0" u="none" strike="noStrike">
            <a:solidFill>
              <a:srgbClr val="000000"/>
            </a:solidFill>
            <a:latin typeface="Aptos Narrow" panose="020B0004020202020204" pitchFamily="34" charset="0"/>
          </a:endParaRPr>
        </a:p>
        <a:p>
          <a:pPr marL="0" indent="0" algn="ctr"/>
          <a:r>
            <a:rPr lang="en-US" sz="1200" b="0" i="0" u="none" strike="noStrike">
              <a:solidFill>
                <a:srgbClr val="000000"/>
              </a:solidFill>
              <a:latin typeface="Aptos Narrow" panose="020B0004020202020204" pitchFamily="34" charset="0"/>
            </a:rPr>
            <a:t>          Buffer is safer, but                  costs more</a:t>
          </a:r>
        </a:p>
        <a:p>
          <a:pPr marL="0" indent="0" algn="ctr"/>
          <a:endParaRPr lang="en-US" sz="1200" b="0" i="0" u="none" strike="noStrike">
            <a:solidFill>
              <a:srgbClr val="000000"/>
            </a:solidFill>
            <a:latin typeface="Aptos Narrow" panose="020B0004020202020204" pitchFamily="34" charset="0"/>
          </a:endParaRPr>
        </a:p>
        <a:p>
          <a:pPr marL="0" marR="0" indent="0"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1200" b="0" i="0" u="none" strike="noStrike">
              <a:solidFill>
                <a:srgbClr val="000000"/>
              </a:solidFill>
              <a:latin typeface="Aptos Narrow" panose="020B0004020202020204" pitchFamily="34" charset="0"/>
            </a:rPr>
            <a:t>        </a:t>
          </a:r>
        </a:p>
        <a:p>
          <a:pPr marL="0" marR="0" indent="0"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1200" b="0" i="0" u="none" strike="noStrike">
              <a:solidFill>
                <a:srgbClr val="000000"/>
              </a:solidFill>
              <a:latin typeface="Aptos Narrow" panose="020B0004020202020204" pitchFamily="34" charset="0"/>
            </a:rPr>
            <a:t>           JIT has lower cost</a:t>
          </a:r>
        </a:p>
      </xdr:txBody>
    </xdr:sp>
    <xdr:clientData/>
  </xdr:twoCellAnchor>
  <xdr:twoCellAnchor>
    <xdr:from>
      <xdr:col>5</xdr:col>
      <xdr:colOff>342900</xdr:colOff>
      <xdr:row>45</xdr:row>
      <xdr:rowOff>85725</xdr:rowOff>
    </xdr:from>
    <xdr:to>
      <xdr:col>5</xdr:col>
      <xdr:colOff>533400</xdr:colOff>
      <xdr:row>46</xdr:row>
      <xdr:rowOff>104775</xdr:rowOff>
    </xdr:to>
    <xdr:sp macro="" textlink="">
      <xdr:nvSpPr>
        <xdr:cNvPr id="20" name="Oval 19">
          <a:extLst>
            <a:ext uri="{FF2B5EF4-FFF2-40B4-BE49-F238E27FC236}">
              <a16:creationId xmlns:a16="http://schemas.microsoft.com/office/drawing/2014/main" id="{668A1BC9-51AD-C142-679D-30CD12E214EA}"/>
            </a:ext>
            <a:ext uri="{147F2762-F138-4A5C-976F-8EAC2B608ADB}">
              <a16:predDERef xmlns:a16="http://schemas.microsoft.com/office/drawing/2014/main" pred="{0652F318-A94A-E959-2300-733BFE1B4517}"/>
            </a:ext>
          </a:extLst>
        </xdr:cNvPr>
        <xdr:cNvSpPr/>
      </xdr:nvSpPr>
      <xdr:spPr>
        <a:xfrm>
          <a:off x="7277100" y="9353550"/>
          <a:ext cx="190500" cy="209550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>
    <xdr:from>
      <xdr:col>5</xdr:col>
      <xdr:colOff>333375</xdr:colOff>
      <xdr:row>49</xdr:row>
      <xdr:rowOff>38100</xdr:rowOff>
    </xdr:from>
    <xdr:to>
      <xdr:col>5</xdr:col>
      <xdr:colOff>533400</xdr:colOff>
      <xdr:row>50</xdr:row>
      <xdr:rowOff>57150</xdr:rowOff>
    </xdr:to>
    <xdr:sp macro="" textlink="">
      <xdr:nvSpPr>
        <xdr:cNvPr id="21" name="Oval 20">
          <a:extLst>
            <a:ext uri="{FF2B5EF4-FFF2-40B4-BE49-F238E27FC236}">
              <a16:creationId xmlns:a16="http://schemas.microsoft.com/office/drawing/2014/main" id="{9B1439BE-F6F7-8FF5-1D24-82C7FB288F5D}"/>
            </a:ext>
            <a:ext uri="{147F2762-F138-4A5C-976F-8EAC2B608ADB}">
              <a16:predDERef xmlns:a16="http://schemas.microsoft.com/office/drawing/2014/main" pred="{668A1BC9-51AD-C142-679D-30CD12E214EA}"/>
            </a:ext>
          </a:extLst>
        </xdr:cNvPr>
        <xdr:cNvSpPr/>
      </xdr:nvSpPr>
      <xdr:spPr>
        <a:xfrm flipV="1">
          <a:off x="7267575" y="10067925"/>
          <a:ext cx="200025" cy="209550"/>
        </a:xfrm>
        <a:prstGeom prst="ellipse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16</xdr:col>
      <xdr:colOff>533400</xdr:colOff>
      <xdr:row>42</xdr:row>
      <xdr:rowOff>85725</xdr:rowOff>
    </xdr:from>
    <xdr:to>
      <xdr:col>19</xdr:col>
      <xdr:colOff>314325</xdr:colOff>
      <xdr:row>51</xdr:row>
      <xdr:rowOff>28575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84757840-551D-DBAC-06CA-A28E31EFFAD7}"/>
            </a:ext>
            <a:ext uri="{147F2762-F138-4A5C-976F-8EAC2B608ADB}">
              <a16:predDERef xmlns:a16="http://schemas.microsoft.com/office/drawing/2014/main" pred="{9B1439BE-F6F7-8FF5-1D24-82C7FB288F5D}"/>
            </a:ext>
          </a:extLst>
        </xdr:cNvPr>
        <xdr:cNvSpPr txBox="1"/>
      </xdr:nvSpPr>
      <xdr:spPr>
        <a:xfrm>
          <a:off x="15249525" y="8782050"/>
          <a:ext cx="1609725" cy="1657350"/>
        </a:xfrm>
        <a:prstGeom prst="rect">
          <a:avLst/>
        </a:prstGeom>
        <a:solidFill>
          <a:schemeClr val="lt1"/>
        </a:solidFill>
        <a:ln w="9525" cmpd="sng">
          <a:solidFill>
            <a:schemeClr val="accent1">
              <a:lumMod val="60000"/>
              <a:lumOff val="40000"/>
            </a:schemeClr>
          </a:solidFill>
        </a:ln>
      </xdr:spPr>
      <xdr:txBody>
        <a:bodyPr spcFirstLastPara="0" vertOverflow="clip" horzOverflow="clip" wrap="square" lIns="91440" tIns="45720" rIns="91440" bIns="45720" rtlCol="0" anchor="ctr">
          <a:noAutofit/>
        </a:bodyPr>
        <a:lstStyle/>
        <a:p>
          <a:pPr marL="0" indent="0" algn="l"/>
          <a:r>
            <a:rPr lang="en-US" sz="1200" b="0" i="0" u="none" strike="noStrike">
              <a:solidFill>
                <a:srgbClr val="000000"/>
              </a:solidFill>
              <a:latin typeface="Aptos Narrow" panose="020B0004020202020204" pitchFamily="34" charset="0"/>
            </a:rPr>
            <a:t>          </a:t>
          </a:r>
        </a:p>
        <a:p>
          <a:pPr marL="0" indent="0" algn="l"/>
          <a:r>
            <a:rPr lang="en-US" sz="1200" b="0" i="0" u="none" strike="noStrike">
              <a:solidFill>
                <a:srgbClr val="000000"/>
              </a:solidFill>
              <a:latin typeface="Aptos Narrow" panose="020B0004020202020204" pitchFamily="34" charset="0"/>
            </a:rPr>
            <a:t>         </a:t>
          </a:r>
        </a:p>
        <a:p>
          <a:pPr marL="0" indent="0" algn="ctr"/>
          <a:endParaRPr lang="en-US" sz="1200" b="0" i="0" u="none" strike="noStrike">
            <a:solidFill>
              <a:srgbClr val="000000"/>
            </a:solidFill>
            <a:latin typeface="Aptos Narrow" panose="020B0004020202020204" pitchFamily="34" charset="0"/>
          </a:endParaRPr>
        </a:p>
        <a:p>
          <a:pPr marL="0" marR="0" indent="0"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1200" b="0" i="0" u="none" strike="noStrike">
              <a:solidFill>
                <a:srgbClr val="000000"/>
              </a:solidFill>
              <a:latin typeface="Aptos Narrow" panose="020B0004020202020204" pitchFamily="34" charset="0"/>
            </a:rPr>
            <a:t>          Buffer is safer   </a:t>
          </a:r>
        </a:p>
        <a:p>
          <a:pPr marL="0" indent="0" algn="ctr"/>
          <a:r>
            <a:rPr lang="en-US" sz="1200" b="0" i="0" u="none" strike="noStrike">
              <a:solidFill>
                <a:srgbClr val="000000"/>
              </a:solidFill>
              <a:latin typeface="Aptos Narrow" panose="020B0004020202020204" pitchFamily="34" charset="0"/>
            </a:rPr>
            <a:t>        </a:t>
          </a:r>
        </a:p>
        <a:p>
          <a:pPr marL="0" indent="0" algn="ctr"/>
          <a:endParaRPr lang="en-US" sz="1200" b="0" i="0" u="none" strike="noStrike">
            <a:solidFill>
              <a:srgbClr val="000000"/>
            </a:solidFill>
            <a:latin typeface="Aptos Narrow" panose="020B0004020202020204" pitchFamily="34" charset="0"/>
          </a:endParaRPr>
        </a:p>
        <a:p>
          <a:pPr marL="0" indent="0" algn="ctr"/>
          <a:r>
            <a:rPr lang="en-US" sz="1200" b="0" i="0" u="none" strike="noStrike">
              <a:solidFill>
                <a:srgbClr val="000000"/>
              </a:solidFill>
              <a:latin typeface="Aptos Narrow" panose="020B0004020202020204" pitchFamily="34" charset="0"/>
            </a:rPr>
            <a:t>          JIT has higher risk</a:t>
          </a:r>
        </a:p>
      </xdr:txBody>
    </xdr:sp>
    <xdr:clientData/>
  </xdr:twoCellAnchor>
  <xdr:twoCellAnchor>
    <xdr:from>
      <xdr:col>17</xdr:col>
      <xdr:colOff>76200</xdr:colOff>
      <xdr:row>46</xdr:row>
      <xdr:rowOff>0</xdr:rowOff>
    </xdr:from>
    <xdr:to>
      <xdr:col>17</xdr:col>
      <xdr:colOff>276225</xdr:colOff>
      <xdr:row>47</xdr:row>
      <xdr:rowOff>19050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FB747820-D497-A41B-CE37-5DD3A251089B}"/>
            </a:ext>
            <a:ext uri="{147F2762-F138-4A5C-976F-8EAC2B608ADB}">
              <a16:predDERef xmlns:a16="http://schemas.microsoft.com/office/drawing/2014/main" pred="{84757840-551D-DBAC-06CA-A28E31EFFAD7}"/>
            </a:ext>
          </a:extLst>
        </xdr:cNvPr>
        <xdr:cNvSpPr/>
      </xdr:nvSpPr>
      <xdr:spPr>
        <a:xfrm>
          <a:off x="15401925" y="9458325"/>
          <a:ext cx="200025" cy="209550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endParaRPr lang="en-US" sz="1100">
            <a:solidFill>
              <a:schemeClr val="lt1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17</xdr:col>
      <xdr:colOff>66675</xdr:colOff>
      <xdr:row>48</xdr:row>
      <xdr:rowOff>180975</xdr:rowOff>
    </xdr:from>
    <xdr:to>
      <xdr:col>17</xdr:col>
      <xdr:colOff>266700</xdr:colOff>
      <xdr:row>50</xdr:row>
      <xdr:rowOff>9525</xdr:rowOff>
    </xdr:to>
    <xdr:sp macro="" textlink="">
      <xdr:nvSpPr>
        <xdr:cNvPr id="24" name="Oval 23">
          <a:extLst>
            <a:ext uri="{FF2B5EF4-FFF2-40B4-BE49-F238E27FC236}">
              <a16:creationId xmlns:a16="http://schemas.microsoft.com/office/drawing/2014/main" id="{E6154A4D-6BF5-E69B-5050-059B025B1467}"/>
            </a:ext>
            <a:ext uri="{147F2762-F138-4A5C-976F-8EAC2B608ADB}">
              <a16:predDERef xmlns:a16="http://schemas.microsoft.com/office/drawing/2014/main" pred="{FB747820-D497-A41B-CE37-5DD3A251089B}"/>
            </a:ext>
          </a:extLst>
        </xdr:cNvPr>
        <xdr:cNvSpPr/>
      </xdr:nvSpPr>
      <xdr:spPr>
        <a:xfrm>
          <a:off x="15392400" y="10020300"/>
          <a:ext cx="200025" cy="209550"/>
        </a:xfrm>
        <a:prstGeom prst="ellipse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>
    <xdr:from>
      <xdr:col>4</xdr:col>
      <xdr:colOff>914400</xdr:colOff>
      <xdr:row>22</xdr:row>
      <xdr:rowOff>142875</xdr:rowOff>
    </xdr:from>
    <xdr:to>
      <xdr:col>6</xdr:col>
      <xdr:colOff>800100</xdr:colOff>
      <xdr:row>34</xdr:row>
      <xdr:rowOff>123825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F418D9EF-8089-AAAA-3A6D-4C09EC578607}"/>
            </a:ext>
            <a:ext uri="{147F2762-F138-4A5C-976F-8EAC2B608ADB}">
              <a16:predDERef xmlns:a16="http://schemas.microsoft.com/office/drawing/2014/main" pred="{E6154A4D-6BF5-E69B-5050-059B025B1467}"/>
            </a:ext>
          </a:extLst>
        </xdr:cNvPr>
        <xdr:cNvSpPr txBox="1"/>
      </xdr:nvSpPr>
      <xdr:spPr>
        <a:xfrm>
          <a:off x="6019800" y="5029200"/>
          <a:ext cx="2324100" cy="2266950"/>
        </a:xfrm>
        <a:prstGeom prst="rect">
          <a:avLst/>
        </a:prstGeom>
        <a:solidFill>
          <a:schemeClr val="bg1"/>
        </a:solidFill>
        <a:ln w="9525" cmpd="sng">
          <a:solidFill>
            <a:schemeClr val="accent1">
              <a:lumMod val="60000"/>
              <a:lumOff val="40000"/>
            </a:schemeClr>
          </a:solidFill>
        </a:ln>
      </xdr:spPr>
      <xdr:txBody>
        <a:bodyPr spcFirstLastPara="0" vertOverflow="clip" horzOverflow="clip" wrap="square" lIns="91440" tIns="45720" rIns="91440" bIns="45720" rtlCol="0" anchor="ctr">
          <a:noAutofit/>
        </a:bodyPr>
        <a:lstStyle/>
        <a:p>
          <a:pPr marL="0" indent="0" algn="l"/>
          <a:r>
            <a:rPr lang="en-US" sz="1200" b="0" i="0" u="none" strike="noStrike">
              <a:solidFill>
                <a:srgbClr val="000000"/>
              </a:solidFill>
              <a:latin typeface="Aptos Narrow" panose="020B0004020202020204" pitchFamily="34" charset="0"/>
            </a:rPr>
            <a:t> </a:t>
          </a:r>
          <a:r>
            <a:rPr lang="en-US" sz="1200">
              <a:latin typeface="+mn-lt"/>
              <a:ea typeface="+mn-lt"/>
              <a:cs typeface="+mn-lt"/>
            </a:rPr>
            <a:t> </a:t>
          </a:r>
          <a:r>
            <a:rPr lang="en-US" sz="1200" b="0" i="0" u="none" strike="noStrike">
              <a:solidFill>
                <a:srgbClr val="000000"/>
              </a:solidFill>
              <a:latin typeface="Aptos Narrow" panose="020B0004020202020204" pitchFamily="34" charset="0"/>
            </a:rPr>
            <a:t>          </a:t>
          </a:r>
        </a:p>
        <a:p>
          <a:pPr marL="0" indent="0" algn="ctr"/>
          <a:r>
            <a:rPr lang="en-US" sz="1200" b="0" i="0" u="none" strike="noStrike">
              <a:solidFill>
                <a:srgbClr val="000000"/>
              </a:solidFill>
              <a:latin typeface="Aptos Narrow" panose="020B0004020202020204" pitchFamily="34" charset="0"/>
            </a:rPr>
            <a:t>        </a:t>
          </a:r>
          <a:r>
            <a:rPr lang="en-US" sz="1200">
              <a:latin typeface="+mn-lt"/>
              <a:ea typeface="+mn-lt"/>
              <a:cs typeface="+mn-lt"/>
            </a:rPr>
            <a:t>Class A → Few items, </a:t>
          </a:r>
          <a:endParaRPr lang="en-US" sz="1200" b="0" i="0" u="none" strike="noStrike">
            <a:solidFill>
              <a:srgbClr val="000000"/>
            </a:solidFill>
            <a:latin typeface="Aptos Narrow" panose="020B0004020202020204" pitchFamily="34" charset="0"/>
          </a:endParaRPr>
        </a:p>
        <a:p>
          <a:pPr marL="0" indent="0" algn="ctr"/>
          <a:r>
            <a:rPr lang="en-US" sz="1200" b="0" i="0" u="none" strike="noStrike">
              <a:solidFill>
                <a:srgbClr val="000000"/>
              </a:solidFill>
              <a:latin typeface="Aptos Narrow" panose="020B0004020202020204" pitchFamily="34" charset="0"/>
            </a:rPr>
            <a:t>                </a:t>
          </a:r>
          <a:r>
            <a:rPr lang="en-US" sz="1200">
              <a:latin typeface="+mn-lt"/>
              <a:ea typeface="+mn-lt"/>
              <a:cs typeface="+mn-lt"/>
            </a:rPr>
            <a:t>high value → Focus</a:t>
          </a:r>
          <a:r>
            <a:rPr lang="en-US" sz="1200" b="0" i="0" u="none" strike="noStrike">
              <a:solidFill>
                <a:srgbClr val="000000"/>
              </a:solidFill>
              <a:latin typeface="Aptos Narrow" panose="020B0004020202020204" pitchFamily="34" charset="0"/>
            </a:rPr>
            <a:t> </a:t>
          </a:r>
          <a:r>
            <a:rPr lang="en-US" sz="1200">
              <a:latin typeface="+mn-lt"/>
              <a:ea typeface="+mn-lt"/>
              <a:cs typeface="+mn-lt"/>
            </a:rPr>
            <a:t>more  </a:t>
          </a:r>
          <a:endParaRPr lang="en-US" sz="1200" b="0" i="0" u="none" strike="noStrike">
            <a:solidFill>
              <a:srgbClr val="000000"/>
            </a:solidFill>
            <a:latin typeface="Aptos Narrow" panose="020B0004020202020204" pitchFamily="34" charset="0"/>
          </a:endParaRPr>
        </a:p>
        <a:p>
          <a:pPr marL="0" indent="0" algn="ctr"/>
          <a:endParaRPr lang="en-US" sz="1200" b="0" i="0" u="none" strike="noStrike">
            <a:solidFill>
              <a:srgbClr val="000000"/>
            </a:solidFill>
            <a:latin typeface="Aptos Narrow" panose="020B0004020202020204" pitchFamily="34" charset="0"/>
          </a:endParaRPr>
        </a:p>
        <a:p>
          <a:pPr marL="0" indent="0" algn="ctr"/>
          <a:r>
            <a:rPr lang="en-US" sz="1200" b="0" i="0" u="none" strike="noStrike">
              <a:solidFill>
                <a:srgbClr val="000000"/>
              </a:solidFill>
              <a:latin typeface="Aptos Narrow" panose="020B0004020202020204" pitchFamily="34" charset="0"/>
            </a:rPr>
            <a:t>            </a:t>
          </a:r>
        </a:p>
        <a:p>
          <a:pPr marL="0" indent="0" algn="ctr"/>
          <a:r>
            <a:rPr lang="en-US" sz="1200" b="0" i="0" u="none" strike="noStrike">
              <a:solidFill>
                <a:srgbClr val="000000"/>
              </a:solidFill>
              <a:latin typeface="Aptos Narrow" panose="020B0004020202020204" pitchFamily="34" charset="0"/>
            </a:rPr>
            <a:t>                </a:t>
          </a:r>
          <a:r>
            <a:rPr lang="en-US" sz="1200">
              <a:latin typeface="+mn-lt"/>
              <a:ea typeface="+mn-lt"/>
              <a:cs typeface="+mn-lt"/>
            </a:rPr>
            <a:t>Class B → M</a:t>
          </a:r>
          <a:r>
            <a:rPr lang="en-US" sz="1200" b="0" i="0" u="none" strike="noStrike">
              <a:solidFill>
                <a:srgbClr val="000000"/>
              </a:solidFill>
              <a:latin typeface="Aptos Narrow" panose="020B0004020202020204" pitchFamily="34" charset="0"/>
            </a:rPr>
            <a:t>oderate</a:t>
          </a:r>
          <a:r>
            <a:rPr lang="en-US" sz="1200">
              <a:latin typeface="+mn-lt"/>
              <a:ea typeface="+mn-lt"/>
              <a:cs typeface="+mn-lt"/>
            </a:rPr>
            <a:t> value an</a:t>
          </a:r>
          <a:r>
            <a:rPr lang="en-US" sz="1200" b="0" i="0" u="none" strike="noStrike">
              <a:solidFill>
                <a:srgbClr val="000000"/>
              </a:solidFill>
              <a:latin typeface="Aptos Narrow" panose="020B0004020202020204" pitchFamily="34" charset="0"/>
            </a:rPr>
            <a:t>d  </a:t>
          </a:r>
          <a:r>
            <a:rPr lang="en-US" sz="1200">
              <a:latin typeface="+mn-lt"/>
              <a:ea typeface="+mn-lt"/>
              <a:cs typeface="+mn-lt"/>
            </a:rPr>
            <a:t>quantity  </a:t>
          </a:r>
          <a:endParaRPr lang="en-US" sz="1200" b="0" i="0" u="none" strike="noStrike">
            <a:solidFill>
              <a:srgbClr val="000000"/>
            </a:solidFill>
            <a:latin typeface="Aptos Narrow" panose="020B0004020202020204" pitchFamily="34" charset="0"/>
          </a:endParaRPr>
        </a:p>
        <a:p>
          <a:pPr marL="0" indent="0" algn="ctr"/>
          <a:endParaRPr lang="en-US" sz="1200" b="0" i="0" u="none" strike="noStrike">
            <a:solidFill>
              <a:srgbClr val="000000"/>
            </a:solidFill>
            <a:latin typeface="Aptos Narrow" panose="020B0004020202020204" pitchFamily="34" charset="0"/>
          </a:endParaRPr>
        </a:p>
        <a:p>
          <a:pPr marL="0" indent="0" algn="ctr"/>
          <a:r>
            <a:rPr lang="en-US" sz="1200" b="0" i="0" u="none" strike="noStrike">
              <a:solidFill>
                <a:srgbClr val="000000"/>
              </a:solidFill>
              <a:latin typeface="Aptos Narrow" panose="020B0004020202020204" pitchFamily="34" charset="0"/>
            </a:rPr>
            <a:t>   </a:t>
          </a:r>
          <a:r>
            <a:rPr lang="en-US" sz="1200">
              <a:latin typeface="+mn-lt"/>
              <a:ea typeface="+mn-lt"/>
              <a:cs typeface="+mn-lt"/>
            </a:rPr>
            <a:t> </a:t>
          </a:r>
          <a:r>
            <a:rPr lang="en-US" sz="1200" b="0" i="0" u="none" strike="noStrike">
              <a:solidFill>
                <a:srgbClr val="000000"/>
              </a:solidFill>
              <a:latin typeface="Aptos Narrow" panose="020B0004020202020204" pitchFamily="34" charset="0"/>
            </a:rPr>
            <a:t>           </a:t>
          </a:r>
        </a:p>
        <a:p>
          <a:pPr marL="0" indent="0" algn="ctr"/>
          <a:r>
            <a:rPr lang="en-US" sz="1200" b="0" i="0" u="none" strike="noStrike">
              <a:solidFill>
                <a:srgbClr val="000000"/>
              </a:solidFill>
              <a:latin typeface="Aptos Narrow" panose="020B0004020202020204" pitchFamily="34" charset="0"/>
            </a:rPr>
            <a:t>                </a:t>
          </a:r>
          <a:r>
            <a:rPr lang="en-US" sz="1200">
              <a:latin typeface="+mn-lt"/>
              <a:ea typeface="+mn-lt"/>
              <a:cs typeface="+mn-lt"/>
            </a:rPr>
            <a:t>Class C → Many items, low</a:t>
          </a:r>
          <a:r>
            <a:rPr lang="en-US" sz="1200" b="0" i="0" u="none" strike="noStrike">
              <a:solidFill>
                <a:srgbClr val="000000"/>
              </a:solidFill>
              <a:latin typeface="Aptos Narrow" panose="020B0004020202020204" pitchFamily="34" charset="0"/>
            </a:rPr>
            <a:t>                          </a:t>
          </a:r>
          <a:r>
            <a:rPr lang="en-US" sz="1200">
              <a:latin typeface="+mn-lt"/>
              <a:ea typeface="+mn-lt"/>
              <a:cs typeface="+mn-lt"/>
            </a:rPr>
            <a:t>value </a:t>
          </a:r>
          <a:r>
            <a:rPr lang="en-US" sz="1200" b="0" i="0" u="none" strike="noStrike">
              <a:solidFill>
                <a:srgbClr val="000000"/>
              </a:solidFill>
              <a:latin typeface="Aptos Narrow" panose="020B0004020202020204" pitchFamily="34" charset="0"/>
            </a:rPr>
            <a:t> </a:t>
          </a:r>
          <a:r>
            <a:rPr lang="en-US" sz="1200">
              <a:latin typeface="+mn-lt"/>
              <a:ea typeface="+mn-lt"/>
              <a:cs typeface="+mn-lt"/>
            </a:rPr>
            <a:t>→ Review less often</a:t>
          </a:r>
        </a:p>
      </xdr:txBody>
    </xdr:sp>
    <xdr:clientData/>
  </xdr:twoCellAnchor>
  <xdr:twoCellAnchor>
    <xdr:from>
      <xdr:col>5</xdr:col>
      <xdr:colOff>9525</xdr:colOff>
      <xdr:row>9</xdr:row>
      <xdr:rowOff>180975</xdr:rowOff>
    </xdr:from>
    <xdr:to>
      <xdr:col>8</xdr:col>
      <xdr:colOff>276225</xdr:colOff>
      <xdr:row>17</xdr:row>
      <xdr:rowOff>9525</xdr:rowOff>
    </xdr:to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43F861D7-EFB3-0AC3-38F5-43DFB6BB8D40}"/>
            </a:ext>
            <a:ext uri="{147F2762-F138-4A5C-976F-8EAC2B608ADB}">
              <a16:predDERef xmlns:a16="http://schemas.microsoft.com/office/drawing/2014/main" pred="{E6154A4D-6BF5-E69B-5050-059B025B1467}"/>
            </a:ext>
          </a:extLst>
        </xdr:cNvPr>
        <xdr:cNvSpPr txBox="1"/>
      </xdr:nvSpPr>
      <xdr:spPr>
        <a:xfrm>
          <a:off x="6943725" y="2124075"/>
          <a:ext cx="3171825" cy="1819275"/>
        </a:xfrm>
        <a:prstGeom prst="rect">
          <a:avLst/>
        </a:prstGeom>
        <a:ln>
          <a:noFill/>
        </a:ln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endParaRPr lang="en-US" sz="1100" b="1" i="0" u="none" strike="noStrike">
            <a:solidFill>
              <a:srgbClr val="00B0F0"/>
            </a:solidFill>
            <a:latin typeface="Aptos Narrow" panose="020B0004020202020204" pitchFamily="34" charset="0"/>
          </a:endParaRPr>
        </a:p>
        <a:p>
          <a:pPr marL="0" indent="0" algn="l"/>
          <a:r>
            <a:rPr lang="en-US" sz="1100" b="1" i="0" u="none" strike="noStrike">
              <a:solidFill>
                <a:srgbClr val="00B0F0"/>
              </a:solidFill>
              <a:latin typeface="Aptos Narrow" panose="020B0004020202020204" pitchFamily="34" charset="0"/>
            </a:rPr>
            <a:t>EOQ </a:t>
          </a:r>
          <a:r>
            <a:rPr lang="en-US" sz="1100" b="0" i="0" u="none" strike="noStrike">
              <a:solidFill>
                <a:srgbClr val="000000"/>
              </a:solidFill>
              <a:latin typeface="Aptos Narrow" panose="020B0004020202020204" pitchFamily="34" charset="0"/>
            </a:rPr>
            <a:t>: Best order quantity to save cost</a:t>
          </a:r>
          <a:endParaRPr lang="en-US" sz="1100" b="0" i="0" u="none" strike="noStrike">
            <a:solidFill>
              <a:srgbClr val="0070C0"/>
            </a:solidFill>
            <a:latin typeface="Aptos Narrow" panose="020B0004020202020204" pitchFamily="34" charset="0"/>
          </a:endParaRPr>
        </a:p>
        <a:p>
          <a:pPr marL="0" indent="0" algn="l"/>
          <a:r>
            <a:rPr lang="en-US" sz="1100" b="0" i="0" u="none" strike="noStrike">
              <a:solidFill>
                <a:srgbClr val="0070C0"/>
              </a:solidFill>
              <a:latin typeface="Aptos Narrow" panose="020B0004020202020204" pitchFamily="34" charset="0"/>
            </a:rPr>
            <a:t>➤</a:t>
          </a:r>
          <a:r>
            <a:rPr lang="en-US" sz="1100" b="0" i="0" u="none" strike="noStrike">
              <a:solidFill>
                <a:srgbClr val="000000"/>
              </a:solidFill>
              <a:latin typeface="Aptos Narrow" panose="020B0004020202020204" pitchFamily="34" charset="0"/>
            </a:rPr>
            <a:t> Helps balance ordering and holding costs</a:t>
          </a:r>
          <a:endParaRPr lang="en-US" sz="1100" b="1" i="0" u="none" strike="noStrike">
            <a:solidFill>
              <a:srgbClr val="00B0F0"/>
            </a:solidFill>
            <a:latin typeface="Aptos Narrow" panose="020B0004020202020204" pitchFamily="34" charset="0"/>
          </a:endParaRPr>
        </a:p>
        <a:p>
          <a:pPr marL="0" indent="0" algn="l"/>
          <a:endParaRPr lang="en-US" sz="1100" b="1" i="0" u="none" strike="noStrike">
            <a:solidFill>
              <a:srgbClr val="00B0F0"/>
            </a:solidFill>
            <a:latin typeface="Aptos Narrow" panose="020B0004020202020204" pitchFamily="34" charset="0"/>
          </a:endParaRPr>
        </a:p>
        <a:p>
          <a:pPr marL="0" indent="0" algn="l"/>
          <a:r>
            <a:rPr lang="en-US" sz="1100" b="1" i="0" u="none" strike="noStrike">
              <a:solidFill>
                <a:srgbClr val="00B0F0"/>
              </a:solidFill>
              <a:latin typeface="Aptos Narrow" panose="020B0004020202020204" pitchFamily="34" charset="0"/>
            </a:rPr>
            <a:t>Inventory Turnover</a:t>
          </a:r>
          <a:r>
            <a:rPr lang="en-US" sz="1100" b="1" i="0" u="none" strike="noStrike">
              <a:solidFill>
                <a:srgbClr val="000000"/>
              </a:solidFill>
              <a:latin typeface="Aptos Narrow" panose="020B0004020202020204" pitchFamily="34" charset="0"/>
            </a:rPr>
            <a:t>: </a:t>
          </a:r>
          <a:r>
            <a:rPr lang="en-US" sz="1100" b="0" i="0" u="none" strike="noStrike">
              <a:solidFill>
                <a:srgbClr val="000000"/>
              </a:solidFill>
              <a:latin typeface="Aptos Narrow" panose="020B0004020202020204" pitchFamily="34" charset="0"/>
            </a:rPr>
            <a:t>Higher is better</a:t>
          </a:r>
          <a:endParaRPr lang="en-US" sz="1100" b="1" i="0" u="none" strike="noStrike">
            <a:solidFill>
              <a:srgbClr val="0070C0"/>
            </a:solidFill>
            <a:latin typeface="Aptos Narrow" panose="020B0004020202020204" pitchFamily="34" charset="0"/>
          </a:endParaRPr>
        </a:p>
        <a:p>
          <a:pPr marL="0" indent="0" algn="l"/>
          <a:r>
            <a:rPr lang="en-US" sz="1100" b="1" i="0" u="none" strike="noStrike">
              <a:solidFill>
                <a:srgbClr val="0070C0"/>
              </a:solidFill>
              <a:latin typeface="Aptos Narrow" panose="020B0004020202020204" pitchFamily="34" charset="0"/>
            </a:rPr>
            <a:t>➤</a:t>
          </a:r>
          <a:r>
            <a:rPr lang="en-US" sz="1100" b="1" i="0" u="none" strike="noStrike">
              <a:solidFill>
                <a:srgbClr val="000000"/>
              </a:solidFill>
              <a:latin typeface="Aptos Narrow" panose="020B0004020202020204" pitchFamily="34" charset="0"/>
            </a:rPr>
            <a:t> </a:t>
          </a:r>
          <a:r>
            <a:rPr lang="en-US" sz="1100" b="0" i="0" u="none" strike="noStrike">
              <a:solidFill>
                <a:srgbClr val="000000"/>
              </a:solidFill>
              <a:latin typeface="Aptos Narrow" panose="020B0004020202020204" pitchFamily="34" charset="0"/>
            </a:rPr>
            <a:t>Shows how fast products are selling/moving</a:t>
          </a:r>
          <a:endParaRPr lang="en-US" sz="1100" b="1" i="0" u="none" strike="noStrike">
            <a:solidFill>
              <a:srgbClr val="00B0F0"/>
            </a:solidFill>
            <a:latin typeface="Aptos Narrow" panose="020B0004020202020204" pitchFamily="34" charset="0"/>
          </a:endParaRPr>
        </a:p>
        <a:p>
          <a:pPr marL="0" indent="0" algn="l"/>
          <a:endParaRPr lang="en-US" sz="1100" b="1" i="0" u="none" strike="noStrike">
            <a:solidFill>
              <a:srgbClr val="00B0F0"/>
            </a:solidFill>
            <a:latin typeface="Aptos Narrow" panose="020B0004020202020204" pitchFamily="34" charset="0"/>
          </a:endParaRPr>
        </a:p>
        <a:p>
          <a:pPr marL="0" indent="0" algn="l"/>
          <a:r>
            <a:rPr lang="en-US" sz="1100" b="1" i="0" u="none" strike="noStrike">
              <a:solidFill>
                <a:srgbClr val="00B0F0"/>
              </a:solidFill>
              <a:latin typeface="Aptos Narrow" panose="020B0004020202020204" pitchFamily="34" charset="0"/>
            </a:rPr>
            <a:t>DIO (Days Inventory Outstanding)</a:t>
          </a:r>
          <a:r>
            <a:rPr lang="en-US" sz="1100" b="1" i="0" u="none" strike="noStrike">
              <a:solidFill>
                <a:srgbClr val="000000"/>
              </a:solidFill>
              <a:latin typeface="Aptos Narrow" panose="020B0004020202020204" pitchFamily="34" charset="0"/>
            </a:rPr>
            <a:t>: </a:t>
          </a:r>
          <a:r>
            <a:rPr lang="en-US" sz="1100" b="0" i="0" u="none" strike="noStrike">
              <a:solidFill>
                <a:srgbClr val="000000"/>
              </a:solidFill>
              <a:latin typeface="Aptos Narrow" panose="020B0004020202020204" pitchFamily="34" charset="0"/>
            </a:rPr>
            <a:t>Lower is better</a:t>
          </a:r>
          <a:endParaRPr lang="en-US" sz="1100" b="1" i="0" u="none" strike="noStrike">
            <a:solidFill>
              <a:srgbClr val="0070C0"/>
            </a:solidFill>
            <a:latin typeface="Aptos Narrow" panose="020B0004020202020204" pitchFamily="34" charset="0"/>
          </a:endParaRPr>
        </a:p>
        <a:p>
          <a:pPr marL="0" indent="0" algn="l"/>
          <a:r>
            <a:rPr lang="en-US" sz="1100" b="1" i="0" u="none" strike="noStrike">
              <a:solidFill>
                <a:srgbClr val="0070C0"/>
              </a:solidFill>
              <a:latin typeface="Aptos Narrow" panose="020B0004020202020204" pitchFamily="34" charset="0"/>
            </a:rPr>
            <a:t>➤</a:t>
          </a:r>
          <a:r>
            <a:rPr lang="en-US" sz="1100" b="0" i="0" u="none" strike="noStrike">
              <a:solidFill>
                <a:srgbClr val="000000"/>
              </a:solidFill>
              <a:latin typeface="Aptos Narrow" panose="020B0004020202020204" pitchFamily="34" charset="0"/>
            </a:rPr>
            <a:t> Tells how long inventory sits before selling</a:t>
          </a:r>
          <a:endParaRPr lang="en-US" sz="1100" b="0" i="0" u="none" strike="noStrike">
            <a:solidFill>
              <a:schemeClr val="dk1"/>
            </a:solidFill>
            <a:latin typeface="+mn-lt"/>
            <a:ea typeface="+mn-lt"/>
            <a:cs typeface="+mn-lt"/>
          </a:endParaRPr>
        </a:p>
        <a:p>
          <a:pPr marL="0" indent="0" algn="l"/>
          <a:endParaRPr lang="en-US" sz="1100">
            <a:solidFill>
              <a:schemeClr val="dk1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4</xdr:col>
      <xdr:colOff>1076325</xdr:colOff>
      <xdr:row>25</xdr:row>
      <xdr:rowOff>19050</xdr:rowOff>
    </xdr:from>
    <xdr:to>
      <xdr:col>4</xdr:col>
      <xdr:colOff>1285875</xdr:colOff>
      <xdr:row>26</xdr:row>
      <xdr:rowOff>28575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5A455CD9-424E-BA7E-B25B-B7F4D81170D5}"/>
            </a:ext>
            <a:ext uri="{147F2762-F138-4A5C-976F-8EAC2B608ADB}">
              <a16:predDERef xmlns:a16="http://schemas.microsoft.com/office/drawing/2014/main" pred="{43F861D7-EFB3-0AC3-38F5-43DFB6BB8D40}"/>
            </a:ext>
          </a:extLst>
        </xdr:cNvPr>
        <xdr:cNvSpPr/>
      </xdr:nvSpPr>
      <xdr:spPr>
        <a:xfrm>
          <a:off x="6181725" y="5476875"/>
          <a:ext cx="209550" cy="200025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>
    <xdr:from>
      <xdr:col>4</xdr:col>
      <xdr:colOff>1076325</xdr:colOff>
      <xdr:row>28</xdr:row>
      <xdr:rowOff>47625</xdr:rowOff>
    </xdr:from>
    <xdr:to>
      <xdr:col>4</xdr:col>
      <xdr:colOff>1276350</xdr:colOff>
      <xdr:row>29</xdr:row>
      <xdr:rowOff>66675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552E53B2-6407-2ACC-499E-73AD176E5D09}"/>
            </a:ext>
            <a:ext uri="{147F2762-F138-4A5C-976F-8EAC2B608ADB}">
              <a16:predDERef xmlns:a16="http://schemas.microsoft.com/office/drawing/2014/main" pred="{5A455CD9-424E-BA7E-B25B-B7F4D81170D5}"/>
            </a:ext>
          </a:extLst>
        </xdr:cNvPr>
        <xdr:cNvSpPr/>
      </xdr:nvSpPr>
      <xdr:spPr>
        <a:xfrm>
          <a:off x="6181725" y="6076950"/>
          <a:ext cx="200025" cy="209550"/>
        </a:xfrm>
        <a:prstGeom prst="ellipse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>
    <xdr:from>
      <xdr:col>4</xdr:col>
      <xdr:colOff>1076325</xdr:colOff>
      <xdr:row>31</xdr:row>
      <xdr:rowOff>133350</xdr:rowOff>
    </xdr:from>
    <xdr:to>
      <xdr:col>4</xdr:col>
      <xdr:colOff>1285875</xdr:colOff>
      <xdr:row>32</xdr:row>
      <xdr:rowOff>161925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6A0F2905-382C-CD23-E1CF-0A01F5043076}"/>
            </a:ext>
            <a:ext uri="{147F2762-F138-4A5C-976F-8EAC2B608ADB}">
              <a16:predDERef xmlns:a16="http://schemas.microsoft.com/office/drawing/2014/main" pred="{552E53B2-6407-2ACC-499E-73AD176E5D09}"/>
            </a:ext>
          </a:extLst>
        </xdr:cNvPr>
        <xdr:cNvSpPr/>
      </xdr:nvSpPr>
      <xdr:spPr>
        <a:xfrm>
          <a:off x="6181725" y="6734175"/>
          <a:ext cx="209550" cy="219075"/>
        </a:xfrm>
        <a:prstGeom prst="ellipse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9C69C-F1EB-435D-9283-1162A8A7A3CE}">
  <dimension ref="A1:S11"/>
  <sheetViews>
    <sheetView zoomScale="89" workbookViewId="0">
      <selection activeCell="F2" sqref="F2"/>
    </sheetView>
  </sheetViews>
  <sheetFormatPr defaultRowHeight="15"/>
  <cols>
    <col min="9" max="15" width="9.140625" style="11"/>
    <col min="16" max="16" width="9.140625" style="16"/>
    <col min="17" max="17" width="14.140625" customWidth="1"/>
  </cols>
  <sheetData>
    <row r="1" spans="1:19" ht="43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5" t="s">
        <v>15</v>
      </c>
      <c r="Q1" s="1" t="s">
        <v>16</v>
      </c>
      <c r="R1" s="2"/>
      <c r="S1" s="2"/>
    </row>
    <row r="2" spans="1:19">
      <c r="A2" t="s">
        <v>17</v>
      </c>
      <c r="B2" t="s">
        <v>18</v>
      </c>
      <c r="C2" t="s">
        <v>19</v>
      </c>
      <c r="D2">
        <v>1200</v>
      </c>
      <c r="E2">
        <v>15</v>
      </c>
      <c r="F2">
        <v>50</v>
      </c>
      <c r="G2">
        <v>0.2</v>
      </c>
      <c r="H2">
        <v>7</v>
      </c>
      <c r="I2" s="11">
        <f xml:space="preserve"> D2/365</f>
        <v>3.2876712328767121</v>
      </c>
      <c r="J2" s="11">
        <f>SQRT((2 * D2 * F2) / (E2 * G2))</f>
        <v>200</v>
      </c>
      <c r="K2" s="11">
        <f>I2 * H2 + L2</f>
        <v>73.013698630136986</v>
      </c>
      <c r="L2" s="11">
        <f>J2 * 0.25</f>
        <v>50</v>
      </c>
      <c r="M2" s="11">
        <f>L2+J2/2</f>
        <v>150</v>
      </c>
      <c r="N2" s="11">
        <f>D2/M2</f>
        <v>8</v>
      </c>
      <c r="O2" s="11">
        <f>365/N2</f>
        <v>45.625</v>
      </c>
      <c r="P2" s="16">
        <f>D2*E2</f>
        <v>18000</v>
      </c>
      <c r="Q2">
        <f>P2/D2</f>
        <v>15</v>
      </c>
    </row>
    <row r="3" spans="1:19">
      <c r="A3" t="s">
        <v>20</v>
      </c>
      <c r="B3" t="s">
        <v>21</v>
      </c>
      <c r="C3" t="s">
        <v>22</v>
      </c>
      <c r="D3">
        <v>800</v>
      </c>
      <c r="E3">
        <v>25</v>
      </c>
      <c r="F3">
        <v>60</v>
      </c>
      <c r="G3">
        <v>0.25</v>
      </c>
      <c r="H3">
        <v>10</v>
      </c>
      <c r="I3" s="11">
        <f t="shared" ref="I3:I11" si="0" xml:space="preserve"> D3/365</f>
        <v>2.1917808219178081</v>
      </c>
      <c r="J3" s="11">
        <f t="shared" ref="J3:J11" si="1">SQRT((2 * D3 * F3) / (E3 * G3))</f>
        <v>123.93546707863734</v>
      </c>
      <c r="K3" s="11">
        <f t="shared" ref="K3:K11" si="2">I3 * H3 + L3</f>
        <v>52.901674988837414</v>
      </c>
      <c r="L3" s="11">
        <f t="shared" ref="L3:L11" si="3">J3 * 0.25</f>
        <v>30.983866769659336</v>
      </c>
      <c r="M3" s="11">
        <f t="shared" ref="M3:M11" si="4">L3+J3/2</f>
        <v>92.951600308978016</v>
      </c>
      <c r="N3" s="11">
        <f t="shared" ref="N3:N11" si="5">D3/M3</f>
        <v>8.6066296582387025</v>
      </c>
      <c r="O3" s="11">
        <f t="shared" ref="O3:O11" si="6">365/N3</f>
        <v>42.409167640971226</v>
      </c>
      <c r="P3" s="16">
        <f t="shared" ref="P3:P11" si="7">D3*E3</f>
        <v>20000</v>
      </c>
      <c r="Q3">
        <f t="shared" ref="Q3:Q11" si="8">P3/D3</f>
        <v>25</v>
      </c>
    </row>
    <row r="4" spans="1:19">
      <c r="A4" t="s">
        <v>23</v>
      </c>
      <c r="B4" t="s">
        <v>24</v>
      </c>
      <c r="C4" t="s">
        <v>25</v>
      </c>
      <c r="D4">
        <v>2500</v>
      </c>
      <c r="E4">
        <v>8</v>
      </c>
      <c r="F4">
        <v>40</v>
      </c>
      <c r="G4">
        <v>0.18</v>
      </c>
      <c r="H4">
        <v>5</v>
      </c>
      <c r="I4" s="11">
        <f t="shared" si="0"/>
        <v>6.8493150684931505</v>
      </c>
      <c r="J4" s="11">
        <f t="shared" si="1"/>
        <v>372.67799624996496</v>
      </c>
      <c r="K4" s="11">
        <f t="shared" si="2"/>
        <v>127.41607440495699</v>
      </c>
      <c r="L4" s="11">
        <f t="shared" si="3"/>
        <v>93.169499062491241</v>
      </c>
      <c r="M4" s="11">
        <f t="shared" si="4"/>
        <v>279.50849718747372</v>
      </c>
      <c r="N4" s="11">
        <f t="shared" si="5"/>
        <v>8.9442719099991592</v>
      </c>
      <c r="O4" s="11">
        <f t="shared" si="6"/>
        <v>40.80824058937116</v>
      </c>
      <c r="P4" s="16">
        <f t="shared" si="7"/>
        <v>20000</v>
      </c>
      <c r="Q4">
        <f t="shared" si="8"/>
        <v>8</v>
      </c>
    </row>
    <row r="5" spans="1:19">
      <c r="A5" t="s">
        <v>26</v>
      </c>
      <c r="B5" t="s">
        <v>27</v>
      </c>
      <c r="C5" t="s">
        <v>28</v>
      </c>
      <c r="D5">
        <v>600</v>
      </c>
      <c r="E5">
        <v>90</v>
      </c>
      <c r="F5">
        <v>120</v>
      </c>
      <c r="G5">
        <v>0.22</v>
      </c>
      <c r="H5">
        <v>14</v>
      </c>
      <c r="I5" s="11">
        <f t="shared" si="0"/>
        <v>1.6438356164383561</v>
      </c>
      <c r="J5" s="11">
        <f t="shared" si="1"/>
        <v>85.28028654224417</v>
      </c>
      <c r="K5" s="11">
        <f t="shared" si="2"/>
        <v>44.333770265698028</v>
      </c>
      <c r="L5" s="11">
        <f t="shared" si="3"/>
        <v>21.320071635561042</v>
      </c>
      <c r="M5" s="11">
        <f t="shared" si="4"/>
        <v>63.960214906683127</v>
      </c>
      <c r="N5" s="11">
        <f t="shared" si="5"/>
        <v>9.3808315196468595</v>
      </c>
      <c r="O5" s="11">
        <f t="shared" si="6"/>
        <v>38.909130734898902</v>
      </c>
      <c r="P5" s="16">
        <f t="shared" si="7"/>
        <v>54000</v>
      </c>
      <c r="Q5">
        <f t="shared" si="8"/>
        <v>90</v>
      </c>
    </row>
    <row r="6" spans="1:19">
      <c r="A6" t="s">
        <v>29</v>
      </c>
      <c r="B6" t="s">
        <v>30</v>
      </c>
      <c r="C6" t="s">
        <v>19</v>
      </c>
      <c r="D6">
        <v>1500</v>
      </c>
      <c r="E6">
        <v>35</v>
      </c>
      <c r="F6">
        <v>70</v>
      </c>
      <c r="G6">
        <v>0.2</v>
      </c>
      <c r="H6">
        <v>9</v>
      </c>
      <c r="I6" s="11">
        <f t="shared" si="0"/>
        <v>4.1095890410958908</v>
      </c>
      <c r="J6" s="11">
        <f t="shared" si="1"/>
        <v>173.20508075688772</v>
      </c>
      <c r="K6" s="11">
        <f t="shared" si="2"/>
        <v>80.287571559084938</v>
      </c>
      <c r="L6" s="11">
        <f t="shared" si="3"/>
        <v>43.301270189221931</v>
      </c>
      <c r="M6" s="11">
        <f t="shared" si="4"/>
        <v>129.9038105676658</v>
      </c>
      <c r="N6" s="11">
        <f t="shared" si="5"/>
        <v>11.547005383792515</v>
      </c>
      <c r="O6" s="11">
        <f t="shared" si="6"/>
        <v>31.609927238132013</v>
      </c>
      <c r="P6" s="16">
        <f t="shared" si="7"/>
        <v>52500</v>
      </c>
      <c r="Q6">
        <f t="shared" si="8"/>
        <v>35</v>
      </c>
    </row>
    <row r="7" spans="1:19">
      <c r="A7" t="s">
        <v>31</v>
      </c>
      <c r="B7" t="s">
        <v>32</v>
      </c>
      <c r="C7" t="s">
        <v>33</v>
      </c>
      <c r="D7">
        <v>3500</v>
      </c>
      <c r="E7">
        <v>2</v>
      </c>
      <c r="F7">
        <v>30</v>
      </c>
      <c r="G7">
        <v>0.15</v>
      </c>
      <c r="H7">
        <v>4</v>
      </c>
      <c r="I7" s="11">
        <f t="shared" si="0"/>
        <v>9.5890410958904102</v>
      </c>
      <c r="J7" s="11">
        <f t="shared" si="1"/>
        <v>836.66002653407554</v>
      </c>
      <c r="K7" s="11">
        <f t="shared" si="2"/>
        <v>247.52117101708052</v>
      </c>
      <c r="L7" s="11">
        <f t="shared" si="3"/>
        <v>209.16500663351889</v>
      </c>
      <c r="M7" s="11">
        <f t="shared" si="4"/>
        <v>627.4950199005566</v>
      </c>
      <c r="N7" s="11">
        <f t="shared" si="5"/>
        <v>5.577733510227171</v>
      </c>
      <c r="O7" s="11">
        <f t="shared" si="6"/>
        <v>65.438766361058043</v>
      </c>
      <c r="P7" s="16">
        <f t="shared" si="7"/>
        <v>7000</v>
      </c>
      <c r="Q7">
        <f t="shared" si="8"/>
        <v>2</v>
      </c>
    </row>
    <row r="8" spans="1:19">
      <c r="A8" t="s">
        <v>34</v>
      </c>
      <c r="B8" t="s">
        <v>35</v>
      </c>
      <c r="C8" t="s">
        <v>36</v>
      </c>
      <c r="D8">
        <v>1800</v>
      </c>
      <c r="E8">
        <v>12</v>
      </c>
      <c r="F8">
        <v>45</v>
      </c>
      <c r="G8">
        <v>0.18</v>
      </c>
      <c r="H8">
        <v>6</v>
      </c>
      <c r="I8" s="11">
        <f t="shared" si="0"/>
        <v>4.9315068493150687</v>
      </c>
      <c r="J8" s="11">
        <f t="shared" si="1"/>
        <v>273.86127875258308</v>
      </c>
      <c r="K8" s="11">
        <f t="shared" si="2"/>
        <v>98.054360784036177</v>
      </c>
      <c r="L8" s="11">
        <f t="shared" si="3"/>
        <v>68.465319688145769</v>
      </c>
      <c r="M8" s="11">
        <f t="shared" si="4"/>
        <v>205.39595906443731</v>
      </c>
      <c r="N8" s="11">
        <f t="shared" si="5"/>
        <v>8.7635609200826572</v>
      </c>
      <c r="O8" s="11">
        <f t="shared" si="6"/>
        <v>41.649736143622007</v>
      </c>
      <c r="P8" s="16">
        <f t="shared" si="7"/>
        <v>21600</v>
      </c>
      <c r="Q8">
        <f t="shared" si="8"/>
        <v>12</v>
      </c>
    </row>
    <row r="9" spans="1:19">
      <c r="A9" t="s">
        <v>37</v>
      </c>
      <c r="B9" t="s">
        <v>38</v>
      </c>
      <c r="C9" t="s">
        <v>39</v>
      </c>
      <c r="D9">
        <v>700</v>
      </c>
      <c r="E9">
        <v>65</v>
      </c>
      <c r="F9">
        <v>85</v>
      </c>
      <c r="G9">
        <v>0.25</v>
      </c>
      <c r="H9">
        <v>12</v>
      </c>
      <c r="I9" s="11">
        <f t="shared" si="0"/>
        <v>1.9178082191780821</v>
      </c>
      <c r="J9" s="11">
        <f t="shared" si="1"/>
        <v>85.574978370297728</v>
      </c>
      <c r="K9" s="11">
        <f t="shared" si="2"/>
        <v>44.407443222711422</v>
      </c>
      <c r="L9" s="11">
        <f t="shared" si="3"/>
        <v>21.393744592574432</v>
      </c>
      <c r="M9" s="11">
        <f t="shared" si="4"/>
        <v>64.181233777723293</v>
      </c>
      <c r="N9" s="11">
        <f t="shared" si="5"/>
        <v>10.906614890332063</v>
      </c>
      <c r="O9" s="11">
        <f t="shared" si="6"/>
        <v>33.465929041241431</v>
      </c>
      <c r="P9" s="16">
        <f t="shared" si="7"/>
        <v>45500</v>
      </c>
      <c r="Q9">
        <f t="shared" si="8"/>
        <v>65</v>
      </c>
    </row>
    <row r="10" spans="1:19">
      <c r="A10" t="s">
        <v>40</v>
      </c>
      <c r="B10" t="s">
        <v>41</v>
      </c>
      <c r="C10" t="s">
        <v>42</v>
      </c>
      <c r="D10">
        <v>2200</v>
      </c>
      <c r="E10">
        <v>6</v>
      </c>
      <c r="F10">
        <v>35</v>
      </c>
      <c r="G10">
        <v>0.2</v>
      </c>
      <c r="H10">
        <v>5</v>
      </c>
      <c r="I10" s="11">
        <f t="shared" si="0"/>
        <v>6.0273972602739727</v>
      </c>
      <c r="J10" s="11">
        <f t="shared" si="1"/>
        <v>358.23642100341124</v>
      </c>
      <c r="K10" s="11">
        <f t="shared" si="2"/>
        <v>119.69609155222267</v>
      </c>
      <c r="L10" s="11">
        <f t="shared" si="3"/>
        <v>89.559105250852809</v>
      </c>
      <c r="M10" s="11">
        <f t="shared" si="4"/>
        <v>268.67731575255846</v>
      </c>
      <c r="N10" s="11">
        <f t="shared" si="5"/>
        <v>8.1882610515065437</v>
      </c>
      <c r="O10" s="11">
        <f t="shared" si="6"/>
        <v>44.576009204401743</v>
      </c>
      <c r="P10" s="16">
        <f t="shared" si="7"/>
        <v>13200</v>
      </c>
      <c r="Q10">
        <f t="shared" si="8"/>
        <v>6</v>
      </c>
    </row>
    <row r="11" spans="1:19">
      <c r="A11" t="s">
        <v>43</v>
      </c>
      <c r="B11" t="s">
        <v>44</v>
      </c>
      <c r="C11" t="s">
        <v>45</v>
      </c>
      <c r="D11">
        <v>950</v>
      </c>
      <c r="E11">
        <v>55</v>
      </c>
      <c r="F11">
        <v>70</v>
      </c>
      <c r="G11">
        <v>0.22</v>
      </c>
      <c r="H11">
        <v>8</v>
      </c>
      <c r="I11" s="11">
        <f t="shared" si="0"/>
        <v>2.6027397260273974</v>
      </c>
      <c r="J11" s="11">
        <f t="shared" si="1"/>
        <v>104.84147813337087</v>
      </c>
      <c r="K11" s="11">
        <f t="shared" si="2"/>
        <v>47.032287341561897</v>
      </c>
      <c r="L11" s="11">
        <f t="shared" si="3"/>
        <v>26.210369533342718</v>
      </c>
      <c r="M11" s="11">
        <f t="shared" si="4"/>
        <v>78.631108600028156</v>
      </c>
      <c r="N11" s="11">
        <f t="shared" si="5"/>
        <v>12.081732242036072</v>
      </c>
      <c r="O11" s="11">
        <f t="shared" si="6"/>
        <v>30.210899620010817</v>
      </c>
      <c r="P11" s="16">
        <f t="shared" si="7"/>
        <v>52250</v>
      </c>
      <c r="Q11">
        <f t="shared" si="8"/>
        <v>55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06C6B-03C0-4FF2-BD53-669F98AF0BC2}">
  <dimension ref="A1:S11"/>
  <sheetViews>
    <sheetView topLeftCell="I1" zoomScale="99" workbookViewId="0">
      <selection activeCell="O1" sqref="O1"/>
    </sheetView>
  </sheetViews>
  <sheetFormatPr defaultRowHeight="15"/>
  <cols>
    <col min="2" max="2" width="13.28515625" customWidth="1"/>
    <col min="3" max="3" width="11.42578125" customWidth="1"/>
    <col min="9" max="9" width="14" style="11" customWidth="1"/>
    <col min="10" max="11" width="9.140625" style="11"/>
    <col min="12" max="12" width="12.7109375" style="11" customWidth="1"/>
    <col min="13" max="13" width="9.140625" style="11"/>
    <col min="14" max="14" width="16" style="11" customWidth="1"/>
    <col min="15" max="15" width="9.140625" style="11"/>
    <col min="16" max="16" width="17.28515625" customWidth="1"/>
  </cols>
  <sheetData>
    <row r="1" spans="1:19" ht="30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3" t="s">
        <v>15</v>
      </c>
      <c r="Q1" s="3" t="s">
        <v>46</v>
      </c>
      <c r="R1" s="3" t="s">
        <v>47</v>
      </c>
      <c r="S1" s="4"/>
    </row>
    <row r="2" spans="1:19">
      <c r="A2" t="s">
        <v>17</v>
      </c>
      <c r="B2" t="s">
        <v>18</v>
      </c>
      <c r="C2" t="s">
        <v>19</v>
      </c>
      <c r="D2">
        <v>1200</v>
      </c>
      <c r="E2">
        <v>15</v>
      </c>
      <c r="F2">
        <v>50</v>
      </c>
      <c r="G2">
        <v>0.2</v>
      </c>
      <c r="H2">
        <v>7</v>
      </c>
      <c r="I2" s="11">
        <v>3.2876712328767099</v>
      </c>
      <c r="J2" s="11">
        <f>SQRT((2*D2*F2)/G2)</f>
        <v>774.59666924148337</v>
      </c>
      <c r="K2" s="11">
        <f>SQRT(I2*H2)+L2</f>
        <v>48.452156124206461</v>
      </c>
      <c r="L2" s="11">
        <f>1.65 * 10* SQRT(H2)</f>
        <v>43.654896632565745</v>
      </c>
      <c r="M2" s="11">
        <f>L2+(J2/2)</f>
        <v>430.95323125330742</v>
      </c>
      <c r="N2" s="11">
        <f>D2/M2</f>
        <v>2.7845248926667385</v>
      </c>
      <c r="O2" s="11">
        <f>365/N2</f>
        <v>131.08160783954767</v>
      </c>
      <c r="P2">
        <f>D2*E2</f>
        <v>18000</v>
      </c>
      <c r="Q2">
        <f>SUM($P$2:P5)/SUM($P$2:$P$11)</f>
        <v>0.24818946956351537</v>
      </c>
      <c r="R2" t="str">
        <f>IF(Q2&lt;=0.7, "A", IF(Q2&lt;=0.9, "B", "C"))</f>
        <v>A</v>
      </c>
    </row>
    <row r="3" spans="1:19">
      <c r="A3" t="s">
        <v>20</v>
      </c>
      <c r="B3" t="s">
        <v>21</v>
      </c>
      <c r="C3" t="s">
        <v>22</v>
      </c>
      <c r="D3">
        <v>800</v>
      </c>
      <c r="E3">
        <v>25</v>
      </c>
      <c r="F3">
        <v>60</v>
      </c>
      <c r="G3">
        <v>0.25</v>
      </c>
      <c r="H3">
        <v>10</v>
      </c>
      <c r="I3" s="11">
        <v>2.1917808219178001</v>
      </c>
      <c r="J3" s="11">
        <f t="shared" ref="J3:J11" si="0">SQRT((2*D3*F3)/G3)</f>
        <v>619.6773353931867</v>
      </c>
      <c r="K3" s="11">
        <f>SQRT(I3*H3)+L3</f>
        <v>56.859227280623479</v>
      </c>
      <c r="L3" s="11">
        <f t="shared" ref="L3:L11" si="1">1.65 * 10* SQRT(H3)</f>
        <v>52.177581392778265</v>
      </c>
      <c r="M3" s="11">
        <f t="shared" ref="M3:M11" si="2">L3+(J3/2)</f>
        <v>362.01624908937163</v>
      </c>
      <c r="N3" s="11">
        <f t="shared" ref="N3:N11" si="3">D3/M3</f>
        <v>2.2098455580719043</v>
      </c>
      <c r="O3" s="11">
        <f t="shared" ref="O3:O11" si="4">365/N3</f>
        <v>165.16991364702582</v>
      </c>
      <c r="P3">
        <f t="shared" ref="P3:P11" si="5">D3*E3</f>
        <v>20000</v>
      </c>
      <c r="Q3">
        <f>SUM($P$2:P6)/SUM($P$2:$P$11)</f>
        <v>0.45370914073204149</v>
      </c>
      <c r="R3" t="str">
        <f t="shared" ref="R3:R11" si="6">IF(Q3&lt;=0.7, "A", IF(Q3&lt;=0.9, "B", "C"))</f>
        <v>A</v>
      </c>
    </row>
    <row r="4" spans="1:19">
      <c r="A4" t="s">
        <v>23</v>
      </c>
      <c r="B4" t="s">
        <v>24</v>
      </c>
      <c r="C4" t="s">
        <v>25</v>
      </c>
      <c r="D4">
        <v>2500</v>
      </c>
      <c r="E4">
        <v>8</v>
      </c>
      <c r="F4">
        <v>40</v>
      </c>
      <c r="G4">
        <v>0.18</v>
      </c>
      <c r="H4">
        <v>5</v>
      </c>
      <c r="I4" s="11">
        <v>6.8493150684931496</v>
      </c>
      <c r="J4" s="11">
        <f t="shared" si="0"/>
        <v>1054.0925533894599</v>
      </c>
      <c r="K4" s="11">
        <f t="shared" ref="K4:K11" si="7">SQRT(I4*H4)+L4</f>
        <v>42.74717898855306</v>
      </c>
      <c r="L4" s="11">
        <f t="shared" si="1"/>
        <v>36.89512162874653</v>
      </c>
      <c r="M4" s="11">
        <f t="shared" si="2"/>
        <v>563.94139832347651</v>
      </c>
      <c r="N4" s="11">
        <f t="shared" si="3"/>
        <v>4.4330847272999829</v>
      </c>
      <c r="O4" s="11">
        <f t="shared" si="4"/>
        <v>82.335444155227577</v>
      </c>
      <c r="P4">
        <f t="shared" si="5"/>
        <v>20000</v>
      </c>
      <c r="Q4">
        <f>SUM($P$2:P7)/SUM($P$2:$P$11)</f>
        <v>0.48111176355451163</v>
      </c>
      <c r="R4" t="str">
        <f t="shared" si="6"/>
        <v>A</v>
      </c>
    </row>
    <row r="5" spans="1:19">
      <c r="A5" t="s">
        <v>26</v>
      </c>
      <c r="B5" t="s">
        <v>27</v>
      </c>
      <c r="C5" t="s">
        <v>28</v>
      </c>
      <c r="D5">
        <v>600</v>
      </c>
      <c r="E5">
        <v>9</v>
      </c>
      <c r="F5">
        <v>120</v>
      </c>
      <c r="G5">
        <v>0.22</v>
      </c>
      <c r="H5">
        <v>14</v>
      </c>
      <c r="I5" s="11">
        <v>1.6438356164383501</v>
      </c>
      <c r="J5" s="11">
        <f t="shared" si="0"/>
        <v>809.03983495589057</v>
      </c>
      <c r="K5" s="11">
        <f t="shared" si="7"/>
        <v>66.534606373410739</v>
      </c>
      <c r="L5" s="11">
        <f t="shared" si="1"/>
        <v>61.73734688177003</v>
      </c>
      <c r="M5" s="11">
        <f t="shared" si="2"/>
        <v>466.25726435971529</v>
      </c>
      <c r="N5" s="11">
        <f t="shared" si="3"/>
        <v>1.2868432212502814</v>
      </c>
      <c r="O5" s="11">
        <f t="shared" si="4"/>
        <v>283.63983581882678</v>
      </c>
      <c r="P5">
        <f t="shared" si="5"/>
        <v>5400</v>
      </c>
      <c r="Q5">
        <f>SUM($P$2:P8)/SUM($P$2:$P$11)</f>
        <v>0.56566842826384811</v>
      </c>
      <c r="R5" t="str">
        <f>IF(Q5&lt;=0.7, "A", IF(Q5&lt;=0.9, "B", "C"))</f>
        <v>A</v>
      </c>
    </row>
    <row r="6" spans="1:19">
      <c r="A6" t="s">
        <v>29</v>
      </c>
      <c r="B6" t="s">
        <v>30</v>
      </c>
      <c r="C6" t="s">
        <v>19</v>
      </c>
      <c r="D6">
        <v>1500</v>
      </c>
      <c r="E6">
        <v>35</v>
      </c>
      <c r="F6">
        <v>70</v>
      </c>
      <c r="G6">
        <v>0.2</v>
      </c>
      <c r="H6">
        <v>9</v>
      </c>
      <c r="I6" s="11">
        <v>4.10958904109589</v>
      </c>
      <c r="J6" s="11">
        <f t="shared" si="0"/>
        <v>1024.6950765959598</v>
      </c>
      <c r="K6" s="11">
        <f t="shared" si="7"/>
        <v>55.581636405595376</v>
      </c>
      <c r="L6" s="11">
        <f t="shared" si="1"/>
        <v>49.5</v>
      </c>
      <c r="M6" s="11">
        <f t="shared" si="2"/>
        <v>561.8475382979799</v>
      </c>
      <c r="N6" s="11">
        <f t="shared" si="3"/>
        <v>2.6697634104511536</v>
      </c>
      <c r="O6" s="11">
        <f t="shared" si="4"/>
        <v>136.7162343191751</v>
      </c>
      <c r="P6">
        <f t="shared" si="5"/>
        <v>52500</v>
      </c>
      <c r="Q6">
        <f>SUM($P$2:P9)/SUM($P$2:$P$11)</f>
        <v>0.74378547660990413</v>
      </c>
      <c r="R6" t="str">
        <f t="shared" si="6"/>
        <v>B</v>
      </c>
    </row>
    <row r="7" spans="1:19">
      <c r="A7" t="s">
        <v>31</v>
      </c>
      <c r="B7" t="s">
        <v>32</v>
      </c>
      <c r="C7" t="s">
        <v>33</v>
      </c>
      <c r="D7">
        <v>3500</v>
      </c>
      <c r="E7">
        <v>2</v>
      </c>
      <c r="F7">
        <v>30</v>
      </c>
      <c r="G7">
        <v>0.15</v>
      </c>
      <c r="H7">
        <v>4</v>
      </c>
      <c r="I7" s="11">
        <v>9.5890410958904102</v>
      </c>
      <c r="J7" s="11">
        <f t="shared" si="0"/>
        <v>1183.2159566199232</v>
      </c>
      <c r="K7" s="11">
        <f t="shared" si="7"/>
        <v>39.193235372853323</v>
      </c>
      <c r="L7" s="11">
        <f t="shared" si="1"/>
        <v>33</v>
      </c>
      <c r="M7" s="11">
        <f t="shared" si="2"/>
        <v>624.6079783099616</v>
      </c>
      <c r="N7" s="11">
        <f t="shared" si="3"/>
        <v>5.6035147188964114</v>
      </c>
      <c r="O7" s="11">
        <f t="shared" si="4"/>
        <v>65.137689166610272</v>
      </c>
      <c r="P7">
        <f t="shared" si="5"/>
        <v>7000</v>
      </c>
      <c r="Q7">
        <f>SUM($P$2:P10)/SUM($P$2:$P$11)</f>
        <v>0.79545899393227637</v>
      </c>
      <c r="R7" t="str">
        <f>IF(Q7&lt;=0.7, "A", IF(Q7&lt;=0.9, "B", "C"))</f>
        <v>B</v>
      </c>
    </row>
    <row r="8" spans="1:19">
      <c r="A8" t="s">
        <v>34</v>
      </c>
      <c r="B8" t="s">
        <v>35</v>
      </c>
      <c r="C8" t="s">
        <v>36</v>
      </c>
      <c r="D8">
        <v>1800</v>
      </c>
      <c r="E8">
        <v>12</v>
      </c>
      <c r="F8">
        <v>45</v>
      </c>
      <c r="G8">
        <v>0.18</v>
      </c>
      <c r="H8">
        <v>6</v>
      </c>
      <c r="I8" s="11">
        <v>4.9315068493150598</v>
      </c>
      <c r="J8" s="11">
        <f t="shared" si="0"/>
        <v>948.68329805051383</v>
      </c>
      <c r="K8" s="11">
        <f t="shared" si="7"/>
        <v>45.85616172286192</v>
      </c>
      <c r="L8" s="11">
        <f t="shared" si="1"/>
        <v>40.416580755922432</v>
      </c>
      <c r="M8" s="11">
        <f t="shared" si="2"/>
        <v>514.75822978117935</v>
      </c>
      <c r="N8" s="11">
        <f t="shared" si="3"/>
        <v>3.4967872213819082</v>
      </c>
      <c r="O8" s="11">
        <f t="shared" si="4"/>
        <v>104.38152992785025</v>
      </c>
      <c r="P8">
        <f t="shared" si="5"/>
        <v>21600</v>
      </c>
      <c r="Q8">
        <f>SUM($P$2:P11)/SUM($P$2:$P$11)</f>
        <v>1</v>
      </c>
      <c r="R8" t="str">
        <f t="shared" si="6"/>
        <v>C</v>
      </c>
    </row>
    <row r="9" spans="1:19">
      <c r="A9" t="s">
        <v>37</v>
      </c>
      <c r="B9" t="s">
        <v>38</v>
      </c>
      <c r="C9" t="s">
        <v>39</v>
      </c>
      <c r="D9">
        <v>700</v>
      </c>
      <c r="E9">
        <v>65</v>
      </c>
      <c r="F9">
        <v>85</v>
      </c>
      <c r="G9">
        <v>0.25</v>
      </c>
      <c r="H9">
        <v>12</v>
      </c>
      <c r="I9" s="11">
        <v>1.9178082191780801</v>
      </c>
      <c r="J9" s="11">
        <f t="shared" si="0"/>
        <v>689.92753242641356</v>
      </c>
      <c r="K9" s="11">
        <f t="shared" si="7"/>
        <v>61.954936141413661</v>
      </c>
      <c r="L9" s="11">
        <f t="shared" si="1"/>
        <v>57.157676649772945</v>
      </c>
      <c r="M9" s="11">
        <f t="shared" si="2"/>
        <v>402.12144286297973</v>
      </c>
      <c r="N9" s="11">
        <f t="shared" si="3"/>
        <v>1.7407676522202284</v>
      </c>
      <c r="O9" s="11">
        <f t="shared" si="4"/>
        <v>209.67760949283945</v>
      </c>
      <c r="P9">
        <f t="shared" si="5"/>
        <v>45500</v>
      </c>
      <c r="Q9">
        <f>SUM($P$2:P12)/SUM($P$2:$P$11)</f>
        <v>1</v>
      </c>
      <c r="R9" t="str">
        <f t="shared" si="6"/>
        <v>C</v>
      </c>
    </row>
    <row r="10" spans="1:19">
      <c r="A10" t="s">
        <v>40</v>
      </c>
      <c r="B10" t="s">
        <v>41</v>
      </c>
      <c r="C10" t="s">
        <v>42</v>
      </c>
      <c r="D10">
        <v>2200</v>
      </c>
      <c r="E10">
        <v>6</v>
      </c>
      <c r="F10">
        <v>35</v>
      </c>
      <c r="G10">
        <v>0.2</v>
      </c>
      <c r="H10">
        <v>5</v>
      </c>
      <c r="I10" s="11">
        <v>6.02739726027397</v>
      </c>
      <c r="J10" s="11">
        <f t="shared" si="0"/>
        <v>877.49643873921218</v>
      </c>
      <c r="K10" s="11">
        <f t="shared" si="7"/>
        <v>42.384838042311976</v>
      </c>
      <c r="L10" s="11">
        <f t="shared" si="1"/>
        <v>36.89512162874653</v>
      </c>
      <c r="M10" s="11">
        <f t="shared" si="2"/>
        <v>475.64334099835264</v>
      </c>
      <c r="N10" s="11">
        <f t="shared" si="3"/>
        <v>4.6253144118076062</v>
      </c>
      <c r="O10" s="11">
        <f t="shared" si="4"/>
        <v>78.913554301999412</v>
      </c>
      <c r="P10">
        <f t="shared" si="5"/>
        <v>13200</v>
      </c>
      <c r="Q10">
        <f>SUM($P$2:P13)/SUM($P$2:$P$11)</f>
        <v>1</v>
      </c>
      <c r="R10" t="str">
        <f t="shared" si="6"/>
        <v>C</v>
      </c>
    </row>
    <row r="11" spans="1:19">
      <c r="A11" t="s">
        <v>43</v>
      </c>
      <c r="B11" t="s">
        <v>44</v>
      </c>
      <c r="C11" t="s">
        <v>45</v>
      </c>
      <c r="D11">
        <v>950</v>
      </c>
      <c r="E11">
        <v>55</v>
      </c>
      <c r="F11">
        <v>70</v>
      </c>
      <c r="G11">
        <v>0.22</v>
      </c>
      <c r="H11">
        <v>8</v>
      </c>
      <c r="I11" s="11">
        <v>2.6027397260273899</v>
      </c>
      <c r="J11" s="11">
        <f t="shared" si="0"/>
        <v>777.5252115175781</v>
      </c>
      <c r="K11" s="11">
        <f t="shared" si="7"/>
        <v>51.232151524716926</v>
      </c>
      <c r="L11" s="11">
        <f t="shared" si="1"/>
        <v>46.669047558312137</v>
      </c>
      <c r="M11" s="11">
        <f t="shared" si="2"/>
        <v>435.43165331710117</v>
      </c>
      <c r="N11" s="11">
        <f t="shared" si="3"/>
        <v>2.1817430881814341</v>
      </c>
      <c r="O11" s="11">
        <f t="shared" si="4"/>
        <v>167.29742469551783</v>
      </c>
      <c r="P11">
        <f t="shared" si="5"/>
        <v>52250</v>
      </c>
      <c r="Q11">
        <f>SUM($P$2:P14)/SUM($P$2:$P$11)</f>
        <v>1</v>
      </c>
      <c r="R11" t="str">
        <f t="shared" si="6"/>
        <v>C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61572C-CD81-4221-BBD7-BAFD97D9F919}">
  <dimension ref="A1:H6"/>
  <sheetViews>
    <sheetView workbookViewId="0">
      <selection activeCell="E3" sqref="E3"/>
    </sheetView>
  </sheetViews>
  <sheetFormatPr defaultRowHeight="15"/>
  <sheetData>
    <row r="1" spans="1:8" ht="57.75">
      <c r="A1" s="1" t="s">
        <v>48</v>
      </c>
      <c r="B1" s="1" t="s">
        <v>49</v>
      </c>
      <c r="C1" s="1" t="s">
        <v>50</v>
      </c>
      <c r="D1" s="1" t="s">
        <v>51</v>
      </c>
      <c r="E1" s="1" t="s">
        <v>52</v>
      </c>
      <c r="F1" s="1" t="s">
        <v>53</v>
      </c>
      <c r="G1" s="1" t="s">
        <v>54</v>
      </c>
      <c r="H1" s="1" t="s">
        <v>55</v>
      </c>
    </row>
    <row r="2" spans="1:8" ht="29.25">
      <c r="A2" s="5" t="s">
        <v>56</v>
      </c>
      <c r="B2" s="5">
        <v>8</v>
      </c>
      <c r="C2" s="5">
        <v>9</v>
      </c>
      <c r="D2" s="5">
        <v>7</v>
      </c>
      <c r="E2" s="5">
        <v>0.4</v>
      </c>
      <c r="F2" s="5">
        <v>0.3</v>
      </c>
      <c r="G2" s="5">
        <v>0.3</v>
      </c>
      <c r="H2" s="5">
        <v>8</v>
      </c>
    </row>
    <row r="3" spans="1:8" ht="29.25">
      <c r="A3" s="5" t="s">
        <v>57</v>
      </c>
      <c r="B3" s="5">
        <v>6</v>
      </c>
      <c r="C3" s="5">
        <v>7</v>
      </c>
      <c r="D3" s="5">
        <v>8</v>
      </c>
      <c r="E3" s="5">
        <v>0.4</v>
      </c>
      <c r="F3" s="5">
        <v>0.3</v>
      </c>
      <c r="G3" s="5">
        <v>0.3</v>
      </c>
      <c r="H3" s="5">
        <v>6.9</v>
      </c>
    </row>
    <row r="4" spans="1:8" ht="29.25">
      <c r="A4" s="5" t="s">
        <v>58</v>
      </c>
      <c r="B4" s="5">
        <v>9</v>
      </c>
      <c r="C4" s="5">
        <v>6</v>
      </c>
      <c r="D4" s="5">
        <v>6</v>
      </c>
      <c r="E4" s="5">
        <v>0.4</v>
      </c>
      <c r="F4" s="5">
        <v>0.3</v>
      </c>
      <c r="G4" s="5">
        <v>0.3</v>
      </c>
      <c r="H4" s="5">
        <v>7.2</v>
      </c>
    </row>
    <row r="5" spans="1:8" ht="32.450000000000003" customHeight="1">
      <c r="A5" s="5" t="s">
        <v>59</v>
      </c>
      <c r="B5" s="5">
        <v>7</v>
      </c>
      <c r="C5" s="5">
        <v>8</v>
      </c>
      <c r="D5" s="5">
        <v>9</v>
      </c>
      <c r="E5" s="5">
        <v>0.4</v>
      </c>
      <c r="F5" s="5">
        <v>0.3</v>
      </c>
      <c r="G5" s="5">
        <v>0.3</v>
      </c>
      <c r="H5" s="5">
        <v>7.9</v>
      </c>
    </row>
    <row r="6" spans="1:8" ht="22.15" customHeight="1">
      <c r="A6" s="5" t="s">
        <v>60</v>
      </c>
      <c r="B6" s="5">
        <v>5</v>
      </c>
      <c r="C6" s="5">
        <v>5</v>
      </c>
      <c r="D6" s="5">
        <v>7</v>
      </c>
      <c r="E6" s="5">
        <v>0.4</v>
      </c>
      <c r="F6" s="5">
        <v>0.3</v>
      </c>
      <c r="G6" s="5">
        <v>0.3</v>
      </c>
      <c r="H6" s="5">
        <v>5.6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7E7AE-1821-45B2-B353-6956D317FA9C}">
  <dimension ref="A1:H3"/>
  <sheetViews>
    <sheetView workbookViewId="0">
      <selection activeCell="F2" sqref="F2"/>
    </sheetView>
  </sheetViews>
  <sheetFormatPr defaultRowHeight="15"/>
  <sheetData>
    <row r="1" spans="1:8" ht="43.5">
      <c r="A1" s="1" t="s">
        <v>61</v>
      </c>
      <c r="B1" s="1" t="s">
        <v>62</v>
      </c>
      <c r="C1" s="1" t="s">
        <v>63</v>
      </c>
      <c r="D1" s="1" t="s">
        <v>64</v>
      </c>
      <c r="E1" s="1" t="s">
        <v>65</v>
      </c>
      <c r="F1" s="1" t="s">
        <v>66</v>
      </c>
      <c r="G1" s="1" t="s">
        <v>67</v>
      </c>
      <c r="H1" s="1" t="s">
        <v>65</v>
      </c>
    </row>
    <row r="2" spans="1:8" ht="29.25">
      <c r="A2" s="5" t="s">
        <v>68</v>
      </c>
      <c r="B2" s="6">
        <v>1000</v>
      </c>
      <c r="C2" s="7">
        <v>0.3</v>
      </c>
      <c r="D2" s="6">
        <v>2000</v>
      </c>
      <c r="E2" s="8">
        <f>B2+D2</f>
        <v>3000</v>
      </c>
      <c r="F2" s="5">
        <v>8</v>
      </c>
      <c r="G2" s="5" t="s">
        <v>69</v>
      </c>
      <c r="H2">
        <v>3000</v>
      </c>
    </row>
    <row r="3" spans="1:8" ht="29.25">
      <c r="A3" s="5" t="s">
        <v>70</v>
      </c>
      <c r="B3" s="6">
        <v>3500</v>
      </c>
      <c r="C3" s="7">
        <v>0.1</v>
      </c>
      <c r="D3" s="6">
        <v>1000</v>
      </c>
      <c r="E3" s="8">
        <f>B3+D3</f>
        <v>4500</v>
      </c>
      <c r="F3" s="5">
        <v>3</v>
      </c>
      <c r="G3" s="5" t="s">
        <v>71</v>
      </c>
      <c r="H3">
        <v>4500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81893-A395-490B-AE64-EE2AFBE04C8B}">
  <sheetPr>
    <pageSetUpPr fitToPage="1"/>
  </sheetPr>
  <dimension ref="A1:G39"/>
  <sheetViews>
    <sheetView tabSelected="1" workbookViewId="0">
      <selection activeCell="E10" sqref="E10"/>
    </sheetView>
  </sheetViews>
  <sheetFormatPr defaultRowHeight="15"/>
  <cols>
    <col min="1" max="1" width="28.5703125" customWidth="1"/>
    <col min="2" max="2" width="10.42578125" customWidth="1"/>
    <col min="3" max="3" width="26.85546875" customWidth="1"/>
    <col min="4" max="4" width="10.7109375" customWidth="1"/>
    <col min="5" max="5" width="27.42578125" customWidth="1"/>
    <col min="6" max="6" width="9.140625" customWidth="1"/>
    <col min="7" max="7" width="25.28515625" customWidth="1"/>
  </cols>
  <sheetData>
    <row r="1" spans="1:6" ht="30.75" customHeight="1"/>
    <row r="2" spans="1:6" ht="17.25" customHeight="1">
      <c r="F2" s="9"/>
    </row>
    <row r="3" spans="1:6">
      <c r="B3" s="9"/>
      <c r="C3" s="9"/>
    </row>
    <row r="5" spans="1:6">
      <c r="E5" s="9"/>
    </row>
    <row r="6" spans="1:6">
      <c r="C6" s="13"/>
    </row>
    <row r="10" spans="1:6" ht="33" customHeight="1">
      <c r="A10" s="19" t="s">
        <v>72</v>
      </c>
      <c r="B10" s="18"/>
      <c r="C10" s="22" t="s">
        <v>73</v>
      </c>
      <c r="D10" s="18"/>
      <c r="E10" s="22" t="s">
        <v>74</v>
      </c>
    </row>
    <row r="11" spans="1:6" ht="33.75" customHeight="1">
      <c r="A11" s="23">
        <f>AVERAGE('Inventory Calculations'!J2:J11)</f>
        <v>875.89499069296221</v>
      </c>
      <c r="B11" s="17"/>
      <c r="C11" s="20">
        <f>AVERAGE('Inventory Calculations'!M2:M11)</f>
        <v>483.75783265934251</v>
      </c>
      <c r="E11" s="21">
        <f>AVERAGE('Inventory Calculations'!O2:O11)</f>
        <v>142.43508433646201</v>
      </c>
    </row>
    <row r="25" spans="7:7">
      <c r="G25" s="24"/>
    </row>
    <row r="38" spans="6:7">
      <c r="G38" s="24" t="s">
        <v>75</v>
      </c>
    </row>
    <row r="39" spans="6:7">
      <c r="F39" t="s">
        <v>75</v>
      </c>
      <c r="G39" s="24"/>
    </row>
  </sheetData>
  <pageMargins left="0.7" right="0.7" top="0.75" bottom="0.75" header="0.3" footer="0.3"/>
  <pageSetup paperSize="7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734B6-246C-48DA-9DC1-DF5279358276}">
  <dimension ref="A1:I6"/>
  <sheetViews>
    <sheetView workbookViewId="0">
      <selection activeCell="D1" sqref="D1:E6"/>
    </sheetView>
  </sheetViews>
  <sheetFormatPr defaultRowHeight="15"/>
  <sheetData>
    <row r="1" spans="1:9" ht="30.75">
      <c r="A1" s="1" t="s">
        <v>47</v>
      </c>
      <c r="B1" s="2" t="s">
        <v>76</v>
      </c>
      <c r="D1" s="12" t="s">
        <v>48</v>
      </c>
      <c r="E1" s="12" t="s">
        <v>55</v>
      </c>
      <c r="G1" s="1" t="s">
        <v>61</v>
      </c>
      <c r="H1" s="1" t="s">
        <v>65</v>
      </c>
      <c r="I1" s="1" t="s">
        <v>66</v>
      </c>
    </row>
    <row r="2" spans="1:9" ht="29.25">
      <c r="A2" s="2" t="s">
        <v>77</v>
      </c>
      <c r="B2">
        <f>COUNTIF('Inventory Calculations'!R1:R11,"A")</f>
        <v>4</v>
      </c>
      <c r="D2" s="5" t="s">
        <v>56</v>
      </c>
      <c r="E2" s="5">
        <v>8</v>
      </c>
      <c r="G2" s="5" t="s">
        <v>68</v>
      </c>
      <c r="H2" s="8">
        <v>3000</v>
      </c>
      <c r="I2">
        <v>8</v>
      </c>
    </row>
    <row r="3" spans="1:9" ht="29.25">
      <c r="A3" s="2" t="s">
        <v>78</v>
      </c>
      <c r="B3">
        <f>COUNTIF('Inventory Calculations'!R1:R11,"B")</f>
        <v>2</v>
      </c>
      <c r="D3" s="5" t="s">
        <v>57</v>
      </c>
      <c r="E3" s="5">
        <v>6.9</v>
      </c>
      <c r="G3" s="5" t="s">
        <v>70</v>
      </c>
      <c r="H3" s="8">
        <v>4500</v>
      </c>
      <c r="I3">
        <v>3</v>
      </c>
    </row>
    <row r="4" spans="1:9" ht="29.25">
      <c r="A4" s="2" t="s">
        <v>79</v>
      </c>
      <c r="B4">
        <f>COUNTIF('Inventory Calculations'!R1:R11,"C")</f>
        <v>4</v>
      </c>
      <c r="D4" s="5" t="s">
        <v>58</v>
      </c>
      <c r="E4" s="5">
        <v>7.2</v>
      </c>
    </row>
    <row r="5" spans="1:9" ht="29.25">
      <c r="D5" s="5" t="s">
        <v>59</v>
      </c>
      <c r="E5" s="5">
        <v>7.9</v>
      </c>
    </row>
    <row r="6" spans="1:9" ht="29.25">
      <c r="D6" s="5" t="s">
        <v>60</v>
      </c>
      <c r="E6" s="5">
        <v>5.6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2025-05-28T14:19:07Z</dcterms:created>
  <dcterms:modified xsi:type="dcterms:W3CDTF">2025-06-09T10:58:26Z</dcterms:modified>
  <cp:category/>
  <cp:contentStatus/>
</cp:coreProperties>
</file>