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pivotTables/pivotTable5.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drawings/drawing10.xml" ContentType="application/vnd.openxmlformats-officedocument.drawing+xml"/>
  <Override PartName="/xl/pivotTables/pivotTable6.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rif shaikh\Downloads\"/>
    </mc:Choice>
  </mc:AlternateContent>
  <xr:revisionPtr revIDLastSave="0" documentId="13_ncr:1_{A116B71C-AB56-4F26-8737-BE6CE3E8D6DB}" xr6:coauthVersionLast="47" xr6:coauthVersionMax="47" xr10:uidLastSave="{00000000-0000-0000-0000-000000000000}"/>
  <bookViews>
    <workbookView xWindow="-110" yWindow="-110" windowWidth="19420" windowHeight="10300" activeTab="2" xr2:uid="{26D4546B-D2A1-4444-8EAF-A6228F96F0C1}"/>
  </bookViews>
  <sheets>
    <sheet name="Data" sheetId="1" r:id="rId1"/>
    <sheet name="1" sheetId="2" r:id="rId2"/>
    <sheet name="2" sheetId="3" r:id="rId3"/>
    <sheet name="3" sheetId="4" r:id="rId4"/>
    <sheet name="4" sheetId="5" r:id="rId5"/>
    <sheet name="5" sheetId="9" r:id="rId6"/>
    <sheet name="6" sheetId="10" r:id="rId7"/>
    <sheet name="7" sheetId="11" r:id="rId8"/>
    <sheet name="8" sheetId="14" r:id="rId9"/>
    <sheet name="9" sheetId="15" r:id="rId10"/>
    <sheet name="10" sheetId="16" r:id="rId11"/>
  </sheets>
  <definedNames>
    <definedName name="_xlnm._FilterDatabase" localSheetId="3" hidden="1">'3'!$C$4:$F$10</definedName>
    <definedName name="_xlnm._FilterDatabase" localSheetId="0" hidden="1">Data!$C$11:$G$11</definedName>
    <definedName name="_xlchart.v1.0" hidden="1">'6'!$P$4:$P$303</definedName>
    <definedName name="_xlchart.v1.1" hidden="1">'6'!$N$4:$N$303</definedName>
    <definedName name="_xlchart.v1.2" hidden="1">'6'!$P$4:$P$303</definedName>
    <definedName name="_xlcn.WorksheetConnection_beginnerDAcourseblank.xlsxdata1" hidden="1">Data[]</definedName>
    <definedName name="Slicer_Geography">#N/A</definedName>
    <definedName name="Slicer_Geography1">#N/A</definedName>
    <definedName name="Slicer_Product">#N/A</definedName>
    <definedName name="Slicer_Sales_Person">#N/A</definedName>
  </definedNames>
  <calcPr calcId="191029"/>
  <pivotCaches>
    <pivotCache cacheId="31" r:id="rId12"/>
    <pivotCache cacheId="138" r:id="rId13"/>
    <pivotCache cacheId="139" r:id="rId14"/>
    <pivotCache cacheId="161" r:id="rId15"/>
  </pivotCaches>
  <extLst>
    <ext xmlns:x14="http://schemas.microsoft.com/office/spreadsheetml/2009/9/main" uri="{876F7934-8845-4945-9796-88D515C7AA90}">
      <x14:pivotCaches>
        <pivotCache cacheId="111"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I5" i="4" l="1"/>
  <c r="J13" i="15"/>
  <c r="J20" i="15"/>
  <c r="J15" i="15"/>
  <c r="J17" i="15"/>
  <c r="J22" i="15"/>
  <c r="J16" i="15"/>
  <c r="J18" i="15"/>
  <c r="J14" i="15"/>
  <c r="J19" i="15"/>
  <c r="J21" i="15"/>
  <c r="I13" i="15"/>
  <c r="K13" i="15" s="1"/>
  <c r="I20" i="15"/>
  <c r="K20" i="15" s="1"/>
  <c r="I15" i="15"/>
  <c r="K15" i="15" s="1"/>
  <c r="I17" i="15"/>
  <c r="K17" i="15" s="1"/>
  <c r="I22" i="15"/>
  <c r="K22" i="15" s="1"/>
  <c r="I16" i="15"/>
  <c r="K16" i="15" s="1"/>
  <c r="I18" i="15"/>
  <c r="K18" i="15" s="1"/>
  <c r="I14" i="15"/>
  <c r="K14" i="15" s="1"/>
  <c r="I19" i="15"/>
  <c r="K19" i="15" s="1"/>
  <c r="I21" i="15"/>
  <c r="K21" i="15" s="1"/>
  <c r="D15" i="15"/>
  <c r="D14" i="15"/>
  <c r="C15" i="15"/>
  <c r="C14" i="15"/>
  <c r="D13" i="15"/>
  <c r="C13" i="15"/>
  <c r="D6" i="15"/>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C16" i="15" l="1"/>
  <c r="D16" i="15"/>
  <c r="E9" i="4"/>
  <c r="E5" i="4"/>
  <c r="J10" i="4"/>
  <c r="I10" i="4"/>
  <c r="J9" i="4"/>
  <c r="I9" i="4"/>
  <c r="J8" i="4"/>
  <c r="I8" i="4"/>
  <c r="J7" i="4"/>
  <c r="I7" i="4"/>
  <c r="J6" i="4"/>
  <c r="I6" i="4"/>
  <c r="J5" i="4"/>
  <c r="F6" i="4"/>
  <c r="F5" i="4"/>
  <c r="F9" i="4"/>
  <c r="F8" i="4"/>
  <c r="F7" i="4"/>
  <c r="F10" i="4"/>
  <c r="D6" i="4"/>
  <c r="E6" i="4" s="1"/>
  <c r="D5" i="4"/>
  <c r="D9" i="4"/>
  <c r="D8" i="4"/>
  <c r="E8" i="4" s="1"/>
  <c r="D7" i="4"/>
  <c r="E7" i="4" s="1"/>
  <c r="D10" i="4"/>
  <c r="E10" i="4" s="1"/>
  <c r="C10" i="2"/>
  <c r="F303" i="3"/>
  <c r="C9" i="2"/>
  <c r="B9" i="2"/>
  <c r="B8" i="2"/>
  <c r="C8" i="2"/>
  <c r="C6" i="2"/>
  <c r="B6" i="2"/>
  <c r="C5" i="2"/>
  <c r="B5" i="2"/>
  <c r="B4" i="2"/>
  <c r="C4" i="2"/>
  <c r="C3" i="2"/>
  <c r="B3" i="2"/>
  <c r="B10" i="2" l="1"/>
  <c r="B7" i="2"/>
  <c r="C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9BD24E-51C3-4801-9B40-FA13BE8218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E1CD3F9-8BDE-4560-9971-248FDAB37794}"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<sst xmlns="http://schemas.openxmlformats.org/spreadsheetml/2006/main" count="2917" uniqueCount="91">
  <si>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</si>
  <si>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</si>
  <si>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</si>
  <si>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</si>
  <si>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</si>
  <si>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</si>
  <si>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</si>
  <si>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</si>
  <si>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</si>
  <si>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</si>
  <si>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</si>
  <si>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</si>
  <si>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</si>
  <si>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</si>
  <si>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</si>
  <si>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</si>
  <si>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</si>
  <si>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</si>
  <si>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</si>
  <si>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</si>
  <si>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</si>
  <si>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</si>
  <si>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</si>
  <si>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</si>
  <si>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</si>
  <si>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</si>
  <si>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</si>
  <si>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</si>
  <si>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</si>
  <si>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</si>
  <si>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</si>
  <si>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</si>
  <si>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</si>
  <si>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</si>
  <si>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</si>
  <si>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</si>
  <si>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</si>
  <si>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</si>
  <si>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</si>
  <si>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</si>
  <si>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</si>
  <si>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</si>
  <si>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</si>
  <si>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</si>
  <si>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</si>
  <si>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</si>
  <si>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</si>
  <si>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</si>
  <si>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</si>
  <si>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</si>
  <si>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</si>
  <si>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</si>
  <si>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</si>
  <si>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</si>
  <si>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</si>
  <si>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</si>
  <si>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</si>
  <si>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</si>
  <si>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</si>
  <si>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</si>
  <si>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</si>
  <si>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</si>
  <si>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third Q</t>
  </si>
  <si>
    <t>Total</t>
  </si>
  <si>
    <t>IOR</t>
  </si>
  <si>
    <t>country</t>
  </si>
  <si>
    <t>amount</t>
  </si>
  <si>
    <t>unit</t>
  </si>
  <si>
    <t>Row Labels</t>
  </si>
  <si>
    <t>Grand Total</t>
  </si>
  <si>
    <t>Sum of Amount</t>
  </si>
  <si>
    <t>Sum of Units</t>
  </si>
  <si>
    <t xml:space="preserve"> </t>
  </si>
  <si>
    <t>sales per unit</t>
  </si>
  <si>
    <t>profit</t>
  </si>
  <si>
    <t>total cost</t>
  </si>
  <si>
    <t>pick a country</t>
  </si>
  <si>
    <t>countries</t>
  </si>
  <si>
    <t>no of trancaction</t>
  </si>
  <si>
    <t>qick summary</t>
  </si>
  <si>
    <t>sales</t>
  </si>
  <si>
    <t>cost</t>
  </si>
  <si>
    <t>quantity</t>
  </si>
  <si>
    <t>profits</t>
  </si>
  <si>
    <t>units</t>
  </si>
  <si>
    <t>Sum of Cost per unit</t>
  </si>
  <si>
    <t>profit percent</t>
  </si>
  <si>
    <t>Column1</t>
  </si>
  <si>
    <t>$-12,000?</t>
  </si>
  <si>
    <t>ARIF SHAIKH</t>
  </si>
  <si>
    <t xml:space="preserve">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</si>
</sst>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164" formatCode="&quot;$&quot;#,##0_);[Red]\(&quot;$&quot;#,##0\)"/>
    <numFmt numFmtId="165" formatCode="&quot;$&quot;#,##0.00_);[Red]\(&quot;$&quot;#,##0.00\)"/>
    <numFmt numFmtId="167" formatCode="&quot;₹&quot;\ #,##0"/>
    <numFmt numFmtId="168" formatCode="&quot;₹&quot;\ #,##0.00;#,##0.00\ \-&quot;₹&quot;;&quot;₹&quot;\ #,##0.00"/>
    <numFmt numFmtId="169" formatCode="&quot;₹&quot;\ #,##0;#,##0\ \-&quot;₹&quot;;&quot;₹&quot;\ #,##0"/>
    <numFmt numFmtId="170"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11"/>
      <color rgb="FFFA7D00"/>
      <name val="Calibri"/>
      <family val="2"/>
      <scheme val="minor"/>
    </font>
    <font>
      <sz val="11"/>
      <color theme="2" tint="-0.249977111117893"/>
      <name val="Calibri"/>
      <family val="2"/>
      <scheme val="minor"/>
    </font>
    <font>
      <b/>
      <i/>
      <sz val="18"/>
      <color rgb="FFFA7D00"/>
      <name val="Bahnschrift SemiBold Condensed"/>
      <family val="2"/>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2F2F2"/>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4" tint="0.79998168889431442"/>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rgb="FF7F7F7F"/>
      </left>
      <right style="thin">
        <color rgb="FF7F7F7F"/>
      </right>
      <top style="thin">
        <color rgb="FF7F7F7F"/>
      </top>
      <bottom style="thin">
        <color rgb="FF7F7F7F"/>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4" borderId="2" applyNumberFormat="0" applyAlignment="0" applyProtection="0"/>
    <xf numFmtId="0" fontId="3" fillId="5" borderId="0" applyNumberFormat="0" applyBorder="0" applyAlignment="0" applyProtection="0"/>
  </cellStyleXfs>
  <cellXfs count="3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6" borderId="3" xfId="0" applyFont="1" applyFill="1" applyBorder="1"/>
    <xf numFmtId="0" fontId="0" fillId="0" borderId="3" xfId="0" applyFont="1" applyBorder="1"/>
    <xf numFmtId="0" fontId="0" fillId="0" borderId="3" xfId="0" applyBorder="1"/>
    <xf numFmtId="6" fontId="0" fillId="0" borderId="0" xfId="0" applyNumberFormat="1"/>
    <xf numFmtId="0" fontId="0" fillId="7" borderId="0" xfId="0" applyFill="1"/>
    <xf numFmtId="0" fontId="2" fillId="7" borderId="4" xfId="0" applyFont="1" applyFill="1" applyBorder="1"/>
    <xf numFmtId="0" fontId="2" fillId="7" borderId="4" xfId="0" applyFont="1" applyFill="1" applyBorder="1" applyAlignment="1">
      <alignment horizontal="right"/>
    </xf>
    <xf numFmtId="0" fontId="0" fillId="0" borderId="4" xfId="0" applyBorder="1"/>
    <xf numFmtId="6" fontId="0" fillId="0" borderId="4" xfId="0" applyNumberFormat="1" applyBorder="1"/>
    <xf numFmtId="3" fontId="5" fillId="0" borderId="4" xfId="0" applyNumberFormat="1" applyFon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70" fontId="0" fillId="0" borderId="0" xfId="0" applyNumberFormat="1"/>
    <xf numFmtId="0" fontId="0" fillId="0" borderId="0" xfId="0" applyBorder="1"/>
    <xf numFmtId="0" fontId="6" fillId="4" borderId="2" xfId="1" applyFont="1"/>
    <xf numFmtId="0" fontId="3" fillId="5" borderId="4" xfId="2" applyBorder="1"/>
    <xf numFmtId="0" fontId="0" fillId="6" borderId="4" xfId="0" applyFont="1" applyFill="1" applyBorder="1"/>
    <xf numFmtId="0" fontId="0" fillId="0" borderId="4" xfId="0" applyFont="1" applyBorder="1"/>
    <xf numFmtId="0" fontId="0" fillId="0" borderId="4" xfId="0" applyBorder="1" applyAlignment="1">
      <alignment horizontal="center"/>
    </xf>
  </cellXfs>
  <cellStyles count="3">
    <cellStyle name="20% - Accent1" xfId="2" builtinId="30"/>
    <cellStyle name="Calculation" xfId="1" builtinId="22"/>
    <cellStyle name="Normal" xfId="0" builtinId="0"/>
  </cellStyles>
  <dxfs count="23">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border outline="0">
        <left style="thin">
          <color indexed="64"/>
        </left>
        <right style="thin">
          <color indexed="64"/>
        </right>
        <top style="thin">
          <color indexed="64"/>
        </top>
        <bottom style="thin">
          <color indexed="64"/>
        </bottom>
      </border>
    </dxf>
    <dxf>
      <numFmt numFmtId="0" formatCode="General"/>
    </dxf>
    <dxf>
      <numFmt numFmtId="0" formatCode="General"/>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7" formatCode="&quot;₹&quot;\ #,##0"/>
    </dxf>
    <dxf>
      <numFmt numFmtId="167" formatCode="&quot;₹&quot;\ #,##0"/>
    </dxf>
    <dxf>
      <numFmt numFmtId="167" formatCode="&quot;₹&quot;\ #,##0"/>
    </dxf>
    <dxf>
      <numFmt numFmtId="167" formatCode="&quot;₹&quot;\ #,##0"/>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'6'!$Q$3:$Q$303</c:f>
              <c:numCache>
                <c:formatCode>#,##0</c:formatCode>
                <c:ptCount val="301"/>
                <c:pt idx="0" formatCode="General">
                  <c:v>0</c:v>
                </c:pt>
                <c:pt idx="1">
                  <c:v>114</c:v>
                </c:pt>
                <c:pt idx="2">
                  <c:v>459</c:v>
                </c:pt>
                <c:pt idx="3">
                  <c:v>147</c:v>
                </c:pt>
                <c:pt idx="4">
                  <c:v>288</c:v>
                </c:pt>
                <c:pt idx="5">
                  <c:v>414</c:v>
                </c:pt>
                <c:pt idx="6">
                  <c:v>432</c:v>
                </c:pt>
                <c:pt idx="7">
                  <c:v>54</c:v>
                </c:pt>
                <c:pt idx="8">
                  <c:v>210</c:v>
                </c:pt>
                <c:pt idx="9">
                  <c:v>75</c:v>
                </c:pt>
                <c:pt idx="10">
                  <c:v>12</c:v>
                </c:pt>
                <c:pt idx="11">
                  <c:v>462</c:v>
                </c:pt>
                <c:pt idx="12">
                  <c:v>144</c:v>
                </c:pt>
                <c:pt idx="13">
                  <c:v>120</c:v>
                </c:pt>
                <c:pt idx="14">
                  <c:v>54</c:v>
                </c:pt>
                <c:pt idx="15">
                  <c:v>234</c:v>
                </c:pt>
                <c:pt idx="16">
                  <c:v>66</c:v>
                </c:pt>
                <c:pt idx="17">
                  <c:v>87</c:v>
                </c:pt>
                <c:pt idx="18">
                  <c:v>339</c:v>
                </c:pt>
                <c:pt idx="19">
                  <c:v>144</c:v>
                </c:pt>
                <c:pt idx="20">
                  <c:v>162</c:v>
                </c:pt>
                <c:pt idx="21">
                  <c:v>90</c:v>
                </c:pt>
                <c:pt idx="22">
                  <c:v>234</c:v>
                </c:pt>
                <c:pt idx="23">
                  <c:v>141</c:v>
                </c:pt>
                <c:pt idx="24">
                  <c:v>204</c:v>
                </c:pt>
                <c:pt idx="25">
                  <c:v>186</c:v>
                </c:pt>
                <c:pt idx="26">
                  <c:v>231</c:v>
                </c:pt>
                <c:pt idx="27">
                  <c:v>168</c:v>
                </c:pt>
                <c:pt idx="28">
                  <c:v>195</c:v>
                </c:pt>
                <c:pt idx="29">
                  <c:v>15</c:v>
                </c:pt>
                <c:pt idx="30">
                  <c:v>30</c:v>
                </c:pt>
                <c:pt idx="31">
                  <c:v>102</c:v>
                </c:pt>
                <c:pt idx="32">
                  <c:v>15</c:v>
                </c:pt>
                <c:pt idx="33">
                  <c:v>183</c:v>
                </c:pt>
                <c:pt idx="34">
                  <c:v>12</c:v>
                </c:pt>
                <c:pt idx="35">
                  <c:v>72</c:v>
                </c:pt>
                <c:pt idx="36">
                  <c:v>282</c:v>
                </c:pt>
                <c:pt idx="37">
                  <c:v>144</c:v>
                </c:pt>
                <c:pt idx="38">
                  <c:v>405</c:v>
                </c:pt>
                <c:pt idx="39">
                  <c:v>75</c:v>
                </c:pt>
                <c:pt idx="40">
                  <c:v>135</c:v>
                </c:pt>
                <c:pt idx="41">
                  <c:v>21</c:v>
                </c:pt>
                <c:pt idx="42">
                  <c:v>153</c:v>
                </c:pt>
                <c:pt idx="43">
                  <c:v>15</c:v>
                </c:pt>
                <c:pt idx="44">
                  <c:v>255</c:v>
                </c:pt>
                <c:pt idx="45">
                  <c:v>18</c:v>
                </c:pt>
                <c:pt idx="46">
                  <c:v>189</c:v>
                </c:pt>
                <c:pt idx="47">
                  <c:v>21</c:v>
                </c:pt>
                <c:pt idx="48">
                  <c:v>36</c:v>
                </c:pt>
                <c:pt idx="49">
                  <c:v>75</c:v>
                </c:pt>
                <c:pt idx="50">
                  <c:v>156</c:v>
                </c:pt>
                <c:pt idx="51">
                  <c:v>39</c:v>
                </c:pt>
                <c:pt idx="52">
                  <c:v>63</c:v>
                </c:pt>
                <c:pt idx="53">
                  <c:v>75</c:v>
                </c:pt>
                <c:pt idx="54">
                  <c:v>183</c:v>
                </c:pt>
                <c:pt idx="55">
                  <c:v>69</c:v>
                </c:pt>
                <c:pt idx="56">
                  <c:v>30</c:v>
                </c:pt>
                <c:pt idx="57">
                  <c:v>39</c:v>
                </c:pt>
                <c:pt idx="58">
                  <c:v>504</c:v>
                </c:pt>
                <c:pt idx="59">
                  <c:v>273</c:v>
                </c:pt>
                <c:pt idx="60">
                  <c:v>48</c:v>
                </c:pt>
                <c:pt idx="61">
                  <c:v>207</c:v>
                </c:pt>
                <c:pt idx="62">
                  <c:v>9</c:v>
                </c:pt>
                <c:pt idx="63">
                  <c:v>261</c:v>
                </c:pt>
                <c:pt idx="64">
                  <c:v>6</c:v>
                </c:pt>
                <c:pt idx="65">
                  <c:v>30</c:v>
                </c:pt>
                <c:pt idx="66">
                  <c:v>138</c:v>
                </c:pt>
                <c:pt idx="67">
                  <c:v>111</c:v>
                </c:pt>
                <c:pt idx="68">
                  <c:v>15</c:v>
                </c:pt>
                <c:pt idx="69">
                  <c:v>162</c:v>
                </c:pt>
                <c:pt idx="70">
                  <c:v>195</c:v>
                </c:pt>
                <c:pt idx="71">
                  <c:v>525</c:v>
                </c:pt>
                <c:pt idx="72">
                  <c:v>48</c:v>
                </c:pt>
                <c:pt idx="73">
                  <c:v>150</c:v>
                </c:pt>
                <c:pt idx="74">
                  <c:v>492</c:v>
                </c:pt>
                <c:pt idx="75">
                  <c:v>102</c:v>
                </c:pt>
                <c:pt idx="76">
                  <c:v>165</c:v>
                </c:pt>
                <c:pt idx="77">
                  <c:v>309</c:v>
                </c:pt>
                <c:pt idx="78">
                  <c:v>156</c:v>
                </c:pt>
                <c:pt idx="79">
                  <c:v>159</c:v>
                </c:pt>
                <c:pt idx="80">
                  <c:v>201</c:v>
                </c:pt>
                <c:pt idx="81">
                  <c:v>210</c:v>
                </c:pt>
                <c:pt idx="82">
                  <c:v>51</c:v>
                </c:pt>
                <c:pt idx="83">
                  <c:v>39</c:v>
                </c:pt>
                <c:pt idx="84">
                  <c:v>279</c:v>
                </c:pt>
                <c:pt idx="85">
                  <c:v>123</c:v>
                </c:pt>
                <c:pt idx="86">
                  <c:v>81</c:v>
                </c:pt>
                <c:pt idx="87">
                  <c:v>21</c:v>
                </c:pt>
                <c:pt idx="88">
                  <c:v>162</c:v>
                </c:pt>
                <c:pt idx="89">
                  <c:v>228</c:v>
                </c:pt>
                <c:pt idx="90">
                  <c:v>342</c:v>
                </c:pt>
                <c:pt idx="91">
                  <c:v>54</c:v>
                </c:pt>
                <c:pt idx="92">
                  <c:v>216</c:v>
                </c:pt>
                <c:pt idx="93">
                  <c:v>54</c:v>
                </c:pt>
                <c:pt idx="94">
                  <c:v>75</c:v>
                </c:pt>
                <c:pt idx="95">
                  <c:v>93</c:v>
                </c:pt>
                <c:pt idx="96">
                  <c:v>156</c:v>
                </c:pt>
                <c:pt idx="97">
                  <c:v>9</c:v>
                </c:pt>
                <c:pt idx="98">
                  <c:v>18</c:v>
                </c:pt>
                <c:pt idx="99">
                  <c:v>234</c:v>
                </c:pt>
                <c:pt idx="100">
                  <c:v>312</c:v>
                </c:pt>
                <c:pt idx="101">
                  <c:v>300</c:v>
                </c:pt>
                <c:pt idx="102">
                  <c:v>519</c:v>
                </c:pt>
                <c:pt idx="103">
                  <c:v>9</c:v>
                </c:pt>
                <c:pt idx="104">
                  <c:v>9</c:v>
                </c:pt>
                <c:pt idx="105">
                  <c:v>90</c:v>
                </c:pt>
                <c:pt idx="106">
                  <c:v>96</c:v>
                </c:pt>
                <c:pt idx="107">
                  <c:v>21</c:v>
                </c:pt>
                <c:pt idx="108">
                  <c:v>48</c:v>
                </c:pt>
                <c:pt idx="109">
                  <c:v>72</c:v>
                </c:pt>
                <c:pt idx="110">
                  <c:v>168</c:v>
                </c:pt>
                <c:pt idx="111">
                  <c:v>51</c:v>
                </c:pt>
                <c:pt idx="112">
                  <c:v>192</c:v>
                </c:pt>
                <c:pt idx="113">
                  <c:v>225</c:v>
                </c:pt>
                <c:pt idx="114">
                  <c:v>456</c:v>
                </c:pt>
                <c:pt idx="115">
                  <c:v>93</c:v>
                </c:pt>
                <c:pt idx="116">
                  <c:v>48</c:v>
                </c:pt>
                <c:pt idx="117">
                  <c:v>102</c:v>
                </c:pt>
                <c:pt idx="118">
                  <c:v>252</c:v>
                </c:pt>
                <c:pt idx="119">
                  <c:v>138</c:v>
                </c:pt>
                <c:pt idx="120">
                  <c:v>90</c:v>
                </c:pt>
                <c:pt idx="121">
                  <c:v>240</c:v>
                </c:pt>
                <c:pt idx="122">
                  <c:v>102</c:v>
                </c:pt>
                <c:pt idx="123">
                  <c:v>129</c:v>
                </c:pt>
                <c:pt idx="124">
                  <c:v>300</c:v>
                </c:pt>
                <c:pt idx="125">
                  <c:v>135</c:v>
                </c:pt>
                <c:pt idx="126">
                  <c:v>114</c:v>
                </c:pt>
                <c:pt idx="127">
                  <c:v>63</c:v>
                </c:pt>
                <c:pt idx="128">
                  <c:v>252</c:v>
                </c:pt>
                <c:pt idx="129">
                  <c:v>303</c:v>
                </c:pt>
                <c:pt idx="130">
                  <c:v>246</c:v>
                </c:pt>
                <c:pt idx="131">
                  <c:v>84</c:v>
                </c:pt>
                <c:pt idx="132">
                  <c:v>39</c:v>
                </c:pt>
                <c:pt idx="133">
                  <c:v>348</c:v>
                </c:pt>
                <c:pt idx="134">
                  <c:v>48</c:v>
                </c:pt>
                <c:pt idx="135">
                  <c:v>75</c:v>
                </c:pt>
                <c:pt idx="136">
                  <c:v>258</c:v>
                </c:pt>
                <c:pt idx="137">
                  <c:v>27</c:v>
                </c:pt>
                <c:pt idx="138">
                  <c:v>213</c:v>
                </c:pt>
                <c:pt idx="139">
                  <c:v>357</c:v>
                </c:pt>
                <c:pt idx="140">
                  <c:v>207</c:v>
                </c:pt>
                <c:pt idx="141">
                  <c:v>150</c:v>
                </c:pt>
                <c:pt idx="142">
                  <c:v>204</c:v>
                </c:pt>
                <c:pt idx="143">
                  <c:v>21</c:v>
                </c:pt>
                <c:pt idx="144">
                  <c:v>174</c:v>
                </c:pt>
                <c:pt idx="145">
                  <c:v>201</c:v>
                </c:pt>
                <c:pt idx="146">
                  <c:v>510</c:v>
                </c:pt>
                <c:pt idx="147">
                  <c:v>378</c:v>
                </c:pt>
                <c:pt idx="148">
                  <c:v>27</c:v>
                </c:pt>
                <c:pt idx="149">
                  <c:v>117</c:v>
                </c:pt>
                <c:pt idx="150">
                  <c:v>36</c:v>
                </c:pt>
                <c:pt idx="151">
                  <c:v>126</c:v>
                </c:pt>
                <c:pt idx="152">
                  <c:v>72</c:v>
                </c:pt>
                <c:pt idx="153">
                  <c:v>42</c:v>
                </c:pt>
                <c:pt idx="154">
                  <c:v>135</c:v>
                </c:pt>
                <c:pt idx="155">
                  <c:v>189</c:v>
                </c:pt>
                <c:pt idx="156">
                  <c:v>459</c:v>
                </c:pt>
                <c:pt idx="157">
                  <c:v>201</c:v>
                </c:pt>
                <c:pt idx="158">
                  <c:v>366</c:v>
                </c:pt>
                <c:pt idx="159">
                  <c:v>324</c:v>
                </c:pt>
                <c:pt idx="160">
                  <c:v>243</c:v>
                </c:pt>
                <c:pt idx="161">
                  <c:v>213</c:v>
                </c:pt>
                <c:pt idx="162">
                  <c:v>447</c:v>
                </c:pt>
                <c:pt idx="163">
                  <c:v>297</c:v>
                </c:pt>
                <c:pt idx="164">
                  <c:v>27</c:v>
                </c:pt>
                <c:pt idx="165">
                  <c:v>75</c:v>
                </c:pt>
                <c:pt idx="166">
                  <c:v>30</c:v>
                </c:pt>
                <c:pt idx="167">
                  <c:v>177</c:v>
                </c:pt>
                <c:pt idx="168">
                  <c:v>159</c:v>
                </c:pt>
                <c:pt idx="169">
                  <c:v>306</c:v>
                </c:pt>
                <c:pt idx="170">
                  <c:v>18</c:v>
                </c:pt>
                <c:pt idx="171">
                  <c:v>240</c:v>
                </c:pt>
                <c:pt idx="172">
                  <c:v>93</c:v>
                </c:pt>
                <c:pt idx="173">
                  <c:v>9</c:v>
                </c:pt>
                <c:pt idx="174">
                  <c:v>219</c:v>
                </c:pt>
                <c:pt idx="175">
                  <c:v>141</c:v>
                </c:pt>
                <c:pt idx="176">
                  <c:v>123</c:v>
                </c:pt>
                <c:pt idx="177">
                  <c:v>51</c:v>
                </c:pt>
                <c:pt idx="178">
                  <c:v>120</c:v>
                </c:pt>
                <c:pt idx="179">
                  <c:v>27</c:v>
                </c:pt>
                <c:pt idx="180">
                  <c:v>204</c:v>
                </c:pt>
                <c:pt idx="181">
                  <c:v>123</c:v>
                </c:pt>
                <c:pt idx="182">
                  <c:v>27</c:v>
                </c:pt>
                <c:pt idx="183">
                  <c:v>177</c:v>
                </c:pt>
                <c:pt idx="184">
                  <c:v>171</c:v>
                </c:pt>
                <c:pt idx="185">
                  <c:v>204</c:v>
                </c:pt>
                <c:pt idx="186">
                  <c:v>276</c:v>
                </c:pt>
                <c:pt idx="187">
                  <c:v>45</c:v>
                </c:pt>
                <c:pt idx="188">
                  <c:v>45</c:v>
                </c:pt>
                <c:pt idx="189">
                  <c:v>177</c:v>
                </c:pt>
                <c:pt idx="190">
                  <c:v>63</c:v>
                </c:pt>
                <c:pt idx="191">
                  <c:v>204</c:v>
                </c:pt>
                <c:pt idx="192">
                  <c:v>195</c:v>
                </c:pt>
                <c:pt idx="193">
                  <c:v>369</c:v>
                </c:pt>
                <c:pt idx="194">
                  <c:v>42</c:v>
                </c:pt>
                <c:pt idx="195">
                  <c:v>81</c:v>
                </c:pt>
                <c:pt idx="196">
                  <c:v>246</c:v>
                </c:pt>
                <c:pt idx="197">
                  <c:v>174</c:v>
                </c:pt>
                <c:pt idx="198">
                  <c:v>81</c:v>
                </c:pt>
                <c:pt idx="199">
                  <c:v>372</c:v>
                </c:pt>
                <c:pt idx="200">
                  <c:v>174</c:v>
                </c:pt>
                <c:pt idx="201">
                  <c:v>84</c:v>
                </c:pt>
                <c:pt idx="202">
                  <c:v>225</c:v>
                </c:pt>
                <c:pt idx="203">
                  <c:v>105</c:v>
                </c:pt>
                <c:pt idx="204">
                  <c:v>225</c:v>
                </c:pt>
                <c:pt idx="205">
                  <c:v>54</c:v>
                </c:pt>
                <c:pt idx="206">
                  <c:v>0</c:v>
                </c:pt>
                <c:pt idx="207">
                  <c:v>171</c:v>
                </c:pt>
                <c:pt idx="208">
                  <c:v>189</c:v>
                </c:pt>
                <c:pt idx="209">
                  <c:v>270</c:v>
                </c:pt>
                <c:pt idx="210">
                  <c:v>63</c:v>
                </c:pt>
                <c:pt idx="211">
                  <c:v>21</c:v>
                </c:pt>
                <c:pt idx="212">
                  <c:v>207</c:v>
                </c:pt>
                <c:pt idx="213">
                  <c:v>96</c:v>
                </c:pt>
                <c:pt idx="214">
                  <c:v>81</c:v>
                </c:pt>
                <c:pt idx="215">
                  <c:v>306</c:v>
                </c:pt>
                <c:pt idx="216">
                  <c:v>279</c:v>
                </c:pt>
                <c:pt idx="217">
                  <c:v>3</c:v>
                </c:pt>
                <c:pt idx="218">
                  <c:v>198</c:v>
                </c:pt>
                <c:pt idx="219">
                  <c:v>249</c:v>
                </c:pt>
                <c:pt idx="220">
                  <c:v>75</c:v>
                </c:pt>
                <c:pt idx="221">
                  <c:v>189</c:v>
                </c:pt>
                <c:pt idx="222">
                  <c:v>87</c:v>
                </c:pt>
                <c:pt idx="223">
                  <c:v>174</c:v>
                </c:pt>
                <c:pt idx="224">
                  <c:v>36</c:v>
                </c:pt>
                <c:pt idx="225">
                  <c:v>60</c:v>
                </c:pt>
                <c:pt idx="226">
                  <c:v>78</c:v>
                </c:pt>
                <c:pt idx="227">
                  <c:v>57</c:v>
                </c:pt>
                <c:pt idx="228">
                  <c:v>45</c:v>
                </c:pt>
                <c:pt idx="229">
                  <c:v>3</c:v>
                </c:pt>
                <c:pt idx="230">
                  <c:v>6</c:v>
                </c:pt>
                <c:pt idx="231">
                  <c:v>21</c:v>
                </c:pt>
                <c:pt idx="232">
                  <c:v>3</c:v>
                </c:pt>
                <c:pt idx="233">
                  <c:v>288</c:v>
                </c:pt>
                <c:pt idx="234">
                  <c:v>30</c:v>
                </c:pt>
                <c:pt idx="235">
                  <c:v>87</c:v>
                </c:pt>
                <c:pt idx="236">
                  <c:v>30</c:v>
                </c:pt>
                <c:pt idx="237">
                  <c:v>168</c:v>
                </c:pt>
                <c:pt idx="238">
                  <c:v>306</c:v>
                </c:pt>
                <c:pt idx="239">
                  <c:v>402</c:v>
                </c:pt>
                <c:pt idx="240">
                  <c:v>327</c:v>
                </c:pt>
                <c:pt idx="241">
                  <c:v>93</c:v>
                </c:pt>
                <c:pt idx="242">
                  <c:v>96</c:v>
                </c:pt>
                <c:pt idx="243">
                  <c:v>27</c:v>
                </c:pt>
                <c:pt idx="244">
                  <c:v>99</c:v>
                </c:pt>
                <c:pt idx="245">
                  <c:v>87</c:v>
                </c:pt>
                <c:pt idx="246">
                  <c:v>288</c:v>
                </c:pt>
                <c:pt idx="247">
                  <c:v>363</c:v>
                </c:pt>
                <c:pt idx="248">
                  <c:v>87</c:v>
                </c:pt>
                <c:pt idx="249">
                  <c:v>150</c:v>
                </c:pt>
                <c:pt idx="250">
                  <c:v>303</c:v>
                </c:pt>
                <c:pt idx="251">
                  <c:v>288</c:v>
                </c:pt>
                <c:pt idx="252">
                  <c:v>75</c:v>
                </c:pt>
                <c:pt idx="253">
                  <c:v>39</c:v>
                </c:pt>
                <c:pt idx="254">
                  <c:v>123</c:v>
                </c:pt>
                <c:pt idx="255">
                  <c:v>36</c:v>
                </c:pt>
                <c:pt idx="256">
                  <c:v>237</c:v>
                </c:pt>
                <c:pt idx="257">
                  <c:v>201</c:v>
                </c:pt>
                <c:pt idx="258">
                  <c:v>48</c:v>
                </c:pt>
                <c:pt idx="259">
                  <c:v>84</c:v>
                </c:pt>
                <c:pt idx="260">
                  <c:v>87</c:v>
                </c:pt>
                <c:pt idx="261">
                  <c:v>312</c:v>
                </c:pt>
                <c:pt idx="262">
                  <c:v>102</c:v>
                </c:pt>
                <c:pt idx="263">
                  <c:v>78</c:v>
                </c:pt>
                <c:pt idx="264">
                  <c:v>117</c:v>
                </c:pt>
                <c:pt idx="265">
                  <c:v>99</c:v>
                </c:pt>
                <c:pt idx="266">
                  <c:v>48</c:v>
                </c:pt>
                <c:pt idx="267">
                  <c:v>24</c:v>
                </c:pt>
                <c:pt idx="268">
                  <c:v>42</c:v>
                </c:pt>
                <c:pt idx="269">
                  <c:v>270</c:v>
                </c:pt>
                <c:pt idx="270">
                  <c:v>150</c:v>
                </c:pt>
                <c:pt idx="271">
                  <c:v>42</c:v>
                </c:pt>
                <c:pt idx="272">
                  <c:v>126</c:v>
                </c:pt>
                <c:pt idx="273">
                  <c:v>6</c:v>
                </c:pt>
                <c:pt idx="274">
                  <c:v>276</c:v>
                </c:pt>
                <c:pt idx="275">
                  <c:v>93</c:v>
                </c:pt>
                <c:pt idx="276">
                  <c:v>246</c:v>
                </c:pt>
                <c:pt idx="277">
                  <c:v>3</c:v>
                </c:pt>
                <c:pt idx="278">
                  <c:v>63</c:v>
                </c:pt>
                <c:pt idx="279">
                  <c:v>246</c:v>
                </c:pt>
                <c:pt idx="280">
                  <c:v>120</c:v>
                </c:pt>
                <c:pt idx="281">
                  <c:v>348</c:v>
                </c:pt>
                <c:pt idx="282">
                  <c:v>126</c:v>
                </c:pt>
                <c:pt idx="283">
                  <c:v>123</c:v>
                </c:pt>
                <c:pt idx="284">
                  <c:v>45</c:v>
                </c:pt>
                <c:pt idx="285">
                  <c:v>126</c:v>
                </c:pt>
                <c:pt idx="286">
                  <c:v>72</c:v>
                </c:pt>
                <c:pt idx="287">
                  <c:v>135</c:v>
                </c:pt>
                <c:pt idx="288">
                  <c:v>24</c:v>
                </c:pt>
                <c:pt idx="289">
                  <c:v>117</c:v>
                </c:pt>
                <c:pt idx="290">
                  <c:v>51</c:v>
                </c:pt>
                <c:pt idx="291">
                  <c:v>36</c:v>
                </c:pt>
                <c:pt idx="292">
                  <c:v>144</c:v>
                </c:pt>
                <c:pt idx="293">
                  <c:v>114</c:v>
                </c:pt>
                <c:pt idx="294">
                  <c:v>54</c:v>
                </c:pt>
                <c:pt idx="295">
                  <c:v>333</c:v>
                </c:pt>
                <c:pt idx="296">
                  <c:v>366</c:v>
                </c:pt>
                <c:pt idx="297">
                  <c:v>303</c:v>
                </c:pt>
                <c:pt idx="298">
                  <c:v>126</c:v>
                </c:pt>
                <c:pt idx="299">
                  <c:v>231</c:v>
                </c:pt>
                <c:pt idx="300">
                  <c:v>102</c:v>
                </c:pt>
              </c:numCache>
            </c:numRef>
          </c:yVal>
          <c:smooth val="0"/>
          <c:extLst>
            <c:ext xmlns:c16="http://schemas.microsoft.com/office/drawing/2014/chart" uri="{C3380CC4-5D6E-409C-BE32-E72D297353CC}">
              <c16:uniqueId val="{00000000-6F79-4393-9668-F5C29A4B1CCC}"/>
            </c:ext>
          </c:extLst>
        </c:ser>
        <c:ser>
          <c:idx val="1"/>
          <c:order val="1"/>
          <c:spPr>
            <a:ln w="19050" cap="rnd">
              <a:noFill/>
              <a:round/>
            </a:ln>
            <a:effectLst/>
          </c:spPr>
          <c:marker>
            <c:symbol val="circle"/>
            <c:size val="5"/>
            <c:spPr>
              <a:solidFill>
                <a:schemeClr val="accent2"/>
              </a:solidFill>
              <a:ln w="9525">
                <a:solidFill>
                  <a:schemeClr val="accent2"/>
                </a:solidFill>
              </a:ln>
              <a:effectLst/>
            </c:spPr>
          </c:marker>
          <c:yVal>
            <c:numRef>
              <c:f>'6'!$P$3</c:f>
              <c:numCache>
                <c:formatCode>General</c:formatCode>
                <c:ptCount val="1"/>
                <c:pt idx="0">
                  <c:v>0</c:v>
                </c:pt>
              </c:numCache>
            </c:numRef>
          </c:yVal>
          <c:smooth val="0"/>
          <c:extLst>
            <c:ext xmlns:c16="http://schemas.microsoft.com/office/drawing/2014/chart" uri="{C3380CC4-5D6E-409C-BE32-E72D297353CC}">
              <c16:uniqueId val="{00000001-6F79-4393-9668-F5C29A4B1CCC}"/>
            </c:ext>
          </c:extLst>
        </c:ser>
        <c:ser>
          <c:idx val="2"/>
          <c:order val="2"/>
          <c:spPr>
            <a:ln w="19050" cap="rnd">
              <a:noFill/>
              <a:round/>
            </a:ln>
            <a:effectLst/>
          </c:spPr>
          <c:marker>
            <c:symbol val="circle"/>
            <c:size val="5"/>
            <c:spPr>
              <a:solidFill>
                <a:schemeClr val="accent3"/>
              </a:solidFill>
              <a:ln w="9525">
                <a:solidFill>
                  <a:schemeClr val="accent3"/>
                </a:solidFill>
              </a:ln>
              <a:effectLst/>
            </c:spPr>
          </c:marker>
          <c:yVal>
            <c:numRef>
              <c:f>'6'!$P$4:$P$303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2-6F79-4393-9668-F5C29A4B1CCC}"/>
            </c:ext>
          </c:extLst>
        </c:ser>
        <c:dLbls>
          <c:showLegendKey val="0"/>
          <c:showVal val="0"/>
          <c:showCatName val="0"/>
          <c:showSerName val="0"/>
          <c:showPercent val="0"/>
          <c:showBubbleSize val="0"/>
        </c:dLbls>
        <c:axId val="1721501599"/>
        <c:axId val="1727680687"/>
      </c:scatterChart>
      <c:valAx>
        <c:axId val="17215015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80687"/>
        <c:crosses val="autoZero"/>
        <c:crossBetween val="midCat"/>
      </c:valAx>
      <c:valAx>
        <c:axId val="17276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5015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Otlier using boxplot</cx:v>
        </cx:txData>
      </cx:tx>
      <cx:spPr>
        <a:solidFill>
          <a:srgbClr val="FFC000"/>
        </a:solidFill>
        <a:ln>
          <a:solidFill>
            <a:schemeClr val="accent1"/>
          </a:solidFill>
        </a:ln>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Otlier using boxplot</a:t>
          </a:r>
        </a:p>
      </cx:txPr>
    </cx:title>
    <cx:plotArea>
      <cx:plotAreaRegion>
        <cx:series layoutId="boxWhisker" uniqueId="{6D565568-E1D2-44FA-9153-A1A0EDC6CB1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8F099288-1E0C-4433-AEAA-D0CCFFC9FF8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https://chandoo.org/wp/" TargetMode="Externa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219</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76200</xdr:colOff>
      <xdr:row>1</xdr:row>
      <xdr:rowOff>120650</xdr:rowOff>
    </xdr:from>
    <xdr:to>
      <xdr:col>11</xdr:col>
      <xdr:colOff>425450</xdr:colOff>
      <xdr:row>9</xdr:row>
      <xdr:rowOff>152400</xdr:rowOff>
    </xdr:to>
    <xdr:sp macro="" textlink="">
      <xdr:nvSpPr>
        <xdr:cNvPr id="2" name="TextBox 1">
          <a:extLst>
            <a:ext uri="{FF2B5EF4-FFF2-40B4-BE49-F238E27FC236}">
              <a16:creationId xmlns:a16="http://schemas.microsoft.com/office/drawing/2014/main" id="{18D4DE65-78CB-98AF-3B3A-A41650C637AB}"/>
            </a:ext>
          </a:extLst>
        </xdr:cNvPr>
        <xdr:cNvSpPr txBox="1"/>
      </xdr:nvSpPr>
      <xdr:spPr>
        <a:xfrm>
          <a:off x="5219700" y="304800"/>
          <a:ext cx="4140200"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9) Dynamic Country Level Sales Report </a:t>
          </a:r>
        </a:p>
        <a:p>
          <a:endParaRPr lang="en-IN" sz="1100"/>
        </a:p>
        <a:p>
          <a:r>
            <a:rPr lang="en-IN" sz="1100"/>
            <a:t>you can change the country by cell</a:t>
          </a:r>
          <a:r>
            <a:rPr lang="en-IN" sz="1100" baseline="0"/>
            <a:t> D4</a:t>
          </a:r>
        </a:p>
        <a:p>
          <a:endParaRPr lang="en-IN" sz="1100" baseline="0"/>
        </a:p>
        <a:p>
          <a:r>
            <a:rPr lang="en-IN" sz="1100" baseline="0"/>
            <a:t>Conditional formating can be done to visual understanding</a:t>
          </a:r>
        </a:p>
        <a:p>
          <a:endParaRPr lang="en-IN" sz="1100" baseline="0"/>
        </a:p>
        <a:p>
          <a:r>
            <a:rPr lang="en-IN" sz="1100" baseline="0"/>
            <a:t>The yes or no columns states wherether the condition of amount greater than $12,000 is met or not. </a:t>
          </a:r>
          <a:endParaRPr lang="en-IN" sz="1100"/>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57150</xdr:colOff>
      <xdr:row>0</xdr:row>
      <xdr:rowOff>12701</xdr:rowOff>
    </xdr:from>
    <xdr:to>
      <xdr:col>9</xdr:col>
      <xdr:colOff>57150</xdr:colOff>
      <xdr:row>11</xdr:row>
      <xdr:rowOff>12701</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BB0A647C-2776-2D6F-1023-3DB379322D29}"/>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045200" y="12701"/>
              <a:ext cx="1828800" cy="202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11</xdr:row>
      <xdr:rowOff>171450</xdr:rowOff>
    </xdr:from>
    <xdr:to>
      <xdr:col>10</xdr:col>
      <xdr:colOff>488950</xdr:colOff>
      <xdr:row>19</xdr:row>
      <xdr:rowOff>44450</xdr:rowOff>
    </xdr:to>
    <xdr:sp macro="" textlink="">
      <xdr:nvSpPr>
        <xdr:cNvPr id="3" name="TextBox 2">
          <a:extLst>
            <a:ext uri="{FF2B5EF4-FFF2-40B4-BE49-F238E27FC236}">
              <a16:creationId xmlns:a16="http://schemas.microsoft.com/office/drawing/2014/main" id="{F818E728-2DEE-56B7-41B2-B08C3915E9C8}"/>
            </a:ext>
          </a:extLst>
        </xdr:cNvPr>
        <xdr:cNvSpPr txBox="1"/>
      </xdr:nvSpPr>
      <xdr:spPr>
        <a:xfrm>
          <a:off x="6140450" y="2197100"/>
          <a:ext cx="2774950" cy="134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10) Which product must be discontinued?</a:t>
          </a:r>
        </a:p>
        <a:p>
          <a:endParaRPr lang="en-IN" sz="1100"/>
        </a:p>
        <a:p>
          <a:r>
            <a:rPr lang="en-IN" sz="1100"/>
            <a:t>Here</a:t>
          </a:r>
          <a:r>
            <a:rPr lang="en-IN" sz="1100" baseline="0"/>
            <a:t> we apply the slicer as geography and calculate the measure profit% furture for easily indentifying we apply Cond Forma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50800</xdr:rowOff>
    </xdr:from>
    <xdr:to>
      <xdr:col>9</xdr:col>
      <xdr:colOff>114300</xdr:colOff>
      <xdr:row>6</xdr:row>
      <xdr:rowOff>133350</xdr:rowOff>
    </xdr:to>
    <xdr:sp macro="" textlink="">
      <xdr:nvSpPr>
        <xdr:cNvPr id="2" name="TextBox 1">
          <a:extLst>
            <a:ext uri="{FF2B5EF4-FFF2-40B4-BE49-F238E27FC236}">
              <a16:creationId xmlns:a16="http://schemas.microsoft.com/office/drawing/2014/main" id="{606F4C55-A0E8-B7DB-CF96-8247F1F5D286}"/>
            </a:ext>
          </a:extLst>
        </xdr:cNvPr>
        <xdr:cNvSpPr txBox="1"/>
      </xdr:nvSpPr>
      <xdr:spPr>
        <a:xfrm>
          <a:off x="2457450" y="234950"/>
          <a:ext cx="314325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Descriptive Statictics: </a:t>
          </a:r>
        </a:p>
        <a:p>
          <a:endParaRPr lang="en-IN" sz="1100"/>
        </a:p>
        <a:p>
          <a:r>
            <a:rPr lang="en-IN" sz="1100"/>
            <a:t>Wide variation in Amount</a:t>
          </a:r>
        </a:p>
        <a:p>
          <a:endParaRPr lang="en-IN" sz="1100"/>
        </a:p>
        <a:p>
          <a:r>
            <a:rPr lang="en-IN" sz="1100"/>
            <a:t>AVG &gt;Median, therefore higher amounts are more</a:t>
          </a:r>
        </a:p>
        <a:p>
          <a:endParaRPr lang="en-IN" sz="1100" baseline="0"/>
        </a:p>
        <a:p>
          <a:r>
            <a:rPr lang="en-IN" sz="1100" baseline="0"/>
            <a:t>  </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582083</xdr:colOff>
      <xdr:row>1</xdr:row>
      <xdr:rowOff>178594</xdr:rowOff>
    </xdr:from>
    <xdr:to>
      <xdr:col>11</xdr:col>
      <xdr:colOff>416719</xdr:colOff>
      <xdr:row>8</xdr:row>
      <xdr:rowOff>165365</xdr:rowOff>
    </xdr:to>
    <xdr:sp macro="" textlink="">
      <xdr:nvSpPr>
        <xdr:cNvPr id="2" name="TextBox 1">
          <a:extLst>
            <a:ext uri="{FF2B5EF4-FFF2-40B4-BE49-F238E27FC236}">
              <a16:creationId xmlns:a16="http://schemas.microsoft.com/office/drawing/2014/main" id="{B9DEB282-66A9-8DFC-3810-70018C1C94B4}"/>
            </a:ext>
          </a:extLst>
        </xdr:cNvPr>
        <xdr:cNvSpPr txBox="1"/>
      </xdr:nvSpPr>
      <xdr:spPr>
        <a:xfrm>
          <a:off x="6872552" y="357188"/>
          <a:ext cx="2877344" cy="1283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 EDA with CF</a:t>
          </a:r>
        </a:p>
        <a:p>
          <a:endParaRPr lang="en-IN" sz="1100"/>
        </a:p>
        <a:p>
          <a:r>
            <a:rPr lang="en-IN" sz="1100"/>
            <a:t>Conditional formating can be performed based</a:t>
          </a:r>
          <a:r>
            <a:rPr lang="en-IN" sz="1100" baseline="0"/>
            <a:t> on different task such as top and worst performing, below avg,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317500</xdr:colOff>
      <xdr:row>3</xdr:row>
      <xdr:rowOff>114300</xdr:rowOff>
    </xdr:from>
    <xdr:to>
      <xdr:col>16</xdr:col>
      <xdr:colOff>177800</xdr:colOff>
      <xdr:row>11</xdr:row>
      <xdr:rowOff>127000</xdr:rowOff>
    </xdr:to>
    <xdr:sp macro="" textlink="">
      <xdr:nvSpPr>
        <xdr:cNvPr id="2" name="TextBox 1">
          <a:extLst>
            <a:ext uri="{FF2B5EF4-FFF2-40B4-BE49-F238E27FC236}">
              <a16:creationId xmlns:a16="http://schemas.microsoft.com/office/drawing/2014/main" id="{FAC8680A-D23F-3CA4-50F5-BBCF6D4903CE}"/>
            </a:ext>
          </a:extLst>
        </xdr:cNvPr>
        <xdr:cNvSpPr txBox="1"/>
      </xdr:nvSpPr>
      <xdr:spPr>
        <a:xfrm>
          <a:off x="7296150" y="666750"/>
          <a:ext cx="29083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3)</a:t>
          </a:r>
          <a:r>
            <a:rPr lang="en-IN" sz="1100" baseline="0"/>
            <a:t> </a:t>
          </a:r>
          <a:r>
            <a:rPr lang="en-IN" sz="1100"/>
            <a:t>Sales Analysis wit formulas</a:t>
          </a:r>
        </a:p>
        <a:p>
          <a:endParaRPr lang="en-IN" sz="1100"/>
        </a:p>
        <a:p>
          <a:r>
            <a:rPr lang="en-IN" sz="1100"/>
            <a:t>sales by country(sumifs)</a:t>
          </a:r>
        </a:p>
        <a:p>
          <a:endParaRPr lang="en-IN" sz="1100"/>
        </a:p>
        <a:p>
          <a:r>
            <a:rPr lang="en-IN" sz="1100"/>
            <a:t>main</a:t>
          </a:r>
          <a:r>
            <a:rPr lang="en-IN" sz="1100" baseline="0"/>
            <a:t> market: India</a:t>
          </a:r>
        </a:p>
        <a:p>
          <a:r>
            <a:rPr lang="en-IN" sz="1100" baseline="0"/>
            <a:t>least: Australia</a:t>
          </a:r>
          <a:endParaRPr lang="en-IN" sz="1100"/>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590550</xdr:colOff>
      <xdr:row>1</xdr:row>
      <xdr:rowOff>88901</xdr:rowOff>
    </xdr:from>
    <xdr:to>
      <xdr:col>10</xdr:col>
      <xdr:colOff>368300</xdr:colOff>
      <xdr:row>11</xdr:row>
      <xdr:rowOff>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DCD0313E-8BD9-1461-5DF1-D7A0C0D1165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930650" y="273051"/>
              <a:ext cx="282575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279400</xdr:colOff>
      <xdr:row>1</xdr:row>
      <xdr:rowOff>114300</xdr:rowOff>
    </xdr:from>
    <xdr:to>
      <xdr:col>16</xdr:col>
      <xdr:colOff>577850</xdr:colOff>
      <xdr:row>15</xdr:row>
      <xdr:rowOff>165100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7A76600F-82FE-365C-D8A2-ECAB43D9C58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277100" y="298450"/>
              <a:ext cx="334645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63500</xdr:colOff>
      <xdr:row>13</xdr:row>
      <xdr:rowOff>76200</xdr:rowOff>
    </xdr:from>
    <xdr:to>
      <xdr:col>10</xdr:col>
      <xdr:colOff>374650</xdr:colOff>
      <xdr:row>19</xdr:row>
      <xdr:rowOff>63500</xdr:rowOff>
    </xdr:to>
    <xdr:sp macro="" textlink="">
      <xdr:nvSpPr>
        <xdr:cNvPr id="4" name="TextBox 3">
          <a:extLst>
            <a:ext uri="{FF2B5EF4-FFF2-40B4-BE49-F238E27FC236}">
              <a16:creationId xmlns:a16="http://schemas.microsoft.com/office/drawing/2014/main" id="{CCE5DF9D-2683-1138-593C-DF596688FB6E}"/>
            </a:ext>
          </a:extLst>
        </xdr:cNvPr>
        <xdr:cNvSpPr txBox="1"/>
      </xdr:nvSpPr>
      <xdr:spPr>
        <a:xfrm>
          <a:off x="4654550" y="2470150"/>
          <a:ext cx="2749550" cy="109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4) sales alysis using pivot</a:t>
          </a:r>
        </a:p>
        <a:p>
          <a:endParaRPr lang="en-IN" sz="1100"/>
        </a:p>
        <a:p>
          <a:r>
            <a:rPr lang="en-IN" sz="1100"/>
            <a:t>additional</a:t>
          </a:r>
          <a:r>
            <a:rPr lang="en-IN" sz="1100" baseline="0"/>
            <a:t> benifit: sclicer</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514350</xdr:colOff>
      <xdr:row>2</xdr:row>
      <xdr:rowOff>69850</xdr:rowOff>
    </xdr:from>
    <xdr:to>
      <xdr:col>9</xdr:col>
      <xdr:colOff>127000</xdr:colOff>
      <xdr:row>12</xdr:row>
      <xdr:rowOff>12700</xdr:rowOff>
    </xdr:to>
    <xdr:sp macro="" textlink="">
      <xdr:nvSpPr>
        <xdr:cNvPr id="2" name="TextBox 1">
          <a:extLst>
            <a:ext uri="{FF2B5EF4-FFF2-40B4-BE49-F238E27FC236}">
              <a16:creationId xmlns:a16="http://schemas.microsoft.com/office/drawing/2014/main" id="{58DDA3B0-56B0-FB87-1FDE-2F48C097CB12}"/>
            </a:ext>
          </a:extLst>
        </xdr:cNvPr>
        <xdr:cNvSpPr txBox="1"/>
      </xdr:nvSpPr>
      <xdr:spPr>
        <a:xfrm>
          <a:off x="3219450" y="438150"/>
          <a:ext cx="3727450" cy="178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5) sales</a:t>
          </a:r>
          <a:r>
            <a:rPr lang="en-IN" sz="1100" baseline="0"/>
            <a:t> per unit</a:t>
          </a:r>
        </a:p>
        <a:p>
          <a:endParaRPr lang="en-IN" sz="1100" baseline="0"/>
        </a:p>
        <a:p>
          <a:r>
            <a:rPr lang="en-IN" sz="1100" baseline="0"/>
            <a:t>pivot &gt; new measure &gt; sales per unit= sum of amount/sum of unit</a:t>
          </a:r>
        </a:p>
        <a:p>
          <a:endParaRPr lang="en-IN" sz="1100" baseline="0"/>
        </a:p>
        <a:p>
          <a:r>
            <a:rPr lang="en-IN" sz="1100" baseline="0"/>
            <a:t>note: while adding pivot datamodel must be selected</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17</xdr:row>
      <xdr:rowOff>82550</xdr:rowOff>
    </xdr:from>
    <xdr:to>
      <xdr:col>5</xdr:col>
      <xdr:colOff>561975</xdr:colOff>
      <xdr:row>30</xdr:row>
      <xdr:rowOff>133349</xdr:rowOff>
    </xdr:to>
    <xdr:graphicFrame macro="">
      <xdr:nvGraphicFramePr>
        <xdr:cNvPr id="4" name="Chart 3">
          <a:extLst>
            <a:ext uri="{FF2B5EF4-FFF2-40B4-BE49-F238E27FC236}">
              <a16:creationId xmlns:a16="http://schemas.microsoft.com/office/drawing/2014/main" id="{F4447E98-1F59-EDE6-ECEF-C108290C4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0</xdr:row>
      <xdr:rowOff>95250</xdr:rowOff>
    </xdr:from>
    <xdr:to>
      <xdr:col>7</xdr:col>
      <xdr:colOff>282575</xdr:colOff>
      <xdr:row>16</xdr:row>
      <xdr:rowOff>133350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F30C259C-3B45-40CC-8ECA-98F4E28744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0" y="95250"/>
              <a:ext cx="4397375" cy="2984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342901</xdr:colOff>
      <xdr:row>0</xdr:row>
      <xdr:rowOff>76200</xdr:rowOff>
    </xdr:from>
    <xdr:to>
      <xdr:col>11</xdr:col>
      <xdr:colOff>571501</xdr:colOff>
      <xdr:row>17</xdr:row>
      <xdr:rowOff>6350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18AE592-8897-481A-A60D-2E49964A57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10101" y="76200"/>
              <a:ext cx="2667000" cy="3060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xdr:colOff>
      <xdr:row>18</xdr:row>
      <xdr:rowOff>44450</xdr:rowOff>
    </xdr:from>
    <xdr:to>
      <xdr:col>11</xdr:col>
      <xdr:colOff>292100</xdr:colOff>
      <xdr:row>28</xdr:row>
      <xdr:rowOff>133350</xdr:rowOff>
    </xdr:to>
    <xdr:sp macro="" textlink="">
      <xdr:nvSpPr>
        <xdr:cNvPr id="9" name="TextBox 8">
          <a:extLst>
            <a:ext uri="{FF2B5EF4-FFF2-40B4-BE49-F238E27FC236}">
              <a16:creationId xmlns:a16="http://schemas.microsoft.com/office/drawing/2014/main" id="{743F8A89-36F9-0F15-4CBB-B61E705CFB2F}"/>
            </a:ext>
          </a:extLst>
        </xdr:cNvPr>
        <xdr:cNvSpPr txBox="1"/>
      </xdr:nvSpPr>
      <xdr:spPr>
        <a:xfrm>
          <a:off x="3676650" y="3359150"/>
          <a:ext cx="332105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6) To</a:t>
          </a:r>
          <a:r>
            <a:rPr lang="en-IN" sz="1100" baseline="0"/>
            <a:t> find outliers:</a:t>
          </a:r>
        </a:p>
        <a:p>
          <a:endParaRPr lang="en-IN" sz="1100" baseline="0"/>
        </a:p>
        <a:p>
          <a:r>
            <a:rPr lang="en-IN" sz="1100" baseline="0"/>
            <a:t>scatter and box plot can be plottted to check for anamollies however in scatter one would have to manually check for data and boxplot gives a direct overall summary </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139700</xdr:colOff>
      <xdr:row>2</xdr:row>
      <xdr:rowOff>69850</xdr:rowOff>
    </xdr:from>
    <xdr:to>
      <xdr:col>11</xdr:col>
      <xdr:colOff>171450</xdr:colOff>
      <xdr:row>10</xdr:row>
      <xdr:rowOff>12700</xdr:rowOff>
    </xdr:to>
    <xdr:sp macro="" textlink="">
      <xdr:nvSpPr>
        <xdr:cNvPr id="2" name="TextBox 1">
          <a:extLst>
            <a:ext uri="{FF2B5EF4-FFF2-40B4-BE49-F238E27FC236}">
              <a16:creationId xmlns:a16="http://schemas.microsoft.com/office/drawing/2014/main" id="{504149D1-1E78-C47E-C27E-25A1E72FED8B}"/>
            </a:ext>
          </a:extLst>
        </xdr:cNvPr>
        <xdr:cNvSpPr txBox="1"/>
      </xdr:nvSpPr>
      <xdr:spPr>
        <a:xfrm>
          <a:off x="6350000" y="438150"/>
          <a:ext cx="2470150" cy="141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7) Best Performing Sales person</a:t>
          </a:r>
        </a:p>
        <a:p>
          <a:endParaRPr lang="en-IN" sz="1100"/>
        </a:p>
        <a:p>
          <a:r>
            <a:rPr lang="en-IN" sz="1100"/>
            <a:t>the</a:t>
          </a:r>
          <a:r>
            <a:rPr lang="en-IN" sz="1100" baseline="0"/>
            <a:t> performance of an employee can be evaluated to decice who needs traning and who should be promoted</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317500</xdr:colOff>
      <xdr:row>2</xdr:row>
      <xdr:rowOff>63501</xdr:rowOff>
    </xdr:from>
    <xdr:to>
      <xdr:col>6</xdr:col>
      <xdr:colOff>228600</xdr:colOff>
      <xdr:row>13</xdr:row>
      <xdr:rowOff>152401</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31743671-497F-2BB5-D171-548179584A2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003550" y="431801"/>
              <a:ext cx="1828800"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44450</xdr:colOff>
      <xdr:row>3</xdr:row>
      <xdr:rowOff>25400</xdr:rowOff>
    </xdr:from>
    <xdr:to>
      <xdr:col>11</xdr:col>
      <xdr:colOff>342900</xdr:colOff>
      <xdr:row>12</xdr:row>
      <xdr:rowOff>107950</xdr:rowOff>
    </xdr:to>
    <xdr:sp macro="" textlink="">
      <xdr:nvSpPr>
        <xdr:cNvPr id="3" name="TextBox 2">
          <a:extLst>
            <a:ext uri="{FF2B5EF4-FFF2-40B4-BE49-F238E27FC236}">
              <a16:creationId xmlns:a16="http://schemas.microsoft.com/office/drawing/2014/main" id="{9531E919-D57D-946F-4889-0AC5874111A7}"/>
            </a:ext>
          </a:extLst>
        </xdr:cNvPr>
        <xdr:cNvSpPr txBox="1"/>
      </xdr:nvSpPr>
      <xdr:spPr>
        <a:xfrm>
          <a:off x="5257800" y="577850"/>
          <a:ext cx="2736850" cy="173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8) Profit by product</a:t>
          </a:r>
          <a:r>
            <a:rPr lang="en-IN" sz="1100" baseline="0"/>
            <a:t>:</a:t>
          </a:r>
        </a:p>
        <a:p>
          <a:endParaRPr lang="en-IN" sz="1100" baseline="0"/>
        </a:p>
        <a:p>
          <a:r>
            <a:rPr lang="en-IN" sz="1100"/>
            <a:t> it is another important metric</a:t>
          </a:r>
          <a:r>
            <a:rPr lang="en-IN" sz="1100" baseline="0"/>
            <a:t> to evaluate which stock must be sent to which country and accordingly the production should be managed.</a:t>
          </a:r>
        </a:p>
        <a:p>
          <a:endParaRPr lang="en-IN" sz="1100" baseline="0"/>
        </a:p>
        <a:p>
          <a:r>
            <a:rPr lang="en-IN" sz="1100" baseline="0"/>
            <a:t>firstly we combin two tables together and calculate total cost = unit*cost of 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 shaikh" refreshedDate="45088.764192592593" createdVersion="8" refreshedVersion="8" minRefreshableVersion="3" recordCount="300" xr:uid="{07D9B404-E9F7-4AB0-88F0-DDBD049C3623}">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170366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f shaikh" refreshedDate="45088.820230671299" backgroundQuery="1" createdVersion="8" refreshedVersion="8" minRefreshableVersion="3" recordCount="0" supportSubquery="1" supportAdvancedDrill="1" xr:uid="{170B8FD5-3DAA-4440-9A4D-26D5A78FFC6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f shaikh" refreshedDate="45088.825264004627" backgroundQuery="1" createdVersion="8" refreshedVersion="8" minRefreshableVersion="3" recordCount="0" supportSubquery="1" supportAdvancedDrill="1" xr:uid="{06E0C171-3405-4FD4-B9E8-91BF82186BC8}">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2"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percent]" caption="profit percen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f shaikh" refreshedDate="45088.868425231478" backgroundQuery="1" createdVersion="8" refreshedVersion="8" minRefreshableVersion="3" recordCount="0" supportSubquery="1" supportAdvancedDrill="1" xr:uid="{7ACDA51C-CE08-4BA6-9D20-8B058014312E}">
  <cacheSource type="external" connectionId="1"/>
  <cacheFields count="7">
    <cacheField name="[data].[Product].[Product]" caption="Product" numFmtId="0" hierarchy="2" level="1">
      <sharedItems count="18">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profit]" caption="profit" numFmtId="0" hierarchy="12" level="32767"/>
    <cacheField name="[Measures].[Sum of Cost per unit]" caption="Sum of Cost per unit" numFmtId="0" hierarchy="10" level="32767"/>
    <cacheField name="[Measures].[profit percent]" caption="profit percent"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6"/>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Cost per unit]" caption="Sum of Cost per unit" measure="1" displayFolder="" measureGroup="data" count="0" oneField="1">
      <fieldsUsage count="1">
        <fieldUsage x="4"/>
      </fieldsUsage>
      <extLst>
        <ext xmlns:x15="http://schemas.microsoft.com/office/spreadsheetml/2010/11/main" uri="{B97F6D7D-B522-45F9-BDA1-12C45D357490}">
          <x15:cacheHierarchy aggregatedColumn="5"/>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percent]" caption="profit percent"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f shaikh" refreshedDate="45088.825260879632" backgroundQuery="1" createdVersion="3" refreshedVersion="8" minRefreshableVersion="3" recordCount="0" supportSubquery="1" supportAdvancedDrill="1" xr:uid="{2BDA2642-9FFA-4E9D-9A99-12672D6A730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263652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EF58C-16D1-4389-AED8-1AA9DEB9EEED}" name="PivotTable1"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6" firstHeaderRow="0" firstDataRow="1" firstDataCol="1"/>
  <pivotFields count="5">
    <pivotField showAll="0" defaultSubtotal="0">
      <items count="10">
        <item x="7"/>
        <item h="1" x="1"/>
        <item h="1" x="3"/>
        <item h="1" x="5"/>
        <item h="1" x="4"/>
        <item h="1" x="6"/>
        <item h="1" x="8"/>
        <item h="1" x="2"/>
        <item h="1" x="9"/>
        <item h="1" x="0"/>
      </items>
    </pivotField>
    <pivotField axis="axisRow"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howAll="0" defaultSubtotal="0">
      <items count="22">
        <item h="1" x="8"/>
        <item h="1" x="0"/>
        <item h="1" x="17"/>
        <item h="1" x="15"/>
        <item h="1" x="7"/>
        <item h="1" x="2"/>
        <item h="1" x="21"/>
        <item h="1" x="19"/>
        <item h="1" x="1"/>
        <item h="1" x="3"/>
        <item h="1" x="9"/>
        <item h="1" x="14"/>
        <item h="1" x="12"/>
        <item h="1" x="11"/>
        <item x="10"/>
        <item x="13"/>
        <item h="1" x="18"/>
        <item h="1" x="5"/>
        <item h="1" x="16"/>
        <item h="1" x="6"/>
        <item h="1" x="20"/>
        <item h="1" x="4"/>
      </items>
    </pivotField>
    <pivotField dataField="1" numFmtId="164" showAll="0" defaultSubtotal="0"/>
    <pivotField dataField="1" numFmtId="3" showAll="0" defaultSubtotal="0"/>
  </pivotFields>
  <rowFields count="1">
    <field x="1"/>
  </rowFields>
  <rowItems count="2">
    <i>
      <x v="4"/>
    </i>
    <i>
      <x v="1"/>
    </i>
  </rowItems>
  <colFields count="1">
    <field x="-2"/>
  </colFields>
  <colItems count="3">
    <i>
      <x/>
    </i>
    <i i="1">
      <x v="1"/>
    </i>
    <i i="2">
      <x v="2"/>
    </i>
  </colItems>
  <dataFields count="3">
    <dataField name="Sum of Amount" fld="3" baseField="0" baseItem="0"/>
    <dataField name=" " fld="3" baseField="1" baseItem="2"/>
    <dataField name="Sum of Units" fld="4" baseField="0" baseItem="0"/>
  </dataFields>
  <formats count="4">
    <format dxfId="13">
      <pivotArea collapsedLevelsAreSubtotals="1" fieldPosition="0">
        <references count="2">
          <reference field="4294967294" count="1" selected="0">
            <x v="0"/>
          </reference>
          <reference field="1" count="1">
            <x v="1"/>
          </reference>
        </references>
      </pivotArea>
    </format>
    <format dxfId="12">
      <pivotArea collapsedLevelsAreSubtotals="1" fieldPosition="0">
        <references count="2">
          <reference field="4294967294" count="1" selected="0">
            <x v="0"/>
          </reference>
          <reference field="1" count="4">
            <x v="2"/>
            <x v="3"/>
            <x v="4"/>
            <x v="5"/>
          </reference>
        </references>
      </pivotArea>
    </format>
    <format dxfId="11">
      <pivotArea collapsedLevelsAreSubtotals="1" fieldPosition="0">
        <references count="2">
          <reference field="4294967294" count="1" selected="0">
            <x v="0"/>
          </reference>
          <reference field="1" count="1">
            <x v="0"/>
          </reference>
        </references>
      </pivotArea>
    </format>
    <format dxfId="10">
      <pivotArea field="1" grandRow="1" outline="0" collapsedLevelsAreSubtotals="1" axis="axisRow" fieldPosition="0">
        <references count="1">
          <reference field="4294967294" count="1" selected="0">
            <x v="0"/>
          </reference>
        </references>
      </pivotArea>
    </format>
  </formats>
  <conditionalFormats count="2">
    <conditionalFormat priority="2">
      <pivotAreas count="1">
        <pivotArea type="data" collapsedLevelsAreSubtotals="1" fieldPosition="0">
          <references count="2">
            <reference field="4294967294" count="1" selected="0">
              <x v="1"/>
            </reference>
            <reference field="1" count="5">
              <x v="0"/>
              <x v="1"/>
              <x v="3"/>
              <x v="4"/>
              <x v="5"/>
            </reference>
          </references>
        </pivotArea>
      </pivotAreas>
    </conditionalFormat>
    <conditionalFormat priority="1">
      <pivotAreas count="1">
        <pivotArea type="data" collapsedLevelsAreSubtotals="1" fieldPosition="0">
          <references count="2">
            <reference field="4294967294" count="1" selected="0">
              <x v="1"/>
            </reference>
            <reference field="1" count="1">
              <x v="2"/>
            </reference>
          </references>
        </pivotArea>
      </pivotAreas>
    </conditionalFormat>
  </conditional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AB657-62D9-496D-9738-344B5F9267F1}" name="PivotTable2"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44A043-A7C7-49B3-A2F5-EE3BFCFAFEB0}" name="PivotTable4"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F25"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24">
    <i>
      <x/>
    </i>
    <i r="1">
      <x v="8"/>
    </i>
    <i r="1">
      <x v="6"/>
    </i>
    <i r="1">
      <x v="2"/>
    </i>
    <i>
      <x v="1"/>
    </i>
    <i r="1">
      <x v="6"/>
    </i>
    <i r="1">
      <x v="8"/>
    </i>
    <i r="1">
      <x v="1"/>
    </i>
    <i>
      <x v="2"/>
    </i>
    <i r="1">
      <x v="2"/>
    </i>
    <i r="1">
      <x/>
    </i>
    <i r="1">
      <x v="1"/>
    </i>
    <i>
      <x v="3"/>
    </i>
    <i r="1">
      <x v="6"/>
    </i>
    <i r="1">
      <x v="5"/>
    </i>
    <i r="1">
      <x v="8"/>
    </i>
    <i>
      <x v="4"/>
    </i>
    <i r="1">
      <x v="7"/>
    </i>
    <i r="1">
      <x v="3"/>
    </i>
    <i r="1">
      <x v="2"/>
    </i>
    <i>
      <x v="5"/>
    </i>
    <i r="1">
      <x v="7"/>
    </i>
    <i r="1">
      <x v="4"/>
    </i>
    <i r="1">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A3CDA6-2723-489E-BD10-698E007A43B4}" name="PivotTable3"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13"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3234BB-153B-4C0C-8332-DE45C5457D4A}" name="PivotTable6"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26" firstHeaderRow="1" firstDataRow="1" firstDataCol="1"/>
  <pivotFields count="2">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155784-95D1-4CCD-8535-741F838BCC82}" name="PivotTable7"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20" firstHeaderRow="0" firstDataRow="1" firstDataCol="1"/>
  <pivotFields count="7">
    <pivotField axis="axisRow" allDrilled="1" subtotalTop="0" showAll="0"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5">
    <i>
      <x/>
    </i>
    <i i="1">
      <x v="1"/>
    </i>
    <i i="2">
      <x v="2"/>
    </i>
    <i i="3">
      <x v="3"/>
    </i>
    <i i="4">
      <x v="4"/>
    </i>
  </colItems>
  <dataFields count="5">
    <dataField name="Sum of Amount" fld="1" baseField="0" baseItem="0"/>
    <dataField name="Sum of Units" fld="2" baseField="0" baseItem="0"/>
    <dataField name="Sum of Cost per unit" fld="4" baseField="0" baseItem="0"/>
    <dataField fld="3" subtotal="count" baseField="0" baseItem="0"/>
    <dataField fld="5" subtotal="count" baseField="0" baseItem="0"/>
  </dataFields>
  <conditionalFormats count="1">
    <conditionalFormat priority="1">
      <pivotAreas count="1">
        <pivotArea outline="0" fieldPosition="0">
          <references count="1">
            <reference field="4294967294" count="1">
              <x v="4"/>
            </reference>
          </references>
        </pivotArea>
      </pivotAreas>
    </conditionalFormat>
  </conditionalFormats>
  <pivotHierarchies count="16">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69B0F75-84F6-47C2-83C5-404671DF8820}" sourceName="Sales Person">
  <pivotTables>
    <pivotTable tabId="5" name="PivotTable1"/>
  </pivotTables>
  <data>
    <tabular pivotCacheId="1317036679">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E874A8-1A15-4522-B67D-BF49BE151516}" sourceName="Product">
  <pivotTables>
    <pivotTable tabId="5" name="PivotTable1"/>
  </pivotTables>
  <data>
    <tabular pivotCacheId="1317036679">
      <items count="22">
        <i x="8"/>
        <i x="15"/>
        <i x="7"/>
        <i x="2"/>
        <i x="19"/>
        <i x="3"/>
        <i x="9"/>
        <i x="14"/>
        <i x="12"/>
        <i x="11"/>
        <i x="10" s="1"/>
        <i x="13" s="1"/>
        <i x="18"/>
        <i x="5"/>
        <i x="16"/>
        <i x="6"/>
        <i x="20"/>
        <i x="4"/>
        <i x="0" nd="1"/>
        <i x="17" nd="1"/>
        <i x="21"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992298D-A8CE-46C1-841B-AC934AF96042}" sourceName="[data].[Geography]">
  <pivotTables>
    <pivotTable tabId="14" name="PivotTable6"/>
  </pivotTables>
  <data>
    <olap pivotCacheId="67263652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08C654F-C12B-4158-B6E0-1336956680BA}" sourceName="[data].[Geography]">
  <pivotTables>
    <pivotTable tabId="16" name="PivotTable7"/>
  </pivotTables>
  <data>
    <olap pivotCacheId="67263652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7183AD7-C762-44B8-8D99-79E23154C049}" cache="Slicer_Sales_Person" caption="Sales Person" columnCount="2" rowHeight="241300"/>
  <slicer name="Product" xr10:uid="{541454F1-58FA-446C-B898-C955AB473C85}" cache="Slicer_Product" caption="Product"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3BB0667-7958-444C-8129-DD51154A67E7}"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62CF896-2B60-4D8A-8C61-8DFC89C1EE0D}"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738DB-0368-4942-871E-70C4F2DC9D09}" name="Data" displayName="Data" ref="C11:I311" headerRowDxfId="19">
  <tableColumns count="7">
    <tableColumn id="1" xr3:uid="{D3746C90-24DF-4B72-BF60-50ED91A151CB}" name="Sales Person" totalsRowLabel="Total"/>
    <tableColumn id="2" xr3:uid="{2E9B0C49-96AD-468D-9D84-D755F26A3D1E}" name="Geography"/>
    <tableColumn id="3" xr3:uid="{A3C6961F-9477-4076-855D-2E1276D450B2}" name="Product"/>
    <tableColumn id="4" xr3:uid="{B2E23A7C-98BC-4BC9-A144-DD3A6A459008}" name="Amount" dataDxfId="21"/>
    <tableColumn id="5" xr3:uid="{CE90E4DA-F06E-4872-A44C-6D3C409B5C8A}" name="Units" totalsRowFunction="sum" dataDxfId="20" totalsRowDxfId="18"/>
    <tableColumn id="6" xr3:uid="{ABD98A73-9B36-4710-85ED-4D73A218752C}" name="Cost per unit" dataDxfId="5">
      <calculatedColumnFormula>INDEX(products[Cost per unit],MATCH(Data[[#This Row],[Product]], products[Product],0))</calculatedColumnFormula>
    </tableColumn>
    <tableColumn id="7" xr3:uid="{A446CFF4-2F9B-4E58-9B0F-014BAF678606}" name="total cost" dataDxfId="4">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336B32-0DDC-4999-8F00-4975BAA33C66}" name="Table10" displayName="Table10" ref="A2:C10" totalsRowShown="0" tableBorderDxfId="3">
  <autoFilter ref="A2:C10" xr:uid="{58336B32-0DDC-4999-8F00-4975BAA33C66}"/>
  <tableColumns count="3">
    <tableColumn id="1" xr3:uid="{14876123-9DCF-4DFA-B5D6-AAE2CCCCE3AD}" name="Column1"/>
    <tableColumn id="2" xr3:uid="{CFC5500C-05A9-4389-859F-FB4B3591A1AC}" name="Amount"/>
    <tableColumn id="3" xr3:uid="{25011E39-4068-49DC-BFC8-9F14A2921272}" name="Units"/>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914633-A460-4F2D-8776-5F6C295DA229}" name="Data5" displayName="Data5" ref="B2:F303" totalsRowCount="1" headerRowDxfId="17">
  <autoFilter ref="B2:F302" xr:uid="{C3914633-A460-4F2D-8776-5F6C295DA229}"/>
  <sortState xmlns:xlrd2="http://schemas.microsoft.com/office/spreadsheetml/2017/richdata2" ref="B3:F302">
    <sortCondition sortBy="cellColor" ref="F2:F302" dxfId="1"/>
  </sortState>
  <tableColumns count="5">
    <tableColumn id="1" xr3:uid="{252D65CA-F98C-43DD-AE3B-A66E6D62C499}" name="Sales Person" totalsRowLabel="Total"/>
    <tableColumn id="2" xr3:uid="{AFDF899C-F77F-4B16-9038-FE24ECEFE75C}" name="Geography"/>
    <tableColumn id="3" xr3:uid="{23FDB24F-6047-47A9-A81D-4C67BFCB8FD4}" name="Product"/>
    <tableColumn id="4" xr3:uid="{59AC7631-FEBA-4DCB-AF47-5BD3D7664653}" name="Amount" dataDxfId="16"/>
    <tableColumn id="5" xr3:uid="{8F1BDF06-4AD6-4DF1-9400-5642A416DE98}" name="Units" totalsRowFunction="sum" dataDxfId="15" totalsRowDxfId="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247ADC-00D2-4C60-847A-36F931E24B64}" name="Data9" displayName="Data9" ref="M3:Q303" headerRowDxfId="9">
  <tableColumns count="5">
    <tableColumn id="1" xr3:uid="{0C7FD066-9793-49D4-BD48-81E6216DD80E}" name="Sales Person" totalsRowLabel="Total"/>
    <tableColumn id="2" xr3:uid="{D4503D21-CA19-45F8-8652-55A75CCA74E4}" name="Geography"/>
    <tableColumn id="3" xr3:uid="{0B8D0663-2B93-441E-B063-2744041A80A5}" name="Product"/>
    <tableColumn id="4" xr3:uid="{CFE79DC6-18C2-4902-98AA-901D7002E0F7}" name="Amount" dataDxfId="8"/>
    <tableColumn id="5" xr3:uid="{2A949E6A-AA6E-444B-A065-FD2450EC3D0F}" name="Units" totalsRowFunction="sum" dataDxfId="6" totalsRowDxfId="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62" zoomScaleNormal="145" workbookViewId="0">
      <selection activeCell="D3" sqref="D3"/>
    </sheetView>
  </sheetViews>
  <sheetFormatPr defaultRowHeight="14.5" x14ac:dyDescent="0.35"/>
  <cols>
    <col min="1" max="1" width="1.7265625" customWidth="1"/>
    <col min="2" max="2" width="3.7265625" customWidth="1"/>
    <col min="3" max="3" width="19.54296875" customWidth="1"/>
    <col min="4" max="4" width="14.7265625" customWidth="1"/>
    <col min="5" max="5" width="21.81640625" customWidth="1"/>
    <col min="6" max="6" width="13.54296875" customWidth="1"/>
    <col min="7" max="7" width="11.7265625" customWidth="1"/>
    <col min="8" max="8" width="11.6328125" customWidth="1"/>
    <col min="10" max="10" width="3.81640625" customWidth="1"/>
    <col min="11" max="11" width="53.81640625" customWidth="1"/>
    <col min="25" max="25" width="21.81640625" customWidth="1"/>
    <col min="26" max="26" width="14.453125" customWidth="1"/>
    <col min="31" max="31" width="21.81640625" customWidth="1"/>
  </cols>
  <sheetData>
    <row r="1" spans="1:26" s="2" customFormat="1" ht="52.5" customHeight="1" x14ac:dyDescent="0.35">
      <c r="A1" s="1"/>
      <c r="C1" s="3" t="s">
        <v>42</v>
      </c>
    </row>
    <row r="3" spans="1:26" x14ac:dyDescent="0.35">
      <c r="D3" t="s">
        <v>89</v>
      </c>
    </row>
    <row r="4" spans="1:26" x14ac:dyDescent="0.35">
      <c r="D4" t="s">
        <v>90</v>
      </c>
    </row>
    <row r="11" spans="1:26" x14ac:dyDescent="0.35">
      <c r="C11" s="6" t="s">
        <v>11</v>
      </c>
      <c r="D11" s="6" t="s">
        <v>12</v>
      </c>
      <c r="E11" s="6" t="s">
        <v>0</v>
      </c>
      <c r="F11" s="10" t="s">
        <v>1</v>
      </c>
      <c r="G11" s="10" t="s">
        <v>50</v>
      </c>
      <c r="H11" s="6" t="s">
        <v>51</v>
      </c>
      <c r="I11" s="6" t="s">
        <v>75</v>
      </c>
      <c r="J11" s="9" t="s">
        <v>43</v>
      </c>
      <c r="K11" s="2"/>
      <c r="Y11" t="s">
        <v>0</v>
      </c>
      <c r="Z11" t="s">
        <v>51</v>
      </c>
    </row>
    <row r="12" spans="1:26" x14ac:dyDescent="0.35">
      <c r="C12" t="s">
        <v>40</v>
      </c>
      <c r="D12" t="s">
        <v>37</v>
      </c>
      <c r="E12" t="s">
        <v>30</v>
      </c>
      <c r="F12" s="4">
        <v>1624</v>
      </c>
      <c r="G12" s="5">
        <v>114</v>
      </c>
      <c r="H12">
        <f>INDEX(products[Cost per unit],MATCH(Data[[#This Row],[Product]], products[Product],0))</f>
        <v>14.49</v>
      </c>
      <c r="I12">
        <f>Data[[#This Row],[Units]]*Data[[#This Row],[Cost per unit]]</f>
        <v>1651.8600000000001</v>
      </c>
      <c r="J12" s="7">
        <v>1</v>
      </c>
      <c r="K12" s="8" t="s">
        <v>44</v>
      </c>
      <c r="Y12" t="s">
        <v>13</v>
      </c>
      <c r="Z12" s="11">
        <v>9.33</v>
      </c>
    </row>
    <row r="13" spans="1:26" x14ac:dyDescent="0.35">
      <c r="C13" t="s">
        <v>8</v>
      </c>
      <c r="D13" t="s">
        <v>35</v>
      </c>
      <c r="E13" t="s">
        <v>32</v>
      </c>
      <c r="F13" s="4">
        <v>6706</v>
      </c>
      <c r="G13" s="5">
        <v>459</v>
      </c>
      <c r="H13">
        <f>INDEX(products[Cost per unit],MATCH(Data[[#This Row],[Product]], products[Product],0))</f>
        <v>8.65</v>
      </c>
      <c r="I13">
        <f>Data[[#This Row],[Units]]*Data[[#This Row],[Cost per unit]]</f>
        <v>3970.3500000000004</v>
      </c>
      <c r="J13" s="7">
        <v>2</v>
      </c>
      <c r="K13" s="8" t="s">
        <v>53</v>
      </c>
      <c r="Y13" t="s">
        <v>14</v>
      </c>
      <c r="Z13" s="11">
        <v>11.7</v>
      </c>
    </row>
    <row r="14" spans="1:26" x14ac:dyDescent="0.35">
      <c r="C14" t="s">
        <v>9</v>
      </c>
      <c r="D14" t="s">
        <v>35</v>
      </c>
      <c r="E14" t="s">
        <v>4</v>
      </c>
      <c r="F14" s="4">
        <v>959</v>
      </c>
      <c r="G14" s="5">
        <v>147</v>
      </c>
      <c r="H14">
        <f>INDEX(products[Cost per unit],MATCH(Data[[#This Row],[Product]], products[Product],0))</f>
        <v>11.88</v>
      </c>
      <c r="I14">
        <f>Data[[#This Row],[Units]]*Data[[#This Row],[Cost per unit]]</f>
        <v>1746.3600000000001</v>
      </c>
      <c r="J14" s="7">
        <v>3</v>
      </c>
      <c r="K14" s="8" t="s">
        <v>45</v>
      </c>
      <c r="Y14" t="s">
        <v>4</v>
      </c>
      <c r="Z14" s="11">
        <v>11.88</v>
      </c>
    </row>
    <row r="15" spans="1:26" x14ac:dyDescent="0.35">
      <c r="C15" t="s">
        <v>41</v>
      </c>
      <c r="D15" t="s">
        <v>36</v>
      </c>
      <c r="E15" t="s">
        <v>18</v>
      </c>
      <c r="F15" s="4">
        <v>9632</v>
      </c>
      <c r="G15" s="5">
        <v>288</v>
      </c>
      <c r="H15">
        <f>INDEX(products[Cost per unit],MATCH(Data[[#This Row],[Product]], products[Product],0))</f>
        <v>6.47</v>
      </c>
      <c r="I15">
        <f>Data[[#This Row],[Units]]*Data[[#This Row],[Cost per unit]]</f>
        <v>1863.36</v>
      </c>
      <c r="J15" s="7">
        <v>4</v>
      </c>
      <c r="K15" s="8" t="s">
        <v>46</v>
      </c>
      <c r="Y15" t="s">
        <v>15</v>
      </c>
      <c r="Z15" s="11">
        <v>11.73</v>
      </c>
    </row>
    <row r="16" spans="1:26" x14ac:dyDescent="0.35">
      <c r="C16" t="s">
        <v>6</v>
      </c>
      <c r="D16" t="s">
        <v>39</v>
      </c>
      <c r="E16" t="s">
        <v>25</v>
      </c>
      <c r="F16" s="4">
        <v>2100</v>
      </c>
      <c r="G16" s="5">
        <v>414</v>
      </c>
      <c r="H16">
        <f>INDEX(products[Cost per unit],MATCH(Data[[#This Row],[Product]], products[Product],0))</f>
        <v>13.15</v>
      </c>
      <c r="I16">
        <f>Data[[#This Row],[Units]]*Data[[#This Row],[Cost per unit]]</f>
        <v>5444.1</v>
      </c>
      <c r="J16" s="7">
        <v>5</v>
      </c>
      <c r="K16" s="8" t="s">
        <v>54</v>
      </c>
      <c r="Y16" t="s">
        <v>16</v>
      </c>
      <c r="Z16" s="11">
        <v>8.7899999999999991</v>
      </c>
    </row>
    <row r="17" spans="3:26" x14ac:dyDescent="0.35">
      <c r="C17" t="s">
        <v>40</v>
      </c>
      <c r="D17" t="s">
        <v>35</v>
      </c>
      <c r="E17" t="s">
        <v>33</v>
      </c>
      <c r="F17" s="4">
        <v>8869</v>
      </c>
      <c r="G17" s="5">
        <v>432</v>
      </c>
      <c r="H17">
        <f>INDEX(products[Cost per unit],MATCH(Data[[#This Row],[Product]], products[Product],0))</f>
        <v>12.37</v>
      </c>
      <c r="I17">
        <f>Data[[#This Row],[Units]]*Data[[#This Row],[Cost per unit]]</f>
        <v>5343.8399999999992</v>
      </c>
      <c r="J17" s="7">
        <v>6</v>
      </c>
      <c r="K17" s="8" t="s">
        <v>55</v>
      </c>
      <c r="Y17" t="s">
        <v>17</v>
      </c>
      <c r="Z17" s="11">
        <v>3.11</v>
      </c>
    </row>
    <row r="18" spans="3:26" x14ac:dyDescent="0.35">
      <c r="C18" t="s">
        <v>6</v>
      </c>
      <c r="D18" t="s">
        <v>38</v>
      </c>
      <c r="E18" t="s">
        <v>31</v>
      </c>
      <c r="F18" s="4">
        <v>2681</v>
      </c>
      <c r="G18" s="5">
        <v>54</v>
      </c>
      <c r="H18">
        <f>INDEX(products[Cost per unit],MATCH(Data[[#This Row],[Product]], products[Product],0))</f>
        <v>5.79</v>
      </c>
      <c r="I18">
        <f>Data[[#This Row],[Units]]*Data[[#This Row],[Cost per unit]]</f>
        <v>312.66000000000003</v>
      </c>
      <c r="J18" s="7">
        <v>7</v>
      </c>
      <c r="K18" s="8" t="s">
        <v>49</v>
      </c>
      <c r="Y18" t="s">
        <v>18</v>
      </c>
      <c r="Z18" s="11">
        <v>6.47</v>
      </c>
    </row>
    <row r="19" spans="3:26" x14ac:dyDescent="0.35">
      <c r="C19" t="s">
        <v>8</v>
      </c>
      <c r="D19" t="s">
        <v>35</v>
      </c>
      <c r="E19" t="s">
        <v>22</v>
      </c>
      <c r="F19" s="4">
        <v>5012</v>
      </c>
      <c r="G19" s="5">
        <v>210</v>
      </c>
      <c r="H19">
        <f>INDEX(products[Cost per unit],MATCH(Data[[#This Row],[Product]], products[Product],0))</f>
        <v>9.77</v>
      </c>
      <c r="I19">
        <f>Data[[#This Row],[Units]]*Data[[#This Row],[Cost per unit]]</f>
        <v>2051.6999999999998</v>
      </c>
      <c r="J19" s="7">
        <v>8</v>
      </c>
      <c r="K19" s="8" t="s">
        <v>52</v>
      </c>
      <c r="Y19" t="s">
        <v>19</v>
      </c>
      <c r="Z19" s="11">
        <v>7.64</v>
      </c>
    </row>
    <row r="20" spans="3:26" x14ac:dyDescent="0.35">
      <c r="C20" t="s">
        <v>7</v>
      </c>
      <c r="D20" t="s">
        <v>38</v>
      </c>
      <c r="E20" t="s">
        <v>14</v>
      </c>
      <c r="F20" s="4">
        <v>1281</v>
      </c>
      <c r="G20" s="5">
        <v>75</v>
      </c>
      <c r="H20">
        <f>INDEX(products[Cost per unit],MATCH(Data[[#This Row],[Product]], products[Product],0))</f>
        <v>11.7</v>
      </c>
      <c r="I20">
        <f>Data[[#This Row],[Units]]*Data[[#This Row],[Cost per unit]]</f>
        <v>877.5</v>
      </c>
      <c r="J20" s="7">
        <v>9</v>
      </c>
      <c r="K20" s="8" t="s">
        <v>47</v>
      </c>
      <c r="Y20" t="s">
        <v>20</v>
      </c>
      <c r="Z20" s="11">
        <v>10.62</v>
      </c>
    </row>
    <row r="21" spans="3:26" x14ac:dyDescent="0.35">
      <c r="C21" t="s">
        <v>5</v>
      </c>
      <c r="D21" t="s">
        <v>37</v>
      </c>
      <c r="E21" t="s">
        <v>14</v>
      </c>
      <c r="F21" s="4">
        <v>4991</v>
      </c>
      <c r="G21" s="5">
        <v>12</v>
      </c>
      <c r="H21">
        <f>INDEX(products[Cost per unit],MATCH(Data[[#This Row],[Product]], products[Product],0))</f>
        <v>11.7</v>
      </c>
      <c r="I21">
        <f>Data[[#This Row],[Units]]*Data[[#This Row],[Cost per unit]]</f>
        <v>140.39999999999998</v>
      </c>
      <c r="J21" s="7">
        <v>10</v>
      </c>
      <c r="K21" s="8" t="s">
        <v>48</v>
      </c>
      <c r="Y21" t="s">
        <v>21</v>
      </c>
      <c r="Z21" s="11">
        <v>9</v>
      </c>
    </row>
    <row r="22" spans="3:26" x14ac:dyDescent="0.35">
      <c r="C22" t="s">
        <v>2</v>
      </c>
      <c r="D22" t="s">
        <v>39</v>
      </c>
      <c r="E22" t="s">
        <v>25</v>
      </c>
      <c r="F22" s="4">
        <v>1785</v>
      </c>
      <c r="G22" s="5">
        <v>462</v>
      </c>
      <c r="H22">
        <f>INDEX(products[Cost per unit],MATCH(Data[[#This Row],[Product]], products[Product],0))</f>
        <v>13.15</v>
      </c>
      <c r="I22">
        <f>Data[[#This Row],[Units]]*Data[[#This Row],[Cost per unit]]</f>
        <v>6075.3</v>
      </c>
      <c r="Y22" t="s">
        <v>22</v>
      </c>
      <c r="Z22" s="11">
        <v>9.77</v>
      </c>
    </row>
    <row r="23" spans="3:26" x14ac:dyDescent="0.35">
      <c r="C23" t="s">
        <v>3</v>
      </c>
      <c r="D23" t="s">
        <v>37</v>
      </c>
      <c r="E23" t="s">
        <v>17</v>
      </c>
      <c r="F23" s="4">
        <v>3983</v>
      </c>
      <c r="G23" s="5">
        <v>144</v>
      </c>
      <c r="H23">
        <f>INDEX(products[Cost per unit],MATCH(Data[[#This Row],[Product]], products[Product],0))</f>
        <v>3.11</v>
      </c>
      <c r="I23">
        <f>Data[[#This Row],[Units]]*Data[[#This Row],[Cost per unit]]</f>
        <v>447.84</v>
      </c>
      <c r="Y23" t="s">
        <v>23</v>
      </c>
      <c r="Z23" s="11">
        <v>6.49</v>
      </c>
    </row>
    <row r="24" spans="3:26" x14ac:dyDescent="0.35">
      <c r="C24" t="s">
        <v>9</v>
      </c>
      <c r="D24" t="s">
        <v>38</v>
      </c>
      <c r="E24" t="s">
        <v>16</v>
      </c>
      <c r="F24" s="4">
        <v>2646</v>
      </c>
      <c r="G24" s="5">
        <v>120</v>
      </c>
      <c r="H24">
        <f>INDEX(products[Cost per unit],MATCH(Data[[#This Row],[Product]], products[Product],0))</f>
        <v>8.7899999999999991</v>
      </c>
      <c r="I24">
        <f>Data[[#This Row],[Units]]*Data[[#This Row],[Cost per unit]]</f>
        <v>1054.8</v>
      </c>
      <c r="Y24" t="s">
        <v>24</v>
      </c>
      <c r="Z24" s="11">
        <v>4.97</v>
      </c>
    </row>
    <row r="25" spans="3:26" x14ac:dyDescent="0.35">
      <c r="C25" t="s">
        <v>2</v>
      </c>
      <c r="D25" t="s">
        <v>34</v>
      </c>
      <c r="E25" t="s">
        <v>13</v>
      </c>
      <c r="F25" s="4">
        <v>252</v>
      </c>
      <c r="G25" s="5">
        <v>54</v>
      </c>
      <c r="H25">
        <f>INDEX(products[Cost per unit],MATCH(Data[[#This Row],[Product]], products[Product],0))</f>
        <v>9.33</v>
      </c>
      <c r="I25">
        <f>Data[[#This Row],[Units]]*Data[[#This Row],[Cost per unit]]</f>
        <v>503.82</v>
      </c>
      <c r="Y25" t="s">
        <v>25</v>
      </c>
      <c r="Z25" s="11">
        <v>13.15</v>
      </c>
    </row>
    <row r="26" spans="3:26" x14ac:dyDescent="0.35">
      <c r="C26" t="s">
        <v>3</v>
      </c>
      <c r="D26" t="s">
        <v>35</v>
      </c>
      <c r="E26" t="s">
        <v>25</v>
      </c>
      <c r="F26" s="4">
        <v>2464</v>
      </c>
      <c r="G26" s="5">
        <v>234</v>
      </c>
      <c r="H26">
        <f>INDEX(products[Cost per unit],MATCH(Data[[#This Row],[Product]], products[Product],0))</f>
        <v>13.15</v>
      </c>
      <c r="I26">
        <f>Data[[#This Row],[Units]]*Data[[#This Row],[Cost per unit]]</f>
        <v>3077.1</v>
      </c>
      <c r="Y26" t="s">
        <v>26</v>
      </c>
      <c r="Z26" s="11">
        <v>5.6</v>
      </c>
    </row>
    <row r="27" spans="3:26" x14ac:dyDescent="0.35">
      <c r="C27" t="s">
        <v>3</v>
      </c>
      <c r="D27" t="s">
        <v>35</v>
      </c>
      <c r="E27" t="s">
        <v>29</v>
      </c>
      <c r="F27" s="4">
        <v>2114</v>
      </c>
      <c r="G27" s="5">
        <v>66</v>
      </c>
      <c r="H27">
        <f>INDEX(products[Cost per unit],MATCH(Data[[#This Row],[Product]], products[Product],0))</f>
        <v>7.16</v>
      </c>
      <c r="I27">
        <f>Data[[#This Row],[Units]]*Data[[#This Row],[Cost per unit]]</f>
        <v>472.56</v>
      </c>
      <c r="Y27" t="s">
        <v>27</v>
      </c>
      <c r="Z27" s="11">
        <v>16.73</v>
      </c>
    </row>
    <row r="28" spans="3:26" x14ac:dyDescent="0.35">
      <c r="C28" t="s">
        <v>6</v>
      </c>
      <c r="D28" t="s">
        <v>37</v>
      </c>
      <c r="E28" t="s">
        <v>31</v>
      </c>
      <c r="F28" s="4">
        <v>7693</v>
      </c>
      <c r="G28" s="5">
        <v>87</v>
      </c>
      <c r="H28">
        <f>INDEX(products[Cost per unit],MATCH(Data[[#This Row],[Product]], products[Product],0))</f>
        <v>5.79</v>
      </c>
      <c r="I28">
        <f>Data[[#This Row],[Units]]*Data[[#This Row],[Cost per unit]]</f>
        <v>503.73</v>
      </c>
      <c r="Y28" t="s">
        <v>28</v>
      </c>
      <c r="Z28" s="11">
        <v>10.38</v>
      </c>
    </row>
    <row r="29" spans="3:26" x14ac:dyDescent="0.35">
      <c r="C29" t="s">
        <v>5</v>
      </c>
      <c r="D29" t="s">
        <v>34</v>
      </c>
      <c r="E29" t="s">
        <v>20</v>
      </c>
      <c r="F29" s="4">
        <v>15610</v>
      </c>
      <c r="G29" s="5">
        <v>339</v>
      </c>
      <c r="H29">
        <f>INDEX(products[Cost per unit],MATCH(Data[[#This Row],[Product]], products[Product],0))</f>
        <v>10.62</v>
      </c>
      <c r="I29">
        <f>Data[[#This Row],[Units]]*Data[[#This Row],[Cost per unit]]</f>
        <v>3600.18</v>
      </c>
      <c r="Y29" t="s">
        <v>29</v>
      </c>
      <c r="Z29" s="11">
        <v>7.16</v>
      </c>
    </row>
    <row r="30" spans="3:26" x14ac:dyDescent="0.35">
      <c r="C30" t="s">
        <v>41</v>
      </c>
      <c r="D30" t="s">
        <v>34</v>
      </c>
      <c r="E30" t="s">
        <v>22</v>
      </c>
      <c r="F30" s="4">
        <v>336</v>
      </c>
      <c r="G30" s="5">
        <v>144</v>
      </c>
      <c r="H30">
        <f>INDEX(products[Cost per unit],MATCH(Data[[#This Row],[Product]], products[Product],0))</f>
        <v>9.77</v>
      </c>
      <c r="I30">
        <f>Data[[#This Row],[Units]]*Data[[#This Row],[Cost per unit]]</f>
        <v>1406.8799999999999</v>
      </c>
      <c r="Y30" t="s">
        <v>30</v>
      </c>
      <c r="Z30" s="11">
        <v>14.49</v>
      </c>
    </row>
    <row r="31" spans="3:26" x14ac:dyDescent="0.35">
      <c r="C31" t="s">
        <v>2</v>
      </c>
      <c r="D31" t="s">
        <v>39</v>
      </c>
      <c r="E31" t="s">
        <v>20</v>
      </c>
      <c r="F31" s="4">
        <v>9443</v>
      </c>
      <c r="G31" s="5">
        <v>162</v>
      </c>
      <c r="H31">
        <f>INDEX(products[Cost per unit],MATCH(Data[[#This Row],[Product]], products[Product],0))</f>
        <v>10.62</v>
      </c>
      <c r="I31">
        <f>Data[[#This Row],[Units]]*Data[[#This Row],[Cost per unit]]</f>
        <v>1720.4399999999998</v>
      </c>
      <c r="Y31" t="s">
        <v>31</v>
      </c>
      <c r="Z31" s="11">
        <v>5.79</v>
      </c>
    </row>
    <row r="32" spans="3:26" x14ac:dyDescent="0.35">
      <c r="C32" t="s">
        <v>9</v>
      </c>
      <c r="D32" t="s">
        <v>34</v>
      </c>
      <c r="E32" t="s">
        <v>23</v>
      </c>
      <c r="F32" s="4">
        <v>8155</v>
      </c>
      <c r="G32" s="5">
        <v>90</v>
      </c>
      <c r="H32">
        <f>INDEX(products[Cost per unit],MATCH(Data[[#This Row],[Product]], products[Product],0))</f>
        <v>6.49</v>
      </c>
      <c r="I32">
        <f>Data[[#This Row],[Units]]*Data[[#This Row],[Cost per unit]]</f>
        <v>584.1</v>
      </c>
      <c r="Y32" t="s">
        <v>32</v>
      </c>
      <c r="Z32" s="11">
        <v>8.65</v>
      </c>
    </row>
    <row r="33" spans="3:26" x14ac:dyDescent="0.35">
      <c r="C33" t="s">
        <v>8</v>
      </c>
      <c r="D33" t="s">
        <v>38</v>
      </c>
      <c r="E33" t="s">
        <v>23</v>
      </c>
      <c r="F33" s="4">
        <v>1701</v>
      </c>
      <c r="G33" s="5">
        <v>234</v>
      </c>
      <c r="H33">
        <f>INDEX(products[Cost per unit],MATCH(Data[[#This Row],[Product]], products[Product],0))</f>
        <v>6.49</v>
      </c>
      <c r="I33">
        <f>Data[[#This Row],[Units]]*Data[[#This Row],[Cost per unit]]</f>
        <v>1518.66</v>
      </c>
      <c r="Y33" t="s">
        <v>33</v>
      </c>
      <c r="Z33" s="11">
        <v>12.37</v>
      </c>
    </row>
    <row r="34" spans="3:26" x14ac:dyDescent="0.35">
      <c r="C34" t="s">
        <v>10</v>
      </c>
      <c r="D34" t="s">
        <v>38</v>
      </c>
      <c r="E34" t="s">
        <v>22</v>
      </c>
      <c r="F34" s="4">
        <v>2205</v>
      </c>
      <c r="G34" s="5">
        <v>141</v>
      </c>
      <c r="H34">
        <f>INDEX(products[Cost per unit],MATCH(Data[[#This Row],[Product]], products[Product],0))</f>
        <v>9.77</v>
      </c>
      <c r="I34">
        <f>Data[[#This Row],[Units]]*Data[[#This Row],[Cost per unit]]</f>
        <v>1377.57</v>
      </c>
    </row>
    <row r="35" spans="3:26" x14ac:dyDescent="0.35">
      <c r="C35" t="s">
        <v>8</v>
      </c>
      <c r="D35" t="s">
        <v>37</v>
      </c>
      <c r="E35" t="s">
        <v>19</v>
      </c>
      <c r="F35" s="4">
        <v>1771</v>
      </c>
      <c r="G35" s="5">
        <v>204</v>
      </c>
      <c r="H35">
        <f>INDEX(products[Cost per unit],MATCH(Data[[#This Row],[Product]], products[Product],0))</f>
        <v>7.64</v>
      </c>
      <c r="I35">
        <f>Data[[#This Row],[Units]]*Data[[#This Row],[Cost per unit]]</f>
        <v>1558.56</v>
      </c>
    </row>
    <row r="36" spans="3:26" x14ac:dyDescent="0.35">
      <c r="C36" t="s">
        <v>41</v>
      </c>
      <c r="D36" t="s">
        <v>35</v>
      </c>
      <c r="E36" t="s">
        <v>15</v>
      </c>
      <c r="F36" s="4">
        <v>2114</v>
      </c>
      <c r="G36" s="5">
        <v>186</v>
      </c>
      <c r="H36">
        <f>INDEX(products[Cost per unit],MATCH(Data[[#This Row],[Product]], products[Product],0))</f>
        <v>11.73</v>
      </c>
      <c r="I36">
        <f>Data[[#This Row],[Units]]*Data[[#This Row],[Cost per unit]]</f>
        <v>2181.7800000000002</v>
      </c>
    </row>
    <row r="37" spans="3:26" x14ac:dyDescent="0.35">
      <c r="C37" t="s">
        <v>41</v>
      </c>
      <c r="D37" t="s">
        <v>36</v>
      </c>
      <c r="E37" t="s">
        <v>13</v>
      </c>
      <c r="F37" s="4">
        <v>10311</v>
      </c>
      <c r="G37" s="5">
        <v>231</v>
      </c>
      <c r="H37">
        <f>INDEX(products[Cost per unit],MATCH(Data[[#This Row],[Product]], products[Product],0))</f>
        <v>9.33</v>
      </c>
      <c r="I37">
        <f>Data[[#This Row],[Units]]*Data[[#This Row],[Cost per unit]]</f>
        <v>2155.23</v>
      </c>
    </row>
    <row r="38" spans="3:26" x14ac:dyDescent="0.35">
      <c r="C38" t="s">
        <v>3</v>
      </c>
      <c r="D38" t="s">
        <v>39</v>
      </c>
      <c r="E38" t="s">
        <v>16</v>
      </c>
      <c r="F38" s="4">
        <v>21</v>
      </c>
      <c r="G38" s="5">
        <v>168</v>
      </c>
      <c r="H38">
        <f>INDEX(products[Cost per unit],MATCH(Data[[#This Row],[Product]], products[Product],0))</f>
        <v>8.7899999999999991</v>
      </c>
      <c r="I38">
        <f>Data[[#This Row],[Units]]*Data[[#This Row],[Cost per unit]]</f>
        <v>1476.7199999999998</v>
      </c>
    </row>
    <row r="39" spans="3:26" x14ac:dyDescent="0.35">
      <c r="C39" t="s">
        <v>10</v>
      </c>
      <c r="D39" t="s">
        <v>35</v>
      </c>
      <c r="E39" t="s">
        <v>20</v>
      </c>
      <c r="F39" s="4">
        <v>1974</v>
      </c>
      <c r="G39" s="5">
        <v>195</v>
      </c>
      <c r="H39">
        <f>INDEX(products[Cost per unit],MATCH(Data[[#This Row],[Product]], products[Product],0))</f>
        <v>10.62</v>
      </c>
      <c r="I39">
        <f>Data[[#This Row],[Units]]*Data[[#This Row],[Cost per unit]]</f>
        <v>2070.8999999999996</v>
      </c>
    </row>
    <row r="40" spans="3:26" x14ac:dyDescent="0.35">
      <c r="C40" t="s">
        <v>5</v>
      </c>
      <c r="D40" t="s">
        <v>36</v>
      </c>
      <c r="E40" t="s">
        <v>23</v>
      </c>
      <c r="F40" s="4">
        <v>6314</v>
      </c>
      <c r="G40" s="5">
        <v>15</v>
      </c>
      <c r="H40">
        <f>INDEX(products[Cost per unit],MATCH(Data[[#This Row],[Product]], products[Product],0))</f>
        <v>6.49</v>
      </c>
      <c r="I40">
        <f>Data[[#This Row],[Units]]*Data[[#This Row],[Cost per unit]]</f>
        <v>97.350000000000009</v>
      </c>
    </row>
    <row r="41" spans="3:26" x14ac:dyDescent="0.35">
      <c r="C41" t="s">
        <v>10</v>
      </c>
      <c r="D41" t="s">
        <v>37</v>
      </c>
      <c r="E41" t="s">
        <v>23</v>
      </c>
      <c r="F41" s="4">
        <v>4683</v>
      </c>
      <c r="G41" s="5">
        <v>30</v>
      </c>
      <c r="H41">
        <f>INDEX(products[Cost per unit],MATCH(Data[[#This Row],[Product]], products[Product],0))</f>
        <v>6.49</v>
      </c>
      <c r="I41">
        <f>Data[[#This Row],[Units]]*Data[[#This Row],[Cost per unit]]</f>
        <v>194.70000000000002</v>
      </c>
    </row>
    <row r="42" spans="3:26" x14ac:dyDescent="0.35">
      <c r="C42" t="s">
        <v>41</v>
      </c>
      <c r="D42" t="s">
        <v>37</v>
      </c>
      <c r="E42" t="s">
        <v>24</v>
      </c>
      <c r="F42" s="4">
        <v>6398</v>
      </c>
      <c r="G42" s="5">
        <v>102</v>
      </c>
      <c r="H42">
        <f>INDEX(products[Cost per unit],MATCH(Data[[#This Row],[Product]], products[Product],0))</f>
        <v>4.97</v>
      </c>
      <c r="I42">
        <f>Data[[#This Row],[Units]]*Data[[#This Row],[Cost per unit]]</f>
        <v>506.94</v>
      </c>
    </row>
    <row r="43" spans="3:26" x14ac:dyDescent="0.35">
      <c r="C43" t="s">
        <v>2</v>
      </c>
      <c r="D43" t="s">
        <v>35</v>
      </c>
      <c r="E43" t="s">
        <v>19</v>
      </c>
      <c r="F43" s="4">
        <v>553</v>
      </c>
      <c r="G43" s="5">
        <v>15</v>
      </c>
      <c r="H43">
        <f>INDEX(products[Cost per unit],MATCH(Data[[#This Row],[Product]], products[Product],0))</f>
        <v>7.64</v>
      </c>
      <c r="I43">
        <f>Data[[#This Row],[Units]]*Data[[#This Row],[Cost per unit]]</f>
        <v>114.6</v>
      </c>
    </row>
    <row r="44" spans="3:26" x14ac:dyDescent="0.35">
      <c r="C44" t="s">
        <v>8</v>
      </c>
      <c r="D44" t="s">
        <v>39</v>
      </c>
      <c r="E44" t="s">
        <v>30</v>
      </c>
      <c r="F44" s="4">
        <v>7021</v>
      </c>
      <c r="G44" s="5">
        <v>183</v>
      </c>
      <c r="H44">
        <f>INDEX(products[Cost per unit],MATCH(Data[[#This Row],[Product]], products[Product],0))</f>
        <v>14.49</v>
      </c>
      <c r="I44">
        <f>Data[[#This Row],[Units]]*Data[[#This Row],[Cost per unit]]</f>
        <v>2651.67</v>
      </c>
    </row>
    <row r="45" spans="3:26" x14ac:dyDescent="0.35">
      <c r="C45" t="s">
        <v>40</v>
      </c>
      <c r="D45" t="s">
        <v>39</v>
      </c>
      <c r="E45" t="s">
        <v>22</v>
      </c>
      <c r="F45" s="4">
        <v>5817</v>
      </c>
      <c r="G45" s="5">
        <v>12</v>
      </c>
      <c r="H45">
        <f>INDEX(products[Cost per unit],MATCH(Data[[#This Row],[Product]], products[Product],0))</f>
        <v>9.77</v>
      </c>
      <c r="I45">
        <f>Data[[#This Row],[Units]]*Data[[#This Row],[Cost per unit]]</f>
        <v>117.24</v>
      </c>
    </row>
    <row r="46" spans="3:26" x14ac:dyDescent="0.35">
      <c r="C46" t="s">
        <v>41</v>
      </c>
      <c r="D46" t="s">
        <v>39</v>
      </c>
      <c r="E46" t="s">
        <v>14</v>
      </c>
      <c r="F46" s="4">
        <v>3976</v>
      </c>
      <c r="G46" s="5">
        <v>72</v>
      </c>
      <c r="H46">
        <f>INDEX(products[Cost per unit],MATCH(Data[[#This Row],[Product]], products[Product],0))</f>
        <v>11.7</v>
      </c>
      <c r="I46">
        <f>Data[[#This Row],[Units]]*Data[[#This Row],[Cost per unit]]</f>
        <v>842.4</v>
      </c>
    </row>
    <row r="47" spans="3:26" x14ac:dyDescent="0.35">
      <c r="C47" t="s">
        <v>6</v>
      </c>
      <c r="D47" t="s">
        <v>38</v>
      </c>
      <c r="E47" t="s">
        <v>27</v>
      </c>
      <c r="F47" s="4">
        <v>1134</v>
      </c>
      <c r="G47" s="5">
        <v>282</v>
      </c>
      <c r="H47">
        <f>INDEX(products[Cost per unit],MATCH(Data[[#This Row],[Product]], products[Product],0))</f>
        <v>16.73</v>
      </c>
      <c r="I47">
        <f>Data[[#This Row],[Units]]*Data[[#This Row],[Cost per unit]]</f>
        <v>4717.8599999999997</v>
      </c>
    </row>
    <row r="48" spans="3:26" x14ac:dyDescent="0.35">
      <c r="C48" t="s">
        <v>2</v>
      </c>
      <c r="D48" t="s">
        <v>39</v>
      </c>
      <c r="E48" t="s">
        <v>28</v>
      </c>
      <c r="F48" s="4">
        <v>6027</v>
      </c>
      <c r="G48" s="5">
        <v>144</v>
      </c>
      <c r="H48">
        <f>INDEX(products[Cost per unit],MATCH(Data[[#This Row],[Product]], products[Product],0))</f>
        <v>10.38</v>
      </c>
      <c r="I48">
        <f>Data[[#This Row],[Units]]*Data[[#This Row],[Cost per unit]]</f>
        <v>1494.72</v>
      </c>
    </row>
    <row r="49" spans="3:9" x14ac:dyDescent="0.35">
      <c r="C49" t="s">
        <v>6</v>
      </c>
      <c r="D49" t="s">
        <v>37</v>
      </c>
      <c r="E49" t="s">
        <v>16</v>
      </c>
      <c r="F49" s="4">
        <v>1904</v>
      </c>
      <c r="G49" s="5">
        <v>405</v>
      </c>
      <c r="H49">
        <f>INDEX(products[Cost per unit],MATCH(Data[[#This Row],[Product]], products[Product],0))</f>
        <v>8.7899999999999991</v>
      </c>
      <c r="I49">
        <f>Data[[#This Row],[Units]]*Data[[#This Row],[Cost per unit]]</f>
        <v>3559.95</v>
      </c>
    </row>
    <row r="50" spans="3:9" x14ac:dyDescent="0.35">
      <c r="C50" t="s">
        <v>7</v>
      </c>
      <c r="D50" t="s">
        <v>34</v>
      </c>
      <c r="E50" t="s">
        <v>32</v>
      </c>
      <c r="F50" s="4">
        <v>3262</v>
      </c>
      <c r="G50" s="5">
        <v>75</v>
      </c>
      <c r="H50">
        <f>INDEX(products[Cost per unit],MATCH(Data[[#This Row],[Product]], products[Product],0))</f>
        <v>8.65</v>
      </c>
      <c r="I50">
        <f>Data[[#This Row],[Units]]*Data[[#This Row],[Cost per unit]]</f>
        <v>648.75</v>
      </c>
    </row>
    <row r="51" spans="3:9" x14ac:dyDescent="0.35">
      <c r="C51" t="s">
        <v>40</v>
      </c>
      <c r="D51" t="s">
        <v>34</v>
      </c>
      <c r="E51" t="s">
        <v>27</v>
      </c>
      <c r="F51" s="4">
        <v>2289</v>
      </c>
      <c r="G51" s="5">
        <v>135</v>
      </c>
      <c r="H51">
        <f>INDEX(products[Cost per unit],MATCH(Data[[#This Row],[Product]], products[Product],0))</f>
        <v>16.73</v>
      </c>
      <c r="I51">
        <f>Data[[#This Row],[Units]]*Data[[#This Row],[Cost per unit]]</f>
        <v>2258.5500000000002</v>
      </c>
    </row>
    <row r="52" spans="3:9" x14ac:dyDescent="0.35">
      <c r="C52" t="s">
        <v>5</v>
      </c>
      <c r="D52" t="s">
        <v>34</v>
      </c>
      <c r="E52" t="s">
        <v>27</v>
      </c>
      <c r="F52" s="4">
        <v>6986</v>
      </c>
      <c r="G52" s="5">
        <v>21</v>
      </c>
      <c r="H52">
        <f>INDEX(products[Cost per unit],MATCH(Data[[#This Row],[Product]], products[Product],0))</f>
        <v>16.73</v>
      </c>
      <c r="I52">
        <f>Data[[#This Row],[Units]]*Data[[#This Row],[Cost per unit]]</f>
        <v>351.33</v>
      </c>
    </row>
    <row r="53" spans="3:9" x14ac:dyDescent="0.35">
      <c r="C53" t="s">
        <v>2</v>
      </c>
      <c r="D53" t="s">
        <v>38</v>
      </c>
      <c r="E53" t="s">
        <v>23</v>
      </c>
      <c r="F53" s="4">
        <v>4417</v>
      </c>
      <c r="G53" s="5">
        <v>153</v>
      </c>
      <c r="H53">
        <f>INDEX(products[Cost per unit],MATCH(Data[[#This Row],[Product]], products[Product],0))</f>
        <v>6.49</v>
      </c>
      <c r="I53">
        <f>Data[[#This Row],[Units]]*Data[[#This Row],[Cost per unit]]</f>
        <v>992.97</v>
      </c>
    </row>
    <row r="54" spans="3:9" x14ac:dyDescent="0.35">
      <c r="C54" t="s">
        <v>6</v>
      </c>
      <c r="D54" t="s">
        <v>34</v>
      </c>
      <c r="E54" t="s">
        <v>15</v>
      </c>
      <c r="F54" s="4">
        <v>1442</v>
      </c>
      <c r="G54" s="5">
        <v>15</v>
      </c>
      <c r="H54">
        <f>INDEX(products[Cost per unit],MATCH(Data[[#This Row],[Product]], products[Product],0))</f>
        <v>11.73</v>
      </c>
      <c r="I54">
        <f>Data[[#This Row],[Units]]*Data[[#This Row],[Cost per unit]]</f>
        <v>175.95000000000002</v>
      </c>
    </row>
    <row r="55" spans="3:9" x14ac:dyDescent="0.35">
      <c r="C55" t="s">
        <v>3</v>
      </c>
      <c r="D55" t="s">
        <v>35</v>
      </c>
      <c r="E55" t="s">
        <v>14</v>
      </c>
      <c r="F55" s="4">
        <v>2415</v>
      </c>
      <c r="G55" s="5">
        <v>255</v>
      </c>
      <c r="H55">
        <f>INDEX(products[Cost per unit],MATCH(Data[[#This Row],[Product]], products[Product],0))</f>
        <v>11.7</v>
      </c>
      <c r="I55">
        <f>Data[[#This Row],[Units]]*Data[[#This Row],[Cost per unit]]</f>
        <v>2983.5</v>
      </c>
    </row>
    <row r="56" spans="3:9" x14ac:dyDescent="0.35">
      <c r="C56" t="s">
        <v>2</v>
      </c>
      <c r="D56" t="s">
        <v>37</v>
      </c>
      <c r="E56" t="s">
        <v>19</v>
      </c>
      <c r="F56" s="4">
        <v>238</v>
      </c>
      <c r="G56" s="5">
        <v>18</v>
      </c>
      <c r="H56">
        <f>INDEX(products[Cost per unit],MATCH(Data[[#This Row],[Product]], products[Product],0))</f>
        <v>7.64</v>
      </c>
      <c r="I56">
        <f>Data[[#This Row],[Units]]*Data[[#This Row],[Cost per unit]]</f>
        <v>137.51999999999998</v>
      </c>
    </row>
    <row r="57" spans="3:9" x14ac:dyDescent="0.35">
      <c r="C57" t="s">
        <v>6</v>
      </c>
      <c r="D57" t="s">
        <v>37</v>
      </c>
      <c r="E57" t="s">
        <v>23</v>
      </c>
      <c r="F57" s="4">
        <v>4949</v>
      </c>
      <c r="G57" s="5">
        <v>189</v>
      </c>
      <c r="H57">
        <f>INDEX(products[Cost per unit],MATCH(Data[[#This Row],[Product]], products[Product],0))</f>
        <v>6.49</v>
      </c>
      <c r="I57">
        <f>Data[[#This Row],[Units]]*Data[[#This Row],[Cost per unit]]</f>
        <v>1226.6100000000001</v>
      </c>
    </row>
    <row r="58" spans="3:9" x14ac:dyDescent="0.35">
      <c r="C58" t="s">
        <v>5</v>
      </c>
      <c r="D58" t="s">
        <v>38</v>
      </c>
      <c r="E58" t="s">
        <v>32</v>
      </c>
      <c r="F58" s="4">
        <v>5075</v>
      </c>
      <c r="G58" s="5">
        <v>21</v>
      </c>
      <c r="H58">
        <f>INDEX(products[Cost per unit],MATCH(Data[[#This Row],[Product]], products[Product],0))</f>
        <v>8.65</v>
      </c>
      <c r="I58">
        <f>Data[[#This Row],[Units]]*Data[[#This Row],[Cost per unit]]</f>
        <v>181.65</v>
      </c>
    </row>
    <row r="59" spans="3:9" x14ac:dyDescent="0.35">
      <c r="C59" t="s">
        <v>3</v>
      </c>
      <c r="D59" t="s">
        <v>36</v>
      </c>
      <c r="E59" t="s">
        <v>16</v>
      </c>
      <c r="F59" s="4">
        <v>9198</v>
      </c>
      <c r="G59" s="5">
        <v>36</v>
      </c>
      <c r="H59">
        <f>INDEX(products[Cost per unit],MATCH(Data[[#This Row],[Product]], products[Product],0))</f>
        <v>8.7899999999999991</v>
      </c>
      <c r="I59">
        <f>Data[[#This Row],[Units]]*Data[[#This Row],[Cost per unit]]</f>
        <v>316.43999999999994</v>
      </c>
    </row>
    <row r="60" spans="3:9" x14ac:dyDescent="0.35">
      <c r="C60" t="s">
        <v>6</v>
      </c>
      <c r="D60" t="s">
        <v>34</v>
      </c>
      <c r="E60" t="s">
        <v>29</v>
      </c>
      <c r="F60" s="4">
        <v>3339</v>
      </c>
      <c r="G60" s="5">
        <v>75</v>
      </c>
      <c r="H60">
        <f>INDEX(products[Cost per unit],MATCH(Data[[#This Row],[Product]], products[Product],0))</f>
        <v>7.16</v>
      </c>
      <c r="I60">
        <f>Data[[#This Row],[Units]]*Data[[#This Row],[Cost per unit]]</f>
        <v>537</v>
      </c>
    </row>
    <row r="61" spans="3:9" x14ac:dyDescent="0.35">
      <c r="C61" t="s">
        <v>40</v>
      </c>
      <c r="D61" t="s">
        <v>34</v>
      </c>
      <c r="E61" t="s">
        <v>17</v>
      </c>
      <c r="F61" s="4">
        <v>5019</v>
      </c>
      <c r="G61" s="5">
        <v>156</v>
      </c>
      <c r="H61">
        <f>INDEX(products[Cost per unit],MATCH(Data[[#This Row],[Product]], products[Product],0))</f>
        <v>3.11</v>
      </c>
      <c r="I61">
        <f>Data[[#This Row],[Units]]*Data[[#This Row],[Cost per unit]]</f>
        <v>485.15999999999997</v>
      </c>
    </row>
    <row r="62" spans="3:9" x14ac:dyDescent="0.35">
      <c r="C62" t="s">
        <v>5</v>
      </c>
      <c r="D62" t="s">
        <v>36</v>
      </c>
      <c r="E62" t="s">
        <v>16</v>
      </c>
      <c r="F62" s="4">
        <v>16184</v>
      </c>
      <c r="G62" s="5">
        <v>39</v>
      </c>
      <c r="H62">
        <f>INDEX(products[Cost per unit],MATCH(Data[[#This Row],[Product]], products[Product],0))</f>
        <v>8.7899999999999991</v>
      </c>
      <c r="I62">
        <f>Data[[#This Row],[Units]]*Data[[#This Row],[Cost per unit]]</f>
        <v>342.80999999999995</v>
      </c>
    </row>
    <row r="63" spans="3:9" x14ac:dyDescent="0.35">
      <c r="C63" t="s">
        <v>6</v>
      </c>
      <c r="D63" t="s">
        <v>36</v>
      </c>
      <c r="E63" t="s">
        <v>21</v>
      </c>
      <c r="F63" s="4">
        <v>497</v>
      </c>
      <c r="G63" s="5">
        <v>63</v>
      </c>
      <c r="H63">
        <f>INDEX(products[Cost per unit],MATCH(Data[[#This Row],[Product]], products[Product],0))</f>
        <v>9</v>
      </c>
      <c r="I63">
        <f>Data[[#This Row],[Units]]*Data[[#This Row],[Cost per unit]]</f>
        <v>567</v>
      </c>
    </row>
    <row r="64" spans="3:9" x14ac:dyDescent="0.35">
      <c r="C64" t="s">
        <v>2</v>
      </c>
      <c r="D64" t="s">
        <v>36</v>
      </c>
      <c r="E64" t="s">
        <v>29</v>
      </c>
      <c r="F64" s="4">
        <v>8211</v>
      </c>
      <c r="G64" s="5">
        <v>75</v>
      </c>
      <c r="H64">
        <f>INDEX(products[Cost per unit],MATCH(Data[[#This Row],[Product]], products[Product],0))</f>
        <v>7.16</v>
      </c>
      <c r="I64">
        <f>Data[[#This Row],[Units]]*Data[[#This Row],[Cost per unit]]</f>
        <v>537</v>
      </c>
    </row>
    <row r="65" spans="3:9" x14ac:dyDescent="0.35">
      <c r="C65" t="s">
        <v>2</v>
      </c>
      <c r="D65" t="s">
        <v>38</v>
      </c>
      <c r="E65" t="s">
        <v>28</v>
      </c>
      <c r="F65" s="4">
        <v>6580</v>
      </c>
      <c r="G65" s="5">
        <v>183</v>
      </c>
      <c r="H65">
        <f>INDEX(products[Cost per unit],MATCH(Data[[#This Row],[Product]], products[Product],0))</f>
        <v>10.38</v>
      </c>
      <c r="I65">
        <f>Data[[#This Row],[Units]]*Data[[#This Row],[Cost per unit]]</f>
        <v>1899.5400000000002</v>
      </c>
    </row>
    <row r="66" spans="3:9" x14ac:dyDescent="0.35">
      <c r="C66" t="s">
        <v>41</v>
      </c>
      <c r="D66" t="s">
        <v>35</v>
      </c>
      <c r="E66" t="s">
        <v>13</v>
      </c>
      <c r="F66" s="4">
        <v>4760</v>
      </c>
      <c r="G66" s="5">
        <v>69</v>
      </c>
      <c r="H66">
        <f>INDEX(products[Cost per unit],MATCH(Data[[#This Row],[Product]], products[Product],0))</f>
        <v>9.33</v>
      </c>
      <c r="I66">
        <f>Data[[#This Row],[Units]]*Data[[#This Row],[Cost per unit]]</f>
        <v>643.77</v>
      </c>
    </row>
    <row r="67" spans="3:9" x14ac:dyDescent="0.35">
      <c r="C67" t="s">
        <v>40</v>
      </c>
      <c r="D67" t="s">
        <v>36</v>
      </c>
      <c r="E67" t="s">
        <v>25</v>
      </c>
      <c r="F67" s="4">
        <v>5439</v>
      </c>
      <c r="G67" s="5">
        <v>30</v>
      </c>
      <c r="H67">
        <f>INDEX(products[Cost per unit],MATCH(Data[[#This Row],[Product]], products[Product],0))</f>
        <v>13.15</v>
      </c>
      <c r="I67">
        <f>Data[[#This Row],[Units]]*Data[[#This Row],[Cost per unit]]</f>
        <v>394.5</v>
      </c>
    </row>
    <row r="68" spans="3:9" x14ac:dyDescent="0.35">
      <c r="C68" t="s">
        <v>41</v>
      </c>
      <c r="D68" t="s">
        <v>34</v>
      </c>
      <c r="E68" t="s">
        <v>17</v>
      </c>
      <c r="F68" s="4">
        <v>1463</v>
      </c>
      <c r="G68" s="5">
        <v>39</v>
      </c>
      <c r="H68">
        <f>INDEX(products[Cost per unit],MATCH(Data[[#This Row],[Product]], products[Product],0))</f>
        <v>3.11</v>
      </c>
      <c r="I68">
        <f>Data[[#This Row],[Units]]*Data[[#This Row],[Cost per unit]]</f>
        <v>121.28999999999999</v>
      </c>
    </row>
    <row r="69" spans="3:9" x14ac:dyDescent="0.35">
      <c r="C69" t="s">
        <v>3</v>
      </c>
      <c r="D69" t="s">
        <v>34</v>
      </c>
      <c r="E69" t="s">
        <v>32</v>
      </c>
      <c r="F69" s="4">
        <v>7777</v>
      </c>
      <c r="G69" s="5">
        <v>504</v>
      </c>
      <c r="H69">
        <f>INDEX(products[Cost per unit],MATCH(Data[[#This Row],[Product]], products[Product],0))</f>
        <v>8.65</v>
      </c>
      <c r="I69">
        <f>Data[[#This Row],[Units]]*Data[[#This Row],[Cost per unit]]</f>
        <v>4359.6000000000004</v>
      </c>
    </row>
    <row r="70" spans="3:9" x14ac:dyDescent="0.35">
      <c r="C70" t="s">
        <v>9</v>
      </c>
      <c r="D70" t="s">
        <v>37</v>
      </c>
      <c r="E70" t="s">
        <v>29</v>
      </c>
      <c r="F70" s="4">
        <v>1085</v>
      </c>
      <c r="G70" s="5">
        <v>273</v>
      </c>
      <c r="H70">
        <f>INDEX(products[Cost per unit],MATCH(Data[[#This Row],[Product]], products[Product],0))</f>
        <v>7.16</v>
      </c>
      <c r="I70">
        <f>Data[[#This Row],[Units]]*Data[[#This Row],[Cost per unit]]</f>
        <v>1954.68</v>
      </c>
    </row>
    <row r="71" spans="3:9" x14ac:dyDescent="0.35">
      <c r="C71" t="s">
        <v>5</v>
      </c>
      <c r="D71" t="s">
        <v>37</v>
      </c>
      <c r="E71" t="s">
        <v>31</v>
      </c>
      <c r="F71" s="4">
        <v>182</v>
      </c>
      <c r="G71" s="5">
        <v>48</v>
      </c>
      <c r="H71">
        <f>INDEX(products[Cost per unit],MATCH(Data[[#This Row],[Product]], products[Product],0))</f>
        <v>5.79</v>
      </c>
      <c r="I71">
        <f>Data[[#This Row],[Units]]*Data[[#This Row],[Cost per unit]]</f>
        <v>277.92</v>
      </c>
    </row>
    <row r="72" spans="3:9" x14ac:dyDescent="0.35">
      <c r="C72" t="s">
        <v>6</v>
      </c>
      <c r="D72" t="s">
        <v>34</v>
      </c>
      <c r="E72" t="s">
        <v>27</v>
      </c>
      <c r="F72" s="4">
        <v>4242</v>
      </c>
      <c r="G72" s="5">
        <v>207</v>
      </c>
      <c r="H72">
        <f>INDEX(products[Cost per unit],MATCH(Data[[#This Row],[Product]], products[Product],0))</f>
        <v>16.73</v>
      </c>
      <c r="I72">
        <f>Data[[#This Row],[Units]]*Data[[#This Row],[Cost per unit]]</f>
        <v>3463.11</v>
      </c>
    </row>
    <row r="73" spans="3:9" x14ac:dyDescent="0.35">
      <c r="C73" t="s">
        <v>6</v>
      </c>
      <c r="D73" t="s">
        <v>36</v>
      </c>
      <c r="E73" t="s">
        <v>32</v>
      </c>
      <c r="F73" s="4">
        <v>6118</v>
      </c>
      <c r="G73" s="5">
        <v>9</v>
      </c>
      <c r="H73">
        <f>INDEX(products[Cost per unit],MATCH(Data[[#This Row],[Product]], products[Product],0))</f>
        <v>8.65</v>
      </c>
      <c r="I73">
        <f>Data[[#This Row],[Units]]*Data[[#This Row],[Cost per unit]]</f>
        <v>77.850000000000009</v>
      </c>
    </row>
    <row r="74" spans="3:9" x14ac:dyDescent="0.35">
      <c r="C74" t="s">
        <v>10</v>
      </c>
      <c r="D74" t="s">
        <v>36</v>
      </c>
      <c r="E74" t="s">
        <v>23</v>
      </c>
      <c r="F74" s="4">
        <v>2317</v>
      </c>
      <c r="G74" s="5">
        <v>261</v>
      </c>
      <c r="H74">
        <f>INDEX(products[Cost per unit],MATCH(Data[[#This Row],[Product]], products[Product],0))</f>
        <v>6.49</v>
      </c>
      <c r="I74">
        <f>Data[[#This Row],[Units]]*Data[[#This Row],[Cost per unit]]</f>
        <v>1693.89</v>
      </c>
    </row>
    <row r="75" spans="3:9" x14ac:dyDescent="0.35">
      <c r="C75" t="s">
        <v>6</v>
      </c>
      <c r="D75" t="s">
        <v>38</v>
      </c>
      <c r="E75" t="s">
        <v>16</v>
      </c>
      <c r="F75" s="4">
        <v>938</v>
      </c>
      <c r="G75" s="5">
        <v>6</v>
      </c>
      <c r="H75">
        <f>INDEX(products[Cost per unit],MATCH(Data[[#This Row],[Product]], products[Product],0))</f>
        <v>8.7899999999999991</v>
      </c>
      <c r="I75">
        <f>Data[[#This Row],[Units]]*Data[[#This Row],[Cost per unit]]</f>
        <v>52.739999999999995</v>
      </c>
    </row>
    <row r="76" spans="3:9" x14ac:dyDescent="0.35">
      <c r="C76" t="s">
        <v>8</v>
      </c>
      <c r="D76" t="s">
        <v>37</v>
      </c>
      <c r="E76" t="s">
        <v>15</v>
      </c>
      <c r="F76" s="4">
        <v>9709</v>
      </c>
      <c r="G76" s="5">
        <v>30</v>
      </c>
      <c r="H76">
        <f>INDEX(products[Cost per unit],MATCH(Data[[#This Row],[Product]], products[Product],0))</f>
        <v>11.73</v>
      </c>
      <c r="I76">
        <f>Data[[#This Row],[Units]]*Data[[#This Row],[Cost per unit]]</f>
        <v>351.90000000000003</v>
      </c>
    </row>
    <row r="77" spans="3:9" x14ac:dyDescent="0.35">
      <c r="C77" t="s">
        <v>7</v>
      </c>
      <c r="D77" t="s">
        <v>34</v>
      </c>
      <c r="E77" t="s">
        <v>20</v>
      </c>
      <c r="F77" s="4">
        <v>2205</v>
      </c>
      <c r="G77" s="5">
        <v>138</v>
      </c>
      <c r="H77">
        <f>INDEX(products[Cost per unit],MATCH(Data[[#This Row],[Product]], products[Product],0))</f>
        <v>10.62</v>
      </c>
      <c r="I77">
        <f>Data[[#This Row],[Units]]*Data[[#This Row],[Cost per unit]]</f>
        <v>1465.56</v>
      </c>
    </row>
    <row r="78" spans="3:9" x14ac:dyDescent="0.35">
      <c r="C78" t="s">
        <v>7</v>
      </c>
      <c r="D78" t="s">
        <v>37</v>
      </c>
      <c r="E78" t="s">
        <v>17</v>
      </c>
      <c r="F78" s="4">
        <v>4487</v>
      </c>
      <c r="G78" s="5">
        <v>111</v>
      </c>
      <c r="H78">
        <f>INDEX(products[Cost per unit],MATCH(Data[[#This Row],[Product]], products[Product],0))</f>
        <v>3.11</v>
      </c>
      <c r="I78">
        <f>Data[[#This Row],[Units]]*Data[[#This Row],[Cost per unit]]</f>
        <v>345.21</v>
      </c>
    </row>
    <row r="79" spans="3:9" x14ac:dyDescent="0.35">
      <c r="C79" t="s">
        <v>5</v>
      </c>
      <c r="D79" t="s">
        <v>35</v>
      </c>
      <c r="E79" t="s">
        <v>18</v>
      </c>
      <c r="F79" s="4">
        <v>2415</v>
      </c>
      <c r="G79" s="5">
        <v>15</v>
      </c>
      <c r="H79">
        <f>INDEX(products[Cost per unit],MATCH(Data[[#This Row],[Product]], products[Product],0))</f>
        <v>6.47</v>
      </c>
      <c r="I79">
        <f>Data[[#This Row],[Units]]*Data[[#This Row],[Cost per unit]]</f>
        <v>97.05</v>
      </c>
    </row>
    <row r="80" spans="3:9" x14ac:dyDescent="0.35">
      <c r="C80" t="s">
        <v>40</v>
      </c>
      <c r="D80" t="s">
        <v>34</v>
      </c>
      <c r="E80" t="s">
        <v>19</v>
      </c>
      <c r="F80" s="4">
        <v>4018</v>
      </c>
      <c r="G80" s="5">
        <v>162</v>
      </c>
      <c r="H80">
        <f>INDEX(products[Cost per unit],MATCH(Data[[#This Row],[Product]], products[Product],0))</f>
        <v>7.64</v>
      </c>
      <c r="I80">
        <f>Data[[#This Row],[Units]]*Data[[#This Row],[Cost per unit]]</f>
        <v>1237.6799999999998</v>
      </c>
    </row>
    <row r="81" spans="3:9" x14ac:dyDescent="0.35">
      <c r="C81" t="s">
        <v>5</v>
      </c>
      <c r="D81" t="s">
        <v>34</v>
      </c>
      <c r="E81" t="s">
        <v>19</v>
      </c>
      <c r="F81" s="4">
        <v>861</v>
      </c>
      <c r="G81" s="5">
        <v>195</v>
      </c>
      <c r="H81">
        <f>INDEX(products[Cost per unit],MATCH(Data[[#This Row],[Product]], products[Product],0))</f>
        <v>7.64</v>
      </c>
      <c r="I81">
        <f>Data[[#This Row],[Units]]*Data[[#This Row],[Cost per unit]]</f>
        <v>1489.8</v>
      </c>
    </row>
    <row r="82" spans="3:9" x14ac:dyDescent="0.35">
      <c r="C82" t="s">
        <v>10</v>
      </c>
      <c r="D82" t="s">
        <v>38</v>
      </c>
      <c r="E82" t="s">
        <v>14</v>
      </c>
      <c r="F82" s="4">
        <v>5586</v>
      </c>
      <c r="G82" s="5">
        <v>525</v>
      </c>
      <c r="H82">
        <f>INDEX(products[Cost per unit],MATCH(Data[[#This Row],[Product]], products[Product],0))</f>
        <v>11.7</v>
      </c>
      <c r="I82">
        <f>Data[[#This Row],[Units]]*Data[[#This Row],[Cost per unit]]</f>
        <v>6142.5</v>
      </c>
    </row>
    <row r="83" spans="3:9" x14ac:dyDescent="0.35">
      <c r="C83" t="s">
        <v>7</v>
      </c>
      <c r="D83" t="s">
        <v>34</v>
      </c>
      <c r="E83" t="s">
        <v>33</v>
      </c>
      <c r="F83" s="4">
        <v>2226</v>
      </c>
      <c r="G83" s="5">
        <v>48</v>
      </c>
      <c r="H83">
        <f>INDEX(products[Cost per unit],MATCH(Data[[#This Row],[Product]], products[Product],0))</f>
        <v>12.37</v>
      </c>
      <c r="I83">
        <f>Data[[#This Row],[Units]]*Data[[#This Row],[Cost per unit]]</f>
        <v>593.76</v>
      </c>
    </row>
    <row r="84" spans="3:9" x14ac:dyDescent="0.35">
      <c r="C84" t="s">
        <v>9</v>
      </c>
      <c r="D84" t="s">
        <v>34</v>
      </c>
      <c r="E84" t="s">
        <v>28</v>
      </c>
      <c r="F84" s="4">
        <v>14329</v>
      </c>
      <c r="G84" s="5">
        <v>150</v>
      </c>
      <c r="H84">
        <f>INDEX(products[Cost per unit],MATCH(Data[[#This Row],[Product]], products[Product],0))</f>
        <v>10.38</v>
      </c>
      <c r="I84">
        <f>Data[[#This Row],[Units]]*Data[[#This Row],[Cost per unit]]</f>
        <v>1557.0000000000002</v>
      </c>
    </row>
    <row r="85" spans="3:9" x14ac:dyDescent="0.35">
      <c r="C85" t="s">
        <v>9</v>
      </c>
      <c r="D85" t="s">
        <v>34</v>
      </c>
      <c r="E85" t="s">
        <v>20</v>
      </c>
      <c r="F85" s="4">
        <v>8463</v>
      </c>
      <c r="G85" s="5">
        <v>492</v>
      </c>
      <c r="H85">
        <f>INDEX(products[Cost per unit],MATCH(Data[[#This Row],[Product]], products[Product],0))</f>
        <v>10.62</v>
      </c>
      <c r="I85">
        <f>Data[[#This Row],[Units]]*Data[[#This Row],[Cost per unit]]</f>
        <v>5225.04</v>
      </c>
    </row>
    <row r="86" spans="3:9" x14ac:dyDescent="0.35">
      <c r="C86" t="s">
        <v>5</v>
      </c>
      <c r="D86" t="s">
        <v>34</v>
      </c>
      <c r="E86" t="s">
        <v>29</v>
      </c>
      <c r="F86" s="4">
        <v>2891</v>
      </c>
      <c r="G86" s="5">
        <v>102</v>
      </c>
      <c r="H86">
        <f>INDEX(products[Cost per unit],MATCH(Data[[#This Row],[Product]], products[Product],0))</f>
        <v>7.16</v>
      </c>
      <c r="I86">
        <f>Data[[#This Row],[Units]]*Data[[#This Row],[Cost per unit]]</f>
        <v>730.32</v>
      </c>
    </row>
    <row r="87" spans="3:9" x14ac:dyDescent="0.35">
      <c r="C87" t="s">
        <v>3</v>
      </c>
      <c r="D87" t="s">
        <v>36</v>
      </c>
      <c r="E87" t="s">
        <v>23</v>
      </c>
      <c r="F87" s="4">
        <v>3773</v>
      </c>
      <c r="G87" s="5">
        <v>165</v>
      </c>
      <c r="H87">
        <f>INDEX(products[Cost per unit],MATCH(Data[[#This Row],[Product]], products[Product],0))</f>
        <v>6.49</v>
      </c>
      <c r="I87">
        <f>Data[[#This Row],[Units]]*Data[[#This Row],[Cost per unit]]</f>
        <v>1070.8500000000001</v>
      </c>
    </row>
    <row r="88" spans="3:9" x14ac:dyDescent="0.35">
      <c r="C88" t="s">
        <v>41</v>
      </c>
      <c r="D88" t="s">
        <v>36</v>
      </c>
      <c r="E88" t="s">
        <v>28</v>
      </c>
      <c r="F88" s="4">
        <v>854</v>
      </c>
      <c r="G88" s="5">
        <v>309</v>
      </c>
      <c r="H88">
        <f>INDEX(products[Cost per unit],MATCH(Data[[#This Row],[Product]], products[Product],0))</f>
        <v>10.38</v>
      </c>
      <c r="I88">
        <f>Data[[#This Row],[Units]]*Data[[#This Row],[Cost per unit]]</f>
        <v>3207.42</v>
      </c>
    </row>
    <row r="89" spans="3:9" x14ac:dyDescent="0.35">
      <c r="C89" t="s">
        <v>6</v>
      </c>
      <c r="D89" t="s">
        <v>36</v>
      </c>
      <c r="E89" t="s">
        <v>17</v>
      </c>
      <c r="F89" s="4">
        <v>4970</v>
      </c>
      <c r="G89" s="5">
        <v>156</v>
      </c>
      <c r="H89">
        <f>INDEX(products[Cost per unit],MATCH(Data[[#This Row],[Product]], products[Product],0))</f>
        <v>3.11</v>
      </c>
      <c r="I89">
        <f>Data[[#This Row],[Units]]*Data[[#This Row],[Cost per unit]]</f>
        <v>485.15999999999997</v>
      </c>
    </row>
    <row r="90" spans="3:9" x14ac:dyDescent="0.35">
      <c r="C90" t="s">
        <v>9</v>
      </c>
      <c r="D90" t="s">
        <v>35</v>
      </c>
      <c r="E90" t="s">
        <v>26</v>
      </c>
      <c r="F90" s="4">
        <v>98</v>
      </c>
      <c r="G90" s="5">
        <v>159</v>
      </c>
      <c r="H90">
        <f>INDEX(products[Cost per unit],MATCH(Data[[#This Row],[Product]], products[Product],0))</f>
        <v>5.6</v>
      </c>
      <c r="I90">
        <f>Data[[#This Row],[Units]]*Data[[#This Row],[Cost per unit]]</f>
        <v>890.4</v>
      </c>
    </row>
    <row r="91" spans="3:9" x14ac:dyDescent="0.35">
      <c r="C91" t="s">
        <v>5</v>
      </c>
      <c r="D91" t="s">
        <v>35</v>
      </c>
      <c r="E91" t="s">
        <v>15</v>
      </c>
      <c r="F91" s="4">
        <v>13391</v>
      </c>
      <c r="G91" s="5">
        <v>201</v>
      </c>
      <c r="H91">
        <f>INDEX(products[Cost per unit],MATCH(Data[[#This Row],[Product]], products[Product],0))</f>
        <v>11.73</v>
      </c>
      <c r="I91">
        <f>Data[[#This Row],[Units]]*Data[[#This Row],[Cost per unit]]</f>
        <v>2357.73</v>
      </c>
    </row>
    <row r="92" spans="3:9" x14ac:dyDescent="0.35">
      <c r="C92" t="s">
        <v>8</v>
      </c>
      <c r="D92" t="s">
        <v>39</v>
      </c>
      <c r="E92" t="s">
        <v>31</v>
      </c>
      <c r="F92" s="4">
        <v>8890</v>
      </c>
      <c r="G92" s="5">
        <v>210</v>
      </c>
      <c r="H92">
        <f>INDEX(products[Cost per unit],MATCH(Data[[#This Row],[Product]], products[Product],0))</f>
        <v>5.79</v>
      </c>
      <c r="I92">
        <f>Data[[#This Row],[Units]]*Data[[#This Row],[Cost per unit]]</f>
        <v>1215.9000000000001</v>
      </c>
    </row>
    <row r="93" spans="3:9" x14ac:dyDescent="0.35">
      <c r="C93" t="s">
        <v>2</v>
      </c>
      <c r="D93" t="s">
        <v>38</v>
      </c>
      <c r="E93" t="s">
        <v>13</v>
      </c>
      <c r="F93" s="4">
        <v>56</v>
      </c>
      <c r="G93" s="5">
        <v>51</v>
      </c>
      <c r="H93">
        <f>INDEX(products[Cost per unit],MATCH(Data[[#This Row],[Product]], products[Product],0))</f>
        <v>9.33</v>
      </c>
      <c r="I93">
        <f>Data[[#This Row],[Units]]*Data[[#This Row],[Cost per unit]]</f>
        <v>475.83</v>
      </c>
    </row>
    <row r="94" spans="3:9" x14ac:dyDescent="0.35">
      <c r="C94" t="s">
        <v>3</v>
      </c>
      <c r="D94" t="s">
        <v>36</v>
      </c>
      <c r="E94" t="s">
        <v>25</v>
      </c>
      <c r="F94" s="4">
        <v>3339</v>
      </c>
      <c r="G94" s="5">
        <v>39</v>
      </c>
      <c r="H94">
        <f>INDEX(products[Cost per unit],MATCH(Data[[#This Row],[Product]], products[Product],0))</f>
        <v>13.15</v>
      </c>
      <c r="I94">
        <f>Data[[#This Row],[Units]]*Data[[#This Row],[Cost per unit]]</f>
        <v>512.85</v>
      </c>
    </row>
    <row r="95" spans="3:9" x14ac:dyDescent="0.35">
      <c r="C95" t="s">
        <v>10</v>
      </c>
      <c r="D95" t="s">
        <v>35</v>
      </c>
      <c r="E95" t="s">
        <v>18</v>
      </c>
      <c r="F95" s="4">
        <v>3808</v>
      </c>
      <c r="G95" s="5">
        <v>279</v>
      </c>
      <c r="H95">
        <f>INDEX(products[Cost per unit],MATCH(Data[[#This Row],[Product]], products[Product],0))</f>
        <v>6.47</v>
      </c>
      <c r="I95">
        <f>Data[[#This Row],[Units]]*Data[[#This Row],[Cost per unit]]</f>
        <v>1805.1299999999999</v>
      </c>
    </row>
    <row r="96" spans="3:9" x14ac:dyDescent="0.35">
      <c r="C96" t="s">
        <v>10</v>
      </c>
      <c r="D96" t="s">
        <v>38</v>
      </c>
      <c r="E96" t="s">
        <v>13</v>
      </c>
      <c r="F96" s="4">
        <v>63</v>
      </c>
      <c r="G96" s="5">
        <v>123</v>
      </c>
      <c r="H96">
        <f>INDEX(products[Cost per unit],MATCH(Data[[#This Row],[Product]], products[Product],0))</f>
        <v>9.33</v>
      </c>
      <c r="I96">
        <f>Data[[#This Row],[Units]]*Data[[#This Row],[Cost per unit]]</f>
        <v>1147.5899999999999</v>
      </c>
    </row>
    <row r="97" spans="3:9" x14ac:dyDescent="0.35">
      <c r="C97" t="s">
        <v>2</v>
      </c>
      <c r="D97" t="s">
        <v>39</v>
      </c>
      <c r="E97" t="s">
        <v>27</v>
      </c>
      <c r="F97" s="4">
        <v>7812</v>
      </c>
      <c r="G97" s="5">
        <v>81</v>
      </c>
      <c r="H97">
        <f>INDEX(products[Cost per unit],MATCH(Data[[#This Row],[Product]], products[Product],0))</f>
        <v>16.73</v>
      </c>
      <c r="I97">
        <f>Data[[#This Row],[Units]]*Data[[#This Row],[Cost per unit]]</f>
        <v>1355.13</v>
      </c>
    </row>
    <row r="98" spans="3:9" x14ac:dyDescent="0.35">
      <c r="C98" t="s">
        <v>40</v>
      </c>
      <c r="D98" t="s">
        <v>37</v>
      </c>
      <c r="E98" t="s">
        <v>19</v>
      </c>
      <c r="F98" s="4">
        <v>7693</v>
      </c>
      <c r="G98" s="5">
        <v>21</v>
      </c>
      <c r="H98">
        <f>INDEX(products[Cost per unit],MATCH(Data[[#This Row],[Product]], products[Product],0))</f>
        <v>7.64</v>
      </c>
      <c r="I98">
        <f>Data[[#This Row],[Units]]*Data[[#This Row],[Cost per unit]]</f>
        <v>160.44</v>
      </c>
    </row>
    <row r="99" spans="3:9" x14ac:dyDescent="0.35">
      <c r="C99" t="s">
        <v>3</v>
      </c>
      <c r="D99" t="s">
        <v>36</v>
      </c>
      <c r="E99" t="s">
        <v>28</v>
      </c>
      <c r="F99" s="4">
        <v>973</v>
      </c>
      <c r="G99" s="5">
        <v>162</v>
      </c>
      <c r="H99">
        <f>INDEX(products[Cost per unit],MATCH(Data[[#This Row],[Product]], products[Product],0))</f>
        <v>10.38</v>
      </c>
      <c r="I99">
        <f>Data[[#This Row],[Units]]*Data[[#This Row],[Cost per unit]]</f>
        <v>1681.5600000000002</v>
      </c>
    </row>
    <row r="100" spans="3:9" x14ac:dyDescent="0.35">
      <c r="C100" t="s">
        <v>10</v>
      </c>
      <c r="D100" t="s">
        <v>35</v>
      </c>
      <c r="E100" t="s">
        <v>21</v>
      </c>
      <c r="F100" s="4">
        <v>567</v>
      </c>
      <c r="G100" s="5">
        <v>228</v>
      </c>
      <c r="H100">
        <f>INDEX(products[Cost per unit],MATCH(Data[[#This Row],[Product]], products[Product],0))</f>
        <v>9</v>
      </c>
      <c r="I100">
        <f>Data[[#This Row],[Units]]*Data[[#This Row],[Cost per unit]]</f>
        <v>2052</v>
      </c>
    </row>
    <row r="101" spans="3:9" x14ac:dyDescent="0.35">
      <c r="C101" t="s">
        <v>10</v>
      </c>
      <c r="D101" t="s">
        <v>36</v>
      </c>
      <c r="E101" t="s">
        <v>29</v>
      </c>
      <c r="F101" s="4">
        <v>2471</v>
      </c>
      <c r="G101" s="5">
        <v>342</v>
      </c>
      <c r="H101">
        <f>INDEX(products[Cost per unit],MATCH(Data[[#This Row],[Product]], products[Product],0))</f>
        <v>7.16</v>
      </c>
      <c r="I101">
        <f>Data[[#This Row],[Units]]*Data[[#This Row],[Cost per unit]]</f>
        <v>2448.7200000000003</v>
      </c>
    </row>
    <row r="102" spans="3:9" x14ac:dyDescent="0.35">
      <c r="C102" t="s">
        <v>5</v>
      </c>
      <c r="D102" t="s">
        <v>38</v>
      </c>
      <c r="E102" t="s">
        <v>13</v>
      </c>
      <c r="F102" s="4">
        <v>7189</v>
      </c>
      <c r="G102" s="5">
        <v>54</v>
      </c>
      <c r="H102">
        <f>INDEX(products[Cost per unit],MATCH(Data[[#This Row],[Product]], products[Product],0))</f>
        <v>9.33</v>
      </c>
      <c r="I102">
        <f>Data[[#This Row],[Units]]*Data[[#This Row],[Cost per unit]]</f>
        <v>503.82</v>
      </c>
    </row>
    <row r="103" spans="3:9" x14ac:dyDescent="0.35">
      <c r="C103" t="s">
        <v>41</v>
      </c>
      <c r="D103" t="s">
        <v>35</v>
      </c>
      <c r="E103" t="s">
        <v>28</v>
      </c>
      <c r="F103" s="4">
        <v>7455</v>
      </c>
      <c r="G103" s="5">
        <v>216</v>
      </c>
      <c r="H103">
        <f>INDEX(products[Cost per unit],MATCH(Data[[#This Row],[Product]], products[Product],0))</f>
        <v>10.38</v>
      </c>
      <c r="I103">
        <f>Data[[#This Row],[Units]]*Data[[#This Row],[Cost per unit]]</f>
        <v>2242.0800000000004</v>
      </c>
    </row>
    <row r="104" spans="3:9" x14ac:dyDescent="0.35">
      <c r="C104" t="s">
        <v>3</v>
      </c>
      <c r="D104" t="s">
        <v>34</v>
      </c>
      <c r="E104" t="s">
        <v>26</v>
      </c>
      <c r="F104" s="4">
        <v>3108</v>
      </c>
      <c r="G104" s="5">
        <v>54</v>
      </c>
      <c r="H104">
        <f>INDEX(products[Cost per unit],MATCH(Data[[#This Row],[Product]], products[Product],0))</f>
        <v>5.6</v>
      </c>
      <c r="I104">
        <f>Data[[#This Row],[Units]]*Data[[#This Row],[Cost per unit]]</f>
        <v>302.39999999999998</v>
      </c>
    </row>
    <row r="105" spans="3:9" x14ac:dyDescent="0.35">
      <c r="C105" t="s">
        <v>6</v>
      </c>
      <c r="D105" t="s">
        <v>38</v>
      </c>
      <c r="E105" t="s">
        <v>25</v>
      </c>
      <c r="F105" s="4">
        <v>469</v>
      </c>
      <c r="G105" s="5">
        <v>75</v>
      </c>
      <c r="H105">
        <f>INDEX(products[Cost per unit],MATCH(Data[[#This Row],[Product]], products[Product],0))</f>
        <v>13.15</v>
      </c>
      <c r="I105">
        <f>Data[[#This Row],[Units]]*Data[[#This Row],[Cost per unit]]</f>
        <v>986.25</v>
      </c>
    </row>
    <row r="106" spans="3:9" x14ac:dyDescent="0.35">
      <c r="C106" t="s">
        <v>9</v>
      </c>
      <c r="D106" t="s">
        <v>37</v>
      </c>
      <c r="E106" t="s">
        <v>23</v>
      </c>
      <c r="F106" s="4">
        <v>2737</v>
      </c>
      <c r="G106" s="5">
        <v>93</v>
      </c>
      <c r="H106">
        <f>INDEX(products[Cost per unit],MATCH(Data[[#This Row],[Product]], products[Product],0))</f>
        <v>6.49</v>
      </c>
      <c r="I106">
        <f>Data[[#This Row],[Units]]*Data[[#This Row],[Cost per unit]]</f>
        <v>603.57000000000005</v>
      </c>
    </row>
    <row r="107" spans="3:9" x14ac:dyDescent="0.35">
      <c r="C107" t="s">
        <v>9</v>
      </c>
      <c r="D107" t="s">
        <v>37</v>
      </c>
      <c r="E107" t="s">
        <v>25</v>
      </c>
      <c r="F107" s="4">
        <v>4305</v>
      </c>
      <c r="G107" s="5">
        <v>156</v>
      </c>
      <c r="H107">
        <f>INDEX(products[Cost per unit],MATCH(Data[[#This Row],[Product]], products[Product],0))</f>
        <v>13.15</v>
      </c>
      <c r="I107">
        <f>Data[[#This Row],[Units]]*Data[[#This Row],[Cost per unit]]</f>
        <v>2051.4</v>
      </c>
    </row>
    <row r="108" spans="3:9" x14ac:dyDescent="0.35">
      <c r="C108" t="s">
        <v>9</v>
      </c>
      <c r="D108" t="s">
        <v>38</v>
      </c>
      <c r="E108" t="s">
        <v>17</v>
      </c>
      <c r="F108" s="4">
        <v>2408</v>
      </c>
      <c r="G108" s="5">
        <v>9</v>
      </c>
      <c r="H108">
        <f>INDEX(products[Cost per unit],MATCH(Data[[#This Row],[Product]], products[Product],0))</f>
        <v>3.11</v>
      </c>
      <c r="I108">
        <f>Data[[#This Row],[Units]]*Data[[#This Row],[Cost per unit]]</f>
        <v>27.99</v>
      </c>
    </row>
    <row r="109" spans="3:9" x14ac:dyDescent="0.35">
      <c r="C109" t="s">
        <v>3</v>
      </c>
      <c r="D109" t="s">
        <v>36</v>
      </c>
      <c r="E109" t="s">
        <v>19</v>
      </c>
      <c r="F109" s="4">
        <v>1281</v>
      </c>
      <c r="G109" s="5">
        <v>18</v>
      </c>
      <c r="H109">
        <f>INDEX(products[Cost per unit],MATCH(Data[[#This Row],[Product]], products[Product],0))</f>
        <v>7.64</v>
      </c>
      <c r="I109">
        <f>Data[[#This Row],[Units]]*Data[[#This Row],[Cost per unit]]</f>
        <v>137.51999999999998</v>
      </c>
    </row>
    <row r="110" spans="3:9" x14ac:dyDescent="0.35">
      <c r="C110" t="s">
        <v>40</v>
      </c>
      <c r="D110" t="s">
        <v>35</v>
      </c>
      <c r="E110" t="s">
        <v>32</v>
      </c>
      <c r="F110" s="4">
        <v>12348</v>
      </c>
      <c r="G110" s="5">
        <v>234</v>
      </c>
      <c r="H110">
        <f>INDEX(products[Cost per unit],MATCH(Data[[#This Row],[Product]], products[Product],0))</f>
        <v>8.65</v>
      </c>
      <c r="I110">
        <f>Data[[#This Row],[Units]]*Data[[#This Row],[Cost per unit]]</f>
        <v>2024.1000000000001</v>
      </c>
    </row>
    <row r="111" spans="3:9" x14ac:dyDescent="0.35">
      <c r="C111" t="s">
        <v>3</v>
      </c>
      <c r="D111" t="s">
        <v>34</v>
      </c>
      <c r="E111" t="s">
        <v>28</v>
      </c>
      <c r="F111" s="4">
        <v>3689</v>
      </c>
      <c r="G111" s="5">
        <v>312</v>
      </c>
      <c r="H111">
        <f>INDEX(products[Cost per unit],MATCH(Data[[#This Row],[Product]], products[Product],0))</f>
        <v>10.38</v>
      </c>
      <c r="I111">
        <f>Data[[#This Row],[Units]]*Data[[#This Row],[Cost per unit]]</f>
        <v>3238.5600000000004</v>
      </c>
    </row>
    <row r="112" spans="3:9" x14ac:dyDescent="0.35">
      <c r="C112" t="s">
        <v>7</v>
      </c>
      <c r="D112" t="s">
        <v>36</v>
      </c>
      <c r="E112" t="s">
        <v>19</v>
      </c>
      <c r="F112" s="4">
        <v>2870</v>
      </c>
      <c r="G112" s="5">
        <v>300</v>
      </c>
      <c r="H112">
        <f>INDEX(products[Cost per unit],MATCH(Data[[#This Row],[Product]], products[Product],0))</f>
        <v>7.64</v>
      </c>
      <c r="I112">
        <f>Data[[#This Row],[Units]]*Data[[#This Row],[Cost per unit]]</f>
        <v>2292</v>
      </c>
    </row>
    <row r="113" spans="3:9" x14ac:dyDescent="0.35">
      <c r="C113" t="s">
        <v>2</v>
      </c>
      <c r="D113" t="s">
        <v>36</v>
      </c>
      <c r="E113" t="s">
        <v>27</v>
      </c>
      <c r="F113" s="4">
        <v>798</v>
      </c>
      <c r="G113" s="5">
        <v>519</v>
      </c>
      <c r="H113">
        <f>INDEX(products[Cost per unit],MATCH(Data[[#This Row],[Product]], products[Product],0))</f>
        <v>16.73</v>
      </c>
      <c r="I113">
        <f>Data[[#This Row],[Units]]*Data[[#This Row],[Cost per unit]]</f>
        <v>8682.8700000000008</v>
      </c>
    </row>
    <row r="114" spans="3:9" x14ac:dyDescent="0.35">
      <c r="C114" t="s">
        <v>41</v>
      </c>
      <c r="D114" t="s">
        <v>37</v>
      </c>
      <c r="E114" t="s">
        <v>21</v>
      </c>
      <c r="F114" s="4">
        <v>2933</v>
      </c>
      <c r="G114" s="5">
        <v>9</v>
      </c>
      <c r="H114">
        <f>INDEX(products[Cost per unit],MATCH(Data[[#This Row],[Product]], products[Product],0))</f>
        <v>9</v>
      </c>
      <c r="I114">
        <f>Data[[#This Row],[Units]]*Data[[#This Row],[Cost per unit]]</f>
        <v>81</v>
      </c>
    </row>
    <row r="115" spans="3:9" x14ac:dyDescent="0.35">
      <c r="C115" t="s">
        <v>5</v>
      </c>
      <c r="D115" t="s">
        <v>35</v>
      </c>
      <c r="E115" t="s">
        <v>4</v>
      </c>
      <c r="F115" s="4">
        <v>2744</v>
      </c>
      <c r="G115" s="5">
        <v>9</v>
      </c>
      <c r="H115">
        <f>INDEX(products[Cost per unit],MATCH(Data[[#This Row],[Product]], products[Product],0))</f>
        <v>11.88</v>
      </c>
      <c r="I115">
        <f>Data[[#This Row],[Units]]*Data[[#This Row],[Cost per unit]]</f>
        <v>106.92</v>
      </c>
    </row>
    <row r="116" spans="3:9" x14ac:dyDescent="0.35">
      <c r="C116" t="s">
        <v>40</v>
      </c>
      <c r="D116" t="s">
        <v>36</v>
      </c>
      <c r="E116" t="s">
        <v>33</v>
      </c>
      <c r="F116" s="4">
        <v>9772</v>
      </c>
      <c r="G116" s="5">
        <v>90</v>
      </c>
      <c r="H116">
        <f>INDEX(products[Cost per unit],MATCH(Data[[#This Row],[Product]], products[Product],0))</f>
        <v>12.37</v>
      </c>
      <c r="I116">
        <f>Data[[#This Row],[Units]]*Data[[#This Row],[Cost per unit]]</f>
        <v>1113.3</v>
      </c>
    </row>
    <row r="117" spans="3:9" x14ac:dyDescent="0.35">
      <c r="C117" t="s">
        <v>7</v>
      </c>
      <c r="D117" t="s">
        <v>34</v>
      </c>
      <c r="E117" t="s">
        <v>25</v>
      </c>
      <c r="F117" s="4">
        <v>1568</v>
      </c>
      <c r="G117" s="5">
        <v>96</v>
      </c>
      <c r="H117">
        <f>INDEX(products[Cost per unit],MATCH(Data[[#This Row],[Product]], products[Product],0))</f>
        <v>13.15</v>
      </c>
      <c r="I117">
        <f>Data[[#This Row],[Units]]*Data[[#This Row],[Cost per unit]]</f>
        <v>1262.4000000000001</v>
      </c>
    </row>
    <row r="118" spans="3:9" x14ac:dyDescent="0.35">
      <c r="C118" t="s">
        <v>2</v>
      </c>
      <c r="D118" t="s">
        <v>36</v>
      </c>
      <c r="E118" t="s">
        <v>16</v>
      </c>
      <c r="F118" s="4">
        <v>11417</v>
      </c>
      <c r="G118" s="5">
        <v>21</v>
      </c>
      <c r="H118">
        <f>INDEX(products[Cost per unit],MATCH(Data[[#This Row],[Product]], products[Product],0))</f>
        <v>8.7899999999999991</v>
      </c>
      <c r="I118">
        <f>Data[[#This Row],[Units]]*Data[[#This Row],[Cost per unit]]</f>
        <v>184.58999999999997</v>
      </c>
    </row>
    <row r="119" spans="3:9" x14ac:dyDescent="0.35">
      <c r="C119" t="s">
        <v>40</v>
      </c>
      <c r="D119" t="s">
        <v>34</v>
      </c>
      <c r="E119" t="s">
        <v>26</v>
      </c>
      <c r="F119" s="4">
        <v>6748</v>
      </c>
      <c r="G119" s="5">
        <v>48</v>
      </c>
      <c r="H119">
        <f>INDEX(products[Cost per unit],MATCH(Data[[#This Row],[Product]], products[Product],0))</f>
        <v>5.6</v>
      </c>
      <c r="I119">
        <f>Data[[#This Row],[Units]]*Data[[#This Row],[Cost per unit]]</f>
        <v>268.79999999999995</v>
      </c>
    </row>
    <row r="120" spans="3:9" x14ac:dyDescent="0.35">
      <c r="C120" t="s">
        <v>10</v>
      </c>
      <c r="D120" t="s">
        <v>36</v>
      </c>
      <c r="E120" t="s">
        <v>27</v>
      </c>
      <c r="F120" s="4">
        <v>1407</v>
      </c>
      <c r="G120" s="5">
        <v>72</v>
      </c>
      <c r="H120">
        <f>INDEX(products[Cost per unit],MATCH(Data[[#This Row],[Product]], products[Product],0))</f>
        <v>16.73</v>
      </c>
      <c r="I120">
        <f>Data[[#This Row],[Units]]*Data[[#This Row],[Cost per unit]]</f>
        <v>1204.56</v>
      </c>
    </row>
    <row r="121" spans="3:9" x14ac:dyDescent="0.35">
      <c r="C121" t="s">
        <v>8</v>
      </c>
      <c r="D121" t="s">
        <v>35</v>
      </c>
      <c r="E121" t="s">
        <v>29</v>
      </c>
      <c r="F121" s="4">
        <v>2023</v>
      </c>
      <c r="G121" s="5">
        <v>168</v>
      </c>
      <c r="H121">
        <f>INDEX(products[Cost per unit],MATCH(Data[[#This Row],[Product]], products[Product],0))</f>
        <v>7.16</v>
      </c>
      <c r="I121">
        <f>Data[[#This Row],[Units]]*Data[[#This Row],[Cost per unit]]</f>
        <v>1202.8800000000001</v>
      </c>
    </row>
    <row r="122" spans="3:9" x14ac:dyDescent="0.35">
      <c r="C122" t="s">
        <v>5</v>
      </c>
      <c r="D122" t="s">
        <v>39</v>
      </c>
      <c r="E122" t="s">
        <v>26</v>
      </c>
      <c r="F122" s="4">
        <v>5236</v>
      </c>
      <c r="G122" s="5">
        <v>51</v>
      </c>
      <c r="H122">
        <f>INDEX(products[Cost per unit],MATCH(Data[[#This Row],[Product]], products[Product],0))</f>
        <v>5.6</v>
      </c>
      <c r="I122">
        <f>Data[[#This Row],[Units]]*Data[[#This Row],[Cost per unit]]</f>
        <v>285.59999999999997</v>
      </c>
    </row>
    <row r="123" spans="3:9" x14ac:dyDescent="0.35">
      <c r="C123" t="s">
        <v>41</v>
      </c>
      <c r="D123" t="s">
        <v>36</v>
      </c>
      <c r="E123" t="s">
        <v>19</v>
      </c>
      <c r="F123" s="4">
        <v>1925</v>
      </c>
      <c r="G123" s="5">
        <v>192</v>
      </c>
      <c r="H123">
        <f>INDEX(products[Cost per unit],MATCH(Data[[#This Row],[Product]], products[Product],0))</f>
        <v>7.64</v>
      </c>
      <c r="I123">
        <f>Data[[#This Row],[Units]]*Data[[#This Row],[Cost per unit]]</f>
        <v>1466.8799999999999</v>
      </c>
    </row>
    <row r="124" spans="3:9" x14ac:dyDescent="0.35">
      <c r="C124" t="s">
        <v>7</v>
      </c>
      <c r="D124" t="s">
        <v>37</v>
      </c>
      <c r="E124" t="s">
        <v>14</v>
      </c>
      <c r="F124" s="4">
        <v>6608</v>
      </c>
      <c r="G124" s="5">
        <v>225</v>
      </c>
      <c r="H124">
        <f>INDEX(products[Cost per unit],MATCH(Data[[#This Row],[Product]], products[Product],0))</f>
        <v>11.7</v>
      </c>
      <c r="I124">
        <f>Data[[#This Row],[Units]]*Data[[#This Row],[Cost per unit]]</f>
        <v>2632.5</v>
      </c>
    </row>
    <row r="125" spans="3:9" x14ac:dyDescent="0.35">
      <c r="C125" t="s">
        <v>6</v>
      </c>
      <c r="D125" t="s">
        <v>34</v>
      </c>
      <c r="E125" t="s">
        <v>26</v>
      </c>
      <c r="F125" s="4">
        <v>8008</v>
      </c>
      <c r="G125" s="5">
        <v>456</v>
      </c>
      <c r="H125">
        <f>INDEX(products[Cost per unit],MATCH(Data[[#This Row],[Product]], products[Product],0))</f>
        <v>5.6</v>
      </c>
      <c r="I125">
        <f>Data[[#This Row],[Units]]*Data[[#This Row],[Cost per unit]]</f>
        <v>2553.6</v>
      </c>
    </row>
    <row r="126" spans="3:9" x14ac:dyDescent="0.35">
      <c r="C126" t="s">
        <v>10</v>
      </c>
      <c r="D126" t="s">
        <v>34</v>
      </c>
      <c r="E126" t="s">
        <v>25</v>
      </c>
      <c r="F126" s="4">
        <v>1428</v>
      </c>
      <c r="G126" s="5">
        <v>93</v>
      </c>
      <c r="H126">
        <f>INDEX(products[Cost per unit],MATCH(Data[[#This Row],[Product]], products[Product],0))</f>
        <v>13.15</v>
      </c>
      <c r="I126">
        <f>Data[[#This Row],[Units]]*Data[[#This Row],[Cost per unit]]</f>
        <v>1222.95</v>
      </c>
    </row>
    <row r="127" spans="3:9" x14ac:dyDescent="0.35">
      <c r="C127" t="s">
        <v>6</v>
      </c>
      <c r="D127" t="s">
        <v>34</v>
      </c>
      <c r="E127" t="s">
        <v>4</v>
      </c>
      <c r="F127" s="4">
        <v>525</v>
      </c>
      <c r="G127" s="5">
        <v>48</v>
      </c>
      <c r="H127">
        <f>INDEX(products[Cost per unit],MATCH(Data[[#This Row],[Product]], products[Product],0))</f>
        <v>11.88</v>
      </c>
      <c r="I127">
        <f>Data[[#This Row],[Units]]*Data[[#This Row],[Cost per unit]]</f>
        <v>570.24</v>
      </c>
    </row>
    <row r="128" spans="3:9" x14ac:dyDescent="0.35">
      <c r="C128" t="s">
        <v>6</v>
      </c>
      <c r="D128" t="s">
        <v>37</v>
      </c>
      <c r="E128" t="s">
        <v>18</v>
      </c>
      <c r="F128" s="4">
        <v>1505</v>
      </c>
      <c r="G128" s="5">
        <v>102</v>
      </c>
      <c r="H128">
        <f>INDEX(products[Cost per unit],MATCH(Data[[#This Row],[Product]], products[Product],0))</f>
        <v>6.47</v>
      </c>
      <c r="I128">
        <f>Data[[#This Row],[Units]]*Data[[#This Row],[Cost per unit]]</f>
        <v>659.93999999999994</v>
      </c>
    </row>
    <row r="129" spans="3:9" x14ac:dyDescent="0.35">
      <c r="C129" t="s">
        <v>7</v>
      </c>
      <c r="D129" t="s">
        <v>35</v>
      </c>
      <c r="E129" t="s">
        <v>30</v>
      </c>
      <c r="F129" s="4">
        <v>6755</v>
      </c>
      <c r="G129" s="5">
        <v>252</v>
      </c>
      <c r="H129">
        <f>INDEX(products[Cost per unit],MATCH(Data[[#This Row],[Product]], products[Product],0))</f>
        <v>14.49</v>
      </c>
      <c r="I129">
        <f>Data[[#This Row],[Units]]*Data[[#This Row],[Cost per unit]]</f>
        <v>3651.48</v>
      </c>
    </row>
    <row r="130" spans="3:9" x14ac:dyDescent="0.35">
      <c r="C130" t="s">
        <v>2</v>
      </c>
      <c r="D130" t="s">
        <v>37</v>
      </c>
      <c r="E130" t="s">
        <v>18</v>
      </c>
      <c r="F130" s="4">
        <v>11571</v>
      </c>
      <c r="G130" s="5">
        <v>138</v>
      </c>
      <c r="H130">
        <f>INDEX(products[Cost per unit],MATCH(Data[[#This Row],[Product]], products[Product],0))</f>
        <v>6.47</v>
      </c>
      <c r="I130">
        <f>Data[[#This Row],[Units]]*Data[[#This Row],[Cost per unit]]</f>
        <v>892.86</v>
      </c>
    </row>
    <row r="131" spans="3:9" x14ac:dyDescent="0.35">
      <c r="C131" t="s">
        <v>40</v>
      </c>
      <c r="D131" t="s">
        <v>38</v>
      </c>
      <c r="E131" t="s">
        <v>25</v>
      </c>
      <c r="F131" s="4">
        <v>2541</v>
      </c>
      <c r="G131" s="5">
        <v>90</v>
      </c>
      <c r="H131">
        <f>INDEX(products[Cost per unit],MATCH(Data[[#This Row],[Product]], products[Product],0))</f>
        <v>13.15</v>
      </c>
      <c r="I131">
        <f>Data[[#This Row],[Units]]*Data[[#This Row],[Cost per unit]]</f>
        <v>1183.5</v>
      </c>
    </row>
    <row r="132" spans="3:9" x14ac:dyDescent="0.35">
      <c r="C132" t="s">
        <v>41</v>
      </c>
      <c r="D132" t="s">
        <v>37</v>
      </c>
      <c r="E132" t="s">
        <v>30</v>
      </c>
      <c r="F132" s="4">
        <v>1526</v>
      </c>
      <c r="G132" s="5">
        <v>240</v>
      </c>
      <c r="H132">
        <f>INDEX(products[Cost per unit],MATCH(Data[[#This Row],[Product]], products[Product],0))</f>
        <v>14.49</v>
      </c>
      <c r="I132">
        <f>Data[[#This Row],[Units]]*Data[[#This Row],[Cost per unit]]</f>
        <v>3477.6</v>
      </c>
    </row>
    <row r="133" spans="3:9" x14ac:dyDescent="0.35">
      <c r="C133" t="s">
        <v>40</v>
      </c>
      <c r="D133" t="s">
        <v>38</v>
      </c>
      <c r="E133" t="s">
        <v>4</v>
      </c>
      <c r="F133" s="4">
        <v>6125</v>
      </c>
      <c r="G133" s="5">
        <v>102</v>
      </c>
      <c r="H133">
        <f>INDEX(products[Cost per unit],MATCH(Data[[#This Row],[Product]], products[Product],0))</f>
        <v>11.88</v>
      </c>
      <c r="I133">
        <f>Data[[#This Row],[Units]]*Data[[#This Row],[Cost per unit]]</f>
        <v>1211.76</v>
      </c>
    </row>
    <row r="134" spans="3:9" x14ac:dyDescent="0.35">
      <c r="C134" t="s">
        <v>41</v>
      </c>
      <c r="D134" t="s">
        <v>35</v>
      </c>
      <c r="E134" t="s">
        <v>27</v>
      </c>
      <c r="F134" s="4">
        <v>847</v>
      </c>
      <c r="G134" s="5">
        <v>129</v>
      </c>
      <c r="H134">
        <f>INDEX(products[Cost per unit],MATCH(Data[[#This Row],[Product]], products[Product],0))</f>
        <v>16.73</v>
      </c>
      <c r="I134">
        <f>Data[[#This Row],[Units]]*Data[[#This Row],[Cost per unit]]</f>
        <v>2158.17</v>
      </c>
    </row>
    <row r="135" spans="3:9" x14ac:dyDescent="0.35">
      <c r="C135" t="s">
        <v>8</v>
      </c>
      <c r="D135" t="s">
        <v>35</v>
      </c>
      <c r="E135" t="s">
        <v>27</v>
      </c>
      <c r="F135" s="4">
        <v>4753</v>
      </c>
      <c r="G135" s="5">
        <v>300</v>
      </c>
      <c r="H135">
        <f>INDEX(products[Cost per unit],MATCH(Data[[#This Row],[Product]], products[Product],0))</f>
        <v>16.73</v>
      </c>
      <c r="I135">
        <f>Data[[#This Row],[Units]]*Data[[#This Row],[Cost per unit]]</f>
        <v>5019</v>
      </c>
    </row>
    <row r="136" spans="3:9" x14ac:dyDescent="0.35">
      <c r="C136" t="s">
        <v>6</v>
      </c>
      <c r="D136" t="s">
        <v>38</v>
      </c>
      <c r="E136" t="s">
        <v>33</v>
      </c>
      <c r="F136" s="4">
        <v>959</v>
      </c>
      <c r="G136" s="5">
        <v>135</v>
      </c>
      <c r="H136">
        <f>INDEX(products[Cost per unit],MATCH(Data[[#This Row],[Product]], products[Product],0))</f>
        <v>12.37</v>
      </c>
      <c r="I136">
        <f>Data[[#This Row],[Units]]*Data[[#This Row],[Cost per unit]]</f>
        <v>1669.9499999999998</v>
      </c>
    </row>
    <row r="137" spans="3:9" x14ac:dyDescent="0.35">
      <c r="C137" t="s">
        <v>7</v>
      </c>
      <c r="D137" t="s">
        <v>35</v>
      </c>
      <c r="E137" t="s">
        <v>24</v>
      </c>
      <c r="F137" s="4">
        <v>2793</v>
      </c>
      <c r="G137" s="5">
        <v>114</v>
      </c>
      <c r="H137">
        <f>INDEX(products[Cost per unit],MATCH(Data[[#This Row],[Product]], products[Product],0))</f>
        <v>4.97</v>
      </c>
      <c r="I137">
        <f>Data[[#This Row],[Units]]*Data[[#This Row],[Cost per unit]]</f>
        <v>566.57999999999993</v>
      </c>
    </row>
    <row r="138" spans="3:9" x14ac:dyDescent="0.35">
      <c r="C138" t="s">
        <v>7</v>
      </c>
      <c r="D138" t="s">
        <v>35</v>
      </c>
      <c r="E138" t="s">
        <v>14</v>
      </c>
      <c r="F138" s="4">
        <v>4606</v>
      </c>
      <c r="G138" s="5">
        <v>63</v>
      </c>
      <c r="H138">
        <f>INDEX(products[Cost per unit],MATCH(Data[[#This Row],[Product]], products[Product],0))</f>
        <v>11.7</v>
      </c>
      <c r="I138">
        <f>Data[[#This Row],[Units]]*Data[[#This Row],[Cost per unit]]</f>
        <v>737.09999999999991</v>
      </c>
    </row>
    <row r="139" spans="3:9" x14ac:dyDescent="0.35">
      <c r="C139" t="s">
        <v>7</v>
      </c>
      <c r="D139" t="s">
        <v>36</v>
      </c>
      <c r="E139" t="s">
        <v>29</v>
      </c>
      <c r="F139" s="4">
        <v>5551</v>
      </c>
      <c r="G139" s="5">
        <v>252</v>
      </c>
      <c r="H139">
        <f>INDEX(products[Cost per unit],MATCH(Data[[#This Row],[Product]], products[Product],0))</f>
        <v>7.16</v>
      </c>
      <c r="I139">
        <f>Data[[#This Row],[Units]]*Data[[#This Row],[Cost per unit]]</f>
        <v>1804.32</v>
      </c>
    </row>
    <row r="140" spans="3:9" x14ac:dyDescent="0.35">
      <c r="C140" t="s">
        <v>10</v>
      </c>
      <c r="D140" t="s">
        <v>36</v>
      </c>
      <c r="E140" t="s">
        <v>32</v>
      </c>
      <c r="F140" s="4">
        <v>6657</v>
      </c>
      <c r="G140" s="5">
        <v>303</v>
      </c>
      <c r="H140">
        <f>INDEX(products[Cost per unit],MATCH(Data[[#This Row],[Product]], products[Product],0))</f>
        <v>8.65</v>
      </c>
      <c r="I140">
        <f>Data[[#This Row],[Units]]*Data[[#This Row],[Cost per unit]]</f>
        <v>2620.9500000000003</v>
      </c>
    </row>
    <row r="141" spans="3:9" x14ac:dyDescent="0.35">
      <c r="C141" t="s">
        <v>7</v>
      </c>
      <c r="D141" t="s">
        <v>39</v>
      </c>
      <c r="E141" t="s">
        <v>17</v>
      </c>
      <c r="F141" s="4">
        <v>4438</v>
      </c>
      <c r="G141" s="5">
        <v>246</v>
      </c>
      <c r="H141">
        <f>INDEX(products[Cost per unit],MATCH(Data[[#This Row],[Product]], products[Product],0))</f>
        <v>3.11</v>
      </c>
      <c r="I141">
        <f>Data[[#This Row],[Units]]*Data[[#This Row],[Cost per unit]]</f>
        <v>765.06</v>
      </c>
    </row>
    <row r="142" spans="3:9" x14ac:dyDescent="0.35">
      <c r="C142" t="s">
        <v>8</v>
      </c>
      <c r="D142" t="s">
        <v>38</v>
      </c>
      <c r="E142" t="s">
        <v>22</v>
      </c>
      <c r="F142" s="4">
        <v>168</v>
      </c>
      <c r="G142" s="5">
        <v>84</v>
      </c>
      <c r="H142">
        <f>INDEX(products[Cost per unit],MATCH(Data[[#This Row],[Product]], products[Product],0))</f>
        <v>9.77</v>
      </c>
      <c r="I142">
        <f>Data[[#This Row],[Units]]*Data[[#This Row],[Cost per unit]]</f>
        <v>820.68</v>
      </c>
    </row>
    <row r="143" spans="3:9" x14ac:dyDescent="0.35">
      <c r="C143" t="s">
        <v>7</v>
      </c>
      <c r="D143" t="s">
        <v>34</v>
      </c>
      <c r="E143" t="s">
        <v>17</v>
      </c>
      <c r="F143" s="4">
        <v>7777</v>
      </c>
      <c r="G143" s="5">
        <v>39</v>
      </c>
      <c r="H143">
        <f>INDEX(products[Cost per unit],MATCH(Data[[#This Row],[Product]], products[Product],0))</f>
        <v>3.11</v>
      </c>
      <c r="I143">
        <f>Data[[#This Row],[Units]]*Data[[#This Row],[Cost per unit]]</f>
        <v>121.28999999999999</v>
      </c>
    </row>
    <row r="144" spans="3:9" x14ac:dyDescent="0.35">
      <c r="C144" t="s">
        <v>5</v>
      </c>
      <c r="D144" t="s">
        <v>36</v>
      </c>
      <c r="E144" t="s">
        <v>17</v>
      </c>
      <c r="F144" s="4">
        <v>3339</v>
      </c>
      <c r="G144" s="5">
        <v>348</v>
      </c>
      <c r="H144">
        <f>INDEX(products[Cost per unit],MATCH(Data[[#This Row],[Product]], products[Product],0))</f>
        <v>3.11</v>
      </c>
      <c r="I144">
        <f>Data[[#This Row],[Units]]*Data[[#This Row],[Cost per unit]]</f>
        <v>1082.28</v>
      </c>
    </row>
    <row r="145" spans="3:9" x14ac:dyDescent="0.35">
      <c r="C145" t="s">
        <v>7</v>
      </c>
      <c r="D145" t="s">
        <v>37</v>
      </c>
      <c r="E145" t="s">
        <v>33</v>
      </c>
      <c r="F145" s="4">
        <v>6391</v>
      </c>
      <c r="G145" s="5">
        <v>48</v>
      </c>
      <c r="H145">
        <f>INDEX(products[Cost per unit],MATCH(Data[[#This Row],[Product]], products[Product],0))</f>
        <v>12.37</v>
      </c>
      <c r="I145">
        <f>Data[[#This Row],[Units]]*Data[[#This Row],[Cost per unit]]</f>
        <v>593.76</v>
      </c>
    </row>
    <row r="146" spans="3:9" x14ac:dyDescent="0.35">
      <c r="C146" t="s">
        <v>5</v>
      </c>
      <c r="D146" t="s">
        <v>37</v>
      </c>
      <c r="E146" t="s">
        <v>22</v>
      </c>
      <c r="F146" s="4">
        <v>518</v>
      </c>
      <c r="G146" s="5">
        <v>75</v>
      </c>
      <c r="H146">
        <f>INDEX(products[Cost per unit],MATCH(Data[[#This Row],[Product]], products[Product],0))</f>
        <v>9.77</v>
      </c>
      <c r="I146">
        <f>Data[[#This Row],[Units]]*Data[[#This Row],[Cost per unit]]</f>
        <v>732.75</v>
      </c>
    </row>
    <row r="147" spans="3:9" x14ac:dyDescent="0.35">
      <c r="C147" t="s">
        <v>7</v>
      </c>
      <c r="D147" t="s">
        <v>38</v>
      </c>
      <c r="E147" t="s">
        <v>28</v>
      </c>
      <c r="F147" s="4">
        <v>5677</v>
      </c>
      <c r="G147" s="5">
        <v>258</v>
      </c>
      <c r="H147">
        <f>INDEX(products[Cost per unit],MATCH(Data[[#This Row],[Product]], products[Product],0))</f>
        <v>10.38</v>
      </c>
      <c r="I147">
        <f>Data[[#This Row],[Units]]*Data[[#This Row],[Cost per unit]]</f>
        <v>2678.0400000000004</v>
      </c>
    </row>
    <row r="148" spans="3:9" x14ac:dyDescent="0.35">
      <c r="C148" t="s">
        <v>6</v>
      </c>
      <c r="D148" t="s">
        <v>39</v>
      </c>
      <c r="E148" t="s">
        <v>17</v>
      </c>
      <c r="F148" s="4">
        <v>6048</v>
      </c>
      <c r="G148" s="5">
        <v>27</v>
      </c>
      <c r="H148">
        <f>INDEX(products[Cost per unit],MATCH(Data[[#This Row],[Product]], products[Product],0))</f>
        <v>3.11</v>
      </c>
      <c r="I148">
        <f>Data[[#This Row],[Units]]*Data[[#This Row],[Cost per unit]]</f>
        <v>83.97</v>
      </c>
    </row>
    <row r="149" spans="3:9" x14ac:dyDescent="0.35">
      <c r="C149" t="s">
        <v>8</v>
      </c>
      <c r="D149" t="s">
        <v>38</v>
      </c>
      <c r="E149" t="s">
        <v>32</v>
      </c>
      <c r="F149" s="4">
        <v>3752</v>
      </c>
      <c r="G149" s="5">
        <v>213</v>
      </c>
      <c r="H149">
        <f>INDEX(products[Cost per unit],MATCH(Data[[#This Row],[Product]], products[Product],0))</f>
        <v>8.65</v>
      </c>
      <c r="I149">
        <f>Data[[#This Row],[Units]]*Data[[#This Row],[Cost per unit]]</f>
        <v>1842.45</v>
      </c>
    </row>
    <row r="150" spans="3:9" x14ac:dyDescent="0.35">
      <c r="C150" t="s">
        <v>5</v>
      </c>
      <c r="D150" t="s">
        <v>35</v>
      </c>
      <c r="E150" t="s">
        <v>29</v>
      </c>
      <c r="F150" s="4">
        <v>4480</v>
      </c>
      <c r="G150" s="5">
        <v>357</v>
      </c>
      <c r="H150">
        <f>INDEX(products[Cost per unit],MATCH(Data[[#This Row],[Product]], products[Product],0))</f>
        <v>7.16</v>
      </c>
      <c r="I150">
        <f>Data[[#This Row],[Units]]*Data[[#This Row],[Cost per unit]]</f>
        <v>2556.12</v>
      </c>
    </row>
    <row r="151" spans="3:9" x14ac:dyDescent="0.35">
      <c r="C151" t="s">
        <v>9</v>
      </c>
      <c r="D151" t="s">
        <v>37</v>
      </c>
      <c r="E151" t="s">
        <v>4</v>
      </c>
      <c r="F151" s="4">
        <v>259</v>
      </c>
      <c r="G151" s="5">
        <v>207</v>
      </c>
      <c r="H151">
        <f>INDEX(products[Cost per unit],MATCH(Data[[#This Row],[Product]], products[Product],0))</f>
        <v>11.88</v>
      </c>
      <c r="I151">
        <f>Data[[#This Row],[Units]]*Data[[#This Row],[Cost per unit]]</f>
        <v>2459.1600000000003</v>
      </c>
    </row>
    <row r="152" spans="3:9" x14ac:dyDescent="0.35">
      <c r="C152" t="s">
        <v>8</v>
      </c>
      <c r="D152" t="s">
        <v>37</v>
      </c>
      <c r="E152" t="s">
        <v>30</v>
      </c>
      <c r="F152" s="4">
        <v>42</v>
      </c>
      <c r="G152" s="5">
        <v>150</v>
      </c>
      <c r="H152">
        <f>INDEX(products[Cost per unit],MATCH(Data[[#This Row],[Product]], products[Product],0))</f>
        <v>14.49</v>
      </c>
      <c r="I152">
        <f>Data[[#This Row],[Units]]*Data[[#This Row],[Cost per unit]]</f>
        <v>2173.5</v>
      </c>
    </row>
    <row r="153" spans="3:9" x14ac:dyDescent="0.35">
      <c r="C153" t="s">
        <v>41</v>
      </c>
      <c r="D153" t="s">
        <v>36</v>
      </c>
      <c r="E153" t="s">
        <v>26</v>
      </c>
      <c r="F153" s="4">
        <v>98</v>
      </c>
      <c r="G153" s="5">
        <v>204</v>
      </c>
      <c r="H153">
        <f>INDEX(products[Cost per unit],MATCH(Data[[#This Row],[Product]], products[Product],0))</f>
        <v>5.6</v>
      </c>
      <c r="I153">
        <f>Data[[#This Row],[Units]]*Data[[#This Row],[Cost per unit]]</f>
        <v>1142.3999999999999</v>
      </c>
    </row>
    <row r="154" spans="3:9" x14ac:dyDescent="0.35">
      <c r="C154" t="s">
        <v>7</v>
      </c>
      <c r="D154" t="s">
        <v>35</v>
      </c>
      <c r="E154" t="s">
        <v>27</v>
      </c>
      <c r="F154" s="4">
        <v>2478</v>
      </c>
      <c r="G154" s="5">
        <v>21</v>
      </c>
      <c r="H154">
        <f>INDEX(products[Cost per unit],MATCH(Data[[#This Row],[Product]], products[Product],0))</f>
        <v>16.73</v>
      </c>
      <c r="I154">
        <f>Data[[#This Row],[Units]]*Data[[#This Row],[Cost per unit]]</f>
        <v>351.33</v>
      </c>
    </row>
    <row r="155" spans="3:9" x14ac:dyDescent="0.35">
      <c r="C155" t="s">
        <v>41</v>
      </c>
      <c r="D155" t="s">
        <v>34</v>
      </c>
      <c r="E155" t="s">
        <v>33</v>
      </c>
      <c r="F155" s="4">
        <v>7847</v>
      </c>
      <c r="G155" s="5">
        <v>174</v>
      </c>
      <c r="H155">
        <f>INDEX(products[Cost per unit],MATCH(Data[[#This Row],[Product]], products[Product],0))</f>
        <v>12.37</v>
      </c>
      <c r="I155">
        <f>Data[[#This Row],[Units]]*Data[[#This Row],[Cost per unit]]</f>
        <v>2152.3799999999997</v>
      </c>
    </row>
    <row r="156" spans="3:9" x14ac:dyDescent="0.35">
      <c r="C156" t="s">
        <v>2</v>
      </c>
      <c r="D156" t="s">
        <v>37</v>
      </c>
      <c r="E156" t="s">
        <v>17</v>
      </c>
      <c r="F156" s="4">
        <v>9926</v>
      </c>
      <c r="G156" s="5">
        <v>201</v>
      </c>
      <c r="H156">
        <f>INDEX(products[Cost per unit],MATCH(Data[[#This Row],[Product]], products[Product],0))</f>
        <v>3.11</v>
      </c>
      <c r="I156">
        <f>Data[[#This Row],[Units]]*Data[[#This Row],[Cost per unit]]</f>
        <v>625.11</v>
      </c>
    </row>
    <row r="157" spans="3:9" x14ac:dyDescent="0.35">
      <c r="C157" t="s">
        <v>8</v>
      </c>
      <c r="D157" t="s">
        <v>38</v>
      </c>
      <c r="E157" t="s">
        <v>13</v>
      </c>
      <c r="F157" s="4">
        <v>819</v>
      </c>
      <c r="G157" s="5">
        <v>510</v>
      </c>
      <c r="H157">
        <f>INDEX(products[Cost per unit],MATCH(Data[[#This Row],[Product]], products[Product],0))</f>
        <v>9.33</v>
      </c>
      <c r="I157">
        <f>Data[[#This Row],[Units]]*Data[[#This Row],[Cost per unit]]</f>
        <v>4758.3</v>
      </c>
    </row>
    <row r="158" spans="3:9" x14ac:dyDescent="0.35">
      <c r="C158" t="s">
        <v>6</v>
      </c>
      <c r="D158" t="s">
        <v>39</v>
      </c>
      <c r="E158" t="s">
        <v>29</v>
      </c>
      <c r="F158" s="4">
        <v>3052</v>
      </c>
      <c r="G158" s="5">
        <v>378</v>
      </c>
      <c r="H158">
        <f>INDEX(products[Cost per unit],MATCH(Data[[#This Row],[Product]], products[Product],0))</f>
        <v>7.16</v>
      </c>
      <c r="I158">
        <f>Data[[#This Row],[Units]]*Data[[#This Row],[Cost per unit]]</f>
        <v>2706.48</v>
      </c>
    </row>
    <row r="159" spans="3:9" x14ac:dyDescent="0.35">
      <c r="C159" t="s">
        <v>9</v>
      </c>
      <c r="D159" t="s">
        <v>34</v>
      </c>
      <c r="E159" t="s">
        <v>21</v>
      </c>
      <c r="F159" s="4">
        <v>6832</v>
      </c>
      <c r="G159" s="5">
        <v>27</v>
      </c>
      <c r="H159">
        <f>INDEX(products[Cost per unit],MATCH(Data[[#This Row],[Product]], products[Product],0))</f>
        <v>9</v>
      </c>
      <c r="I159">
        <f>Data[[#This Row],[Units]]*Data[[#This Row],[Cost per unit]]</f>
        <v>243</v>
      </c>
    </row>
    <row r="160" spans="3:9" x14ac:dyDescent="0.35">
      <c r="C160" t="s">
        <v>2</v>
      </c>
      <c r="D160" t="s">
        <v>39</v>
      </c>
      <c r="E160" t="s">
        <v>16</v>
      </c>
      <c r="F160" s="4">
        <v>2016</v>
      </c>
      <c r="G160" s="5">
        <v>117</v>
      </c>
      <c r="H160">
        <f>INDEX(products[Cost per unit],MATCH(Data[[#This Row],[Product]], products[Product],0))</f>
        <v>8.7899999999999991</v>
      </c>
      <c r="I160">
        <f>Data[[#This Row],[Units]]*Data[[#This Row],[Cost per unit]]</f>
        <v>1028.4299999999998</v>
      </c>
    </row>
    <row r="161" spans="3:9" x14ac:dyDescent="0.35">
      <c r="C161" t="s">
        <v>6</v>
      </c>
      <c r="D161" t="s">
        <v>38</v>
      </c>
      <c r="E161" t="s">
        <v>21</v>
      </c>
      <c r="F161" s="4">
        <v>7322</v>
      </c>
      <c r="G161" s="5">
        <v>36</v>
      </c>
      <c r="H161">
        <f>INDEX(products[Cost per unit],MATCH(Data[[#This Row],[Product]], products[Product],0))</f>
        <v>9</v>
      </c>
      <c r="I161">
        <f>Data[[#This Row],[Units]]*Data[[#This Row],[Cost per unit]]</f>
        <v>324</v>
      </c>
    </row>
    <row r="162" spans="3:9" x14ac:dyDescent="0.35">
      <c r="C162" t="s">
        <v>8</v>
      </c>
      <c r="D162" t="s">
        <v>35</v>
      </c>
      <c r="E162" t="s">
        <v>33</v>
      </c>
      <c r="F162" s="4">
        <v>357</v>
      </c>
      <c r="G162" s="5">
        <v>126</v>
      </c>
      <c r="H162">
        <f>INDEX(products[Cost per unit],MATCH(Data[[#This Row],[Product]], products[Product],0))</f>
        <v>12.37</v>
      </c>
      <c r="I162">
        <f>Data[[#This Row],[Units]]*Data[[#This Row],[Cost per unit]]</f>
        <v>1558.62</v>
      </c>
    </row>
    <row r="163" spans="3:9" x14ac:dyDescent="0.35">
      <c r="C163" t="s">
        <v>9</v>
      </c>
      <c r="D163" t="s">
        <v>39</v>
      </c>
      <c r="E163" t="s">
        <v>25</v>
      </c>
      <c r="F163" s="4">
        <v>3192</v>
      </c>
      <c r="G163" s="5">
        <v>72</v>
      </c>
      <c r="H163">
        <f>INDEX(products[Cost per unit],MATCH(Data[[#This Row],[Product]], products[Product],0))</f>
        <v>13.15</v>
      </c>
      <c r="I163">
        <f>Data[[#This Row],[Units]]*Data[[#This Row],[Cost per unit]]</f>
        <v>946.80000000000007</v>
      </c>
    </row>
    <row r="164" spans="3:9" x14ac:dyDescent="0.35">
      <c r="C164" t="s">
        <v>7</v>
      </c>
      <c r="D164" t="s">
        <v>36</v>
      </c>
      <c r="E164" t="s">
        <v>22</v>
      </c>
      <c r="F164" s="4">
        <v>8435</v>
      </c>
      <c r="G164" s="5">
        <v>42</v>
      </c>
      <c r="H164">
        <f>INDEX(products[Cost per unit],MATCH(Data[[#This Row],[Product]], products[Product],0))</f>
        <v>9.77</v>
      </c>
      <c r="I164">
        <f>Data[[#This Row],[Units]]*Data[[#This Row],[Cost per unit]]</f>
        <v>410.34</v>
      </c>
    </row>
    <row r="165" spans="3:9" x14ac:dyDescent="0.35">
      <c r="C165" t="s">
        <v>40</v>
      </c>
      <c r="D165" t="s">
        <v>39</v>
      </c>
      <c r="E165" t="s">
        <v>29</v>
      </c>
      <c r="F165" s="4">
        <v>0</v>
      </c>
      <c r="G165" s="5">
        <v>135</v>
      </c>
      <c r="H165">
        <f>INDEX(products[Cost per unit],MATCH(Data[[#This Row],[Product]], products[Product],0))</f>
        <v>7.16</v>
      </c>
      <c r="I165">
        <f>Data[[#This Row],[Units]]*Data[[#This Row],[Cost per unit]]</f>
        <v>966.6</v>
      </c>
    </row>
    <row r="166" spans="3:9" x14ac:dyDescent="0.35">
      <c r="C166" t="s">
        <v>7</v>
      </c>
      <c r="D166" t="s">
        <v>34</v>
      </c>
      <c r="E166" t="s">
        <v>24</v>
      </c>
      <c r="F166" s="4">
        <v>8862</v>
      </c>
      <c r="G166" s="5">
        <v>189</v>
      </c>
      <c r="H166">
        <f>INDEX(products[Cost per unit],MATCH(Data[[#This Row],[Product]], products[Product],0))</f>
        <v>4.97</v>
      </c>
      <c r="I166">
        <f>Data[[#This Row],[Units]]*Data[[#This Row],[Cost per unit]]</f>
        <v>939.32999999999993</v>
      </c>
    </row>
    <row r="167" spans="3:9" x14ac:dyDescent="0.35">
      <c r="C167" t="s">
        <v>6</v>
      </c>
      <c r="D167" t="s">
        <v>37</v>
      </c>
      <c r="E167" t="s">
        <v>28</v>
      </c>
      <c r="F167" s="4">
        <v>3556</v>
      </c>
      <c r="G167" s="5">
        <v>459</v>
      </c>
      <c r="H167">
        <f>INDEX(products[Cost per unit],MATCH(Data[[#This Row],[Product]], products[Product],0))</f>
        <v>10.38</v>
      </c>
      <c r="I167">
        <f>Data[[#This Row],[Units]]*Data[[#This Row],[Cost per unit]]</f>
        <v>4764.42</v>
      </c>
    </row>
    <row r="168" spans="3:9" x14ac:dyDescent="0.35">
      <c r="C168" t="s">
        <v>5</v>
      </c>
      <c r="D168" t="s">
        <v>34</v>
      </c>
      <c r="E168" t="s">
        <v>15</v>
      </c>
      <c r="F168" s="4">
        <v>7280</v>
      </c>
      <c r="G168" s="5">
        <v>201</v>
      </c>
      <c r="H168">
        <f>INDEX(products[Cost per unit],MATCH(Data[[#This Row],[Product]], products[Product],0))</f>
        <v>11.73</v>
      </c>
      <c r="I168">
        <f>Data[[#This Row],[Units]]*Data[[#This Row],[Cost per unit]]</f>
        <v>2357.73</v>
      </c>
    </row>
    <row r="169" spans="3:9" x14ac:dyDescent="0.35">
      <c r="C169" t="s">
        <v>6</v>
      </c>
      <c r="D169" t="s">
        <v>34</v>
      </c>
      <c r="E169" t="s">
        <v>30</v>
      </c>
      <c r="F169" s="4">
        <v>3402</v>
      </c>
      <c r="G169" s="5">
        <v>366</v>
      </c>
      <c r="H169">
        <f>INDEX(products[Cost per unit],MATCH(Data[[#This Row],[Product]], products[Product],0))</f>
        <v>14.49</v>
      </c>
      <c r="I169">
        <f>Data[[#This Row],[Units]]*Data[[#This Row],[Cost per unit]]</f>
        <v>5303.34</v>
      </c>
    </row>
    <row r="170" spans="3:9" x14ac:dyDescent="0.35">
      <c r="C170" t="s">
        <v>3</v>
      </c>
      <c r="D170" t="s">
        <v>37</v>
      </c>
      <c r="E170" t="s">
        <v>29</v>
      </c>
      <c r="F170" s="4">
        <v>4592</v>
      </c>
      <c r="G170" s="5">
        <v>324</v>
      </c>
      <c r="H170">
        <f>INDEX(products[Cost per unit],MATCH(Data[[#This Row],[Product]], products[Product],0))</f>
        <v>7.16</v>
      </c>
      <c r="I170">
        <f>Data[[#This Row],[Units]]*Data[[#This Row],[Cost per unit]]</f>
        <v>2319.84</v>
      </c>
    </row>
    <row r="171" spans="3:9" x14ac:dyDescent="0.35">
      <c r="C171" t="s">
        <v>9</v>
      </c>
      <c r="D171" t="s">
        <v>35</v>
      </c>
      <c r="E171" t="s">
        <v>15</v>
      </c>
      <c r="F171" s="4">
        <v>7833</v>
      </c>
      <c r="G171" s="5">
        <v>243</v>
      </c>
      <c r="H171">
        <f>INDEX(products[Cost per unit],MATCH(Data[[#This Row],[Product]], products[Product],0))</f>
        <v>11.73</v>
      </c>
      <c r="I171">
        <f>Data[[#This Row],[Units]]*Data[[#This Row],[Cost per unit]]</f>
        <v>2850.3900000000003</v>
      </c>
    </row>
    <row r="172" spans="3:9" x14ac:dyDescent="0.35">
      <c r="C172" t="s">
        <v>2</v>
      </c>
      <c r="D172" t="s">
        <v>39</v>
      </c>
      <c r="E172" t="s">
        <v>21</v>
      </c>
      <c r="F172" s="4">
        <v>7651</v>
      </c>
      <c r="G172" s="5">
        <v>213</v>
      </c>
      <c r="H172">
        <f>INDEX(products[Cost per unit],MATCH(Data[[#This Row],[Product]], products[Product],0))</f>
        <v>9</v>
      </c>
      <c r="I172">
        <f>Data[[#This Row],[Units]]*Data[[#This Row],[Cost per unit]]</f>
        <v>1917</v>
      </c>
    </row>
    <row r="173" spans="3:9" x14ac:dyDescent="0.35">
      <c r="C173" t="s">
        <v>40</v>
      </c>
      <c r="D173" t="s">
        <v>35</v>
      </c>
      <c r="E173" t="s">
        <v>30</v>
      </c>
      <c r="F173" s="4">
        <v>2275</v>
      </c>
      <c r="G173" s="5">
        <v>447</v>
      </c>
      <c r="H173">
        <f>INDEX(products[Cost per unit],MATCH(Data[[#This Row],[Product]], products[Product],0))</f>
        <v>14.49</v>
      </c>
      <c r="I173">
        <f>Data[[#This Row],[Units]]*Data[[#This Row],[Cost per unit]]</f>
        <v>6477.03</v>
      </c>
    </row>
    <row r="174" spans="3:9" x14ac:dyDescent="0.35">
      <c r="C174" t="s">
        <v>40</v>
      </c>
      <c r="D174" t="s">
        <v>38</v>
      </c>
      <c r="E174" t="s">
        <v>13</v>
      </c>
      <c r="F174" s="4">
        <v>5670</v>
      </c>
      <c r="G174" s="5">
        <v>297</v>
      </c>
      <c r="H174">
        <f>INDEX(products[Cost per unit],MATCH(Data[[#This Row],[Product]], products[Product],0))</f>
        <v>9.33</v>
      </c>
      <c r="I174">
        <f>Data[[#This Row],[Units]]*Data[[#This Row],[Cost per unit]]</f>
        <v>2771.01</v>
      </c>
    </row>
    <row r="175" spans="3:9" x14ac:dyDescent="0.35">
      <c r="C175" t="s">
        <v>7</v>
      </c>
      <c r="D175" t="s">
        <v>35</v>
      </c>
      <c r="E175" t="s">
        <v>16</v>
      </c>
      <c r="F175" s="4">
        <v>2135</v>
      </c>
      <c r="G175" s="5">
        <v>27</v>
      </c>
      <c r="H175">
        <f>INDEX(products[Cost per unit],MATCH(Data[[#This Row],[Product]], products[Product],0))</f>
        <v>8.7899999999999991</v>
      </c>
      <c r="I175">
        <f>Data[[#This Row],[Units]]*Data[[#This Row],[Cost per unit]]</f>
        <v>237.32999999999998</v>
      </c>
    </row>
    <row r="176" spans="3:9" x14ac:dyDescent="0.35">
      <c r="C176" t="s">
        <v>40</v>
      </c>
      <c r="D176" t="s">
        <v>34</v>
      </c>
      <c r="E176" t="s">
        <v>23</v>
      </c>
      <c r="F176" s="4">
        <v>2779</v>
      </c>
      <c r="G176" s="5">
        <v>75</v>
      </c>
      <c r="H176">
        <f>INDEX(products[Cost per unit],MATCH(Data[[#This Row],[Product]], products[Product],0))</f>
        <v>6.49</v>
      </c>
      <c r="I176">
        <f>Data[[#This Row],[Units]]*Data[[#This Row],[Cost per unit]]</f>
        <v>486.75</v>
      </c>
    </row>
    <row r="177" spans="3:9" x14ac:dyDescent="0.35">
      <c r="C177" t="s">
        <v>10</v>
      </c>
      <c r="D177" t="s">
        <v>39</v>
      </c>
      <c r="E177" t="s">
        <v>33</v>
      </c>
      <c r="F177" s="4">
        <v>12950</v>
      </c>
      <c r="G177" s="5">
        <v>30</v>
      </c>
      <c r="H177">
        <f>INDEX(products[Cost per unit],MATCH(Data[[#This Row],[Product]], products[Product],0))</f>
        <v>12.37</v>
      </c>
      <c r="I177">
        <f>Data[[#This Row],[Units]]*Data[[#This Row],[Cost per unit]]</f>
        <v>371.09999999999997</v>
      </c>
    </row>
    <row r="178" spans="3:9" x14ac:dyDescent="0.35">
      <c r="C178" t="s">
        <v>7</v>
      </c>
      <c r="D178" t="s">
        <v>36</v>
      </c>
      <c r="E178" t="s">
        <v>18</v>
      </c>
      <c r="F178" s="4">
        <v>2646</v>
      </c>
      <c r="G178" s="5">
        <v>177</v>
      </c>
      <c r="H178">
        <f>INDEX(products[Cost per unit],MATCH(Data[[#This Row],[Product]], products[Product],0))</f>
        <v>6.47</v>
      </c>
      <c r="I178">
        <f>Data[[#This Row],[Units]]*Data[[#This Row],[Cost per unit]]</f>
        <v>1145.19</v>
      </c>
    </row>
    <row r="179" spans="3:9" x14ac:dyDescent="0.35">
      <c r="C179" t="s">
        <v>40</v>
      </c>
      <c r="D179" t="s">
        <v>34</v>
      </c>
      <c r="E179" t="s">
        <v>33</v>
      </c>
      <c r="F179" s="4">
        <v>3794</v>
      </c>
      <c r="G179" s="5">
        <v>159</v>
      </c>
      <c r="H179">
        <f>INDEX(products[Cost per unit],MATCH(Data[[#This Row],[Product]], products[Product],0))</f>
        <v>12.37</v>
      </c>
      <c r="I179">
        <f>Data[[#This Row],[Units]]*Data[[#This Row],[Cost per unit]]</f>
        <v>1966.83</v>
      </c>
    </row>
    <row r="180" spans="3:9" x14ac:dyDescent="0.35">
      <c r="C180" t="s">
        <v>3</v>
      </c>
      <c r="D180" t="s">
        <v>35</v>
      </c>
      <c r="E180" t="s">
        <v>33</v>
      </c>
      <c r="F180" s="4">
        <v>819</v>
      </c>
      <c r="G180" s="5">
        <v>306</v>
      </c>
      <c r="H180">
        <f>INDEX(products[Cost per unit],MATCH(Data[[#This Row],[Product]], products[Product],0))</f>
        <v>12.37</v>
      </c>
      <c r="I180">
        <f>Data[[#This Row],[Units]]*Data[[#This Row],[Cost per unit]]</f>
        <v>3785.22</v>
      </c>
    </row>
    <row r="181" spans="3:9" x14ac:dyDescent="0.35">
      <c r="C181" t="s">
        <v>3</v>
      </c>
      <c r="D181" t="s">
        <v>34</v>
      </c>
      <c r="E181" t="s">
        <v>20</v>
      </c>
      <c r="F181" s="4">
        <v>2583</v>
      </c>
      <c r="G181" s="5">
        <v>18</v>
      </c>
      <c r="H181">
        <f>INDEX(products[Cost per unit],MATCH(Data[[#This Row],[Product]], products[Product],0))</f>
        <v>10.62</v>
      </c>
      <c r="I181">
        <f>Data[[#This Row],[Units]]*Data[[#This Row],[Cost per unit]]</f>
        <v>191.16</v>
      </c>
    </row>
    <row r="182" spans="3:9" x14ac:dyDescent="0.35">
      <c r="C182" t="s">
        <v>7</v>
      </c>
      <c r="D182" t="s">
        <v>35</v>
      </c>
      <c r="E182" t="s">
        <v>19</v>
      </c>
      <c r="F182" s="4">
        <v>4585</v>
      </c>
      <c r="G182" s="5">
        <v>240</v>
      </c>
      <c r="H182">
        <f>INDEX(products[Cost per unit],MATCH(Data[[#This Row],[Product]], products[Product],0))</f>
        <v>7.64</v>
      </c>
      <c r="I182">
        <f>Data[[#This Row],[Units]]*Data[[#This Row],[Cost per unit]]</f>
        <v>1833.6</v>
      </c>
    </row>
    <row r="183" spans="3:9" x14ac:dyDescent="0.35">
      <c r="C183" t="s">
        <v>5</v>
      </c>
      <c r="D183" t="s">
        <v>34</v>
      </c>
      <c r="E183" t="s">
        <v>33</v>
      </c>
      <c r="F183" s="4">
        <v>1652</v>
      </c>
      <c r="G183" s="5">
        <v>93</v>
      </c>
      <c r="H183">
        <f>INDEX(products[Cost per unit],MATCH(Data[[#This Row],[Product]], products[Product],0))</f>
        <v>12.37</v>
      </c>
      <c r="I183">
        <f>Data[[#This Row],[Units]]*Data[[#This Row],[Cost per unit]]</f>
        <v>1150.4099999999999</v>
      </c>
    </row>
    <row r="184" spans="3:9" x14ac:dyDescent="0.35">
      <c r="C184" t="s">
        <v>10</v>
      </c>
      <c r="D184" t="s">
        <v>34</v>
      </c>
      <c r="E184" t="s">
        <v>26</v>
      </c>
      <c r="F184" s="4">
        <v>4991</v>
      </c>
      <c r="G184" s="5">
        <v>9</v>
      </c>
      <c r="H184">
        <f>INDEX(products[Cost per unit],MATCH(Data[[#This Row],[Product]], products[Product],0))</f>
        <v>5.6</v>
      </c>
      <c r="I184">
        <f>Data[[#This Row],[Units]]*Data[[#This Row],[Cost per unit]]</f>
        <v>50.4</v>
      </c>
    </row>
    <row r="185" spans="3:9" x14ac:dyDescent="0.35">
      <c r="C185" t="s">
        <v>8</v>
      </c>
      <c r="D185" t="s">
        <v>34</v>
      </c>
      <c r="E185" t="s">
        <v>16</v>
      </c>
      <c r="F185" s="4">
        <v>2009</v>
      </c>
      <c r="G185" s="5">
        <v>219</v>
      </c>
      <c r="H185">
        <f>INDEX(products[Cost per unit],MATCH(Data[[#This Row],[Product]], products[Product],0))</f>
        <v>8.7899999999999991</v>
      </c>
      <c r="I185">
        <f>Data[[#This Row],[Units]]*Data[[#This Row],[Cost per unit]]</f>
        <v>1925.0099999999998</v>
      </c>
    </row>
    <row r="186" spans="3:9" x14ac:dyDescent="0.35">
      <c r="C186" t="s">
        <v>2</v>
      </c>
      <c r="D186" t="s">
        <v>39</v>
      </c>
      <c r="E186" t="s">
        <v>22</v>
      </c>
      <c r="F186" s="4">
        <v>1568</v>
      </c>
      <c r="G186" s="5">
        <v>141</v>
      </c>
      <c r="H186">
        <f>INDEX(products[Cost per unit],MATCH(Data[[#This Row],[Product]], products[Product],0))</f>
        <v>9.77</v>
      </c>
      <c r="I186">
        <f>Data[[#This Row],[Units]]*Data[[#This Row],[Cost per unit]]</f>
        <v>1377.57</v>
      </c>
    </row>
    <row r="187" spans="3:9" x14ac:dyDescent="0.35">
      <c r="C187" t="s">
        <v>41</v>
      </c>
      <c r="D187" t="s">
        <v>37</v>
      </c>
      <c r="E187" t="s">
        <v>20</v>
      </c>
      <c r="F187" s="4">
        <v>3388</v>
      </c>
      <c r="G187" s="5">
        <v>123</v>
      </c>
      <c r="H187">
        <f>INDEX(products[Cost per unit],MATCH(Data[[#This Row],[Product]], products[Product],0))</f>
        <v>10.62</v>
      </c>
      <c r="I187">
        <f>Data[[#This Row],[Units]]*Data[[#This Row],[Cost per unit]]</f>
        <v>1306.26</v>
      </c>
    </row>
    <row r="188" spans="3:9" x14ac:dyDescent="0.35">
      <c r="C188" t="s">
        <v>40</v>
      </c>
      <c r="D188" t="s">
        <v>38</v>
      </c>
      <c r="E188" t="s">
        <v>24</v>
      </c>
      <c r="F188" s="4">
        <v>623</v>
      </c>
      <c r="G188" s="5">
        <v>51</v>
      </c>
      <c r="H188">
        <f>INDEX(products[Cost per unit],MATCH(Data[[#This Row],[Product]], products[Product],0))</f>
        <v>4.97</v>
      </c>
      <c r="I188">
        <f>Data[[#This Row],[Units]]*Data[[#This Row],[Cost per unit]]</f>
        <v>253.47</v>
      </c>
    </row>
    <row r="189" spans="3:9" x14ac:dyDescent="0.35">
      <c r="C189" t="s">
        <v>6</v>
      </c>
      <c r="D189" t="s">
        <v>36</v>
      </c>
      <c r="E189" t="s">
        <v>4</v>
      </c>
      <c r="F189" s="4">
        <v>10073</v>
      </c>
      <c r="G189" s="5">
        <v>120</v>
      </c>
      <c r="H189">
        <f>INDEX(products[Cost per unit],MATCH(Data[[#This Row],[Product]], products[Product],0))</f>
        <v>11.88</v>
      </c>
      <c r="I189">
        <f>Data[[#This Row],[Units]]*Data[[#This Row],[Cost per unit]]</f>
        <v>1425.6000000000001</v>
      </c>
    </row>
    <row r="190" spans="3:9" x14ac:dyDescent="0.35">
      <c r="C190" t="s">
        <v>8</v>
      </c>
      <c r="D190" t="s">
        <v>39</v>
      </c>
      <c r="E190" t="s">
        <v>26</v>
      </c>
      <c r="F190" s="4">
        <v>1561</v>
      </c>
      <c r="G190" s="5">
        <v>27</v>
      </c>
      <c r="H190">
        <f>INDEX(products[Cost per unit],MATCH(Data[[#This Row],[Product]], products[Product],0))</f>
        <v>5.6</v>
      </c>
      <c r="I190">
        <f>Data[[#This Row],[Units]]*Data[[#This Row],[Cost per unit]]</f>
        <v>151.19999999999999</v>
      </c>
    </row>
    <row r="191" spans="3:9" x14ac:dyDescent="0.35">
      <c r="C191" t="s">
        <v>9</v>
      </c>
      <c r="D191" t="s">
        <v>36</v>
      </c>
      <c r="E191" t="s">
        <v>27</v>
      </c>
      <c r="F191" s="4">
        <v>11522</v>
      </c>
      <c r="G191" s="5">
        <v>204</v>
      </c>
      <c r="H191">
        <f>INDEX(products[Cost per unit],MATCH(Data[[#This Row],[Product]], products[Product],0))</f>
        <v>16.73</v>
      </c>
      <c r="I191">
        <f>Data[[#This Row],[Units]]*Data[[#This Row],[Cost per unit]]</f>
        <v>3412.92</v>
      </c>
    </row>
    <row r="192" spans="3:9" x14ac:dyDescent="0.35">
      <c r="C192" t="s">
        <v>6</v>
      </c>
      <c r="D192" t="s">
        <v>38</v>
      </c>
      <c r="E192" t="s">
        <v>13</v>
      </c>
      <c r="F192" s="4">
        <v>2317</v>
      </c>
      <c r="G192" s="5">
        <v>123</v>
      </c>
      <c r="H192">
        <f>INDEX(products[Cost per unit],MATCH(Data[[#This Row],[Product]], products[Product],0))</f>
        <v>9.33</v>
      </c>
      <c r="I192">
        <f>Data[[#This Row],[Units]]*Data[[#This Row],[Cost per unit]]</f>
        <v>1147.5899999999999</v>
      </c>
    </row>
    <row r="193" spans="3:9" x14ac:dyDescent="0.35">
      <c r="C193" t="s">
        <v>10</v>
      </c>
      <c r="D193" t="s">
        <v>37</v>
      </c>
      <c r="E193" t="s">
        <v>28</v>
      </c>
      <c r="F193" s="4">
        <v>3059</v>
      </c>
      <c r="G193" s="5">
        <v>27</v>
      </c>
      <c r="H193">
        <f>INDEX(products[Cost per unit],MATCH(Data[[#This Row],[Product]], products[Product],0))</f>
        <v>10.38</v>
      </c>
      <c r="I193">
        <f>Data[[#This Row],[Units]]*Data[[#This Row],[Cost per unit]]</f>
        <v>280.26000000000005</v>
      </c>
    </row>
    <row r="194" spans="3:9" x14ac:dyDescent="0.35">
      <c r="C194" t="s">
        <v>41</v>
      </c>
      <c r="D194" t="s">
        <v>37</v>
      </c>
      <c r="E194" t="s">
        <v>26</v>
      </c>
      <c r="F194" s="4">
        <v>2324</v>
      </c>
      <c r="G194" s="5">
        <v>177</v>
      </c>
      <c r="H194">
        <f>INDEX(products[Cost per unit],MATCH(Data[[#This Row],[Product]], products[Product],0))</f>
        <v>5.6</v>
      </c>
      <c r="I194">
        <f>Data[[#This Row],[Units]]*Data[[#This Row],[Cost per unit]]</f>
        <v>991.19999999999993</v>
      </c>
    </row>
    <row r="195" spans="3:9" x14ac:dyDescent="0.35">
      <c r="C195" t="s">
        <v>3</v>
      </c>
      <c r="D195" t="s">
        <v>39</v>
      </c>
      <c r="E195" t="s">
        <v>26</v>
      </c>
      <c r="F195" s="4">
        <v>4956</v>
      </c>
      <c r="G195" s="5">
        <v>171</v>
      </c>
      <c r="H195">
        <f>INDEX(products[Cost per unit],MATCH(Data[[#This Row],[Product]], products[Product],0))</f>
        <v>5.6</v>
      </c>
      <c r="I195">
        <f>Data[[#This Row],[Units]]*Data[[#This Row],[Cost per unit]]</f>
        <v>957.59999999999991</v>
      </c>
    </row>
    <row r="196" spans="3:9" x14ac:dyDescent="0.35">
      <c r="C196" t="s">
        <v>10</v>
      </c>
      <c r="D196" t="s">
        <v>34</v>
      </c>
      <c r="E196" t="s">
        <v>19</v>
      </c>
      <c r="F196" s="4">
        <v>5355</v>
      </c>
      <c r="G196" s="5">
        <v>204</v>
      </c>
      <c r="H196">
        <f>INDEX(products[Cost per unit],MATCH(Data[[#This Row],[Product]], products[Product],0))</f>
        <v>7.64</v>
      </c>
      <c r="I196">
        <f>Data[[#This Row],[Units]]*Data[[#This Row],[Cost per unit]]</f>
        <v>1558.56</v>
      </c>
    </row>
    <row r="197" spans="3:9" x14ac:dyDescent="0.35">
      <c r="C197" t="s">
        <v>3</v>
      </c>
      <c r="D197" t="s">
        <v>34</v>
      </c>
      <c r="E197" t="s">
        <v>14</v>
      </c>
      <c r="F197" s="4">
        <v>7259</v>
      </c>
      <c r="G197" s="5">
        <v>276</v>
      </c>
      <c r="H197">
        <f>INDEX(products[Cost per unit],MATCH(Data[[#This Row],[Product]], products[Product],0))</f>
        <v>11.7</v>
      </c>
      <c r="I197">
        <f>Data[[#This Row],[Units]]*Data[[#This Row],[Cost per unit]]</f>
        <v>3229.2</v>
      </c>
    </row>
    <row r="198" spans="3:9" x14ac:dyDescent="0.35">
      <c r="C198" t="s">
        <v>8</v>
      </c>
      <c r="D198" t="s">
        <v>37</v>
      </c>
      <c r="E198" t="s">
        <v>26</v>
      </c>
      <c r="F198" s="4">
        <v>6279</v>
      </c>
      <c r="G198" s="5">
        <v>45</v>
      </c>
      <c r="H198">
        <f>INDEX(products[Cost per unit],MATCH(Data[[#This Row],[Product]], products[Product],0))</f>
        <v>5.6</v>
      </c>
      <c r="I198">
        <f>Data[[#This Row],[Units]]*Data[[#This Row],[Cost per unit]]</f>
        <v>251.99999999999997</v>
      </c>
    </row>
    <row r="199" spans="3:9" x14ac:dyDescent="0.35">
      <c r="C199" t="s">
        <v>40</v>
      </c>
      <c r="D199" t="s">
        <v>38</v>
      </c>
      <c r="E199" t="s">
        <v>29</v>
      </c>
      <c r="F199" s="4">
        <v>2541</v>
      </c>
      <c r="G199" s="5">
        <v>45</v>
      </c>
      <c r="H199">
        <f>INDEX(products[Cost per unit],MATCH(Data[[#This Row],[Product]], products[Product],0))</f>
        <v>7.16</v>
      </c>
      <c r="I199">
        <f>Data[[#This Row],[Units]]*Data[[#This Row],[Cost per unit]]</f>
        <v>322.2</v>
      </c>
    </row>
    <row r="200" spans="3:9" x14ac:dyDescent="0.35">
      <c r="C200" t="s">
        <v>6</v>
      </c>
      <c r="D200" t="s">
        <v>35</v>
      </c>
      <c r="E200" t="s">
        <v>27</v>
      </c>
      <c r="F200" s="4">
        <v>3864</v>
      </c>
      <c r="G200" s="5">
        <v>177</v>
      </c>
      <c r="H200">
        <f>INDEX(products[Cost per unit],MATCH(Data[[#This Row],[Product]], products[Product],0))</f>
        <v>16.73</v>
      </c>
      <c r="I200">
        <f>Data[[#This Row],[Units]]*Data[[#This Row],[Cost per unit]]</f>
        <v>2961.21</v>
      </c>
    </row>
    <row r="201" spans="3:9" x14ac:dyDescent="0.35">
      <c r="C201" t="s">
        <v>5</v>
      </c>
      <c r="D201" t="s">
        <v>36</v>
      </c>
      <c r="E201" t="s">
        <v>13</v>
      </c>
      <c r="F201" s="4">
        <v>6146</v>
      </c>
      <c r="G201" s="5">
        <v>63</v>
      </c>
      <c r="H201">
        <f>INDEX(products[Cost per unit],MATCH(Data[[#This Row],[Product]], products[Product],0))</f>
        <v>9.33</v>
      </c>
      <c r="I201">
        <f>Data[[#This Row],[Units]]*Data[[#This Row],[Cost per unit]]</f>
        <v>587.79</v>
      </c>
    </row>
    <row r="202" spans="3:9" x14ac:dyDescent="0.35">
      <c r="C202" t="s">
        <v>9</v>
      </c>
      <c r="D202" t="s">
        <v>39</v>
      </c>
      <c r="E202" t="s">
        <v>18</v>
      </c>
      <c r="F202" s="4">
        <v>2639</v>
      </c>
      <c r="G202" s="5">
        <v>204</v>
      </c>
      <c r="H202">
        <f>INDEX(products[Cost per unit],MATCH(Data[[#This Row],[Product]], products[Product],0))</f>
        <v>6.47</v>
      </c>
      <c r="I202">
        <f>Data[[#This Row],[Units]]*Data[[#This Row],[Cost per unit]]</f>
        <v>1319.8799999999999</v>
      </c>
    </row>
    <row r="203" spans="3:9" x14ac:dyDescent="0.35">
      <c r="C203" t="s">
        <v>8</v>
      </c>
      <c r="D203" t="s">
        <v>37</v>
      </c>
      <c r="E203" t="s">
        <v>22</v>
      </c>
      <c r="F203" s="4">
        <v>1890</v>
      </c>
      <c r="G203" s="5">
        <v>195</v>
      </c>
      <c r="H203">
        <f>INDEX(products[Cost per unit],MATCH(Data[[#This Row],[Product]], products[Product],0))</f>
        <v>9.77</v>
      </c>
      <c r="I203">
        <f>Data[[#This Row],[Units]]*Data[[#This Row],[Cost per unit]]</f>
        <v>1905.1499999999999</v>
      </c>
    </row>
    <row r="204" spans="3:9" x14ac:dyDescent="0.35">
      <c r="C204" t="s">
        <v>7</v>
      </c>
      <c r="D204" t="s">
        <v>34</v>
      </c>
      <c r="E204" t="s">
        <v>14</v>
      </c>
      <c r="F204" s="4">
        <v>1932</v>
      </c>
      <c r="G204" s="5">
        <v>369</v>
      </c>
      <c r="H204">
        <f>INDEX(products[Cost per unit],MATCH(Data[[#This Row],[Product]], products[Product],0))</f>
        <v>11.7</v>
      </c>
      <c r="I204">
        <f>Data[[#This Row],[Units]]*Data[[#This Row],[Cost per unit]]</f>
        <v>4317.3</v>
      </c>
    </row>
    <row r="205" spans="3:9" x14ac:dyDescent="0.35">
      <c r="C205" t="s">
        <v>3</v>
      </c>
      <c r="D205" t="s">
        <v>34</v>
      </c>
      <c r="E205" t="s">
        <v>25</v>
      </c>
      <c r="F205" s="4">
        <v>6300</v>
      </c>
      <c r="G205" s="5">
        <v>42</v>
      </c>
      <c r="H205">
        <f>INDEX(products[Cost per unit],MATCH(Data[[#This Row],[Product]], products[Product],0))</f>
        <v>13.15</v>
      </c>
      <c r="I205">
        <f>Data[[#This Row],[Units]]*Data[[#This Row],[Cost per unit]]</f>
        <v>552.30000000000007</v>
      </c>
    </row>
    <row r="206" spans="3:9" x14ac:dyDescent="0.35">
      <c r="C206" t="s">
        <v>6</v>
      </c>
      <c r="D206" t="s">
        <v>37</v>
      </c>
      <c r="E206" t="s">
        <v>30</v>
      </c>
      <c r="F206" s="4">
        <v>560</v>
      </c>
      <c r="G206" s="5">
        <v>81</v>
      </c>
      <c r="H206">
        <f>INDEX(products[Cost per unit],MATCH(Data[[#This Row],[Product]], products[Product],0))</f>
        <v>14.49</v>
      </c>
      <c r="I206">
        <f>Data[[#This Row],[Units]]*Data[[#This Row],[Cost per unit]]</f>
        <v>1173.69</v>
      </c>
    </row>
    <row r="207" spans="3:9" x14ac:dyDescent="0.35">
      <c r="C207" t="s">
        <v>9</v>
      </c>
      <c r="D207" t="s">
        <v>37</v>
      </c>
      <c r="E207" t="s">
        <v>26</v>
      </c>
      <c r="F207" s="4">
        <v>2856</v>
      </c>
      <c r="G207" s="5">
        <v>246</v>
      </c>
      <c r="H207">
        <f>INDEX(products[Cost per unit],MATCH(Data[[#This Row],[Product]], products[Product],0))</f>
        <v>5.6</v>
      </c>
      <c r="I207">
        <f>Data[[#This Row],[Units]]*Data[[#This Row],[Cost per unit]]</f>
        <v>1377.6</v>
      </c>
    </row>
    <row r="208" spans="3:9" x14ac:dyDescent="0.35">
      <c r="C208" t="s">
        <v>9</v>
      </c>
      <c r="D208" t="s">
        <v>34</v>
      </c>
      <c r="E208" t="s">
        <v>17</v>
      </c>
      <c r="F208" s="4">
        <v>707</v>
      </c>
      <c r="G208" s="5">
        <v>174</v>
      </c>
      <c r="H208">
        <f>INDEX(products[Cost per unit],MATCH(Data[[#This Row],[Product]], products[Product],0))</f>
        <v>3.11</v>
      </c>
      <c r="I208">
        <f>Data[[#This Row],[Units]]*Data[[#This Row],[Cost per unit]]</f>
        <v>541.14</v>
      </c>
    </row>
    <row r="209" spans="3:9" x14ac:dyDescent="0.35">
      <c r="C209" t="s">
        <v>8</v>
      </c>
      <c r="D209" t="s">
        <v>35</v>
      </c>
      <c r="E209" t="s">
        <v>30</v>
      </c>
      <c r="F209" s="4">
        <v>3598</v>
      </c>
      <c r="G209" s="5">
        <v>81</v>
      </c>
      <c r="H209">
        <f>INDEX(products[Cost per unit],MATCH(Data[[#This Row],[Product]], products[Product],0))</f>
        <v>14.49</v>
      </c>
      <c r="I209">
        <f>Data[[#This Row],[Units]]*Data[[#This Row],[Cost per unit]]</f>
        <v>1173.69</v>
      </c>
    </row>
    <row r="210" spans="3:9" x14ac:dyDescent="0.35">
      <c r="C210" t="s">
        <v>40</v>
      </c>
      <c r="D210" t="s">
        <v>35</v>
      </c>
      <c r="E210" t="s">
        <v>22</v>
      </c>
      <c r="F210" s="4">
        <v>6853</v>
      </c>
      <c r="G210" s="5">
        <v>372</v>
      </c>
      <c r="H210">
        <f>INDEX(products[Cost per unit],MATCH(Data[[#This Row],[Product]], products[Product],0))</f>
        <v>9.77</v>
      </c>
      <c r="I210">
        <f>Data[[#This Row],[Units]]*Data[[#This Row],[Cost per unit]]</f>
        <v>3634.44</v>
      </c>
    </row>
    <row r="211" spans="3:9" x14ac:dyDescent="0.35">
      <c r="C211" t="s">
        <v>40</v>
      </c>
      <c r="D211" t="s">
        <v>35</v>
      </c>
      <c r="E211" t="s">
        <v>16</v>
      </c>
      <c r="F211" s="4">
        <v>4725</v>
      </c>
      <c r="G211" s="5">
        <v>174</v>
      </c>
      <c r="H211">
        <f>INDEX(products[Cost per unit],MATCH(Data[[#This Row],[Product]], products[Product],0))</f>
        <v>8.7899999999999991</v>
      </c>
      <c r="I211">
        <f>Data[[#This Row],[Units]]*Data[[#This Row],[Cost per unit]]</f>
        <v>1529.4599999999998</v>
      </c>
    </row>
    <row r="212" spans="3:9" x14ac:dyDescent="0.35">
      <c r="C212" t="s">
        <v>41</v>
      </c>
      <c r="D212" t="s">
        <v>36</v>
      </c>
      <c r="E212" t="s">
        <v>32</v>
      </c>
      <c r="F212" s="4">
        <v>10304</v>
      </c>
      <c r="G212" s="5">
        <v>84</v>
      </c>
      <c r="H212">
        <f>INDEX(products[Cost per unit],MATCH(Data[[#This Row],[Product]], products[Product],0))</f>
        <v>8.65</v>
      </c>
      <c r="I212">
        <f>Data[[#This Row],[Units]]*Data[[#This Row],[Cost per unit]]</f>
        <v>726.6</v>
      </c>
    </row>
    <row r="213" spans="3:9" x14ac:dyDescent="0.35">
      <c r="C213" t="s">
        <v>41</v>
      </c>
      <c r="D213" t="s">
        <v>34</v>
      </c>
      <c r="E213" t="s">
        <v>16</v>
      </c>
      <c r="F213" s="4">
        <v>1274</v>
      </c>
      <c r="G213" s="5">
        <v>225</v>
      </c>
      <c r="H213">
        <f>INDEX(products[Cost per unit],MATCH(Data[[#This Row],[Product]], products[Product],0))</f>
        <v>8.7899999999999991</v>
      </c>
      <c r="I213">
        <f>Data[[#This Row],[Units]]*Data[[#This Row],[Cost per unit]]</f>
        <v>1977.7499999999998</v>
      </c>
    </row>
    <row r="214" spans="3:9" x14ac:dyDescent="0.35">
      <c r="C214" t="s">
        <v>5</v>
      </c>
      <c r="D214" t="s">
        <v>36</v>
      </c>
      <c r="E214" t="s">
        <v>30</v>
      </c>
      <c r="F214" s="4">
        <v>1526</v>
      </c>
      <c r="G214" s="5">
        <v>105</v>
      </c>
      <c r="H214">
        <f>INDEX(products[Cost per unit],MATCH(Data[[#This Row],[Product]], products[Product],0))</f>
        <v>14.49</v>
      </c>
      <c r="I214">
        <f>Data[[#This Row],[Units]]*Data[[#This Row],[Cost per unit]]</f>
        <v>1521.45</v>
      </c>
    </row>
    <row r="215" spans="3:9" x14ac:dyDescent="0.35">
      <c r="C215" t="s">
        <v>40</v>
      </c>
      <c r="D215" t="s">
        <v>39</v>
      </c>
      <c r="E215" t="s">
        <v>28</v>
      </c>
      <c r="F215" s="4">
        <v>3101</v>
      </c>
      <c r="G215" s="5">
        <v>225</v>
      </c>
      <c r="H215">
        <f>INDEX(products[Cost per unit],MATCH(Data[[#This Row],[Product]], products[Product],0))</f>
        <v>10.38</v>
      </c>
      <c r="I215">
        <f>Data[[#This Row],[Units]]*Data[[#This Row],[Cost per unit]]</f>
        <v>2335.5</v>
      </c>
    </row>
    <row r="216" spans="3:9" x14ac:dyDescent="0.35">
      <c r="C216" t="s">
        <v>2</v>
      </c>
      <c r="D216" t="s">
        <v>37</v>
      </c>
      <c r="E216" t="s">
        <v>14</v>
      </c>
      <c r="F216" s="4">
        <v>1057</v>
      </c>
      <c r="G216" s="5">
        <v>54</v>
      </c>
      <c r="H216">
        <f>INDEX(products[Cost per unit],MATCH(Data[[#This Row],[Product]], products[Product],0))</f>
        <v>11.7</v>
      </c>
      <c r="I216">
        <f>Data[[#This Row],[Units]]*Data[[#This Row],[Cost per unit]]</f>
        <v>631.79999999999995</v>
      </c>
    </row>
    <row r="217" spans="3:9" x14ac:dyDescent="0.35">
      <c r="C217" t="s">
        <v>7</v>
      </c>
      <c r="D217" t="s">
        <v>37</v>
      </c>
      <c r="E217" t="s">
        <v>26</v>
      </c>
      <c r="F217" s="4">
        <v>5306</v>
      </c>
      <c r="G217" s="5">
        <v>0</v>
      </c>
      <c r="H217">
        <f>INDEX(products[Cost per unit],MATCH(Data[[#This Row],[Product]], products[Product],0))</f>
        <v>5.6</v>
      </c>
      <c r="I217">
        <f>Data[[#This Row],[Units]]*Data[[#This Row],[Cost per unit]]</f>
        <v>0</v>
      </c>
    </row>
    <row r="218" spans="3:9" x14ac:dyDescent="0.35">
      <c r="C218" t="s">
        <v>5</v>
      </c>
      <c r="D218" t="s">
        <v>39</v>
      </c>
      <c r="E218" t="s">
        <v>24</v>
      </c>
      <c r="F218" s="4">
        <v>4018</v>
      </c>
      <c r="G218" s="5">
        <v>171</v>
      </c>
      <c r="H218">
        <f>INDEX(products[Cost per unit],MATCH(Data[[#This Row],[Product]], products[Product],0))</f>
        <v>4.97</v>
      </c>
      <c r="I218">
        <f>Data[[#This Row],[Units]]*Data[[#This Row],[Cost per unit]]</f>
        <v>849.87</v>
      </c>
    </row>
    <row r="219" spans="3:9" x14ac:dyDescent="0.35">
      <c r="C219" t="s">
        <v>9</v>
      </c>
      <c r="D219" t="s">
        <v>34</v>
      </c>
      <c r="E219" t="s">
        <v>16</v>
      </c>
      <c r="F219" s="4">
        <v>938</v>
      </c>
      <c r="G219" s="5">
        <v>189</v>
      </c>
      <c r="H219">
        <f>INDEX(products[Cost per unit],MATCH(Data[[#This Row],[Product]], products[Product],0))</f>
        <v>8.7899999999999991</v>
      </c>
      <c r="I219">
        <f>Data[[#This Row],[Units]]*Data[[#This Row],[Cost per unit]]</f>
        <v>1661.31</v>
      </c>
    </row>
    <row r="220" spans="3:9" x14ac:dyDescent="0.35">
      <c r="C220" t="s">
        <v>7</v>
      </c>
      <c r="D220" t="s">
        <v>38</v>
      </c>
      <c r="E220" t="s">
        <v>18</v>
      </c>
      <c r="F220" s="4">
        <v>1778</v>
      </c>
      <c r="G220" s="5">
        <v>270</v>
      </c>
      <c r="H220">
        <f>INDEX(products[Cost per unit],MATCH(Data[[#This Row],[Product]], products[Product],0))</f>
        <v>6.47</v>
      </c>
      <c r="I220">
        <f>Data[[#This Row],[Units]]*Data[[#This Row],[Cost per unit]]</f>
        <v>1746.8999999999999</v>
      </c>
    </row>
    <row r="221" spans="3:9" x14ac:dyDescent="0.35">
      <c r="C221" t="s">
        <v>6</v>
      </c>
      <c r="D221" t="s">
        <v>39</v>
      </c>
      <c r="E221" t="s">
        <v>30</v>
      </c>
      <c r="F221" s="4">
        <v>1638</v>
      </c>
      <c r="G221" s="5">
        <v>63</v>
      </c>
      <c r="H221">
        <f>INDEX(products[Cost per unit],MATCH(Data[[#This Row],[Product]], products[Product],0))</f>
        <v>14.49</v>
      </c>
      <c r="I221">
        <f>Data[[#This Row],[Units]]*Data[[#This Row],[Cost per unit]]</f>
        <v>912.87</v>
      </c>
    </row>
    <row r="222" spans="3:9" x14ac:dyDescent="0.35">
      <c r="C222" t="s">
        <v>41</v>
      </c>
      <c r="D222" t="s">
        <v>38</v>
      </c>
      <c r="E222" t="s">
        <v>25</v>
      </c>
      <c r="F222" s="4">
        <v>154</v>
      </c>
      <c r="G222" s="5">
        <v>21</v>
      </c>
      <c r="H222">
        <f>INDEX(products[Cost per unit],MATCH(Data[[#This Row],[Product]], products[Product],0))</f>
        <v>13.15</v>
      </c>
      <c r="I222">
        <f>Data[[#This Row],[Units]]*Data[[#This Row],[Cost per unit]]</f>
        <v>276.15000000000003</v>
      </c>
    </row>
    <row r="223" spans="3:9" x14ac:dyDescent="0.35">
      <c r="C223" t="s">
        <v>7</v>
      </c>
      <c r="D223" t="s">
        <v>37</v>
      </c>
      <c r="E223" t="s">
        <v>22</v>
      </c>
      <c r="F223" s="4">
        <v>9835</v>
      </c>
      <c r="G223" s="5">
        <v>207</v>
      </c>
      <c r="H223">
        <f>INDEX(products[Cost per unit],MATCH(Data[[#This Row],[Product]], products[Product],0))</f>
        <v>9.77</v>
      </c>
      <c r="I223">
        <f>Data[[#This Row],[Units]]*Data[[#This Row],[Cost per unit]]</f>
        <v>2022.3899999999999</v>
      </c>
    </row>
    <row r="224" spans="3:9" x14ac:dyDescent="0.35">
      <c r="C224" t="s">
        <v>9</v>
      </c>
      <c r="D224" t="s">
        <v>37</v>
      </c>
      <c r="E224" t="s">
        <v>20</v>
      </c>
      <c r="F224" s="4">
        <v>7273</v>
      </c>
      <c r="G224" s="5">
        <v>96</v>
      </c>
      <c r="H224">
        <f>INDEX(products[Cost per unit],MATCH(Data[[#This Row],[Product]], products[Product],0))</f>
        <v>10.62</v>
      </c>
      <c r="I224">
        <f>Data[[#This Row],[Units]]*Data[[#This Row],[Cost per unit]]</f>
        <v>1019.52</v>
      </c>
    </row>
    <row r="225" spans="3:9" x14ac:dyDescent="0.35">
      <c r="C225" t="s">
        <v>5</v>
      </c>
      <c r="D225" t="s">
        <v>39</v>
      </c>
      <c r="E225" t="s">
        <v>22</v>
      </c>
      <c r="F225" s="4">
        <v>6909</v>
      </c>
      <c r="G225" s="5">
        <v>81</v>
      </c>
      <c r="H225">
        <f>INDEX(products[Cost per unit],MATCH(Data[[#This Row],[Product]], products[Product],0))</f>
        <v>9.77</v>
      </c>
      <c r="I225">
        <f>Data[[#This Row],[Units]]*Data[[#This Row],[Cost per unit]]</f>
        <v>791.37</v>
      </c>
    </row>
    <row r="226" spans="3:9" x14ac:dyDescent="0.35">
      <c r="C226" t="s">
        <v>9</v>
      </c>
      <c r="D226" t="s">
        <v>39</v>
      </c>
      <c r="E226" t="s">
        <v>24</v>
      </c>
      <c r="F226" s="4">
        <v>3920</v>
      </c>
      <c r="G226" s="5">
        <v>306</v>
      </c>
      <c r="H226">
        <f>INDEX(products[Cost per unit],MATCH(Data[[#This Row],[Product]], products[Product],0))</f>
        <v>4.97</v>
      </c>
      <c r="I226">
        <f>Data[[#This Row],[Units]]*Data[[#This Row],[Cost per unit]]</f>
        <v>1520.82</v>
      </c>
    </row>
    <row r="227" spans="3:9" x14ac:dyDescent="0.35">
      <c r="C227" t="s">
        <v>10</v>
      </c>
      <c r="D227" t="s">
        <v>39</v>
      </c>
      <c r="E227" t="s">
        <v>21</v>
      </c>
      <c r="F227" s="4">
        <v>4858</v>
      </c>
      <c r="G227" s="5">
        <v>279</v>
      </c>
      <c r="H227">
        <f>INDEX(products[Cost per unit],MATCH(Data[[#This Row],[Product]], products[Product],0))</f>
        <v>9</v>
      </c>
      <c r="I227">
        <f>Data[[#This Row],[Units]]*Data[[#This Row],[Cost per unit]]</f>
        <v>2511</v>
      </c>
    </row>
    <row r="228" spans="3:9" x14ac:dyDescent="0.35">
      <c r="C228" t="s">
        <v>2</v>
      </c>
      <c r="D228" t="s">
        <v>38</v>
      </c>
      <c r="E228" t="s">
        <v>4</v>
      </c>
      <c r="F228" s="4">
        <v>3549</v>
      </c>
      <c r="G228" s="5">
        <v>3</v>
      </c>
      <c r="H228">
        <f>INDEX(products[Cost per unit],MATCH(Data[[#This Row],[Product]], products[Product],0))</f>
        <v>11.88</v>
      </c>
      <c r="I228">
        <f>Data[[#This Row],[Units]]*Data[[#This Row],[Cost per unit]]</f>
        <v>35.64</v>
      </c>
    </row>
    <row r="229" spans="3:9" x14ac:dyDescent="0.35">
      <c r="C229" t="s">
        <v>7</v>
      </c>
      <c r="D229" t="s">
        <v>39</v>
      </c>
      <c r="E229" t="s">
        <v>27</v>
      </c>
      <c r="F229" s="4">
        <v>966</v>
      </c>
      <c r="G229" s="5">
        <v>198</v>
      </c>
      <c r="H229">
        <f>INDEX(products[Cost per unit],MATCH(Data[[#This Row],[Product]], products[Product],0))</f>
        <v>16.73</v>
      </c>
      <c r="I229">
        <f>Data[[#This Row],[Units]]*Data[[#This Row],[Cost per unit]]</f>
        <v>3312.54</v>
      </c>
    </row>
    <row r="230" spans="3:9" x14ac:dyDescent="0.35">
      <c r="C230" t="s">
        <v>5</v>
      </c>
      <c r="D230" t="s">
        <v>39</v>
      </c>
      <c r="E230" t="s">
        <v>18</v>
      </c>
      <c r="F230" s="4">
        <v>385</v>
      </c>
      <c r="G230" s="5">
        <v>249</v>
      </c>
      <c r="H230">
        <f>INDEX(products[Cost per unit],MATCH(Data[[#This Row],[Product]], products[Product],0))</f>
        <v>6.47</v>
      </c>
      <c r="I230">
        <f>Data[[#This Row],[Units]]*Data[[#This Row],[Cost per unit]]</f>
        <v>1611.03</v>
      </c>
    </row>
    <row r="231" spans="3:9" x14ac:dyDescent="0.35">
      <c r="C231" t="s">
        <v>6</v>
      </c>
      <c r="D231" t="s">
        <v>34</v>
      </c>
      <c r="E231" t="s">
        <v>16</v>
      </c>
      <c r="F231" s="4">
        <v>2219</v>
      </c>
      <c r="G231" s="5">
        <v>75</v>
      </c>
      <c r="H231">
        <f>INDEX(products[Cost per unit],MATCH(Data[[#This Row],[Product]], products[Product],0))</f>
        <v>8.7899999999999991</v>
      </c>
      <c r="I231">
        <f>Data[[#This Row],[Units]]*Data[[#This Row],[Cost per unit]]</f>
        <v>659.24999999999989</v>
      </c>
    </row>
    <row r="232" spans="3:9" x14ac:dyDescent="0.35">
      <c r="C232" t="s">
        <v>9</v>
      </c>
      <c r="D232" t="s">
        <v>36</v>
      </c>
      <c r="E232" t="s">
        <v>32</v>
      </c>
      <c r="F232" s="4">
        <v>2954</v>
      </c>
      <c r="G232" s="5">
        <v>189</v>
      </c>
      <c r="H232">
        <f>INDEX(products[Cost per unit],MATCH(Data[[#This Row],[Product]], products[Product],0))</f>
        <v>8.65</v>
      </c>
      <c r="I232">
        <f>Data[[#This Row],[Units]]*Data[[#This Row],[Cost per unit]]</f>
        <v>1634.8500000000001</v>
      </c>
    </row>
    <row r="233" spans="3:9" x14ac:dyDescent="0.35">
      <c r="C233" t="s">
        <v>7</v>
      </c>
      <c r="D233" t="s">
        <v>36</v>
      </c>
      <c r="E233" t="s">
        <v>32</v>
      </c>
      <c r="F233" s="4">
        <v>280</v>
      </c>
      <c r="G233" s="5">
        <v>87</v>
      </c>
      <c r="H233">
        <f>INDEX(products[Cost per unit],MATCH(Data[[#This Row],[Product]], products[Product],0))</f>
        <v>8.65</v>
      </c>
      <c r="I233">
        <f>Data[[#This Row],[Units]]*Data[[#This Row],[Cost per unit]]</f>
        <v>752.55000000000007</v>
      </c>
    </row>
    <row r="234" spans="3:9" x14ac:dyDescent="0.35">
      <c r="C234" t="s">
        <v>41</v>
      </c>
      <c r="D234" t="s">
        <v>36</v>
      </c>
      <c r="E234" t="s">
        <v>30</v>
      </c>
      <c r="F234" s="4">
        <v>6118</v>
      </c>
      <c r="G234" s="5">
        <v>174</v>
      </c>
      <c r="H234">
        <f>INDEX(products[Cost per unit],MATCH(Data[[#This Row],[Product]], products[Product],0))</f>
        <v>14.49</v>
      </c>
      <c r="I234">
        <f>Data[[#This Row],[Units]]*Data[[#This Row],[Cost per unit]]</f>
        <v>2521.2600000000002</v>
      </c>
    </row>
    <row r="235" spans="3:9" x14ac:dyDescent="0.35">
      <c r="C235" t="s">
        <v>2</v>
      </c>
      <c r="D235" t="s">
        <v>39</v>
      </c>
      <c r="E235" t="s">
        <v>15</v>
      </c>
      <c r="F235" s="4">
        <v>4802</v>
      </c>
      <c r="G235" s="5">
        <v>36</v>
      </c>
      <c r="H235">
        <f>INDEX(products[Cost per unit],MATCH(Data[[#This Row],[Product]], products[Product],0))</f>
        <v>11.73</v>
      </c>
      <c r="I235">
        <f>Data[[#This Row],[Units]]*Data[[#This Row],[Cost per unit]]</f>
        <v>422.28000000000003</v>
      </c>
    </row>
    <row r="236" spans="3:9" x14ac:dyDescent="0.35">
      <c r="C236" t="s">
        <v>9</v>
      </c>
      <c r="D236" t="s">
        <v>38</v>
      </c>
      <c r="E236" t="s">
        <v>24</v>
      </c>
      <c r="F236" s="4">
        <v>4137</v>
      </c>
      <c r="G236" s="5">
        <v>60</v>
      </c>
      <c r="H236">
        <f>INDEX(products[Cost per unit],MATCH(Data[[#This Row],[Product]], products[Product],0))</f>
        <v>4.97</v>
      </c>
      <c r="I236">
        <f>Data[[#This Row],[Units]]*Data[[#This Row],[Cost per unit]]</f>
        <v>298.2</v>
      </c>
    </row>
    <row r="237" spans="3:9" x14ac:dyDescent="0.35">
      <c r="C237" t="s">
        <v>3</v>
      </c>
      <c r="D237" t="s">
        <v>35</v>
      </c>
      <c r="E237" t="s">
        <v>23</v>
      </c>
      <c r="F237" s="4">
        <v>2023</v>
      </c>
      <c r="G237" s="5">
        <v>78</v>
      </c>
      <c r="H237">
        <f>INDEX(products[Cost per unit],MATCH(Data[[#This Row],[Product]], products[Product],0))</f>
        <v>6.49</v>
      </c>
      <c r="I237">
        <f>Data[[#This Row],[Units]]*Data[[#This Row],[Cost per unit]]</f>
        <v>506.22</v>
      </c>
    </row>
    <row r="238" spans="3:9" x14ac:dyDescent="0.35">
      <c r="C238" t="s">
        <v>9</v>
      </c>
      <c r="D238" t="s">
        <v>36</v>
      </c>
      <c r="E238" t="s">
        <v>30</v>
      </c>
      <c r="F238" s="4">
        <v>9051</v>
      </c>
      <c r="G238" s="5">
        <v>57</v>
      </c>
      <c r="H238">
        <f>INDEX(products[Cost per unit],MATCH(Data[[#This Row],[Product]], products[Product],0))</f>
        <v>14.49</v>
      </c>
      <c r="I238">
        <f>Data[[#This Row],[Units]]*Data[[#This Row],[Cost per unit]]</f>
        <v>825.93000000000006</v>
      </c>
    </row>
    <row r="239" spans="3:9" x14ac:dyDescent="0.35">
      <c r="C239" t="s">
        <v>9</v>
      </c>
      <c r="D239" t="s">
        <v>37</v>
      </c>
      <c r="E239" t="s">
        <v>28</v>
      </c>
      <c r="F239" s="4">
        <v>2919</v>
      </c>
      <c r="G239" s="5">
        <v>45</v>
      </c>
      <c r="H239">
        <f>INDEX(products[Cost per unit],MATCH(Data[[#This Row],[Product]], products[Product],0))</f>
        <v>10.38</v>
      </c>
      <c r="I239">
        <f>Data[[#This Row],[Units]]*Data[[#This Row],[Cost per unit]]</f>
        <v>467.1</v>
      </c>
    </row>
    <row r="240" spans="3:9" x14ac:dyDescent="0.35">
      <c r="C240" t="s">
        <v>41</v>
      </c>
      <c r="D240" t="s">
        <v>38</v>
      </c>
      <c r="E240" t="s">
        <v>22</v>
      </c>
      <c r="F240" s="4">
        <v>5915</v>
      </c>
      <c r="G240" s="5">
        <v>3</v>
      </c>
      <c r="H240">
        <f>INDEX(products[Cost per unit],MATCH(Data[[#This Row],[Product]], products[Product],0))</f>
        <v>9.77</v>
      </c>
      <c r="I240">
        <f>Data[[#This Row],[Units]]*Data[[#This Row],[Cost per unit]]</f>
        <v>29.31</v>
      </c>
    </row>
    <row r="241" spans="3:9" x14ac:dyDescent="0.35">
      <c r="C241" t="s">
        <v>10</v>
      </c>
      <c r="D241" t="s">
        <v>35</v>
      </c>
      <c r="E241" t="s">
        <v>15</v>
      </c>
      <c r="F241" s="4">
        <v>2562</v>
      </c>
      <c r="G241" s="5">
        <v>6</v>
      </c>
      <c r="H241">
        <f>INDEX(products[Cost per unit],MATCH(Data[[#This Row],[Product]], products[Product],0))</f>
        <v>11.73</v>
      </c>
      <c r="I241">
        <f>Data[[#This Row],[Units]]*Data[[#This Row],[Cost per unit]]</f>
        <v>70.38</v>
      </c>
    </row>
    <row r="242" spans="3:9" x14ac:dyDescent="0.35">
      <c r="C242" t="s">
        <v>5</v>
      </c>
      <c r="D242" t="s">
        <v>37</v>
      </c>
      <c r="E242" t="s">
        <v>25</v>
      </c>
      <c r="F242" s="4">
        <v>8813</v>
      </c>
      <c r="G242" s="5">
        <v>21</v>
      </c>
      <c r="H242">
        <f>INDEX(products[Cost per unit],MATCH(Data[[#This Row],[Product]], products[Product],0))</f>
        <v>13.15</v>
      </c>
      <c r="I242">
        <f>Data[[#This Row],[Units]]*Data[[#This Row],[Cost per unit]]</f>
        <v>276.15000000000003</v>
      </c>
    </row>
    <row r="243" spans="3:9" x14ac:dyDescent="0.35">
      <c r="C243" t="s">
        <v>5</v>
      </c>
      <c r="D243" t="s">
        <v>36</v>
      </c>
      <c r="E243" t="s">
        <v>18</v>
      </c>
      <c r="F243" s="4">
        <v>6111</v>
      </c>
      <c r="G243" s="5">
        <v>3</v>
      </c>
      <c r="H243">
        <f>INDEX(products[Cost per unit],MATCH(Data[[#This Row],[Product]], products[Product],0))</f>
        <v>6.47</v>
      </c>
      <c r="I243">
        <f>Data[[#This Row],[Units]]*Data[[#This Row],[Cost per unit]]</f>
        <v>19.41</v>
      </c>
    </row>
    <row r="244" spans="3:9" x14ac:dyDescent="0.35">
      <c r="C244" t="s">
        <v>8</v>
      </c>
      <c r="D244" t="s">
        <v>34</v>
      </c>
      <c r="E244" t="s">
        <v>31</v>
      </c>
      <c r="F244" s="4">
        <v>3507</v>
      </c>
      <c r="G244" s="5">
        <v>288</v>
      </c>
      <c r="H244">
        <f>INDEX(products[Cost per unit],MATCH(Data[[#This Row],[Product]], products[Product],0))</f>
        <v>5.79</v>
      </c>
      <c r="I244">
        <f>Data[[#This Row],[Units]]*Data[[#This Row],[Cost per unit]]</f>
        <v>1667.52</v>
      </c>
    </row>
    <row r="245" spans="3:9" x14ac:dyDescent="0.35">
      <c r="C245" t="s">
        <v>6</v>
      </c>
      <c r="D245" t="s">
        <v>36</v>
      </c>
      <c r="E245" t="s">
        <v>13</v>
      </c>
      <c r="F245" s="4">
        <v>4319</v>
      </c>
      <c r="G245" s="5">
        <v>30</v>
      </c>
      <c r="H245">
        <f>INDEX(products[Cost per unit],MATCH(Data[[#This Row],[Product]], products[Product],0))</f>
        <v>9.33</v>
      </c>
      <c r="I245">
        <f>Data[[#This Row],[Units]]*Data[[#This Row],[Cost per unit]]</f>
        <v>279.89999999999998</v>
      </c>
    </row>
    <row r="246" spans="3:9" x14ac:dyDescent="0.35">
      <c r="C246" t="s">
        <v>40</v>
      </c>
      <c r="D246" t="s">
        <v>38</v>
      </c>
      <c r="E246" t="s">
        <v>26</v>
      </c>
      <c r="F246" s="4">
        <v>609</v>
      </c>
      <c r="G246" s="5">
        <v>87</v>
      </c>
      <c r="H246">
        <f>INDEX(products[Cost per unit],MATCH(Data[[#This Row],[Product]], products[Product],0))</f>
        <v>5.6</v>
      </c>
      <c r="I246">
        <f>Data[[#This Row],[Units]]*Data[[#This Row],[Cost per unit]]</f>
        <v>487.2</v>
      </c>
    </row>
    <row r="247" spans="3:9" x14ac:dyDescent="0.35">
      <c r="C247" t="s">
        <v>40</v>
      </c>
      <c r="D247" t="s">
        <v>39</v>
      </c>
      <c r="E247" t="s">
        <v>27</v>
      </c>
      <c r="F247" s="4">
        <v>6370</v>
      </c>
      <c r="G247" s="5">
        <v>30</v>
      </c>
      <c r="H247">
        <f>INDEX(products[Cost per unit],MATCH(Data[[#This Row],[Product]], products[Product],0))</f>
        <v>16.73</v>
      </c>
      <c r="I247">
        <f>Data[[#This Row],[Units]]*Data[[#This Row],[Cost per unit]]</f>
        <v>501.90000000000003</v>
      </c>
    </row>
    <row r="248" spans="3:9" x14ac:dyDescent="0.35">
      <c r="C248" t="s">
        <v>5</v>
      </c>
      <c r="D248" t="s">
        <v>38</v>
      </c>
      <c r="E248" t="s">
        <v>19</v>
      </c>
      <c r="F248" s="4">
        <v>5474</v>
      </c>
      <c r="G248" s="5">
        <v>168</v>
      </c>
      <c r="H248">
        <f>INDEX(products[Cost per unit],MATCH(Data[[#This Row],[Product]], products[Product],0))</f>
        <v>7.64</v>
      </c>
      <c r="I248">
        <f>Data[[#This Row],[Units]]*Data[[#This Row],[Cost per unit]]</f>
        <v>1283.52</v>
      </c>
    </row>
    <row r="249" spans="3:9" x14ac:dyDescent="0.35">
      <c r="C249" t="s">
        <v>40</v>
      </c>
      <c r="D249" t="s">
        <v>36</v>
      </c>
      <c r="E249" t="s">
        <v>27</v>
      </c>
      <c r="F249" s="4">
        <v>3164</v>
      </c>
      <c r="G249" s="5">
        <v>306</v>
      </c>
      <c r="H249">
        <f>INDEX(products[Cost per unit],MATCH(Data[[#This Row],[Product]], products[Product],0))</f>
        <v>16.73</v>
      </c>
      <c r="I249">
        <f>Data[[#This Row],[Units]]*Data[[#This Row],[Cost per unit]]</f>
        <v>5119.38</v>
      </c>
    </row>
    <row r="250" spans="3:9" x14ac:dyDescent="0.35">
      <c r="C250" t="s">
        <v>6</v>
      </c>
      <c r="D250" t="s">
        <v>35</v>
      </c>
      <c r="E250" t="s">
        <v>4</v>
      </c>
      <c r="F250" s="4">
        <v>1302</v>
      </c>
      <c r="G250" s="5">
        <v>402</v>
      </c>
      <c r="H250">
        <f>INDEX(products[Cost per unit],MATCH(Data[[#This Row],[Product]], products[Product],0))</f>
        <v>11.88</v>
      </c>
      <c r="I250">
        <f>Data[[#This Row],[Units]]*Data[[#This Row],[Cost per unit]]</f>
        <v>4775.76</v>
      </c>
    </row>
    <row r="251" spans="3:9" x14ac:dyDescent="0.35">
      <c r="C251" t="s">
        <v>3</v>
      </c>
      <c r="D251" t="s">
        <v>37</v>
      </c>
      <c r="E251" t="s">
        <v>28</v>
      </c>
      <c r="F251" s="4">
        <v>7308</v>
      </c>
      <c r="G251" s="5">
        <v>327</v>
      </c>
      <c r="H251">
        <f>INDEX(products[Cost per unit],MATCH(Data[[#This Row],[Product]], products[Product],0))</f>
        <v>10.38</v>
      </c>
      <c r="I251">
        <f>Data[[#This Row],[Units]]*Data[[#This Row],[Cost per unit]]</f>
        <v>3394.26</v>
      </c>
    </row>
    <row r="252" spans="3:9" x14ac:dyDescent="0.35">
      <c r="C252" t="s">
        <v>40</v>
      </c>
      <c r="D252" t="s">
        <v>37</v>
      </c>
      <c r="E252" t="s">
        <v>27</v>
      </c>
      <c r="F252" s="4">
        <v>6132</v>
      </c>
      <c r="G252" s="5">
        <v>93</v>
      </c>
      <c r="H252">
        <f>INDEX(products[Cost per unit],MATCH(Data[[#This Row],[Product]], products[Product],0))</f>
        <v>16.73</v>
      </c>
      <c r="I252">
        <f>Data[[#This Row],[Units]]*Data[[#This Row],[Cost per unit]]</f>
        <v>1555.89</v>
      </c>
    </row>
    <row r="253" spans="3:9" x14ac:dyDescent="0.35">
      <c r="C253" t="s">
        <v>10</v>
      </c>
      <c r="D253" t="s">
        <v>35</v>
      </c>
      <c r="E253" t="s">
        <v>14</v>
      </c>
      <c r="F253" s="4">
        <v>3472</v>
      </c>
      <c r="G253" s="5">
        <v>96</v>
      </c>
      <c r="H253">
        <f>INDEX(products[Cost per unit],MATCH(Data[[#This Row],[Product]], products[Product],0))</f>
        <v>11.7</v>
      </c>
      <c r="I253">
        <f>Data[[#This Row],[Units]]*Data[[#This Row],[Cost per unit]]</f>
        <v>1123.1999999999998</v>
      </c>
    </row>
    <row r="254" spans="3:9" x14ac:dyDescent="0.35">
      <c r="C254" t="s">
        <v>8</v>
      </c>
      <c r="D254" t="s">
        <v>39</v>
      </c>
      <c r="E254" t="s">
        <v>18</v>
      </c>
      <c r="F254" s="4">
        <v>9660</v>
      </c>
      <c r="G254" s="5">
        <v>27</v>
      </c>
      <c r="H254">
        <f>INDEX(products[Cost per unit],MATCH(Data[[#This Row],[Product]], products[Product],0))</f>
        <v>6.47</v>
      </c>
      <c r="I254">
        <f>Data[[#This Row],[Units]]*Data[[#This Row],[Cost per unit]]</f>
        <v>174.69</v>
      </c>
    </row>
    <row r="255" spans="3:9" x14ac:dyDescent="0.35">
      <c r="C255" t="s">
        <v>9</v>
      </c>
      <c r="D255" t="s">
        <v>38</v>
      </c>
      <c r="E255" t="s">
        <v>26</v>
      </c>
      <c r="F255" s="4">
        <v>2436</v>
      </c>
      <c r="G255" s="5">
        <v>99</v>
      </c>
      <c r="H255">
        <f>INDEX(products[Cost per unit],MATCH(Data[[#This Row],[Product]], products[Product],0))</f>
        <v>5.6</v>
      </c>
      <c r="I255">
        <f>Data[[#This Row],[Units]]*Data[[#This Row],[Cost per unit]]</f>
        <v>554.4</v>
      </c>
    </row>
    <row r="256" spans="3:9" x14ac:dyDescent="0.35">
      <c r="C256" t="s">
        <v>9</v>
      </c>
      <c r="D256" t="s">
        <v>38</v>
      </c>
      <c r="E256" t="s">
        <v>33</v>
      </c>
      <c r="F256" s="4">
        <v>9506</v>
      </c>
      <c r="G256" s="5">
        <v>87</v>
      </c>
      <c r="H256">
        <f>INDEX(products[Cost per unit],MATCH(Data[[#This Row],[Product]], products[Product],0))</f>
        <v>12.37</v>
      </c>
      <c r="I256">
        <f>Data[[#This Row],[Units]]*Data[[#This Row],[Cost per unit]]</f>
        <v>1076.1899999999998</v>
      </c>
    </row>
    <row r="257" spans="3:9" x14ac:dyDescent="0.35">
      <c r="C257" t="s">
        <v>10</v>
      </c>
      <c r="D257" t="s">
        <v>37</v>
      </c>
      <c r="E257" t="s">
        <v>21</v>
      </c>
      <c r="F257" s="4">
        <v>245</v>
      </c>
      <c r="G257" s="5">
        <v>288</v>
      </c>
      <c r="H257">
        <f>INDEX(products[Cost per unit],MATCH(Data[[#This Row],[Product]], products[Product],0))</f>
        <v>9</v>
      </c>
      <c r="I257">
        <f>Data[[#This Row],[Units]]*Data[[#This Row],[Cost per unit]]</f>
        <v>2592</v>
      </c>
    </row>
    <row r="258" spans="3:9" x14ac:dyDescent="0.35">
      <c r="C258" t="s">
        <v>8</v>
      </c>
      <c r="D258" t="s">
        <v>35</v>
      </c>
      <c r="E258" t="s">
        <v>20</v>
      </c>
      <c r="F258" s="4">
        <v>2702</v>
      </c>
      <c r="G258" s="5">
        <v>363</v>
      </c>
      <c r="H258">
        <f>INDEX(products[Cost per unit],MATCH(Data[[#This Row],[Product]], products[Product],0))</f>
        <v>10.62</v>
      </c>
      <c r="I258">
        <f>Data[[#This Row],[Units]]*Data[[#This Row],[Cost per unit]]</f>
        <v>3855.0599999999995</v>
      </c>
    </row>
    <row r="259" spans="3:9" x14ac:dyDescent="0.35">
      <c r="C259" t="s">
        <v>10</v>
      </c>
      <c r="D259" t="s">
        <v>34</v>
      </c>
      <c r="E259" t="s">
        <v>17</v>
      </c>
      <c r="F259" s="4">
        <v>700</v>
      </c>
      <c r="G259" s="5">
        <v>87</v>
      </c>
      <c r="H259">
        <f>INDEX(products[Cost per unit],MATCH(Data[[#This Row],[Product]], products[Product],0))</f>
        <v>3.11</v>
      </c>
      <c r="I259">
        <f>Data[[#This Row],[Units]]*Data[[#This Row],[Cost per unit]]</f>
        <v>270.57</v>
      </c>
    </row>
    <row r="260" spans="3:9" x14ac:dyDescent="0.35">
      <c r="C260" t="s">
        <v>6</v>
      </c>
      <c r="D260" t="s">
        <v>34</v>
      </c>
      <c r="E260" t="s">
        <v>17</v>
      </c>
      <c r="F260" s="4">
        <v>3759</v>
      </c>
      <c r="G260" s="5">
        <v>150</v>
      </c>
      <c r="H260">
        <f>INDEX(products[Cost per unit],MATCH(Data[[#This Row],[Product]], products[Product],0))</f>
        <v>3.11</v>
      </c>
      <c r="I260">
        <f>Data[[#This Row],[Units]]*Data[[#This Row],[Cost per unit]]</f>
        <v>466.5</v>
      </c>
    </row>
    <row r="261" spans="3:9" x14ac:dyDescent="0.35">
      <c r="C261" t="s">
        <v>2</v>
      </c>
      <c r="D261" t="s">
        <v>35</v>
      </c>
      <c r="E261" t="s">
        <v>17</v>
      </c>
      <c r="F261" s="4">
        <v>1589</v>
      </c>
      <c r="G261" s="5">
        <v>303</v>
      </c>
      <c r="H261">
        <f>INDEX(products[Cost per unit],MATCH(Data[[#This Row],[Product]], products[Product],0))</f>
        <v>3.11</v>
      </c>
      <c r="I261">
        <f>Data[[#This Row],[Units]]*Data[[#This Row],[Cost per unit]]</f>
        <v>942.32999999999993</v>
      </c>
    </row>
    <row r="262" spans="3:9" x14ac:dyDescent="0.35">
      <c r="C262" t="s">
        <v>7</v>
      </c>
      <c r="D262" t="s">
        <v>35</v>
      </c>
      <c r="E262" t="s">
        <v>28</v>
      </c>
      <c r="F262" s="4">
        <v>5194</v>
      </c>
      <c r="G262" s="5">
        <v>288</v>
      </c>
      <c r="H262">
        <f>INDEX(products[Cost per unit],MATCH(Data[[#This Row],[Product]], products[Product],0))</f>
        <v>10.38</v>
      </c>
      <c r="I262">
        <f>Data[[#This Row],[Units]]*Data[[#This Row],[Cost per unit]]</f>
        <v>2989.44</v>
      </c>
    </row>
    <row r="263" spans="3:9" x14ac:dyDescent="0.35">
      <c r="C263" t="s">
        <v>10</v>
      </c>
      <c r="D263" t="s">
        <v>36</v>
      </c>
      <c r="E263" t="s">
        <v>13</v>
      </c>
      <c r="F263" s="4">
        <v>945</v>
      </c>
      <c r="G263" s="5">
        <v>75</v>
      </c>
      <c r="H263">
        <f>INDEX(products[Cost per unit],MATCH(Data[[#This Row],[Product]], products[Product],0))</f>
        <v>9.33</v>
      </c>
      <c r="I263">
        <f>Data[[#This Row],[Units]]*Data[[#This Row],[Cost per unit]]</f>
        <v>699.75</v>
      </c>
    </row>
    <row r="264" spans="3:9" x14ac:dyDescent="0.35">
      <c r="C264" t="s">
        <v>40</v>
      </c>
      <c r="D264" t="s">
        <v>38</v>
      </c>
      <c r="E264" t="s">
        <v>31</v>
      </c>
      <c r="F264" s="4">
        <v>1988</v>
      </c>
      <c r="G264" s="5">
        <v>39</v>
      </c>
      <c r="H264">
        <f>INDEX(products[Cost per unit],MATCH(Data[[#This Row],[Product]], products[Product],0))</f>
        <v>5.79</v>
      </c>
      <c r="I264">
        <f>Data[[#This Row],[Units]]*Data[[#This Row],[Cost per unit]]</f>
        <v>225.81</v>
      </c>
    </row>
    <row r="265" spans="3:9" x14ac:dyDescent="0.35">
      <c r="C265" t="s">
        <v>6</v>
      </c>
      <c r="D265" t="s">
        <v>34</v>
      </c>
      <c r="E265" t="s">
        <v>32</v>
      </c>
      <c r="F265" s="4">
        <v>6734</v>
      </c>
      <c r="G265" s="5">
        <v>123</v>
      </c>
      <c r="H265">
        <f>INDEX(products[Cost per unit],MATCH(Data[[#This Row],[Product]], products[Product],0))</f>
        <v>8.65</v>
      </c>
      <c r="I265">
        <f>Data[[#This Row],[Units]]*Data[[#This Row],[Cost per unit]]</f>
        <v>1063.95</v>
      </c>
    </row>
    <row r="266" spans="3:9" x14ac:dyDescent="0.35">
      <c r="C266" t="s">
        <v>40</v>
      </c>
      <c r="D266" t="s">
        <v>36</v>
      </c>
      <c r="E266" t="s">
        <v>4</v>
      </c>
      <c r="F266" s="4">
        <v>217</v>
      </c>
      <c r="G266" s="5">
        <v>36</v>
      </c>
      <c r="H266">
        <f>INDEX(products[Cost per unit],MATCH(Data[[#This Row],[Product]], products[Product],0))</f>
        <v>11.88</v>
      </c>
      <c r="I266">
        <f>Data[[#This Row],[Units]]*Data[[#This Row],[Cost per unit]]</f>
        <v>427.68</v>
      </c>
    </row>
    <row r="267" spans="3:9" x14ac:dyDescent="0.35">
      <c r="C267" t="s">
        <v>5</v>
      </c>
      <c r="D267" t="s">
        <v>34</v>
      </c>
      <c r="E267" t="s">
        <v>22</v>
      </c>
      <c r="F267" s="4">
        <v>6279</v>
      </c>
      <c r="G267" s="5">
        <v>237</v>
      </c>
      <c r="H267">
        <f>INDEX(products[Cost per unit],MATCH(Data[[#This Row],[Product]], products[Product],0))</f>
        <v>9.77</v>
      </c>
      <c r="I267">
        <f>Data[[#This Row],[Units]]*Data[[#This Row],[Cost per unit]]</f>
        <v>2315.4899999999998</v>
      </c>
    </row>
    <row r="268" spans="3:9" x14ac:dyDescent="0.35">
      <c r="C268" t="s">
        <v>40</v>
      </c>
      <c r="D268" t="s">
        <v>36</v>
      </c>
      <c r="E268" t="s">
        <v>13</v>
      </c>
      <c r="F268" s="4">
        <v>4424</v>
      </c>
      <c r="G268" s="5">
        <v>201</v>
      </c>
      <c r="H268">
        <f>INDEX(products[Cost per unit],MATCH(Data[[#This Row],[Product]], products[Product],0))</f>
        <v>9.33</v>
      </c>
      <c r="I268">
        <f>Data[[#This Row],[Units]]*Data[[#This Row],[Cost per unit]]</f>
        <v>1875.33</v>
      </c>
    </row>
    <row r="269" spans="3:9" x14ac:dyDescent="0.35">
      <c r="C269" t="s">
        <v>2</v>
      </c>
      <c r="D269" t="s">
        <v>36</v>
      </c>
      <c r="E269" t="s">
        <v>17</v>
      </c>
      <c r="F269" s="4">
        <v>189</v>
      </c>
      <c r="G269" s="5">
        <v>48</v>
      </c>
      <c r="H269">
        <f>INDEX(products[Cost per unit],MATCH(Data[[#This Row],[Product]], products[Product],0))</f>
        <v>3.11</v>
      </c>
      <c r="I269">
        <f>Data[[#This Row],[Units]]*Data[[#This Row],[Cost per unit]]</f>
        <v>149.28</v>
      </c>
    </row>
    <row r="270" spans="3:9" x14ac:dyDescent="0.35">
      <c r="C270" t="s">
        <v>5</v>
      </c>
      <c r="D270" t="s">
        <v>35</v>
      </c>
      <c r="E270" t="s">
        <v>22</v>
      </c>
      <c r="F270" s="4">
        <v>490</v>
      </c>
      <c r="G270" s="5">
        <v>84</v>
      </c>
      <c r="H270">
        <f>INDEX(products[Cost per unit],MATCH(Data[[#This Row],[Product]], products[Product],0))</f>
        <v>9.77</v>
      </c>
      <c r="I270">
        <f>Data[[#This Row],[Units]]*Data[[#This Row],[Cost per unit]]</f>
        <v>820.68</v>
      </c>
    </row>
    <row r="271" spans="3:9" x14ac:dyDescent="0.35">
      <c r="C271" t="s">
        <v>8</v>
      </c>
      <c r="D271" t="s">
        <v>37</v>
      </c>
      <c r="E271" t="s">
        <v>21</v>
      </c>
      <c r="F271" s="4">
        <v>434</v>
      </c>
      <c r="G271" s="5">
        <v>87</v>
      </c>
      <c r="H271">
        <f>INDEX(products[Cost per unit],MATCH(Data[[#This Row],[Product]], products[Product],0))</f>
        <v>9</v>
      </c>
      <c r="I271">
        <f>Data[[#This Row],[Units]]*Data[[#This Row],[Cost per unit]]</f>
        <v>783</v>
      </c>
    </row>
    <row r="272" spans="3:9" x14ac:dyDescent="0.35">
      <c r="C272" t="s">
        <v>7</v>
      </c>
      <c r="D272" t="s">
        <v>38</v>
      </c>
      <c r="E272" t="s">
        <v>30</v>
      </c>
      <c r="F272" s="4">
        <v>10129</v>
      </c>
      <c r="G272" s="5">
        <v>312</v>
      </c>
      <c r="H272">
        <f>INDEX(products[Cost per unit],MATCH(Data[[#This Row],[Product]], products[Product],0))</f>
        <v>14.49</v>
      </c>
      <c r="I272">
        <f>Data[[#This Row],[Units]]*Data[[#This Row],[Cost per unit]]</f>
        <v>4520.88</v>
      </c>
    </row>
    <row r="273" spans="3:9" x14ac:dyDescent="0.35">
      <c r="C273" t="s">
        <v>3</v>
      </c>
      <c r="D273" t="s">
        <v>39</v>
      </c>
      <c r="E273" t="s">
        <v>28</v>
      </c>
      <c r="F273" s="4">
        <v>1652</v>
      </c>
      <c r="G273" s="5">
        <v>102</v>
      </c>
      <c r="H273">
        <f>INDEX(products[Cost per unit],MATCH(Data[[#This Row],[Product]], products[Product],0))</f>
        <v>10.38</v>
      </c>
      <c r="I273">
        <f>Data[[#This Row],[Units]]*Data[[#This Row],[Cost per unit]]</f>
        <v>1058.76</v>
      </c>
    </row>
    <row r="274" spans="3:9" x14ac:dyDescent="0.35">
      <c r="C274" t="s">
        <v>8</v>
      </c>
      <c r="D274" t="s">
        <v>38</v>
      </c>
      <c r="E274" t="s">
        <v>21</v>
      </c>
      <c r="F274" s="4">
        <v>6433</v>
      </c>
      <c r="G274" s="5">
        <v>78</v>
      </c>
      <c r="H274">
        <f>INDEX(products[Cost per unit],MATCH(Data[[#This Row],[Product]], products[Product],0))</f>
        <v>9</v>
      </c>
      <c r="I274">
        <f>Data[[#This Row],[Units]]*Data[[#This Row],[Cost per unit]]</f>
        <v>702</v>
      </c>
    </row>
    <row r="275" spans="3:9" x14ac:dyDescent="0.35">
      <c r="C275" t="s">
        <v>3</v>
      </c>
      <c r="D275" t="s">
        <v>34</v>
      </c>
      <c r="E275" t="s">
        <v>23</v>
      </c>
      <c r="F275" s="4">
        <v>2212</v>
      </c>
      <c r="G275" s="5">
        <v>117</v>
      </c>
      <c r="H275">
        <f>INDEX(products[Cost per unit],MATCH(Data[[#This Row],[Product]], products[Product],0))</f>
        <v>6.49</v>
      </c>
      <c r="I275">
        <f>Data[[#This Row],[Units]]*Data[[#This Row],[Cost per unit]]</f>
        <v>759.33</v>
      </c>
    </row>
    <row r="276" spans="3:9" x14ac:dyDescent="0.35">
      <c r="C276" t="s">
        <v>41</v>
      </c>
      <c r="D276" t="s">
        <v>35</v>
      </c>
      <c r="E276" t="s">
        <v>19</v>
      </c>
      <c r="F276" s="4">
        <v>609</v>
      </c>
      <c r="G276" s="5">
        <v>99</v>
      </c>
      <c r="H276">
        <f>INDEX(products[Cost per unit],MATCH(Data[[#This Row],[Product]], products[Product],0))</f>
        <v>7.64</v>
      </c>
      <c r="I276">
        <f>Data[[#This Row],[Units]]*Data[[#This Row],[Cost per unit]]</f>
        <v>756.36</v>
      </c>
    </row>
    <row r="277" spans="3:9" x14ac:dyDescent="0.35">
      <c r="C277" t="s">
        <v>40</v>
      </c>
      <c r="D277" t="s">
        <v>35</v>
      </c>
      <c r="E277" t="s">
        <v>24</v>
      </c>
      <c r="F277" s="4">
        <v>1638</v>
      </c>
      <c r="G277" s="5">
        <v>48</v>
      </c>
      <c r="H277">
        <f>INDEX(products[Cost per unit],MATCH(Data[[#This Row],[Product]], products[Product],0))</f>
        <v>4.97</v>
      </c>
      <c r="I277">
        <f>Data[[#This Row],[Units]]*Data[[#This Row],[Cost per unit]]</f>
        <v>238.56</v>
      </c>
    </row>
    <row r="278" spans="3:9" x14ac:dyDescent="0.35">
      <c r="C278" t="s">
        <v>7</v>
      </c>
      <c r="D278" t="s">
        <v>34</v>
      </c>
      <c r="E278" t="s">
        <v>15</v>
      </c>
      <c r="F278" s="4">
        <v>3829</v>
      </c>
      <c r="G278" s="5">
        <v>24</v>
      </c>
      <c r="H278">
        <f>INDEX(products[Cost per unit],MATCH(Data[[#This Row],[Product]], products[Product],0))</f>
        <v>11.73</v>
      </c>
      <c r="I278">
        <f>Data[[#This Row],[Units]]*Data[[#This Row],[Cost per unit]]</f>
        <v>281.52</v>
      </c>
    </row>
    <row r="279" spans="3:9" x14ac:dyDescent="0.35">
      <c r="C279" t="s">
        <v>40</v>
      </c>
      <c r="D279" t="s">
        <v>39</v>
      </c>
      <c r="E279" t="s">
        <v>15</v>
      </c>
      <c r="F279" s="4">
        <v>5775</v>
      </c>
      <c r="G279" s="5">
        <v>42</v>
      </c>
      <c r="H279">
        <f>INDEX(products[Cost per unit],MATCH(Data[[#This Row],[Product]], products[Product],0))</f>
        <v>11.73</v>
      </c>
      <c r="I279">
        <f>Data[[#This Row],[Units]]*Data[[#This Row],[Cost per unit]]</f>
        <v>492.66</v>
      </c>
    </row>
    <row r="280" spans="3:9" x14ac:dyDescent="0.35">
      <c r="C280" t="s">
        <v>6</v>
      </c>
      <c r="D280" t="s">
        <v>35</v>
      </c>
      <c r="E280" t="s">
        <v>20</v>
      </c>
      <c r="F280" s="4">
        <v>1071</v>
      </c>
      <c r="G280" s="5">
        <v>270</v>
      </c>
      <c r="H280">
        <f>INDEX(products[Cost per unit],MATCH(Data[[#This Row],[Product]], products[Product],0))</f>
        <v>10.62</v>
      </c>
      <c r="I280">
        <f>Data[[#This Row],[Units]]*Data[[#This Row],[Cost per unit]]</f>
        <v>2867.3999999999996</v>
      </c>
    </row>
    <row r="281" spans="3:9" x14ac:dyDescent="0.35">
      <c r="C281" t="s">
        <v>8</v>
      </c>
      <c r="D281" t="s">
        <v>36</v>
      </c>
      <c r="E281" t="s">
        <v>23</v>
      </c>
      <c r="F281" s="4">
        <v>5019</v>
      </c>
      <c r="G281" s="5">
        <v>150</v>
      </c>
      <c r="H281">
        <f>INDEX(products[Cost per unit],MATCH(Data[[#This Row],[Product]], products[Product],0))</f>
        <v>6.49</v>
      </c>
      <c r="I281">
        <f>Data[[#This Row],[Units]]*Data[[#This Row],[Cost per unit]]</f>
        <v>973.5</v>
      </c>
    </row>
    <row r="282" spans="3:9" x14ac:dyDescent="0.35">
      <c r="C282" t="s">
        <v>2</v>
      </c>
      <c r="D282" t="s">
        <v>37</v>
      </c>
      <c r="E282" t="s">
        <v>15</v>
      </c>
      <c r="F282" s="4">
        <v>2863</v>
      </c>
      <c r="G282" s="5">
        <v>42</v>
      </c>
      <c r="H282">
        <f>INDEX(products[Cost per unit],MATCH(Data[[#This Row],[Product]], products[Product],0))</f>
        <v>11.73</v>
      </c>
      <c r="I282">
        <f>Data[[#This Row],[Units]]*Data[[#This Row],[Cost per unit]]</f>
        <v>492.66</v>
      </c>
    </row>
    <row r="283" spans="3:9" x14ac:dyDescent="0.35">
      <c r="C283" t="s">
        <v>40</v>
      </c>
      <c r="D283" t="s">
        <v>35</v>
      </c>
      <c r="E283" t="s">
        <v>29</v>
      </c>
      <c r="F283" s="4">
        <v>1617</v>
      </c>
      <c r="G283" s="5">
        <v>126</v>
      </c>
      <c r="H283">
        <f>INDEX(products[Cost per unit],MATCH(Data[[#This Row],[Product]], products[Product],0))</f>
        <v>7.16</v>
      </c>
      <c r="I283">
        <f>Data[[#This Row],[Units]]*Data[[#This Row],[Cost per unit]]</f>
        <v>902.16</v>
      </c>
    </row>
    <row r="284" spans="3:9" x14ac:dyDescent="0.35">
      <c r="C284" t="s">
        <v>6</v>
      </c>
      <c r="D284" t="s">
        <v>37</v>
      </c>
      <c r="E284" t="s">
        <v>26</v>
      </c>
      <c r="F284" s="4">
        <v>6818</v>
      </c>
      <c r="G284" s="5">
        <v>6</v>
      </c>
      <c r="H284">
        <f>INDEX(products[Cost per unit],MATCH(Data[[#This Row],[Product]], products[Product],0))</f>
        <v>5.6</v>
      </c>
      <c r="I284">
        <f>Data[[#This Row],[Units]]*Data[[#This Row],[Cost per unit]]</f>
        <v>33.599999999999994</v>
      </c>
    </row>
    <row r="285" spans="3:9" x14ac:dyDescent="0.35">
      <c r="C285" t="s">
        <v>3</v>
      </c>
      <c r="D285" t="s">
        <v>35</v>
      </c>
      <c r="E285" t="s">
        <v>15</v>
      </c>
      <c r="F285" s="4">
        <v>6657</v>
      </c>
      <c r="G285" s="5">
        <v>276</v>
      </c>
      <c r="H285">
        <f>INDEX(products[Cost per unit],MATCH(Data[[#This Row],[Product]], products[Product],0))</f>
        <v>11.73</v>
      </c>
      <c r="I285">
        <f>Data[[#This Row],[Units]]*Data[[#This Row],[Cost per unit]]</f>
        <v>3237.48</v>
      </c>
    </row>
    <row r="286" spans="3:9" x14ac:dyDescent="0.35">
      <c r="C286" t="s">
        <v>3</v>
      </c>
      <c r="D286" t="s">
        <v>34</v>
      </c>
      <c r="E286" t="s">
        <v>17</v>
      </c>
      <c r="F286" s="4">
        <v>2919</v>
      </c>
      <c r="G286" s="5">
        <v>93</v>
      </c>
      <c r="H286">
        <f>INDEX(products[Cost per unit],MATCH(Data[[#This Row],[Product]], products[Product],0))</f>
        <v>3.11</v>
      </c>
      <c r="I286">
        <f>Data[[#This Row],[Units]]*Data[[#This Row],[Cost per unit]]</f>
        <v>289.22999999999996</v>
      </c>
    </row>
    <row r="287" spans="3:9" x14ac:dyDescent="0.35">
      <c r="C287" t="s">
        <v>2</v>
      </c>
      <c r="D287" t="s">
        <v>36</v>
      </c>
      <c r="E287" t="s">
        <v>31</v>
      </c>
      <c r="F287" s="4">
        <v>3094</v>
      </c>
      <c r="G287" s="5">
        <v>246</v>
      </c>
      <c r="H287">
        <f>INDEX(products[Cost per unit],MATCH(Data[[#This Row],[Product]], products[Product],0))</f>
        <v>5.79</v>
      </c>
      <c r="I287">
        <f>Data[[#This Row],[Units]]*Data[[#This Row],[Cost per unit]]</f>
        <v>1424.34</v>
      </c>
    </row>
    <row r="288" spans="3:9" x14ac:dyDescent="0.35">
      <c r="C288" t="s">
        <v>6</v>
      </c>
      <c r="D288" t="s">
        <v>39</v>
      </c>
      <c r="E288" t="s">
        <v>24</v>
      </c>
      <c r="F288" s="4">
        <v>2989</v>
      </c>
      <c r="G288" s="5">
        <v>3</v>
      </c>
      <c r="H288">
        <f>INDEX(products[Cost per unit],MATCH(Data[[#This Row],[Product]], products[Product],0))</f>
        <v>4.97</v>
      </c>
      <c r="I288">
        <f>Data[[#This Row],[Units]]*Data[[#This Row],[Cost per unit]]</f>
        <v>14.91</v>
      </c>
    </row>
    <row r="289" spans="3:9" x14ac:dyDescent="0.35">
      <c r="C289" t="s">
        <v>8</v>
      </c>
      <c r="D289" t="s">
        <v>38</v>
      </c>
      <c r="E289" t="s">
        <v>27</v>
      </c>
      <c r="F289" s="4">
        <v>2268</v>
      </c>
      <c r="G289" s="5">
        <v>63</v>
      </c>
      <c r="H289">
        <f>INDEX(products[Cost per unit],MATCH(Data[[#This Row],[Product]], products[Product],0))</f>
        <v>16.73</v>
      </c>
      <c r="I289">
        <f>Data[[#This Row],[Units]]*Data[[#This Row],[Cost per unit]]</f>
        <v>1053.99</v>
      </c>
    </row>
    <row r="290" spans="3:9" x14ac:dyDescent="0.35">
      <c r="C290" t="s">
        <v>5</v>
      </c>
      <c r="D290" t="s">
        <v>35</v>
      </c>
      <c r="E290" t="s">
        <v>31</v>
      </c>
      <c r="F290" s="4">
        <v>4753</v>
      </c>
      <c r="G290" s="5">
        <v>246</v>
      </c>
      <c r="H290">
        <f>INDEX(products[Cost per unit],MATCH(Data[[#This Row],[Product]], products[Product],0))</f>
        <v>5.79</v>
      </c>
      <c r="I290">
        <f>Data[[#This Row],[Units]]*Data[[#This Row],[Cost per unit]]</f>
        <v>1424.34</v>
      </c>
    </row>
    <row r="291" spans="3:9" x14ac:dyDescent="0.35">
      <c r="C291" t="s">
        <v>2</v>
      </c>
      <c r="D291" t="s">
        <v>34</v>
      </c>
      <c r="E291" t="s">
        <v>19</v>
      </c>
      <c r="F291" s="4">
        <v>7511</v>
      </c>
      <c r="G291" s="5">
        <v>120</v>
      </c>
      <c r="H291">
        <f>INDEX(products[Cost per unit],MATCH(Data[[#This Row],[Product]], products[Product],0))</f>
        <v>7.64</v>
      </c>
      <c r="I291">
        <f>Data[[#This Row],[Units]]*Data[[#This Row],[Cost per unit]]</f>
        <v>916.8</v>
      </c>
    </row>
    <row r="292" spans="3:9" x14ac:dyDescent="0.35">
      <c r="C292" t="s">
        <v>2</v>
      </c>
      <c r="D292" t="s">
        <v>38</v>
      </c>
      <c r="E292" t="s">
        <v>31</v>
      </c>
      <c r="F292" s="4">
        <v>4326</v>
      </c>
      <c r="G292" s="5">
        <v>348</v>
      </c>
      <c r="H292">
        <f>INDEX(products[Cost per unit],MATCH(Data[[#This Row],[Product]], products[Product],0))</f>
        <v>5.79</v>
      </c>
      <c r="I292">
        <f>Data[[#This Row],[Units]]*Data[[#This Row],[Cost per unit]]</f>
        <v>2014.92</v>
      </c>
    </row>
    <row r="293" spans="3:9" x14ac:dyDescent="0.35">
      <c r="C293" t="s">
        <v>41</v>
      </c>
      <c r="D293" t="s">
        <v>34</v>
      </c>
      <c r="E293" t="s">
        <v>23</v>
      </c>
      <c r="F293" s="4">
        <v>4935</v>
      </c>
      <c r="G293" s="5">
        <v>126</v>
      </c>
      <c r="H293">
        <f>INDEX(products[Cost per unit],MATCH(Data[[#This Row],[Product]], products[Product],0))</f>
        <v>6.49</v>
      </c>
      <c r="I293">
        <f>Data[[#This Row],[Units]]*Data[[#This Row],[Cost per unit]]</f>
        <v>817.74</v>
      </c>
    </row>
    <row r="294" spans="3:9" x14ac:dyDescent="0.35">
      <c r="C294" t="s">
        <v>6</v>
      </c>
      <c r="D294" t="s">
        <v>35</v>
      </c>
      <c r="E294" t="s">
        <v>30</v>
      </c>
      <c r="F294" s="4">
        <v>4781</v>
      </c>
      <c r="G294" s="5">
        <v>123</v>
      </c>
      <c r="H294">
        <f>INDEX(products[Cost per unit],MATCH(Data[[#This Row],[Product]], products[Product],0))</f>
        <v>14.49</v>
      </c>
      <c r="I294">
        <f>Data[[#This Row],[Units]]*Data[[#This Row],[Cost per unit]]</f>
        <v>1782.27</v>
      </c>
    </row>
    <row r="295" spans="3:9" x14ac:dyDescent="0.35">
      <c r="C295" t="s">
        <v>5</v>
      </c>
      <c r="D295" t="s">
        <v>38</v>
      </c>
      <c r="E295" t="s">
        <v>25</v>
      </c>
      <c r="F295" s="4">
        <v>7483</v>
      </c>
      <c r="G295" s="5">
        <v>45</v>
      </c>
      <c r="H295">
        <f>INDEX(products[Cost per unit],MATCH(Data[[#This Row],[Product]], products[Product],0))</f>
        <v>13.15</v>
      </c>
      <c r="I295">
        <f>Data[[#This Row],[Units]]*Data[[#This Row],[Cost per unit]]</f>
        <v>591.75</v>
      </c>
    </row>
    <row r="296" spans="3:9" x14ac:dyDescent="0.35">
      <c r="C296" t="s">
        <v>10</v>
      </c>
      <c r="D296" t="s">
        <v>38</v>
      </c>
      <c r="E296" t="s">
        <v>4</v>
      </c>
      <c r="F296" s="4">
        <v>6860</v>
      </c>
      <c r="G296" s="5">
        <v>126</v>
      </c>
      <c r="H296">
        <f>INDEX(products[Cost per unit],MATCH(Data[[#This Row],[Product]], products[Product],0))</f>
        <v>11.88</v>
      </c>
      <c r="I296">
        <f>Data[[#This Row],[Units]]*Data[[#This Row],[Cost per unit]]</f>
        <v>1496.88</v>
      </c>
    </row>
    <row r="297" spans="3:9" x14ac:dyDescent="0.35">
      <c r="C297" t="s">
        <v>40</v>
      </c>
      <c r="D297" t="s">
        <v>37</v>
      </c>
      <c r="E297" t="s">
        <v>29</v>
      </c>
      <c r="F297" s="4">
        <v>9002</v>
      </c>
      <c r="G297" s="5">
        <v>72</v>
      </c>
      <c r="H297">
        <f>INDEX(products[Cost per unit],MATCH(Data[[#This Row],[Product]], products[Product],0))</f>
        <v>7.16</v>
      </c>
      <c r="I297">
        <f>Data[[#This Row],[Units]]*Data[[#This Row],[Cost per unit]]</f>
        <v>515.52</v>
      </c>
    </row>
    <row r="298" spans="3:9" x14ac:dyDescent="0.35">
      <c r="C298" t="s">
        <v>6</v>
      </c>
      <c r="D298" t="s">
        <v>36</v>
      </c>
      <c r="E298" t="s">
        <v>29</v>
      </c>
      <c r="F298" s="4">
        <v>1400</v>
      </c>
      <c r="G298" s="5">
        <v>135</v>
      </c>
      <c r="H298">
        <f>INDEX(products[Cost per unit],MATCH(Data[[#This Row],[Product]], products[Product],0))</f>
        <v>7.16</v>
      </c>
      <c r="I298">
        <f>Data[[#This Row],[Units]]*Data[[#This Row],[Cost per unit]]</f>
        <v>966.6</v>
      </c>
    </row>
    <row r="299" spans="3:9" x14ac:dyDescent="0.35">
      <c r="C299" t="s">
        <v>10</v>
      </c>
      <c r="D299" t="s">
        <v>34</v>
      </c>
      <c r="E299" t="s">
        <v>22</v>
      </c>
      <c r="F299" s="4">
        <v>4053</v>
      </c>
      <c r="G299" s="5">
        <v>24</v>
      </c>
      <c r="H299">
        <f>INDEX(products[Cost per unit],MATCH(Data[[#This Row],[Product]], products[Product],0))</f>
        <v>9.77</v>
      </c>
      <c r="I299">
        <f>Data[[#This Row],[Units]]*Data[[#This Row],[Cost per unit]]</f>
        <v>234.48</v>
      </c>
    </row>
    <row r="300" spans="3:9" x14ac:dyDescent="0.35">
      <c r="C300" t="s">
        <v>7</v>
      </c>
      <c r="D300" t="s">
        <v>36</v>
      </c>
      <c r="E300" t="s">
        <v>31</v>
      </c>
      <c r="F300" s="4">
        <v>2149</v>
      </c>
      <c r="G300" s="5">
        <v>117</v>
      </c>
      <c r="H300">
        <f>INDEX(products[Cost per unit],MATCH(Data[[#This Row],[Product]], products[Product],0))</f>
        <v>5.79</v>
      </c>
      <c r="I300">
        <f>Data[[#This Row],[Units]]*Data[[#This Row],[Cost per unit]]</f>
        <v>677.43</v>
      </c>
    </row>
    <row r="301" spans="3:9" x14ac:dyDescent="0.35">
      <c r="C301" t="s">
        <v>3</v>
      </c>
      <c r="D301" t="s">
        <v>39</v>
      </c>
      <c r="E301" t="s">
        <v>29</v>
      </c>
      <c r="F301" s="4">
        <v>3640</v>
      </c>
      <c r="G301" s="5">
        <v>51</v>
      </c>
      <c r="H301">
        <f>INDEX(products[Cost per unit],MATCH(Data[[#This Row],[Product]], products[Product],0))</f>
        <v>7.16</v>
      </c>
      <c r="I301">
        <f>Data[[#This Row],[Units]]*Data[[#This Row],[Cost per unit]]</f>
        <v>365.16</v>
      </c>
    </row>
    <row r="302" spans="3:9" x14ac:dyDescent="0.35">
      <c r="C302" t="s">
        <v>2</v>
      </c>
      <c r="D302" t="s">
        <v>39</v>
      </c>
      <c r="E302" t="s">
        <v>23</v>
      </c>
      <c r="F302" s="4">
        <v>630</v>
      </c>
      <c r="G302" s="5">
        <v>36</v>
      </c>
      <c r="H302">
        <f>INDEX(products[Cost per unit],MATCH(Data[[#This Row],[Product]], products[Product],0))</f>
        <v>6.49</v>
      </c>
      <c r="I302">
        <f>Data[[#This Row],[Units]]*Data[[#This Row],[Cost per unit]]</f>
        <v>233.64000000000001</v>
      </c>
    </row>
    <row r="303" spans="3:9" x14ac:dyDescent="0.35">
      <c r="C303" t="s">
        <v>9</v>
      </c>
      <c r="D303" t="s">
        <v>35</v>
      </c>
      <c r="E303" t="s">
        <v>27</v>
      </c>
      <c r="F303" s="4">
        <v>2429</v>
      </c>
      <c r="G303" s="5">
        <v>144</v>
      </c>
      <c r="H303">
        <f>INDEX(products[Cost per unit],MATCH(Data[[#This Row],[Product]], products[Product],0))</f>
        <v>16.73</v>
      </c>
      <c r="I303">
        <f>Data[[#This Row],[Units]]*Data[[#This Row],[Cost per unit]]</f>
        <v>2409.12</v>
      </c>
    </row>
    <row r="304" spans="3:9" x14ac:dyDescent="0.35">
      <c r="C304" t="s">
        <v>9</v>
      </c>
      <c r="D304" t="s">
        <v>36</v>
      </c>
      <c r="E304" t="s">
        <v>25</v>
      </c>
      <c r="F304" s="4">
        <v>2142</v>
      </c>
      <c r="G304" s="5">
        <v>114</v>
      </c>
      <c r="H304">
        <f>INDEX(products[Cost per unit],MATCH(Data[[#This Row],[Product]], products[Product],0))</f>
        <v>13.15</v>
      </c>
      <c r="I304">
        <f>Data[[#This Row],[Units]]*Data[[#This Row],[Cost per unit]]</f>
        <v>1499.1000000000001</v>
      </c>
    </row>
    <row r="305" spans="3:9" x14ac:dyDescent="0.35">
      <c r="C305" t="s">
        <v>7</v>
      </c>
      <c r="D305" t="s">
        <v>37</v>
      </c>
      <c r="E305" t="s">
        <v>30</v>
      </c>
      <c r="F305" s="4">
        <v>6454</v>
      </c>
      <c r="G305" s="5">
        <v>54</v>
      </c>
      <c r="H305">
        <f>INDEX(products[Cost per unit],MATCH(Data[[#This Row],[Product]], products[Product],0))</f>
        <v>14.49</v>
      </c>
      <c r="I305">
        <f>Data[[#This Row],[Units]]*Data[[#This Row],[Cost per unit]]</f>
        <v>782.46</v>
      </c>
    </row>
    <row r="306" spans="3:9" x14ac:dyDescent="0.35">
      <c r="C306" t="s">
        <v>7</v>
      </c>
      <c r="D306" t="s">
        <v>37</v>
      </c>
      <c r="E306" t="s">
        <v>16</v>
      </c>
      <c r="F306" s="4">
        <v>4487</v>
      </c>
      <c r="G306" s="5">
        <v>333</v>
      </c>
      <c r="H306">
        <f>INDEX(products[Cost per unit],MATCH(Data[[#This Row],[Product]], products[Product],0))</f>
        <v>8.7899999999999991</v>
      </c>
      <c r="I306">
        <f>Data[[#This Row],[Units]]*Data[[#This Row],[Cost per unit]]</f>
        <v>2927.0699999999997</v>
      </c>
    </row>
    <row r="307" spans="3:9" x14ac:dyDescent="0.35">
      <c r="C307" t="s">
        <v>3</v>
      </c>
      <c r="D307" t="s">
        <v>37</v>
      </c>
      <c r="E307" t="s">
        <v>4</v>
      </c>
      <c r="F307" s="4">
        <v>938</v>
      </c>
      <c r="G307" s="5">
        <v>366</v>
      </c>
      <c r="H307">
        <f>INDEX(products[Cost per unit],MATCH(Data[[#This Row],[Product]], products[Product],0))</f>
        <v>11.88</v>
      </c>
      <c r="I307">
        <f>Data[[#This Row],[Units]]*Data[[#This Row],[Cost per unit]]</f>
        <v>4348.08</v>
      </c>
    </row>
    <row r="308" spans="3:9" x14ac:dyDescent="0.35">
      <c r="C308" t="s">
        <v>3</v>
      </c>
      <c r="D308" t="s">
        <v>38</v>
      </c>
      <c r="E308" t="s">
        <v>26</v>
      </c>
      <c r="F308" s="4">
        <v>8841</v>
      </c>
      <c r="G308" s="5">
        <v>303</v>
      </c>
      <c r="H308">
        <f>INDEX(products[Cost per unit],MATCH(Data[[#This Row],[Product]], products[Product],0))</f>
        <v>5.6</v>
      </c>
      <c r="I308">
        <f>Data[[#This Row],[Units]]*Data[[#This Row],[Cost per unit]]</f>
        <v>1696.8</v>
      </c>
    </row>
    <row r="309" spans="3:9" x14ac:dyDescent="0.35">
      <c r="C309" t="s">
        <v>2</v>
      </c>
      <c r="D309" t="s">
        <v>39</v>
      </c>
      <c r="E309" t="s">
        <v>33</v>
      </c>
      <c r="F309" s="4">
        <v>4018</v>
      </c>
      <c r="G309" s="5">
        <v>126</v>
      </c>
      <c r="H309">
        <f>INDEX(products[Cost per unit],MATCH(Data[[#This Row],[Product]], products[Product],0))</f>
        <v>12.37</v>
      </c>
      <c r="I309">
        <f>Data[[#This Row],[Units]]*Data[[#This Row],[Cost per unit]]</f>
        <v>1558.62</v>
      </c>
    </row>
    <row r="310" spans="3:9" x14ac:dyDescent="0.35">
      <c r="C310" t="s">
        <v>41</v>
      </c>
      <c r="D310" t="s">
        <v>37</v>
      </c>
      <c r="E310" t="s">
        <v>15</v>
      </c>
      <c r="F310" s="4">
        <v>714</v>
      </c>
      <c r="G310" s="5">
        <v>231</v>
      </c>
      <c r="H310">
        <f>INDEX(products[Cost per unit],MATCH(Data[[#This Row],[Product]], products[Product],0))</f>
        <v>11.73</v>
      </c>
      <c r="I310">
        <f>Data[[#This Row],[Units]]*Data[[#This Row],[Cost per unit]]</f>
        <v>2709.63</v>
      </c>
    </row>
    <row r="311" spans="3:9" x14ac:dyDescent="0.35">
      <c r="C311" t="s">
        <v>9</v>
      </c>
      <c r="D311" t="s">
        <v>38</v>
      </c>
      <c r="E311" t="s">
        <v>25</v>
      </c>
      <c r="F311" s="4">
        <v>3850</v>
      </c>
      <c r="G311" s="5">
        <v>102</v>
      </c>
      <c r="H311">
        <f>INDEX(products[Cost per unit],MATCH(Data[[#This Row],[Product]], products[Product],0))</f>
        <v>13.15</v>
      </c>
      <c r="I311">
        <f>Data[[#This Row],[Units]]*Data[[#This Row],[Cost per unit]]</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A3F97-F187-40D0-9385-B422199B7A05}">
  <dimension ref="B3:Q22"/>
  <sheetViews>
    <sheetView workbookViewId="0">
      <selection activeCell="D4" sqref="D4"/>
    </sheetView>
  </sheetViews>
  <sheetFormatPr defaultRowHeight="14.5" x14ac:dyDescent="0.35"/>
  <cols>
    <col min="2" max="2" width="17.453125" customWidth="1"/>
    <col min="4" max="4" width="12.54296875" customWidth="1"/>
    <col min="8" max="8" width="23.90625" customWidth="1"/>
    <col min="10" max="10" width="12.90625" customWidth="1"/>
  </cols>
  <sheetData>
    <row r="3" spans="2:17" x14ac:dyDescent="0.35">
      <c r="Q3" t="s">
        <v>77</v>
      </c>
    </row>
    <row r="4" spans="2:17" ht="22" x14ac:dyDescent="0.4">
      <c r="B4" s="31" t="s">
        <v>76</v>
      </c>
      <c r="D4" s="31" t="s">
        <v>34</v>
      </c>
      <c r="Q4" t="s">
        <v>38</v>
      </c>
    </row>
    <row r="5" spans="2:17" x14ac:dyDescent="0.35">
      <c r="Q5" t="s">
        <v>36</v>
      </c>
    </row>
    <row r="6" spans="2:17" ht="22" x14ac:dyDescent="0.4">
      <c r="B6" s="31" t="s">
        <v>78</v>
      </c>
      <c r="D6" s="31">
        <f>COUNTIFS(Data[Geography],D4)</f>
        <v>58</v>
      </c>
      <c r="Q6" t="s">
        <v>34</v>
      </c>
    </row>
    <row r="7" spans="2:17" x14ac:dyDescent="0.35">
      <c r="Q7" t="s">
        <v>39</v>
      </c>
    </row>
    <row r="8" spans="2:17" x14ac:dyDescent="0.35">
      <c r="Q8" t="s">
        <v>35</v>
      </c>
    </row>
    <row r="9" spans="2:17" x14ac:dyDescent="0.35">
      <c r="Q9" t="s">
        <v>37</v>
      </c>
    </row>
    <row r="10" spans="2:17" ht="22" x14ac:dyDescent="0.4">
      <c r="B10" s="31" t="s">
        <v>79</v>
      </c>
    </row>
    <row r="11" spans="2:17" x14ac:dyDescent="0.35">
      <c r="H11" s="19"/>
      <c r="I11" s="19" t="s">
        <v>1</v>
      </c>
      <c r="J11" s="19" t="s">
        <v>84</v>
      </c>
      <c r="K11" s="19" t="s">
        <v>88</v>
      </c>
    </row>
    <row r="12" spans="2:17" x14ac:dyDescent="0.35">
      <c r="H12" s="33"/>
      <c r="I12" s="19"/>
      <c r="J12" s="19"/>
      <c r="K12" s="19"/>
    </row>
    <row r="13" spans="2:17" x14ac:dyDescent="0.35">
      <c r="B13" s="32" t="s">
        <v>80</v>
      </c>
      <c r="C13" s="32">
        <f>SUMIFS(Data[Amount],Data[Geography],D4)</f>
        <v>252469</v>
      </c>
      <c r="D13" s="32">
        <f>AVERAGEIFS(Data[Amount],Data[Geography],D4)</f>
        <v>4352.9137931034484</v>
      </c>
      <c r="H13" s="34" t="s">
        <v>8</v>
      </c>
      <c r="I13" s="19">
        <f>SUMIFS(Data[Amount],Data[Sales Person],H13,Data[Geography],D$4)</f>
        <v>5516</v>
      </c>
      <c r="J13" s="19">
        <f>SUMIFS(Data[Units],Data[Sales Person],H13,Data[Geography],D$4)</f>
        <v>507</v>
      </c>
      <c r="K13" s="35">
        <f>IF(I13&gt;12000,1,-1)</f>
        <v>-1</v>
      </c>
    </row>
    <row r="14" spans="2:17" x14ac:dyDescent="0.35">
      <c r="B14" s="32" t="s">
        <v>81</v>
      </c>
      <c r="C14" s="32">
        <f>SUMIFS(Data[total cost],Data[Geography],D4)</f>
        <v>80681.400000000038</v>
      </c>
      <c r="D14" s="32">
        <f>AVERAGEIFS(Data[total cost],Data[Geography],D$4)</f>
        <v>1391.0586206896558</v>
      </c>
      <c r="H14" s="33" t="s">
        <v>2</v>
      </c>
      <c r="I14" s="19">
        <f>SUMIFS(Data[Amount],Data[Sales Person],H14,Data[Geography],D$4)</f>
        <v>7763</v>
      </c>
      <c r="J14" s="19">
        <f>SUMIFS(Data[Units],Data[Sales Person],H14,Data[Geography],D$4)</f>
        <v>174</v>
      </c>
      <c r="K14" s="35">
        <f>IF(I14&gt;12000,1,-1)</f>
        <v>-1</v>
      </c>
    </row>
    <row r="15" spans="2:17" x14ac:dyDescent="0.35">
      <c r="B15" s="32" t="s">
        <v>82</v>
      </c>
      <c r="C15" s="32">
        <f>SUMIFS(Data[Units],Data[Geography],D4)</f>
        <v>8760</v>
      </c>
      <c r="D15" s="32">
        <f>AVERAGEIFS(Data[Units],Data[Geography],D$4)</f>
        <v>151.0344827586207</v>
      </c>
      <c r="H15" s="34" t="s">
        <v>41</v>
      </c>
      <c r="I15" s="19">
        <f>SUMIFS(Data[Amount],Data[Sales Person],H15,Data[Geography],D$4)</f>
        <v>15855</v>
      </c>
      <c r="J15" s="19">
        <f>SUMIFS(Data[Units],Data[Sales Person],H15,Data[Geography],D$4)</f>
        <v>708</v>
      </c>
      <c r="K15" s="35">
        <f>IF(I15&gt;12000,1,-1)</f>
        <v>1</v>
      </c>
    </row>
    <row r="16" spans="2:17" x14ac:dyDescent="0.35">
      <c r="B16" s="32" t="s">
        <v>83</v>
      </c>
      <c r="C16" s="32">
        <f>C13-C14</f>
        <v>171787.59999999998</v>
      </c>
      <c r="D16" s="32">
        <f>D13-D14</f>
        <v>2961.8551724137924</v>
      </c>
      <c r="H16" s="33" t="s">
        <v>7</v>
      </c>
      <c r="I16" s="19">
        <f>SUMIFS(Data[Amount],Data[Sales Person],H16,Data[Geography],D$4)</f>
        <v>31661</v>
      </c>
      <c r="J16" s="19">
        <f>SUMIFS(Data[Units],Data[Sales Person],H16,Data[Geography],D$4)</f>
        <v>978</v>
      </c>
      <c r="K16" s="35">
        <f>IF(I16&gt;12000,1,-1)</f>
        <v>1</v>
      </c>
    </row>
    <row r="17" spans="8:11" x14ac:dyDescent="0.35">
      <c r="H17" s="33" t="s">
        <v>6</v>
      </c>
      <c r="I17" s="19">
        <f>SUMIFS(Data[Amount],Data[Sales Person],H17,Data[Geography],D$4)</f>
        <v>33670</v>
      </c>
      <c r="J17" s="19">
        <f>SUMIFS(Data[Units],Data[Sales Person],H17,Data[Geography],D$4)</f>
        <v>1515</v>
      </c>
      <c r="K17" s="35">
        <f>IF(I17&gt;12000,1,-1)</f>
        <v>1</v>
      </c>
    </row>
    <row r="18" spans="8:11" x14ac:dyDescent="0.35">
      <c r="H18" s="34" t="s">
        <v>5</v>
      </c>
      <c r="I18" s="19">
        <f>SUMIFS(Data[Amount],Data[Sales Person],H18,Data[Geography],D$4)</f>
        <v>41559</v>
      </c>
      <c r="J18" s="19">
        <f>SUMIFS(Data[Units],Data[Sales Person],H18,Data[Geography],D$4)</f>
        <v>1188</v>
      </c>
      <c r="K18" s="35">
        <f>IF(I18&gt;12000,1,-1)</f>
        <v>1</v>
      </c>
    </row>
    <row r="19" spans="8:11" x14ac:dyDescent="0.35">
      <c r="H19" s="34" t="s">
        <v>3</v>
      </c>
      <c r="I19" s="19">
        <f>SUMIFS(Data[Amount],Data[Sales Person],H19,Data[Geography],D$4)</f>
        <v>35847</v>
      </c>
      <c r="J19" s="19">
        <f>SUMIFS(Data[Units],Data[Sales Person],H19,Data[Geography],D$4)</f>
        <v>1416</v>
      </c>
      <c r="K19" s="35">
        <f>IF(I19&gt;12000,1,-1)</f>
        <v>1</v>
      </c>
    </row>
    <row r="20" spans="8:11" x14ac:dyDescent="0.35">
      <c r="H20" s="33" t="s">
        <v>9</v>
      </c>
      <c r="I20" s="19">
        <f>SUMIFS(Data[Amount],Data[Sales Person],H20,Data[Geography],D$4)</f>
        <v>39424</v>
      </c>
      <c r="J20" s="19">
        <f>SUMIFS(Data[Units],Data[Sales Person],H20,Data[Geography],D$4)</f>
        <v>1122</v>
      </c>
      <c r="K20" s="35">
        <f>IF(I20&gt;12000,1,-1)</f>
        <v>1</v>
      </c>
    </row>
    <row r="21" spans="8:11" x14ac:dyDescent="0.35">
      <c r="H21" s="33" t="s">
        <v>10</v>
      </c>
      <c r="I21" s="19">
        <f>SUMIFS(Data[Amount],Data[Sales Person],H21,Data[Geography],D$4)</f>
        <v>16527</v>
      </c>
      <c r="J21" s="19">
        <f>SUMIFS(Data[Units],Data[Sales Person],H21,Data[Geography],D$4)</f>
        <v>417</v>
      </c>
      <c r="K21" s="35">
        <f>IF(I21&gt;12000,1,-1)</f>
        <v>1</v>
      </c>
    </row>
    <row r="22" spans="8:11" x14ac:dyDescent="0.35">
      <c r="H22" s="34" t="s">
        <v>40</v>
      </c>
      <c r="I22" s="19">
        <f>SUMIFS(Data[Amount],Data[Sales Person],H22,Data[Geography],D$4)</f>
        <v>24647</v>
      </c>
      <c r="J22" s="19">
        <f>SUMIFS(Data[Units],Data[Sales Person],H22,Data[Geography],D$4)</f>
        <v>735</v>
      </c>
      <c r="K22" s="35">
        <f>IF(I22&gt;12000,1,-1)</f>
        <v>1</v>
      </c>
    </row>
  </sheetData>
  <sortState xmlns:xlrd2="http://schemas.microsoft.com/office/spreadsheetml/2017/richdata2" ref="H14:K22">
    <sortCondition ref="H13:H22"/>
  </sortState>
  <conditionalFormatting sqref="J13:J22">
    <cfRule type="dataBar" priority="1">
      <dataBar>
        <cfvo type="min"/>
        <cfvo type="max"/>
        <color rgb="FF638EC6"/>
      </dataBar>
      <extLst>
        <ext xmlns:x14="http://schemas.microsoft.com/office/spreadsheetml/2009/9/main" uri="{B025F937-C7B1-47D3-B67F-A62EFF666E3E}">
          <x14:id>{449BE796-B55B-4E85-8A11-5B97AC4A87DE}</x14:id>
        </ext>
      </extLst>
    </cfRule>
  </conditionalFormatting>
  <dataValidations count="1">
    <dataValidation type="list" allowBlank="1" showInputMessage="1" showErrorMessage="1" sqref="D4" xr:uid="{E9E5BB51-DF7C-4778-803C-5FCF649D1BDF}">
      <formula1>$Q$4:$Q$9</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70502269-61CD-4197-A9FC-959AB5C9388E}">
            <x14:iconSet iconSet="3Symbols" showValue="0" custom="1">
              <x14:cfvo type="percent">
                <xm:f>0</xm:f>
              </x14:cfvo>
              <x14:cfvo type="num" gte="0">
                <xm:f>0</xm:f>
              </x14:cfvo>
              <x14:cfvo type="num">
                <xm:f>1</xm:f>
              </x14:cfvo>
              <x14:cfIcon iconSet="3Symbols" iconId="0"/>
              <x14:cfIcon iconSet="NoIcons" iconId="0"/>
              <x14:cfIcon iconSet="3Symbols" iconId="2"/>
            </x14:iconSet>
          </x14:cfRule>
          <xm:sqref>K13:K22</xm:sqref>
        </x14:conditionalFormatting>
        <x14:conditionalFormatting xmlns:xm="http://schemas.microsoft.com/office/excel/2006/main">
          <x14:cfRule type="dataBar" id="{449BE796-B55B-4E85-8A11-5B97AC4A87DE}">
            <x14:dataBar minLength="0" maxLength="100" gradient="0">
              <x14:cfvo type="autoMin"/>
              <x14:cfvo type="autoMax"/>
              <x14:negativeFillColor rgb="FFFF0000"/>
              <x14:axisColor rgb="FF000000"/>
            </x14:dataBar>
          </x14:cfRule>
          <xm:sqref>J13:J22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0AC5-B2BF-49D1-9D50-251DEEA70623}">
  <dimension ref="A1:F20"/>
  <sheetViews>
    <sheetView workbookViewId="0">
      <selection activeCell="J11" sqref="A1:XFD1048576"/>
    </sheetView>
  </sheetViews>
  <sheetFormatPr defaultRowHeight="14.5" x14ac:dyDescent="0.35"/>
  <cols>
    <col min="1" max="1" width="20.36328125" customWidth="1"/>
    <col min="2" max="2" width="14" customWidth="1"/>
    <col min="3" max="3" width="11.453125" customWidth="1"/>
    <col min="4" max="4" width="18.08984375" customWidth="1"/>
    <col min="5" max="5" width="9.36328125" customWidth="1"/>
    <col min="6" max="6" width="12.453125" customWidth="1"/>
  </cols>
  <sheetData>
    <row r="1" spans="1:6" x14ac:dyDescent="0.35">
      <c r="A1" s="22" t="s">
        <v>68</v>
      </c>
      <c r="B1" t="s">
        <v>70</v>
      </c>
      <c r="C1" t="s">
        <v>71</v>
      </c>
      <c r="D1" t="s">
        <v>85</v>
      </c>
      <c r="E1" t="s">
        <v>74</v>
      </c>
      <c r="F1" t="s">
        <v>86</v>
      </c>
    </row>
    <row r="2" spans="1:6" x14ac:dyDescent="0.35">
      <c r="A2" s="23" t="s">
        <v>26</v>
      </c>
      <c r="B2" s="24">
        <v>98</v>
      </c>
      <c r="C2" s="24">
        <v>204</v>
      </c>
      <c r="D2" s="24">
        <v>5.6</v>
      </c>
      <c r="E2" s="28">
        <v>-1044.3999999999999</v>
      </c>
      <c r="F2" s="29">
        <v>-10.657142857142857</v>
      </c>
    </row>
    <row r="3" spans="1:6" x14ac:dyDescent="0.35">
      <c r="A3" s="23" t="s">
        <v>21</v>
      </c>
      <c r="B3" s="24">
        <v>497</v>
      </c>
      <c r="C3" s="24">
        <v>63</v>
      </c>
      <c r="D3" s="24">
        <v>9</v>
      </c>
      <c r="E3" s="28">
        <v>-70</v>
      </c>
      <c r="F3" s="29">
        <v>-0.14084507042253522</v>
      </c>
    </row>
    <row r="4" spans="1:6" x14ac:dyDescent="0.35">
      <c r="A4" s="23" t="s">
        <v>28</v>
      </c>
      <c r="B4" s="24">
        <v>1827</v>
      </c>
      <c r="C4" s="24">
        <v>471</v>
      </c>
      <c r="D4" s="24">
        <v>20.76</v>
      </c>
      <c r="E4" s="28">
        <v>-3061.9800000000005</v>
      </c>
      <c r="F4" s="29">
        <v>-1.6759605911330051</v>
      </c>
    </row>
    <row r="5" spans="1:6" x14ac:dyDescent="0.35">
      <c r="A5" s="23" t="s">
        <v>31</v>
      </c>
      <c r="B5" s="24">
        <v>5243</v>
      </c>
      <c r="C5" s="24">
        <v>363</v>
      </c>
      <c r="D5" s="24">
        <v>11.58</v>
      </c>
      <c r="E5" s="28">
        <v>3141.23</v>
      </c>
      <c r="F5" s="29">
        <v>0.59912836162502381</v>
      </c>
    </row>
    <row r="6" spans="1:6" x14ac:dyDescent="0.35">
      <c r="A6" s="23" t="s">
        <v>19</v>
      </c>
      <c r="B6" s="24">
        <v>6076</v>
      </c>
      <c r="C6" s="24">
        <v>510</v>
      </c>
      <c r="D6" s="24">
        <v>22.92</v>
      </c>
      <c r="E6" s="28">
        <v>2179.6000000000004</v>
      </c>
      <c r="F6" s="29">
        <v>0.35872284397630028</v>
      </c>
    </row>
    <row r="7" spans="1:6" x14ac:dyDescent="0.35">
      <c r="A7" s="23" t="s">
        <v>22</v>
      </c>
      <c r="B7" s="24">
        <v>8435</v>
      </c>
      <c r="C7" s="24">
        <v>42</v>
      </c>
      <c r="D7" s="24">
        <v>9.77</v>
      </c>
      <c r="E7" s="28">
        <v>8024.66</v>
      </c>
      <c r="F7" s="29">
        <v>0.95135269709543568</v>
      </c>
    </row>
    <row r="8" spans="1:6" x14ac:dyDescent="0.35">
      <c r="A8" s="23" t="s">
        <v>17</v>
      </c>
      <c r="B8" s="24">
        <v>8498</v>
      </c>
      <c r="C8" s="24">
        <v>552</v>
      </c>
      <c r="D8" s="24">
        <v>9.33</v>
      </c>
      <c r="E8" s="28">
        <v>6781.28</v>
      </c>
      <c r="F8" s="29">
        <v>0.7979854083313721</v>
      </c>
    </row>
    <row r="9" spans="1:6" x14ac:dyDescent="0.35">
      <c r="A9" s="23" t="s">
        <v>33</v>
      </c>
      <c r="B9" s="24">
        <v>9772</v>
      </c>
      <c r="C9" s="24">
        <v>90</v>
      </c>
      <c r="D9" s="24">
        <v>12.37</v>
      </c>
      <c r="E9" s="28">
        <v>8658.7000000000007</v>
      </c>
      <c r="F9" s="29">
        <v>0.88607245190339756</v>
      </c>
    </row>
    <row r="10" spans="1:6" x14ac:dyDescent="0.35">
      <c r="A10" s="23" t="s">
        <v>4</v>
      </c>
      <c r="B10" s="24">
        <v>10290</v>
      </c>
      <c r="C10" s="24">
        <v>156</v>
      </c>
      <c r="D10" s="24">
        <v>23.76</v>
      </c>
      <c r="E10" s="28">
        <v>8436.7199999999993</v>
      </c>
      <c r="F10" s="29">
        <v>0.81989504373177835</v>
      </c>
    </row>
    <row r="11" spans="1:6" x14ac:dyDescent="0.35">
      <c r="A11" s="23" t="s">
        <v>25</v>
      </c>
      <c r="B11" s="24">
        <v>10920</v>
      </c>
      <c r="C11" s="24">
        <v>183</v>
      </c>
      <c r="D11" s="24">
        <v>39.450000000000003</v>
      </c>
      <c r="E11" s="28">
        <v>8513.5499999999993</v>
      </c>
      <c r="F11" s="29">
        <v>0.77962912087912084</v>
      </c>
    </row>
    <row r="12" spans="1:6" x14ac:dyDescent="0.35">
      <c r="A12" s="23" t="s">
        <v>30</v>
      </c>
      <c r="B12" s="24">
        <v>16695</v>
      </c>
      <c r="C12" s="24">
        <v>336</v>
      </c>
      <c r="D12" s="24">
        <v>43.47</v>
      </c>
      <c r="E12" s="28">
        <v>11826.36</v>
      </c>
      <c r="F12" s="29">
        <v>0.70837735849056604</v>
      </c>
    </row>
    <row r="13" spans="1:6" x14ac:dyDescent="0.35">
      <c r="A13" s="23" t="s">
        <v>27</v>
      </c>
      <c r="B13" s="24">
        <v>16891</v>
      </c>
      <c r="C13" s="24">
        <v>1101</v>
      </c>
      <c r="D13" s="24">
        <v>66.92</v>
      </c>
      <c r="E13" s="28">
        <v>-1528.7299999999996</v>
      </c>
      <c r="F13" s="29">
        <v>-9.0505594695399885E-2</v>
      </c>
    </row>
    <row r="14" spans="1:6" x14ac:dyDescent="0.35">
      <c r="A14" s="23" t="s">
        <v>23</v>
      </c>
      <c r="B14" s="24">
        <v>17423</v>
      </c>
      <c r="C14" s="24">
        <v>591</v>
      </c>
      <c r="D14" s="24">
        <v>25.96</v>
      </c>
      <c r="E14" s="28">
        <v>13587.41</v>
      </c>
      <c r="F14" s="29">
        <v>0.77985478964587041</v>
      </c>
    </row>
    <row r="15" spans="1:6" x14ac:dyDescent="0.35">
      <c r="A15" s="23" t="s">
        <v>29</v>
      </c>
      <c r="B15" s="24">
        <v>17633</v>
      </c>
      <c r="C15" s="24">
        <v>804</v>
      </c>
      <c r="D15" s="24">
        <v>28.64</v>
      </c>
      <c r="E15" s="28">
        <v>11876.36</v>
      </c>
      <c r="F15" s="29">
        <v>0.67353031248227757</v>
      </c>
    </row>
    <row r="16" spans="1:6" x14ac:dyDescent="0.35">
      <c r="A16" s="23" t="s">
        <v>18</v>
      </c>
      <c r="B16" s="24">
        <v>18389</v>
      </c>
      <c r="C16" s="24">
        <v>468</v>
      </c>
      <c r="D16" s="24">
        <v>19.41</v>
      </c>
      <c r="E16" s="28">
        <v>15361.04</v>
      </c>
      <c r="F16" s="29">
        <v>0.83533851759203881</v>
      </c>
    </row>
    <row r="17" spans="1:6" x14ac:dyDescent="0.35">
      <c r="A17" s="23" t="s">
        <v>13</v>
      </c>
      <c r="B17" s="24">
        <v>26145</v>
      </c>
      <c r="C17" s="24">
        <v>600</v>
      </c>
      <c r="D17" s="24">
        <v>46.65</v>
      </c>
      <c r="E17" s="28">
        <v>20547</v>
      </c>
      <c r="F17" s="29">
        <v>0.78588640275387267</v>
      </c>
    </row>
    <row r="18" spans="1:6" x14ac:dyDescent="0.35">
      <c r="A18" s="23" t="s">
        <v>32</v>
      </c>
      <c r="B18" s="24">
        <v>26313</v>
      </c>
      <c r="C18" s="24">
        <v>672</v>
      </c>
      <c r="D18" s="24">
        <v>43.25</v>
      </c>
      <c r="E18" s="28">
        <v>20500.2</v>
      </c>
      <c r="F18" s="29">
        <v>0.77909018355945736</v>
      </c>
    </row>
    <row r="19" spans="1:6" x14ac:dyDescent="0.35">
      <c r="A19" s="23" t="s">
        <v>16</v>
      </c>
      <c r="B19" s="24">
        <v>36799</v>
      </c>
      <c r="C19" s="24">
        <v>96</v>
      </c>
      <c r="D19" s="24">
        <v>26.37</v>
      </c>
      <c r="E19" s="28">
        <v>35955.160000000003</v>
      </c>
      <c r="F19" s="29">
        <v>0.97706894209081774</v>
      </c>
    </row>
    <row r="20" spans="1:6" x14ac:dyDescent="0.35">
      <c r="A20" s="23" t="s">
        <v>69</v>
      </c>
      <c r="B20" s="24">
        <v>237944</v>
      </c>
      <c r="C20" s="24">
        <v>7302</v>
      </c>
      <c r="D20" s="24">
        <v>465.21</v>
      </c>
      <c r="E20" s="28">
        <v>169684.16</v>
      </c>
      <c r="F20" s="29">
        <v>0.71312644992098984</v>
      </c>
    </row>
  </sheetData>
  <conditionalFormatting pivot="1" sqref="F2:F20">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30D0-1625-4E24-BE06-D5CB46BCA742}">
  <dimension ref="A2:C10"/>
  <sheetViews>
    <sheetView workbookViewId="0">
      <selection activeCell="D11" sqref="D11"/>
    </sheetView>
  </sheetViews>
  <sheetFormatPr defaultRowHeight="14.5" x14ac:dyDescent="0.35"/>
  <cols>
    <col min="1" max="1" width="10.26953125" customWidth="1"/>
    <col min="2" max="2" width="9.54296875" customWidth="1"/>
  </cols>
  <sheetData>
    <row r="2" spans="1:3" x14ac:dyDescent="0.35">
      <c r="A2" s="30" t="s">
        <v>87</v>
      </c>
      <c r="B2" s="30" t="s">
        <v>1</v>
      </c>
      <c r="C2" s="30" t="s">
        <v>50</v>
      </c>
    </row>
    <row r="3" spans="1:3" x14ac:dyDescent="0.35">
      <c r="A3" s="30" t="s">
        <v>56</v>
      </c>
      <c r="B3" s="30">
        <f>AVERAGE(Data[Amount])</f>
        <v>4136.2299999999996</v>
      </c>
      <c r="C3" s="30">
        <f>AVERAGE(Data[Units])</f>
        <v>152.19999999999999</v>
      </c>
    </row>
    <row r="4" spans="1:3" x14ac:dyDescent="0.35">
      <c r="A4" s="30" t="s">
        <v>57</v>
      </c>
      <c r="B4" s="30">
        <f>MEDIAN(Data[Amount])</f>
        <v>3437</v>
      </c>
      <c r="C4" s="30">
        <f>MEDIAN(Data[Units])</f>
        <v>124.5</v>
      </c>
    </row>
    <row r="5" spans="1:3" x14ac:dyDescent="0.35">
      <c r="A5" s="30" t="s">
        <v>58</v>
      </c>
      <c r="B5" s="30">
        <f>MIN(Data[Amount])</f>
        <v>0</v>
      </c>
      <c r="C5" s="30">
        <f>MIN(Data[Units])</f>
        <v>0</v>
      </c>
    </row>
    <row r="6" spans="1:3" x14ac:dyDescent="0.35">
      <c r="A6" s="30" t="s">
        <v>59</v>
      </c>
      <c r="B6" s="30">
        <f>MAX(Data[Amount])</f>
        <v>16184</v>
      </c>
      <c r="C6" s="30">
        <f>MAX(Data[Units])</f>
        <v>525</v>
      </c>
    </row>
    <row r="7" spans="1:3" x14ac:dyDescent="0.35">
      <c r="A7" s="30" t="s">
        <v>60</v>
      </c>
      <c r="B7" s="30">
        <f>B6-B5</f>
        <v>16184</v>
      </c>
      <c r="C7" s="30">
        <f>C6-C5</f>
        <v>525</v>
      </c>
    </row>
    <row r="8" spans="1:3" x14ac:dyDescent="0.35">
      <c r="A8" s="30" t="s">
        <v>61</v>
      </c>
      <c r="B8" s="30">
        <f>_xlfn.PERCENTILE.EXC(Data[Amount],0.25)</f>
        <v>1652</v>
      </c>
      <c r="C8" s="30">
        <f>_xlfn.PERCENTILE.EXC(Data[Units],0.25)</f>
        <v>54</v>
      </c>
    </row>
    <row r="9" spans="1:3" x14ac:dyDescent="0.35">
      <c r="A9" s="30" t="s">
        <v>62</v>
      </c>
      <c r="B9" s="30">
        <f>_xlfn.PERCENTILE.EXC(Data[Amount],0.75)</f>
        <v>6245.75</v>
      </c>
      <c r="C9" s="30">
        <f>_xlfn.PERCENTILE.EXC(Data[Units],0.75)</f>
        <v>223.5</v>
      </c>
    </row>
    <row r="10" spans="1:3" x14ac:dyDescent="0.35">
      <c r="A10" s="30" t="s">
        <v>64</v>
      </c>
      <c r="B10" s="30">
        <f>B9-B8</f>
        <v>4593.75</v>
      </c>
      <c r="C10" s="30">
        <f>C9-C8</f>
        <v>169.5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C9226-AC46-4A07-AC38-09870FB912D7}">
  <dimension ref="B2:F303"/>
  <sheetViews>
    <sheetView tabSelected="1" zoomScale="96" zoomScaleNormal="96" workbookViewId="0">
      <selection activeCell="G13" sqref="G13"/>
    </sheetView>
  </sheetViews>
  <sheetFormatPr defaultRowHeight="14" x14ac:dyDescent="0.35"/>
  <cols>
    <col min="2" max="2" width="19.54296875" customWidth="1"/>
    <col min="3" max="3" width="14.7265625" customWidth="1"/>
    <col min="4" max="4" width="21.81640625" customWidth="1"/>
    <col min="5" max="5" width="13.54296875" customWidth="1"/>
    <col min="6" max="6" width="11.7265625" customWidth="1"/>
  </cols>
  <sheetData>
    <row r="2" spans="2:6" ht="14.5" x14ac:dyDescent="0.35">
      <c r="B2" s="6" t="s">
        <v>11</v>
      </c>
      <c r="C2" s="6" t="s">
        <v>12</v>
      </c>
      <c r="D2" s="6" t="s">
        <v>0</v>
      </c>
      <c r="E2" s="10" t="s">
        <v>1</v>
      </c>
      <c r="F2" s="10" t="s">
        <v>50</v>
      </c>
    </row>
    <row r="3" spans="2:6" ht="14.5" x14ac:dyDescent="0.35">
      <c r="B3" t="s">
        <v>3</v>
      </c>
      <c r="C3" t="s">
        <v>38</v>
      </c>
      <c r="D3" t="s">
        <v>26</v>
      </c>
      <c r="E3" s="4">
        <v>8841</v>
      </c>
      <c r="F3" s="5">
        <v>303</v>
      </c>
    </row>
    <row r="4" spans="2:6" ht="14.5" x14ac:dyDescent="0.35">
      <c r="B4" t="s">
        <v>10</v>
      </c>
      <c r="C4" t="s">
        <v>36</v>
      </c>
      <c r="D4" t="s">
        <v>32</v>
      </c>
      <c r="E4" s="4">
        <v>6657</v>
      </c>
      <c r="F4" s="5">
        <v>303</v>
      </c>
    </row>
    <row r="5" spans="2:6" ht="14.5" x14ac:dyDescent="0.35">
      <c r="B5" t="s">
        <v>2</v>
      </c>
      <c r="C5" t="s">
        <v>35</v>
      </c>
      <c r="D5" t="s">
        <v>17</v>
      </c>
      <c r="E5" s="4">
        <v>1589</v>
      </c>
      <c r="F5" s="5">
        <v>303</v>
      </c>
    </row>
    <row r="6" spans="2:6" ht="14.5" x14ac:dyDescent="0.35">
      <c r="B6" t="s">
        <v>8</v>
      </c>
      <c r="C6" t="s">
        <v>35</v>
      </c>
      <c r="D6" t="s">
        <v>27</v>
      </c>
      <c r="E6" s="4">
        <v>4753</v>
      </c>
      <c r="F6" s="5">
        <v>300</v>
      </c>
    </row>
    <row r="7" spans="2:6" ht="14.5" x14ac:dyDescent="0.35">
      <c r="B7" t="s">
        <v>7</v>
      </c>
      <c r="C7" t="s">
        <v>36</v>
      </c>
      <c r="D7" t="s">
        <v>19</v>
      </c>
      <c r="E7" s="4">
        <v>2870</v>
      </c>
      <c r="F7" s="5">
        <v>300</v>
      </c>
    </row>
    <row r="8" spans="2:6" ht="14.5" x14ac:dyDescent="0.35">
      <c r="B8" t="s">
        <v>40</v>
      </c>
      <c r="C8" t="s">
        <v>38</v>
      </c>
      <c r="D8" t="s">
        <v>13</v>
      </c>
      <c r="E8" s="4">
        <v>5670</v>
      </c>
      <c r="F8" s="5">
        <v>297</v>
      </c>
    </row>
    <row r="9" spans="2:6" ht="14.5" x14ac:dyDescent="0.35">
      <c r="B9" t="s">
        <v>41</v>
      </c>
      <c r="C9" t="s">
        <v>36</v>
      </c>
      <c r="D9" t="s">
        <v>18</v>
      </c>
      <c r="E9" s="4">
        <v>9632</v>
      </c>
      <c r="F9" s="5">
        <v>288</v>
      </c>
    </row>
    <row r="10" spans="2:6" ht="14.5" x14ac:dyDescent="0.35">
      <c r="B10" t="s">
        <v>7</v>
      </c>
      <c r="C10" t="s">
        <v>35</v>
      </c>
      <c r="D10" t="s">
        <v>28</v>
      </c>
      <c r="E10" s="4">
        <v>5194</v>
      </c>
      <c r="F10" s="5">
        <v>288</v>
      </c>
    </row>
    <row r="11" spans="2:6" ht="14.5" x14ac:dyDescent="0.35">
      <c r="B11" t="s">
        <v>8</v>
      </c>
      <c r="C11" t="s">
        <v>34</v>
      </c>
      <c r="D11" t="s">
        <v>31</v>
      </c>
      <c r="E11" s="4">
        <v>3507</v>
      </c>
      <c r="F11" s="5">
        <v>288</v>
      </c>
    </row>
    <row r="12" spans="2:6" ht="14.5" x14ac:dyDescent="0.35">
      <c r="B12" t="s">
        <v>10</v>
      </c>
      <c r="C12" t="s">
        <v>37</v>
      </c>
      <c r="D12" t="s">
        <v>21</v>
      </c>
      <c r="E12" s="4">
        <v>245</v>
      </c>
      <c r="F12" s="5">
        <v>288</v>
      </c>
    </row>
    <row r="13" spans="2:6" ht="14.5" x14ac:dyDescent="0.35">
      <c r="B13" t="s">
        <v>6</v>
      </c>
      <c r="C13" t="s">
        <v>38</v>
      </c>
      <c r="D13" t="s">
        <v>27</v>
      </c>
      <c r="E13" s="4">
        <v>1134</v>
      </c>
      <c r="F13" s="5">
        <v>282</v>
      </c>
    </row>
    <row r="14" spans="2:6" ht="14.5" x14ac:dyDescent="0.35">
      <c r="B14" t="s">
        <v>10</v>
      </c>
      <c r="C14" t="s">
        <v>39</v>
      </c>
      <c r="D14" t="s">
        <v>21</v>
      </c>
      <c r="E14" s="4">
        <v>4858</v>
      </c>
      <c r="F14" s="5">
        <v>279</v>
      </c>
    </row>
    <row r="15" spans="2:6" ht="14.5" x14ac:dyDescent="0.35">
      <c r="B15" t="s">
        <v>10</v>
      </c>
      <c r="C15" t="s">
        <v>35</v>
      </c>
      <c r="D15" t="s">
        <v>18</v>
      </c>
      <c r="E15" s="4">
        <v>3808</v>
      </c>
      <c r="F15" s="5">
        <v>279</v>
      </c>
    </row>
    <row r="16" spans="2:6" ht="14.5" x14ac:dyDescent="0.35">
      <c r="B16" t="s">
        <v>3</v>
      </c>
      <c r="C16" t="s">
        <v>34</v>
      </c>
      <c r="D16" t="s">
        <v>14</v>
      </c>
      <c r="E16" s="4">
        <v>7259</v>
      </c>
      <c r="F16" s="5">
        <v>276</v>
      </c>
    </row>
    <row r="17" spans="2:6" ht="14.5" x14ac:dyDescent="0.35">
      <c r="B17" t="s">
        <v>3</v>
      </c>
      <c r="C17" t="s">
        <v>35</v>
      </c>
      <c r="D17" t="s">
        <v>15</v>
      </c>
      <c r="E17" s="4">
        <v>6657</v>
      </c>
      <c r="F17" s="5">
        <v>276</v>
      </c>
    </row>
    <row r="18" spans="2:6" ht="14.5" x14ac:dyDescent="0.35">
      <c r="B18" t="s">
        <v>9</v>
      </c>
      <c r="C18" t="s">
        <v>37</v>
      </c>
      <c r="D18" t="s">
        <v>29</v>
      </c>
      <c r="E18" s="4">
        <v>1085</v>
      </c>
      <c r="F18" s="5">
        <v>273</v>
      </c>
    </row>
    <row r="19" spans="2:6" ht="14.5" x14ac:dyDescent="0.35">
      <c r="B19" t="s">
        <v>7</v>
      </c>
      <c r="C19" t="s">
        <v>38</v>
      </c>
      <c r="D19" t="s">
        <v>18</v>
      </c>
      <c r="E19" s="4">
        <v>1778</v>
      </c>
      <c r="F19" s="5">
        <v>270</v>
      </c>
    </row>
    <row r="20" spans="2:6" ht="14.5" x14ac:dyDescent="0.35">
      <c r="B20" t="s">
        <v>6</v>
      </c>
      <c r="C20" t="s">
        <v>35</v>
      </c>
      <c r="D20" t="s">
        <v>20</v>
      </c>
      <c r="E20" s="4">
        <v>1071</v>
      </c>
      <c r="F20" s="5">
        <v>270</v>
      </c>
    </row>
    <row r="21" spans="2:6" ht="14.5" x14ac:dyDescent="0.35">
      <c r="B21" t="s">
        <v>10</v>
      </c>
      <c r="C21" t="s">
        <v>36</v>
      </c>
      <c r="D21" t="s">
        <v>23</v>
      </c>
      <c r="E21" s="4">
        <v>2317</v>
      </c>
      <c r="F21" s="5">
        <v>261</v>
      </c>
    </row>
    <row r="22" spans="2:6" ht="14.5" x14ac:dyDescent="0.35">
      <c r="B22" t="s">
        <v>7</v>
      </c>
      <c r="C22" t="s">
        <v>38</v>
      </c>
      <c r="D22" t="s">
        <v>28</v>
      </c>
      <c r="E22" s="4">
        <v>5677</v>
      </c>
      <c r="F22" s="5">
        <v>258</v>
      </c>
    </row>
    <row r="23" spans="2:6" ht="14.5" x14ac:dyDescent="0.35">
      <c r="B23" t="s">
        <v>3</v>
      </c>
      <c r="C23" t="s">
        <v>35</v>
      </c>
      <c r="D23" t="s">
        <v>14</v>
      </c>
      <c r="E23" s="4">
        <v>2415</v>
      </c>
      <c r="F23" s="5">
        <v>255</v>
      </c>
    </row>
    <row r="24" spans="2:6" ht="14.5" x14ac:dyDescent="0.35">
      <c r="B24" t="s">
        <v>7</v>
      </c>
      <c r="C24" t="s">
        <v>35</v>
      </c>
      <c r="D24" t="s">
        <v>30</v>
      </c>
      <c r="E24" s="4">
        <v>6755</v>
      </c>
      <c r="F24" s="5">
        <v>252</v>
      </c>
    </row>
    <row r="25" spans="2:6" ht="14.5" x14ac:dyDescent="0.35">
      <c r="B25" t="s">
        <v>7</v>
      </c>
      <c r="C25" t="s">
        <v>36</v>
      </c>
      <c r="D25" t="s">
        <v>29</v>
      </c>
      <c r="E25" s="4">
        <v>5551</v>
      </c>
      <c r="F25" s="5">
        <v>252</v>
      </c>
    </row>
    <row r="26" spans="2:6" ht="14.5" x14ac:dyDescent="0.35">
      <c r="B26" t="s">
        <v>5</v>
      </c>
      <c r="C26" t="s">
        <v>39</v>
      </c>
      <c r="D26" t="s">
        <v>18</v>
      </c>
      <c r="E26" s="4">
        <v>385</v>
      </c>
      <c r="F26" s="5">
        <v>249</v>
      </c>
    </row>
    <row r="27" spans="2:6" ht="14.5" x14ac:dyDescent="0.35">
      <c r="B27" t="s">
        <v>5</v>
      </c>
      <c r="C27" t="s">
        <v>35</v>
      </c>
      <c r="D27" t="s">
        <v>31</v>
      </c>
      <c r="E27" s="4">
        <v>4753</v>
      </c>
      <c r="F27" s="5">
        <v>246</v>
      </c>
    </row>
    <row r="28" spans="2:6" ht="14.5" x14ac:dyDescent="0.35">
      <c r="B28" t="s">
        <v>7</v>
      </c>
      <c r="C28" t="s">
        <v>39</v>
      </c>
      <c r="D28" t="s">
        <v>17</v>
      </c>
      <c r="E28" s="4">
        <v>4438</v>
      </c>
      <c r="F28" s="5">
        <v>246</v>
      </c>
    </row>
    <row r="29" spans="2:6" ht="14.5" x14ac:dyDescent="0.35">
      <c r="B29" t="s">
        <v>2</v>
      </c>
      <c r="C29" t="s">
        <v>36</v>
      </c>
      <c r="D29" t="s">
        <v>31</v>
      </c>
      <c r="E29" s="4">
        <v>3094</v>
      </c>
      <c r="F29" s="5">
        <v>246</v>
      </c>
    </row>
    <row r="30" spans="2:6" ht="14.5" x14ac:dyDescent="0.35">
      <c r="B30" t="s">
        <v>9</v>
      </c>
      <c r="C30" t="s">
        <v>37</v>
      </c>
      <c r="D30" t="s">
        <v>26</v>
      </c>
      <c r="E30" s="4">
        <v>2856</v>
      </c>
      <c r="F30" s="5">
        <v>246</v>
      </c>
    </row>
    <row r="31" spans="2:6" ht="14.5" x14ac:dyDescent="0.35">
      <c r="B31" t="s">
        <v>9</v>
      </c>
      <c r="C31" t="s">
        <v>35</v>
      </c>
      <c r="D31" t="s">
        <v>15</v>
      </c>
      <c r="E31" s="4">
        <v>7833</v>
      </c>
      <c r="F31" s="5">
        <v>243</v>
      </c>
    </row>
    <row r="32" spans="2:6" ht="14.5" x14ac:dyDescent="0.35">
      <c r="B32" t="s">
        <v>7</v>
      </c>
      <c r="C32" t="s">
        <v>35</v>
      </c>
      <c r="D32" t="s">
        <v>19</v>
      </c>
      <c r="E32" s="4">
        <v>4585</v>
      </c>
      <c r="F32" s="5">
        <v>240</v>
      </c>
    </row>
    <row r="33" spans="2:6" ht="14.5" x14ac:dyDescent="0.35">
      <c r="B33" t="s">
        <v>41</v>
      </c>
      <c r="C33" t="s">
        <v>37</v>
      </c>
      <c r="D33" t="s">
        <v>30</v>
      </c>
      <c r="E33" s="4">
        <v>1526</v>
      </c>
      <c r="F33" s="5">
        <v>240</v>
      </c>
    </row>
    <row r="34" spans="2:6" ht="14.5" x14ac:dyDescent="0.35">
      <c r="B34" t="s">
        <v>5</v>
      </c>
      <c r="C34" t="s">
        <v>34</v>
      </c>
      <c r="D34" t="s">
        <v>22</v>
      </c>
      <c r="E34" s="4">
        <v>6279</v>
      </c>
      <c r="F34" s="5">
        <v>237</v>
      </c>
    </row>
    <row r="35" spans="2:6" ht="14.5" x14ac:dyDescent="0.35">
      <c r="B35" t="s">
        <v>40</v>
      </c>
      <c r="C35" t="s">
        <v>35</v>
      </c>
      <c r="D35" t="s">
        <v>32</v>
      </c>
      <c r="E35" s="4">
        <v>12348</v>
      </c>
      <c r="F35" s="5">
        <v>234</v>
      </c>
    </row>
    <row r="36" spans="2:6" ht="14.5" x14ac:dyDescent="0.35">
      <c r="B36" t="s">
        <v>3</v>
      </c>
      <c r="C36" t="s">
        <v>35</v>
      </c>
      <c r="D36" t="s">
        <v>25</v>
      </c>
      <c r="E36" s="4">
        <v>2464</v>
      </c>
      <c r="F36" s="5">
        <v>234</v>
      </c>
    </row>
    <row r="37" spans="2:6" ht="14.5" x14ac:dyDescent="0.35">
      <c r="B37" t="s">
        <v>8</v>
      </c>
      <c r="C37" t="s">
        <v>38</v>
      </c>
      <c r="D37" t="s">
        <v>23</v>
      </c>
      <c r="E37" s="4">
        <v>1701</v>
      </c>
      <c r="F37" s="5">
        <v>234</v>
      </c>
    </row>
    <row r="38" spans="2:6" ht="14.5" x14ac:dyDescent="0.35">
      <c r="B38" t="s">
        <v>41</v>
      </c>
      <c r="C38" t="s">
        <v>36</v>
      </c>
      <c r="D38" t="s">
        <v>13</v>
      </c>
      <c r="E38" s="4">
        <v>10311</v>
      </c>
      <c r="F38" s="5">
        <v>231</v>
      </c>
    </row>
    <row r="39" spans="2:6" ht="14.5" x14ac:dyDescent="0.35">
      <c r="B39" t="s">
        <v>41</v>
      </c>
      <c r="C39" t="s">
        <v>37</v>
      </c>
      <c r="D39" t="s">
        <v>15</v>
      </c>
      <c r="E39" s="4">
        <v>714</v>
      </c>
      <c r="F39" s="5">
        <v>231</v>
      </c>
    </row>
    <row r="40" spans="2:6" ht="14.5" x14ac:dyDescent="0.35">
      <c r="B40" t="s">
        <v>10</v>
      </c>
      <c r="C40" t="s">
        <v>35</v>
      </c>
      <c r="D40" t="s">
        <v>21</v>
      </c>
      <c r="E40" s="4">
        <v>567</v>
      </c>
      <c r="F40" s="5">
        <v>228</v>
      </c>
    </row>
    <row r="41" spans="2:6" ht="14.5" x14ac:dyDescent="0.35">
      <c r="B41" t="s">
        <v>7</v>
      </c>
      <c r="C41" t="s">
        <v>37</v>
      </c>
      <c r="D41" t="s">
        <v>14</v>
      </c>
      <c r="E41" s="4">
        <v>6608</v>
      </c>
      <c r="F41" s="5">
        <v>225</v>
      </c>
    </row>
    <row r="42" spans="2:6" ht="14.5" x14ac:dyDescent="0.35">
      <c r="B42" t="s">
        <v>40</v>
      </c>
      <c r="C42" t="s">
        <v>39</v>
      </c>
      <c r="D42" t="s">
        <v>28</v>
      </c>
      <c r="E42" s="4">
        <v>3101</v>
      </c>
      <c r="F42" s="5">
        <v>225</v>
      </c>
    </row>
    <row r="43" spans="2:6" ht="14.5" x14ac:dyDescent="0.35">
      <c r="B43" t="s">
        <v>41</v>
      </c>
      <c r="C43" t="s">
        <v>34</v>
      </c>
      <c r="D43" t="s">
        <v>16</v>
      </c>
      <c r="E43" s="4">
        <v>1274</v>
      </c>
      <c r="F43" s="5">
        <v>225</v>
      </c>
    </row>
    <row r="44" spans="2:6" ht="14.5" x14ac:dyDescent="0.35">
      <c r="B44" t="s">
        <v>8</v>
      </c>
      <c r="C44" t="s">
        <v>34</v>
      </c>
      <c r="D44" t="s">
        <v>16</v>
      </c>
      <c r="E44" s="4">
        <v>2009</v>
      </c>
      <c r="F44" s="5">
        <v>219</v>
      </c>
    </row>
    <row r="45" spans="2:6" ht="14.5" x14ac:dyDescent="0.35">
      <c r="B45" t="s">
        <v>41</v>
      </c>
      <c r="C45" t="s">
        <v>35</v>
      </c>
      <c r="D45" t="s">
        <v>28</v>
      </c>
      <c r="E45" s="4">
        <v>7455</v>
      </c>
      <c r="F45" s="5">
        <v>216</v>
      </c>
    </row>
    <row r="46" spans="2:6" ht="14.5" x14ac:dyDescent="0.35">
      <c r="B46" t="s">
        <v>2</v>
      </c>
      <c r="C46" t="s">
        <v>39</v>
      </c>
      <c r="D46" t="s">
        <v>21</v>
      </c>
      <c r="E46" s="4">
        <v>7651</v>
      </c>
      <c r="F46" s="5">
        <v>213</v>
      </c>
    </row>
    <row r="47" spans="2:6" ht="14.5" x14ac:dyDescent="0.35">
      <c r="B47" t="s">
        <v>8</v>
      </c>
      <c r="C47" t="s">
        <v>38</v>
      </c>
      <c r="D47" t="s">
        <v>32</v>
      </c>
      <c r="E47" s="4">
        <v>3752</v>
      </c>
      <c r="F47" s="5">
        <v>213</v>
      </c>
    </row>
    <row r="48" spans="2:6" ht="14.5" x14ac:dyDescent="0.35">
      <c r="B48" t="s">
        <v>8</v>
      </c>
      <c r="C48" t="s">
        <v>39</v>
      </c>
      <c r="D48" t="s">
        <v>31</v>
      </c>
      <c r="E48" s="4">
        <v>8890</v>
      </c>
      <c r="F48" s="5">
        <v>210</v>
      </c>
    </row>
    <row r="49" spans="2:6" ht="14.5" x14ac:dyDescent="0.35">
      <c r="B49" t="s">
        <v>8</v>
      </c>
      <c r="C49" t="s">
        <v>35</v>
      </c>
      <c r="D49" t="s">
        <v>22</v>
      </c>
      <c r="E49" s="4">
        <v>5012</v>
      </c>
      <c r="F49" s="5">
        <v>210</v>
      </c>
    </row>
    <row r="50" spans="2:6" ht="14.5" x14ac:dyDescent="0.35">
      <c r="B50" t="s">
        <v>7</v>
      </c>
      <c r="C50" t="s">
        <v>37</v>
      </c>
      <c r="D50" t="s">
        <v>22</v>
      </c>
      <c r="E50" s="4">
        <v>9835</v>
      </c>
      <c r="F50" s="5">
        <v>207</v>
      </c>
    </row>
    <row r="51" spans="2:6" ht="14.5" x14ac:dyDescent="0.35">
      <c r="B51" t="s">
        <v>6</v>
      </c>
      <c r="C51" t="s">
        <v>34</v>
      </c>
      <c r="D51" t="s">
        <v>27</v>
      </c>
      <c r="E51" s="4">
        <v>4242</v>
      </c>
      <c r="F51" s="5">
        <v>207</v>
      </c>
    </row>
    <row r="52" spans="2:6" ht="14.5" x14ac:dyDescent="0.35">
      <c r="B52" t="s">
        <v>9</v>
      </c>
      <c r="C52" t="s">
        <v>37</v>
      </c>
      <c r="D52" t="s">
        <v>4</v>
      </c>
      <c r="E52" s="4">
        <v>259</v>
      </c>
      <c r="F52" s="5">
        <v>207</v>
      </c>
    </row>
    <row r="53" spans="2:6" ht="14.5" x14ac:dyDescent="0.35">
      <c r="B53" t="s">
        <v>9</v>
      </c>
      <c r="C53" t="s">
        <v>36</v>
      </c>
      <c r="D53" t="s">
        <v>27</v>
      </c>
      <c r="E53" s="4">
        <v>11522</v>
      </c>
      <c r="F53" s="5">
        <v>204</v>
      </c>
    </row>
    <row r="54" spans="2:6" ht="14.5" x14ac:dyDescent="0.35">
      <c r="B54" t="s">
        <v>10</v>
      </c>
      <c r="C54" t="s">
        <v>34</v>
      </c>
      <c r="D54" t="s">
        <v>19</v>
      </c>
      <c r="E54" s="4">
        <v>5355</v>
      </c>
      <c r="F54" s="5">
        <v>204</v>
      </c>
    </row>
    <row r="55" spans="2:6" ht="14.5" x14ac:dyDescent="0.35">
      <c r="B55" t="s">
        <v>9</v>
      </c>
      <c r="C55" t="s">
        <v>39</v>
      </c>
      <c r="D55" t="s">
        <v>18</v>
      </c>
      <c r="E55" s="4">
        <v>2639</v>
      </c>
      <c r="F55" s="5">
        <v>204</v>
      </c>
    </row>
    <row r="56" spans="2:6" ht="14.5" x14ac:dyDescent="0.35">
      <c r="B56" t="s">
        <v>8</v>
      </c>
      <c r="C56" t="s">
        <v>37</v>
      </c>
      <c r="D56" t="s">
        <v>19</v>
      </c>
      <c r="E56" s="4">
        <v>1771</v>
      </c>
      <c r="F56" s="5">
        <v>204</v>
      </c>
    </row>
    <row r="57" spans="2:6" ht="14.5" x14ac:dyDescent="0.35">
      <c r="B57" t="s">
        <v>41</v>
      </c>
      <c r="C57" t="s">
        <v>36</v>
      </c>
      <c r="D57" t="s">
        <v>26</v>
      </c>
      <c r="E57" s="4">
        <v>98</v>
      </c>
      <c r="F57" s="5">
        <v>204</v>
      </c>
    </row>
    <row r="58" spans="2:6" ht="14.5" x14ac:dyDescent="0.35">
      <c r="B58" t="s">
        <v>5</v>
      </c>
      <c r="C58" t="s">
        <v>35</v>
      </c>
      <c r="D58" t="s">
        <v>15</v>
      </c>
      <c r="E58" s="4">
        <v>13391</v>
      </c>
      <c r="F58" s="5">
        <v>201</v>
      </c>
    </row>
    <row r="59" spans="2:6" ht="14.5" x14ac:dyDescent="0.35">
      <c r="B59" t="s">
        <v>2</v>
      </c>
      <c r="C59" t="s">
        <v>37</v>
      </c>
      <c r="D59" t="s">
        <v>17</v>
      </c>
      <c r="E59" s="4">
        <v>9926</v>
      </c>
      <c r="F59" s="5">
        <v>201</v>
      </c>
    </row>
    <row r="60" spans="2:6" ht="14.5" x14ac:dyDescent="0.35">
      <c r="B60" t="s">
        <v>5</v>
      </c>
      <c r="C60" t="s">
        <v>34</v>
      </c>
      <c r="D60" t="s">
        <v>15</v>
      </c>
      <c r="E60" s="4">
        <v>7280</v>
      </c>
      <c r="F60" s="5">
        <v>201</v>
      </c>
    </row>
    <row r="61" spans="2:6" ht="14.5" x14ac:dyDescent="0.35">
      <c r="B61" t="s">
        <v>40</v>
      </c>
      <c r="C61" t="s">
        <v>36</v>
      </c>
      <c r="D61" t="s">
        <v>13</v>
      </c>
      <c r="E61" s="4">
        <v>4424</v>
      </c>
      <c r="F61" s="5">
        <v>201</v>
      </c>
    </row>
    <row r="62" spans="2:6" ht="14.5" x14ac:dyDescent="0.35">
      <c r="B62" t="s">
        <v>7</v>
      </c>
      <c r="C62" t="s">
        <v>39</v>
      </c>
      <c r="D62" t="s">
        <v>27</v>
      </c>
      <c r="E62" s="4">
        <v>966</v>
      </c>
      <c r="F62" s="5">
        <v>198</v>
      </c>
    </row>
    <row r="63" spans="2:6" ht="14.5" x14ac:dyDescent="0.35">
      <c r="B63" t="s">
        <v>10</v>
      </c>
      <c r="C63" t="s">
        <v>35</v>
      </c>
      <c r="D63" t="s">
        <v>20</v>
      </c>
      <c r="E63" s="4">
        <v>1974</v>
      </c>
      <c r="F63" s="5">
        <v>195</v>
      </c>
    </row>
    <row r="64" spans="2:6" ht="14.5" x14ac:dyDescent="0.35">
      <c r="B64" t="s">
        <v>8</v>
      </c>
      <c r="C64" t="s">
        <v>37</v>
      </c>
      <c r="D64" t="s">
        <v>22</v>
      </c>
      <c r="E64" s="4">
        <v>1890</v>
      </c>
      <c r="F64" s="5">
        <v>195</v>
      </c>
    </row>
    <row r="65" spans="2:6" ht="14.5" x14ac:dyDescent="0.35">
      <c r="B65" t="s">
        <v>5</v>
      </c>
      <c r="C65" t="s">
        <v>34</v>
      </c>
      <c r="D65" t="s">
        <v>19</v>
      </c>
      <c r="E65" s="4">
        <v>861</v>
      </c>
      <c r="F65" s="5">
        <v>195</v>
      </c>
    </row>
    <row r="66" spans="2:6" ht="14.5" x14ac:dyDescent="0.35">
      <c r="B66" t="s">
        <v>41</v>
      </c>
      <c r="C66" t="s">
        <v>36</v>
      </c>
      <c r="D66" t="s">
        <v>19</v>
      </c>
      <c r="E66" s="4">
        <v>1925</v>
      </c>
      <c r="F66" s="5">
        <v>192</v>
      </c>
    </row>
    <row r="67" spans="2:6" ht="14.5" x14ac:dyDescent="0.35">
      <c r="B67" t="s">
        <v>7</v>
      </c>
      <c r="C67" t="s">
        <v>34</v>
      </c>
      <c r="D67" t="s">
        <v>24</v>
      </c>
      <c r="E67" s="4">
        <v>8862</v>
      </c>
      <c r="F67" s="5">
        <v>189</v>
      </c>
    </row>
    <row r="68" spans="2:6" ht="14.5" x14ac:dyDescent="0.35">
      <c r="B68" t="s">
        <v>6</v>
      </c>
      <c r="C68" t="s">
        <v>37</v>
      </c>
      <c r="D68" t="s">
        <v>23</v>
      </c>
      <c r="E68" s="4">
        <v>4949</v>
      </c>
      <c r="F68" s="5">
        <v>189</v>
      </c>
    </row>
    <row r="69" spans="2:6" ht="14.5" x14ac:dyDescent="0.35">
      <c r="B69" t="s">
        <v>9</v>
      </c>
      <c r="C69" t="s">
        <v>36</v>
      </c>
      <c r="D69" t="s">
        <v>32</v>
      </c>
      <c r="E69" s="4">
        <v>2954</v>
      </c>
      <c r="F69" s="5">
        <v>189</v>
      </c>
    </row>
    <row r="70" spans="2:6" ht="14.5" x14ac:dyDescent="0.35">
      <c r="B70" t="s">
        <v>9</v>
      </c>
      <c r="C70" t="s">
        <v>34</v>
      </c>
      <c r="D70" t="s">
        <v>16</v>
      </c>
      <c r="E70" s="4">
        <v>938</v>
      </c>
      <c r="F70" s="5">
        <v>189</v>
      </c>
    </row>
    <row r="71" spans="2:6" ht="14.5" x14ac:dyDescent="0.35">
      <c r="B71" t="s">
        <v>41</v>
      </c>
      <c r="C71" t="s">
        <v>35</v>
      </c>
      <c r="D71" t="s">
        <v>15</v>
      </c>
      <c r="E71" s="4">
        <v>2114</v>
      </c>
      <c r="F71" s="5">
        <v>186</v>
      </c>
    </row>
    <row r="72" spans="2:6" ht="14.5" x14ac:dyDescent="0.35">
      <c r="B72" t="s">
        <v>8</v>
      </c>
      <c r="C72" t="s">
        <v>39</v>
      </c>
      <c r="D72" t="s">
        <v>30</v>
      </c>
      <c r="E72" s="4">
        <v>7021</v>
      </c>
      <c r="F72" s="5">
        <v>183</v>
      </c>
    </row>
    <row r="73" spans="2:6" ht="14.5" x14ac:dyDescent="0.35">
      <c r="B73" t="s">
        <v>2</v>
      </c>
      <c r="C73" t="s">
        <v>38</v>
      </c>
      <c r="D73" t="s">
        <v>28</v>
      </c>
      <c r="E73" s="4">
        <v>6580</v>
      </c>
      <c r="F73" s="5">
        <v>183</v>
      </c>
    </row>
    <row r="74" spans="2:6" ht="14.5" x14ac:dyDescent="0.35">
      <c r="B74" t="s">
        <v>6</v>
      </c>
      <c r="C74" t="s">
        <v>35</v>
      </c>
      <c r="D74" t="s">
        <v>27</v>
      </c>
      <c r="E74" s="4">
        <v>3864</v>
      </c>
      <c r="F74" s="5">
        <v>177</v>
      </c>
    </row>
    <row r="75" spans="2:6" ht="14.5" x14ac:dyDescent="0.35">
      <c r="B75" t="s">
        <v>7</v>
      </c>
      <c r="C75" t="s">
        <v>36</v>
      </c>
      <c r="D75" t="s">
        <v>18</v>
      </c>
      <c r="E75" s="4">
        <v>2646</v>
      </c>
      <c r="F75" s="5">
        <v>177</v>
      </c>
    </row>
    <row r="76" spans="2:6" ht="14.5" x14ac:dyDescent="0.35">
      <c r="B76" t="s">
        <v>41</v>
      </c>
      <c r="C76" t="s">
        <v>37</v>
      </c>
      <c r="D76" t="s">
        <v>26</v>
      </c>
      <c r="E76" s="4">
        <v>2324</v>
      </c>
      <c r="F76" s="5">
        <v>177</v>
      </c>
    </row>
    <row r="77" spans="2:6" ht="14.5" x14ac:dyDescent="0.35">
      <c r="B77" t="s">
        <v>41</v>
      </c>
      <c r="C77" t="s">
        <v>34</v>
      </c>
      <c r="D77" t="s">
        <v>33</v>
      </c>
      <c r="E77" s="4">
        <v>7847</v>
      </c>
      <c r="F77" s="5">
        <v>174</v>
      </c>
    </row>
    <row r="78" spans="2:6" ht="14.5" x14ac:dyDescent="0.35">
      <c r="B78" t="s">
        <v>41</v>
      </c>
      <c r="C78" t="s">
        <v>36</v>
      </c>
      <c r="D78" t="s">
        <v>30</v>
      </c>
      <c r="E78" s="4">
        <v>6118</v>
      </c>
      <c r="F78" s="5">
        <v>174</v>
      </c>
    </row>
    <row r="79" spans="2:6" ht="14.5" x14ac:dyDescent="0.35">
      <c r="B79" t="s">
        <v>40</v>
      </c>
      <c r="C79" t="s">
        <v>35</v>
      </c>
      <c r="D79" t="s">
        <v>16</v>
      </c>
      <c r="E79" s="4">
        <v>4725</v>
      </c>
      <c r="F79" s="5">
        <v>174</v>
      </c>
    </row>
    <row r="80" spans="2:6" ht="14.5" x14ac:dyDescent="0.35">
      <c r="B80" t="s">
        <v>9</v>
      </c>
      <c r="C80" t="s">
        <v>34</v>
      </c>
      <c r="D80" t="s">
        <v>17</v>
      </c>
      <c r="E80" s="4">
        <v>707</v>
      </c>
      <c r="F80" s="5">
        <v>174</v>
      </c>
    </row>
    <row r="81" spans="2:6" ht="14.5" x14ac:dyDescent="0.35">
      <c r="B81" t="s">
        <v>3</v>
      </c>
      <c r="C81" t="s">
        <v>39</v>
      </c>
      <c r="D81" t="s">
        <v>26</v>
      </c>
      <c r="E81" s="4">
        <v>4956</v>
      </c>
      <c r="F81" s="5">
        <v>171</v>
      </c>
    </row>
    <row r="82" spans="2:6" ht="14.5" x14ac:dyDescent="0.35">
      <c r="B82" t="s">
        <v>5</v>
      </c>
      <c r="C82" t="s">
        <v>39</v>
      </c>
      <c r="D82" t="s">
        <v>24</v>
      </c>
      <c r="E82" s="4">
        <v>4018</v>
      </c>
      <c r="F82" s="5">
        <v>171</v>
      </c>
    </row>
    <row r="83" spans="2:6" ht="14.5" x14ac:dyDescent="0.35">
      <c r="B83" t="s">
        <v>5</v>
      </c>
      <c r="C83" t="s">
        <v>38</v>
      </c>
      <c r="D83" t="s">
        <v>19</v>
      </c>
      <c r="E83" s="4">
        <v>5474</v>
      </c>
      <c r="F83" s="5">
        <v>168</v>
      </c>
    </row>
    <row r="84" spans="2:6" ht="14.5" x14ac:dyDescent="0.35">
      <c r="B84" t="s">
        <v>8</v>
      </c>
      <c r="C84" t="s">
        <v>35</v>
      </c>
      <c r="D84" t="s">
        <v>29</v>
      </c>
      <c r="E84" s="4">
        <v>2023</v>
      </c>
      <c r="F84" s="5">
        <v>168</v>
      </c>
    </row>
    <row r="85" spans="2:6" ht="14.5" x14ac:dyDescent="0.35">
      <c r="B85" t="s">
        <v>3</v>
      </c>
      <c r="C85" t="s">
        <v>39</v>
      </c>
      <c r="D85" t="s">
        <v>16</v>
      </c>
      <c r="E85" s="4">
        <v>21</v>
      </c>
      <c r="F85" s="5">
        <v>168</v>
      </c>
    </row>
    <row r="86" spans="2:6" ht="14.5" x14ac:dyDescent="0.35">
      <c r="B86" t="s">
        <v>3</v>
      </c>
      <c r="C86" t="s">
        <v>36</v>
      </c>
      <c r="D86" t="s">
        <v>23</v>
      </c>
      <c r="E86" s="4">
        <v>3773</v>
      </c>
      <c r="F86" s="5">
        <v>165</v>
      </c>
    </row>
    <row r="87" spans="2:6" ht="14.5" x14ac:dyDescent="0.35">
      <c r="B87" t="s">
        <v>2</v>
      </c>
      <c r="C87" t="s">
        <v>39</v>
      </c>
      <c r="D87" t="s">
        <v>20</v>
      </c>
      <c r="E87" s="4">
        <v>9443</v>
      </c>
      <c r="F87" s="5">
        <v>162</v>
      </c>
    </row>
    <row r="88" spans="2:6" ht="14.5" x14ac:dyDescent="0.35">
      <c r="B88" t="s">
        <v>40</v>
      </c>
      <c r="C88" t="s">
        <v>34</v>
      </c>
      <c r="D88" t="s">
        <v>19</v>
      </c>
      <c r="E88" s="4">
        <v>4018</v>
      </c>
      <c r="F88" s="5">
        <v>162</v>
      </c>
    </row>
    <row r="89" spans="2:6" ht="14.5" x14ac:dyDescent="0.35">
      <c r="B89" t="s">
        <v>3</v>
      </c>
      <c r="C89" t="s">
        <v>36</v>
      </c>
      <c r="D89" t="s">
        <v>28</v>
      </c>
      <c r="E89" s="4">
        <v>973</v>
      </c>
      <c r="F89" s="5">
        <v>162</v>
      </c>
    </row>
    <row r="90" spans="2:6" ht="14.5" x14ac:dyDescent="0.35">
      <c r="B90" t="s">
        <v>40</v>
      </c>
      <c r="C90" t="s">
        <v>34</v>
      </c>
      <c r="D90" t="s">
        <v>33</v>
      </c>
      <c r="E90" s="4">
        <v>3794</v>
      </c>
      <c r="F90" s="5">
        <v>159</v>
      </c>
    </row>
    <row r="91" spans="2:6" ht="14.5" x14ac:dyDescent="0.35">
      <c r="B91" t="s">
        <v>9</v>
      </c>
      <c r="C91" t="s">
        <v>35</v>
      </c>
      <c r="D91" t="s">
        <v>26</v>
      </c>
      <c r="E91" s="4">
        <v>98</v>
      </c>
      <c r="F91" s="5">
        <v>159</v>
      </c>
    </row>
    <row r="92" spans="2:6" ht="14.5" x14ac:dyDescent="0.35">
      <c r="B92" t="s">
        <v>40</v>
      </c>
      <c r="C92" t="s">
        <v>34</v>
      </c>
      <c r="D92" t="s">
        <v>17</v>
      </c>
      <c r="E92" s="4">
        <v>5019</v>
      </c>
      <c r="F92" s="5">
        <v>156</v>
      </c>
    </row>
    <row r="93" spans="2:6" ht="14.5" x14ac:dyDescent="0.35">
      <c r="B93" t="s">
        <v>6</v>
      </c>
      <c r="C93" t="s">
        <v>36</v>
      </c>
      <c r="D93" t="s">
        <v>17</v>
      </c>
      <c r="E93" s="4">
        <v>4970</v>
      </c>
      <c r="F93" s="5">
        <v>156</v>
      </c>
    </row>
    <row r="94" spans="2:6" ht="14.5" x14ac:dyDescent="0.35">
      <c r="B94" t="s">
        <v>9</v>
      </c>
      <c r="C94" t="s">
        <v>37</v>
      </c>
      <c r="D94" t="s">
        <v>25</v>
      </c>
      <c r="E94" s="4">
        <v>4305</v>
      </c>
      <c r="F94" s="5">
        <v>156</v>
      </c>
    </row>
    <row r="95" spans="2:6" ht="14.5" x14ac:dyDescent="0.35">
      <c r="B95" t="s">
        <v>2</v>
      </c>
      <c r="C95" t="s">
        <v>38</v>
      </c>
      <c r="D95" t="s">
        <v>23</v>
      </c>
      <c r="E95" s="4">
        <v>4417</v>
      </c>
      <c r="F95" s="5">
        <v>153</v>
      </c>
    </row>
    <row r="96" spans="2:6" ht="14.5" x14ac:dyDescent="0.35">
      <c r="B96" t="s">
        <v>9</v>
      </c>
      <c r="C96" t="s">
        <v>34</v>
      </c>
      <c r="D96" t="s">
        <v>28</v>
      </c>
      <c r="E96" s="4">
        <v>14329</v>
      </c>
      <c r="F96" s="5">
        <v>150</v>
      </c>
    </row>
    <row r="97" spans="2:6" ht="14.5" x14ac:dyDescent="0.35">
      <c r="B97" t="s">
        <v>8</v>
      </c>
      <c r="C97" t="s">
        <v>36</v>
      </c>
      <c r="D97" t="s">
        <v>23</v>
      </c>
      <c r="E97" s="4">
        <v>5019</v>
      </c>
      <c r="F97" s="5">
        <v>150</v>
      </c>
    </row>
    <row r="98" spans="2:6" ht="14.5" x14ac:dyDescent="0.35">
      <c r="B98" t="s">
        <v>6</v>
      </c>
      <c r="C98" t="s">
        <v>34</v>
      </c>
      <c r="D98" t="s">
        <v>17</v>
      </c>
      <c r="E98" s="4">
        <v>3759</v>
      </c>
      <c r="F98" s="5">
        <v>150</v>
      </c>
    </row>
    <row r="99" spans="2:6" ht="14.5" x14ac:dyDescent="0.35">
      <c r="B99" t="s">
        <v>8</v>
      </c>
      <c r="C99" t="s">
        <v>37</v>
      </c>
      <c r="D99" t="s">
        <v>30</v>
      </c>
      <c r="E99" s="4">
        <v>42</v>
      </c>
      <c r="F99" s="5">
        <v>150</v>
      </c>
    </row>
    <row r="100" spans="2:6" ht="14.5" x14ac:dyDescent="0.35">
      <c r="B100" t="s">
        <v>9</v>
      </c>
      <c r="C100" t="s">
        <v>35</v>
      </c>
      <c r="D100" t="s">
        <v>4</v>
      </c>
      <c r="E100" s="4">
        <v>959</v>
      </c>
      <c r="F100" s="5">
        <v>147</v>
      </c>
    </row>
    <row r="101" spans="2:6" ht="14.5" x14ac:dyDescent="0.35">
      <c r="B101" t="s">
        <v>2</v>
      </c>
      <c r="C101" t="s">
        <v>39</v>
      </c>
      <c r="D101" t="s">
        <v>28</v>
      </c>
      <c r="E101" s="4">
        <v>6027</v>
      </c>
      <c r="F101" s="5">
        <v>144</v>
      </c>
    </row>
    <row r="102" spans="2:6" ht="14.5" x14ac:dyDescent="0.35">
      <c r="B102" t="s">
        <v>3</v>
      </c>
      <c r="C102" t="s">
        <v>37</v>
      </c>
      <c r="D102" t="s">
        <v>17</v>
      </c>
      <c r="E102" s="4">
        <v>3983</v>
      </c>
      <c r="F102" s="5">
        <v>144</v>
      </c>
    </row>
    <row r="103" spans="2:6" ht="14.5" x14ac:dyDescent="0.35">
      <c r="B103" t="s">
        <v>9</v>
      </c>
      <c r="C103" t="s">
        <v>35</v>
      </c>
      <c r="D103" t="s">
        <v>27</v>
      </c>
      <c r="E103" s="4">
        <v>2429</v>
      </c>
      <c r="F103" s="5">
        <v>144</v>
      </c>
    </row>
    <row r="104" spans="2:6" ht="14.5" x14ac:dyDescent="0.35">
      <c r="B104" t="s">
        <v>41</v>
      </c>
      <c r="C104" t="s">
        <v>34</v>
      </c>
      <c r="D104" t="s">
        <v>22</v>
      </c>
      <c r="E104" s="4">
        <v>336</v>
      </c>
      <c r="F104" s="5">
        <v>144</v>
      </c>
    </row>
    <row r="105" spans="2:6" ht="14.5" x14ac:dyDescent="0.35">
      <c r="B105" t="s">
        <v>10</v>
      </c>
      <c r="C105" t="s">
        <v>38</v>
      </c>
      <c r="D105" t="s">
        <v>22</v>
      </c>
      <c r="E105" s="4">
        <v>2205</v>
      </c>
      <c r="F105" s="5">
        <v>141</v>
      </c>
    </row>
    <row r="106" spans="2:6" ht="14.5" x14ac:dyDescent="0.35">
      <c r="B106" t="s">
        <v>2</v>
      </c>
      <c r="C106" t="s">
        <v>39</v>
      </c>
      <c r="D106" t="s">
        <v>22</v>
      </c>
      <c r="E106" s="4">
        <v>1568</v>
      </c>
      <c r="F106" s="5">
        <v>141</v>
      </c>
    </row>
    <row r="107" spans="2:6" ht="14.5" x14ac:dyDescent="0.35">
      <c r="B107" t="s">
        <v>2</v>
      </c>
      <c r="C107" t="s">
        <v>37</v>
      </c>
      <c r="D107" t="s">
        <v>18</v>
      </c>
      <c r="E107" s="4">
        <v>11571</v>
      </c>
      <c r="F107" s="5">
        <v>138</v>
      </c>
    </row>
    <row r="108" spans="2:6" ht="14.5" x14ac:dyDescent="0.35">
      <c r="B108" t="s">
        <v>7</v>
      </c>
      <c r="C108" t="s">
        <v>34</v>
      </c>
      <c r="D108" t="s">
        <v>20</v>
      </c>
      <c r="E108" s="4">
        <v>2205</v>
      </c>
      <c r="F108" s="5">
        <v>138</v>
      </c>
    </row>
    <row r="109" spans="2:6" ht="14.5" x14ac:dyDescent="0.35">
      <c r="B109" t="s">
        <v>40</v>
      </c>
      <c r="C109" t="s">
        <v>34</v>
      </c>
      <c r="D109" t="s">
        <v>27</v>
      </c>
      <c r="E109" s="4">
        <v>2289</v>
      </c>
      <c r="F109" s="5">
        <v>135</v>
      </c>
    </row>
    <row r="110" spans="2:6" ht="14.5" x14ac:dyDescent="0.35">
      <c r="B110" t="s">
        <v>6</v>
      </c>
      <c r="C110" t="s">
        <v>36</v>
      </c>
      <c r="D110" t="s">
        <v>29</v>
      </c>
      <c r="E110" s="4">
        <v>1400</v>
      </c>
      <c r="F110" s="5">
        <v>135</v>
      </c>
    </row>
    <row r="111" spans="2:6" ht="14.5" x14ac:dyDescent="0.35">
      <c r="B111" t="s">
        <v>6</v>
      </c>
      <c r="C111" t="s">
        <v>38</v>
      </c>
      <c r="D111" t="s">
        <v>33</v>
      </c>
      <c r="E111" s="4">
        <v>959</v>
      </c>
      <c r="F111" s="5">
        <v>135</v>
      </c>
    </row>
    <row r="112" spans="2:6" ht="14.5" x14ac:dyDescent="0.35">
      <c r="B112" t="s">
        <v>40</v>
      </c>
      <c r="C112" t="s">
        <v>39</v>
      </c>
      <c r="D112" t="s">
        <v>29</v>
      </c>
      <c r="E112" s="4">
        <v>0</v>
      </c>
      <c r="F112" s="5">
        <v>135</v>
      </c>
    </row>
    <row r="113" spans="2:6" ht="14.5" x14ac:dyDescent="0.35">
      <c r="B113" t="s">
        <v>41</v>
      </c>
      <c r="C113" t="s">
        <v>35</v>
      </c>
      <c r="D113" t="s">
        <v>27</v>
      </c>
      <c r="E113" s="4">
        <v>847</v>
      </c>
      <c r="F113" s="5">
        <v>129</v>
      </c>
    </row>
    <row r="114" spans="2:6" ht="14.5" x14ac:dyDescent="0.35">
      <c r="B114" t="s">
        <v>10</v>
      </c>
      <c r="C114" t="s">
        <v>38</v>
      </c>
      <c r="D114" t="s">
        <v>4</v>
      </c>
      <c r="E114" s="4">
        <v>6860</v>
      </c>
      <c r="F114" s="5">
        <v>126</v>
      </c>
    </row>
    <row r="115" spans="2:6" ht="14.5" x14ac:dyDescent="0.35">
      <c r="B115" t="s">
        <v>41</v>
      </c>
      <c r="C115" t="s">
        <v>34</v>
      </c>
      <c r="D115" t="s">
        <v>23</v>
      </c>
      <c r="E115" s="4">
        <v>4935</v>
      </c>
      <c r="F115" s="5">
        <v>126</v>
      </c>
    </row>
    <row r="116" spans="2:6" ht="14.5" x14ac:dyDescent="0.35">
      <c r="B116" t="s">
        <v>2</v>
      </c>
      <c r="C116" t="s">
        <v>39</v>
      </c>
      <c r="D116" t="s">
        <v>33</v>
      </c>
      <c r="E116" s="4">
        <v>4018</v>
      </c>
      <c r="F116" s="5">
        <v>126</v>
      </c>
    </row>
    <row r="117" spans="2:6" ht="14.5" x14ac:dyDescent="0.35">
      <c r="B117" t="s">
        <v>40</v>
      </c>
      <c r="C117" t="s">
        <v>35</v>
      </c>
      <c r="D117" t="s">
        <v>29</v>
      </c>
      <c r="E117" s="4">
        <v>1617</v>
      </c>
      <c r="F117" s="5">
        <v>126</v>
      </c>
    </row>
    <row r="118" spans="2:6" ht="14.5" x14ac:dyDescent="0.35">
      <c r="B118" t="s">
        <v>8</v>
      </c>
      <c r="C118" t="s">
        <v>35</v>
      </c>
      <c r="D118" t="s">
        <v>33</v>
      </c>
      <c r="E118" s="4">
        <v>357</v>
      </c>
      <c r="F118" s="5">
        <v>126</v>
      </c>
    </row>
    <row r="119" spans="2:6" ht="14.5" x14ac:dyDescent="0.35">
      <c r="B119" t="s">
        <v>6</v>
      </c>
      <c r="C119" t="s">
        <v>34</v>
      </c>
      <c r="D119" t="s">
        <v>32</v>
      </c>
      <c r="E119" s="4">
        <v>6734</v>
      </c>
      <c r="F119" s="5">
        <v>123</v>
      </c>
    </row>
    <row r="120" spans="2:6" ht="14.5" x14ac:dyDescent="0.35">
      <c r="B120" t="s">
        <v>6</v>
      </c>
      <c r="C120" t="s">
        <v>35</v>
      </c>
      <c r="D120" t="s">
        <v>30</v>
      </c>
      <c r="E120" s="4">
        <v>4781</v>
      </c>
      <c r="F120" s="5">
        <v>123</v>
      </c>
    </row>
    <row r="121" spans="2:6" ht="14.5" x14ac:dyDescent="0.35">
      <c r="B121" t="s">
        <v>41</v>
      </c>
      <c r="C121" t="s">
        <v>37</v>
      </c>
      <c r="D121" t="s">
        <v>20</v>
      </c>
      <c r="E121" s="4">
        <v>3388</v>
      </c>
      <c r="F121" s="5">
        <v>123</v>
      </c>
    </row>
    <row r="122" spans="2:6" ht="14.5" x14ac:dyDescent="0.35">
      <c r="B122" t="s">
        <v>6</v>
      </c>
      <c r="C122" t="s">
        <v>38</v>
      </c>
      <c r="D122" t="s">
        <v>13</v>
      </c>
      <c r="E122" s="4">
        <v>2317</v>
      </c>
      <c r="F122" s="5">
        <v>123</v>
      </c>
    </row>
    <row r="123" spans="2:6" ht="14.5" x14ac:dyDescent="0.35">
      <c r="B123" t="s">
        <v>10</v>
      </c>
      <c r="C123" t="s">
        <v>38</v>
      </c>
      <c r="D123" t="s">
        <v>13</v>
      </c>
      <c r="E123" s="4">
        <v>63</v>
      </c>
      <c r="F123" s="5">
        <v>123</v>
      </c>
    </row>
    <row r="124" spans="2:6" ht="14.5" x14ac:dyDescent="0.35">
      <c r="B124" t="s">
        <v>6</v>
      </c>
      <c r="C124" t="s">
        <v>36</v>
      </c>
      <c r="D124" t="s">
        <v>4</v>
      </c>
      <c r="E124" s="4">
        <v>10073</v>
      </c>
      <c r="F124" s="5">
        <v>120</v>
      </c>
    </row>
    <row r="125" spans="2:6" ht="14.5" x14ac:dyDescent="0.35">
      <c r="B125" t="s">
        <v>2</v>
      </c>
      <c r="C125" t="s">
        <v>34</v>
      </c>
      <c r="D125" t="s">
        <v>19</v>
      </c>
      <c r="E125" s="4">
        <v>7511</v>
      </c>
      <c r="F125" s="5">
        <v>120</v>
      </c>
    </row>
    <row r="126" spans="2:6" ht="14.5" x14ac:dyDescent="0.35">
      <c r="B126" t="s">
        <v>9</v>
      </c>
      <c r="C126" t="s">
        <v>38</v>
      </c>
      <c r="D126" t="s">
        <v>16</v>
      </c>
      <c r="E126" s="4">
        <v>2646</v>
      </c>
      <c r="F126" s="5">
        <v>120</v>
      </c>
    </row>
    <row r="127" spans="2:6" ht="14.5" x14ac:dyDescent="0.35">
      <c r="B127" t="s">
        <v>3</v>
      </c>
      <c r="C127" t="s">
        <v>34</v>
      </c>
      <c r="D127" t="s">
        <v>23</v>
      </c>
      <c r="E127" s="4">
        <v>2212</v>
      </c>
      <c r="F127" s="5">
        <v>117</v>
      </c>
    </row>
    <row r="128" spans="2:6" ht="14.5" x14ac:dyDescent="0.35">
      <c r="B128" t="s">
        <v>7</v>
      </c>
      <c r="C128" t="s">
        <v>36</v>
      </c>
      <c r="D128" t="s">
        <v>31</v>
      </c>
      <c r="E128" s="4">
        <v>2149</v>
      </c>
      <c r="F128" s="5">
        <v>117</v>
      </c>
    </row>
    <row r="129" spans="2:6" ht="14.5" x14ac:dyDescent="0.35">
      <c r="B129" t="s">
        <v>2</v>
      </c>
      <c r="C129" t="s">
        <v>39</v>
      </c>
      <c r="D129" t="s">
        <v>16</v>
      </c>
      <c r="E129" s="4">
        <v>2016</v>
      </c>
      <c r="F129" s="5">
        <v>117</v>
      </c>
    </row>
    <row r="130" spans="2:6" ht="14.5" x14ac:dyDescent="0.35">
      <c r="B130" t="s">
        <v>7</v>
      </c>
      <c r="C130" t="s">
        <v>35</v>
      </c>
      <c r="D130" t="s">
        <v>24</v>
      </c>
      <c r="E130" s="4">
        <v>2793</v>
      </c>
      <c r="F130" s="5">
        <v>114</v>
      </c>
    </row>
    <row r="131" spans="2:6" ht="14.5" x14ac:dyDescent="0.35">
      <c r="B131" t="s">
        <v>9</v>
      </c>
      <c r="C131" t="s">
        <v>36</v>
      </c>
      <c r="D131" t="s">
        <v>25</v>
      </c>
      <c r="E131" s="4">
        <v>2142</v>
      </c>
      <c r="F131" s="5">
        <v>114</v>
      </c>
    </row>
    <row r="132" spans="2:6" ht="14.5" x14ac:dyDescent="0.35">
      <c r="B132" t="s">
        <v>40</v>
      </c>
      <c r="C132" t="s">
        <v>37</v>
      </c>
      <c r="D132" t="s">
        <v>30</v>
      </c>
      <c r="E132" s="4">
        <v>1624</v>
      </c>
      <c r="F132" s="5">
        <v>114</v>
      </c>
    </row>
    <row r="133" spans="2:6" ht="14.5" x14ac:dyDescent="0.35">
      <c r="B133" t="s">
        <v>7</v>
      </c>
      <c r="C133" t="s">
        <v>37</v>
      </c>
      <c r="D133" t="s">
        <v>17</v>
      </c>
      <c r="E133" s="4">
        <v>4487</v>
      </c>
      <c r="F133" s="5">
        <v>111</v>
      </c>
    </row>
    <row r="134" spans="2:6" ht="14.5" x14ac:dyDescent="0.35">
      <c r="B134" t="s">
        <v>5</v>
      </c>
      <c r="C134" t="s">
        <v>36</v>
      </c>
      <c r="D134" t="s">
        <v>30</v>
      </c>
      <c r="E134" s="4">
        <v>1526</v>
      </c>
      <c r="F134" s="5">
        <v>105</v>
      </c>
    </row>
    <row r="135" spans="2:6" ht="14.5" x14ac:dyDescent="0.35">
      <c r="B135" t="s">
        <v>41</v>
      </c>
      <c r="C135" t="s">
        <v>37</v>
      </c>
      <c r="D135" t="s">
        <v>24</v>
      </c>
      <c r="E135" s="4">
        <v>6398</v>
      </c>
      <c r="F135" s="5">
        <v>102</v>
      </c>
    </row>
    <row r="136" spans="2:6" ht="14.5" x14ac:dyDescent="0.35">
      <c r="B136" t="s">
        <v>40</v>
      </c>
      <c r="C136" t="s">
        <v>38</v>
      </c>
      <c r="D136" t="s">
        <v>4</v>
      </c>
      <c r="E136" s="4">
        <v>6125</v>
      </c>
      <c r="F136" s="5">
        <v>102</v>
      </c>
    </row>
    <row r="137" spans="2:6" ht="14.5" x14ac:dyDescent="0.35">
      <c r="B137" t="s">
        <v>9</v>
      </c>
      <c r="C137" t="s">
        <v>38</v>
      </c>
      <c r="D137" t="s">
        <v>25</v>
      </c>
      <c r="E137" s="4">
        <v>3850</v>
      </c>
      <c r="F137" s="5">
        <v>102</v>
      </c>
    </row>
    <row r="138" spans="2:6" ht="14.5" x14ac:dyDescent="0.35">
      <c r="B138" t="s">
        <v>5</v>
      </c>
      <c r="C138" t="s">
        <v>34</v>
      </c>
      <c r="D138" t="s">
        <v>29</v>
      </c>
      <c r="E138" s="4">
        <v>2891</v>
      </c>
      <c r="F138" s="5">
        <v>102</v>
      </c>
    </row>
    <row r="139" spans="2:6" ht="14.5" x14ac:dyDescent="0.35">
      <c r="B139" t="s">
        <v>3</v>
      </c>
      <c r="C139" t="s">
        <v>39</v>
      </c>
      <c r="D139" t="s">
        <v>28</v>
      </c>
      <c r="E139" s="4">
        <v>1652</v>
      </c>
      <c r="F139" s="5">
        <v>102</v>
      </c>
    </row>
    <row r="140" spans="2:6" ht="14.5" x14ac:dyDescent="0.35">
      <c r="B140" t="s">
        <v>6</v>
      </c>
      <c r="C140" t="s">
        <v>37</v>
      </c>
      <c r="D140" t="s">
        <v>18</v>
      </c>
      <c r="E140" s="4">
        <v>1505</v>
      </c>
      <c r="F140" s="5">
        <v>102</v>
      </c>
    </row>
    <row r="141" spans="2:6" ht="14.5" x14ac:dyDescent="0.35">
      <c r="B141" t="s">
        <v>9</v>
      </c>
      <c r="C141" t="s">
        <v>38</v>
      </c>
      <c r="D141" t="s">
        <v>26</v>
      </c>
      <c r="E141" s="4">
        <v>2436</v>
      </c>
      <c r="F141" s="5">
        <v>99</v>
      </c>
    </row>
    <row r="142" spans="2:6" ht="14.5" x14ac:dyDescent="0.35">
      <c r="B142" t="s">
        <v>41</v>
      </c>
      <c r="C142" t="s">
        <v>35</v>
      </c>
      <c r="D142" t="s">
        <v>19</v>
      </c>
      <c r="E142" s="4">
        <v>609</v>
      </c>
      <c r="F142" s="5">
        <v>99</v>
      </c>
    </row>
    <row r="143" spans="2:6" ht="14.5" x14ac:dyDescent="0.35">
      <c r="B143" t="s">
        <v>9</v>
      </c>
      <c r="C143" t="s">
        <v>37</v>
      </c>
      <c r="D143" t="s">
        <v>20</v>
      </c>
      <c r="E143" s="4">
        <v>7273</v>
      </c>
      <c r="F143" s="5">
        <v>96</v>
      </c>
    </row>
    <row r="144" spans="2:6" ht="14.5" x14ac:dyDescent="0.35">
      <c r="B144" t="s">
        <v>10</v>
      </c>
      <c r="C144" t="s">
        <v>35</v>
      </c>
      <c r="D144" t="s">
        <v>14</v>
      </c>
      <c r="E144" s="4">
        <v>3472</v>
      </c>
      <c r="F144" s="5">
        <v>96</v>
      </c>
    </row>
    <row r="145" spans="2:6" ht="14.5" x14ac:dyDescent="0.35">
      <c r="B145" t="s">
        <v>7</v>
      </c>
      <c r="C145" t="s">
        <v>34</v>
      </c>
      <c r="D145" t="s">
        <v>25</v>
      </c>
      <c r="E145" s="4">
        <v>1568</v>
      </c>
      <c r="F145" s="5">
        <v>96</v>
      </c>
    </row>
    <row r="146" spans="2:6" ht="14.5" x14ac:dyDescent="0.35">
      <c r="B146" t="s">
        <v>40</v>
      </c>
      <c r="C146" t="s">
        <v>37</v>
      </c>
      <c r="D146" t="s">
        <v>27</v>
      </c>
      <c r="E146" s="4">
        <v>6132</v>
      </c>
      <c r="F146" s="5">
        <v>93</v>
      </c>
    </row>
    <row r="147" spans="2:6" ht="14.5" x14ac:dyDescent="0.35">
      <c r="B147" t="s">
        <v>3</v>
      </c>
      <c r="C147" t="s">
        <v>34</v>
      </c>
      <c r="D147" t="s">
        <v>17</v>
      </c>
      <c r="E147" s="4">
        <v>2919</v>
      </c>
      <c r="F147" s="5">
        <v>93</v>
      </c>
    </row>
    <row r="148" spans="2:6" ht="14.5" x14ac:dyDescent="0.35">
      <c r="B148" t="s">
        <v>9</v>
      </c>
      <c r="C148" t="s">
        <v>37</v>
      </c>
      <c r="D148" t="s">
        <v>23</v>
      </c>
      <c r="E148" s="4">
        <v>2737</v>
      </c>
      <c r="F148" s="5">
        <v>93</v>
      </c>
    </row>
    <row r="149" spans="2:6" ht="14.5" x14ac:dyDescent="0.35">
      <c r="B149" t="s">
        <v>5</v>
      </c>
      <c r="C149" t="s">
        <v>34</v>
      </c>
      <c r="D149" t="s">
        <v>33</v>
      </c>
      <c r="E149" s="4">
        <v>1652</v>
      </c>
      <c r="F149" s="5">
        <v>93</v>
      </c>
    </row>
    <row r="150" spans="2:6" ht="14.5" x14ac:dyDescent="0.35">
      <c r="B150" t="s">
        <v>10</v>
      </c>
      <c r="C150" t="s">
        <v>34</v>
      </c>
      <c r="D150" t="s">
        <v>25</v>
      </c>
      <c r="E150" s="4">
        <v>1428</v>
      </c>
      <c r="F150" s="5">
        <v>93</v>
      </c>
    </row>
    <row r="151" spans="2:6" ht="14.5" x14ac:dyDescent="0.35">
      <c r="B151" t="s">
        <v>40</v>
      </c>
      <c r="C151" t="s">
        <v>36</v>
      </c>
      <c r="D151" t="s">
        <v>33</v>
      </c>
      <c r="E151" s="4">
        <v>9772</v>
      </c>
      <c r="F151" s="5">
        <v>90</v>
      </c>
    </row>
    <row r="152" spans="2:6" ht="14.5" x14ac:dyDescent="0.35">
      <c r="B152" t="s">
        <v>9</v>
      </c>
      <c r="C152" t="s">
        <v>34</v>
      </c>
      <c r="D152" t="s">
        <v>23</v>
      </c>
      <c r="E152" s="4">
        <v>8155</v>
      </c>
      <c r="F152" s="5">
        <v>90</v>
      </c>
    </row>
    <row r="153" spans="2:6" ht="14.5" x14ac:dyDescent="0.35">
      <c r="B153" t="s">
        <v>40</v>
      </c>
      <c r="C153" t="s">
        <v>38</v>
      </c>
      <c r="D153" t="s">
        <v>25</v>
      </c>
      <c r="E153" s="4">
        <v>2541</v>
      </c>
      <c r="F153" s="5">
        <v>90</v>
      </c>
    </row>
    <row r="154" spans="2:6" ht="14.5" x14ac:dyDescent="0.35">
      <c r="B154" t="s">
        <v>9</v>
      </c>
      <c r="C154" t="s">
        <v>38</v>
      </c>
      <c r="D154" t="s">
        <v>33</v>
      </c>
      <c r="E154" s="4">
        <v>9506</v>
      </c>
      <c r="F154" s="5">
        <v>87</v>
      </c>
    </row>
    <row r="155" spans="2:6" ht="14.5" x14ac:dyDescent="0.35">
      <c r="B155" t="s">
        <v>6</v>
      </c>
      <c r="C155" t="s">
        <v>37</v>
      </c>
      <c r="D155" t="s">
        <v>31</v>
      </c>
      <c r="E155" s="4">
        <v>7693</v>
      </c>
      <c r="F155" s="5">
        <v>87</v>
      </c>
    </row>
    <row r="156" spans="2:6" ht="14.5" x14ac:dyDescent="0.35">
      <c r="B156" t="s">
        <v>10</v>
      </c>
      <c r="C156" t="s">
        <v>34</v>
      </c>
      <c r="D156" t="s">
        <v>17</v>
      </c>
      <c r="E156" s="4">
        <v>700</v>
      </c>
      <c r="F156" s="5">
        <v>87</v>
      </c>
    </row>
    <row r="157" spans="2:6" ht="14.5" x14ac:dyDescent="0.35">
      <c r="B157" t="s">
        <v>40</v>
      </c>
      <c r="C157" t="s">
        <v>38</v>
      </c>
      <c r="D157" t="s">
        <v>26</v>
      </c>
      <c r="E157" s="4">
        <v>609</v>
      </c>
      <c r="F157" s="5">
        <v>87</v>
      </c>
    </row>
    <row r="158" spans="2:6" ht="14.5" x14ac:dyDescent="0.35">
      <c r="B158" t="s">
        <v>8</v>
      </c>
      <c r="C158" t="s">
        <v>37</v>
      </c>
      <c r="D158" t="s">
        <v>21</v>
      </c>
      <c r="E158" s="4">
        <v>434</v>
      </c>
      <c r="F158" s="5">
        <v>87</v>
      </c>
    </row>
    <row r="159" spans="2:6" ht="14.5" x14ac:dyDescent="0.35">
      <c r="B159" t="s">
        <v>7</v>
      </c>
      <c r="C159" t="s">
        <v>36</v>
      </c>
      <c r="D159" t="s">
        <v>32</v>
      </c>
      <c r="E159" s="4">
        <v>280</v>
      </c>
      <c r="F159" s="5">
        <v>87</v>
      </c>
    </row>
    <row r="160" spans="2:6" ht="14.5" x14ac:dyDescent="0.35">
      <c r="B160" t="s">
        <v>41</v>
      </c>
      <c r="C160" t="s">
        <v>36</v>
      </c>
      <c r="D160" t="s">
        <v>32</v>
      </c>
      <c r="E160" s="4">
        <v>10304</v>
      </c>
      <c r="F160" s="5">
        <v>84</v>
      </c>
    </row>
    <row r="161" spans="2:6" ht="14.5" x14ac:dyDescent="0.35">
      <c r="B161" t="s">
        <v>5</v>
      </c>
      <c r="C161" t="s">
        <v>35</v>
      </c>
      <c r="D161" t="s">
        <v>22</v>
      </c>
      <c r="E161" s="4">
        <v>490</v>
      </c>
      <c r="F161" s="5">
        <v>84</v>
      </c>
    </row>
    <row r="162" spans="2:6" ht="14.5" x14ac:dyDescent="0.35">
      <c r="B162" t="s">
        <v>8</v>
      </c>
      <c r="C162" t="s">
        <v>38</v>
      </c>
      <c r="D162" t="s">
        <v>22</v>
      </c>
      <c r="E162" s="4">
        <v>168</v>
      </c>
      <c r="F162" s="5">
        <v>84</v>
      </c>
    </row>
    <row r="163" spans="2:6" ht="14.5" x14ac:dyDescent="0.35">
      <c r="B163" t="s">
        <v>2</v>
      </c>
      <c r="C163" t="s">
        <v>39</v>
      </c>
      <c r="D163" t="s">
        <v>27</v>
      </c>
      <c r="E163" s="4">
        <v>7812</v>
      </c>
      <c r="F163" s="5">
        <v>81</v>
      </c>
    </row>
    <row r="164" spans="2:6" ht="14.5" x14ac:dyDescent="0.35">
      <c r="B164" t="s">
        <v>5</v>
      </c>
      <c r="C164" t="s">
        <v>39</v>
      </c>
      <c r="D164" t="s">
        <v>22</v>
      </c>
      <c r="E164" s="4">
        <v>6909</v>
      </c>
      <c r="F164" s="5">
        <v>81</v>
      </c>
    </row>
    <row r="165" spans="2:6" ht="14.5" x14ac:dyDescent="0.35">
      <c r="B165" t="s">
        <v>8</v>
      </c>
      <c r="C165" t="s">
        <v>35</v>
      </c>
      <c r="D165" t="s">
        <v>30</v>
      </c>
      <c r="E165" s="4">
        <v>3598</v>
      </c>
      <c r="F165" s="5">
        <v>81</v>
      </c>
    </row>
    <row r="166" spans="2:6" ht="14.5" x14ac:dyDescent="0.35">
      <c r="B166" t="s">
        <v>6</v>
      </c>
      <c r="C166" t="s">
        <v>37</v>
      </c>
      <c r="D166" t="s">
        <v>30</v>
      </c>
      <c r="E166" s="4">
        <v>560</v>
      </c>
      <c r="F166" s="5">
        <v>81</v>
      </c>
    </row>
    <row r="167" spans="2:6" ht="14.5" x14ac:dyDescent="0.35">
      <c r="B167" t="s">
        <v>8</v>
      </c>
      <c r="C167" t="s">
        <v>38</v>
      </c>
      <c r="D167" t="s">
        <v>21</v>
      </c>
      <c r="E167" s="4">
        <v>6433</v>
      </c>
      <c r="F167" s="5">
        <v>78</v>
      </c>
    </row>
    <row r="168" spans="2:6" ht="14.5" x14ac:dyDescent="0.35">
      <c r="B168" t="s">
        <v>3</v>
      </c>
      <c r="C168" t="s">
        <v>35</v>
      </c>
      <c r="D168" t="s">
        <v>23</v>
      </c>
      <c r="E168" s="4">
        <v>2023</v>
      </c>
      <c r="F168" s="5">
        <v>78</v>
      </c>
    </row>
    <row r="169" spans="2:6" ht="14.5" x14ac:dyDescent="0.35">
      <c r="B169" t="s">
        <v>2</v>
      </c>
      <c r="C169" t="s">
        <v>36</v>
      </c>
      <c r="D169" t="s">
        <v>29</v>
      </c>
      <c r="E169" s="4">
        <v>8211</v>
      </c>
      <c r="F169" s="5">
        <v>75</v>
      </c>
    </row>
    <row r="170" spans="2:6" ht="14.5" x14ac:dyDescent="0.35">
      <c r="B170" t="s">
        <v>6</v>
      </c>
      <c r="C170" t="s">
        <v>34</v>
      </c>
      <c r="D170" t="s">
        <v>29</v>
      </c>
      <c r="E170" s="4">
        <v>3339</v>
      </c>
      <c r="F170" s="5">
        <v>75</v>
      </c>
    </row>
    <row r="171" spans="2:6" ht="14.5" x14ac:dyDescent="0.35">
      <c r="B171" t="s">
        <v>7</v>
      </c>
      <c r="C171" t="s">
        <v>34</v>
      </c>
      <c r="D171" t="s">
        <v>32</v>
      </c>
      <c r="E171" s="4">
        <v>3262</v>
      </c>
      <c r="F171" s="5">
        <v>75</v>
      </c>
    </row>
    <row r="172" spans="2:6" ht="14.5" x14ac:dyDescent="0.35">
      <c r="B172" t="s">
        <v>40</v>
      </c>
      <c r="C172" t="s">
        <v>34</v>
      </c>
      <c r="D172" t="s">
        <v>23</v>
      </c>
      <c r="E172" s="4">
        <v>2779</v>
      </c>
      <c r="F172" s="5">
        <v>75</v>
      </c>
    </row>
    <row r="173" spans="2:6" ht="14.5" x14ac:dyDescent="0.35">
      <c r="B173" t="s">
        <v>6</v>
      </c>
      <c r="C173" t="s">
        <v>34</v>
      </c>
      <c r="D173" t="s">
        <v>16</v>
      </c>
      <c r="E173" s="4">
        <v>2219</v>
      </c>
      <c r="F173" s="5">
        <v>75</v>
      </c>
    </row>
    <row r="174" spans="2:6" ht="14.5" x14ac:dyDescent="0.35">
      <c r="B174" t="s">
        <v>7</v>
      </c>
      <c r="C174" t="s">
        <v>38</v>
      </c>
      <c r="D174" t="s">
        <v>14</v>
      </c>
      <c r="E174" s="4">
        <v>1281</v>
      </c>
      <c r="F174" s="5">
        <v>75</v>
      </c>
    </row>
    <row r="175" spans="2:6" ht="14.5" x14ac:dyDescent="0.35">
      <c r="B175" t="s">
        <v>10</v>
      </c>
      <c r="C175" t="s">
        <v>36</v>
      </c>
      <c r="D175" t="s">
        <v>13</v>
      </c>
      <c r="E175" s="4">
        <v>945</v>
      </c>
      <c r="F175" s="5">
        <v>75</v>
      </c>
    </row>
    <row r="176" spans="2:6" ht="14.5" x14ac:dyDescent="0.35">
      <c r="B176" t="s">
        <v>5</v>
      </c>
      <c r="C176" t="s">
        <v>37</v>
      </c>
      <c r="D176" t="s">
        <v>22</v>
      </c>
      <c r="E176" s="4">
        <v>518</v>
      </c>
      <c r="F176" s="5">
        <v>75</v>
      </c>
    </row>
    <row r="177" spans="2:6" ht="14.5" x14ac:dyDescent="0.35">
      <c r="B177" t="s">
        <v>6</v>
      </c>
      <c r="C177" t="s">
        <v>38</v>
      </c>
      <c r="D177" t="s">
        <v>25</v>
      </c>
      <c r="E177" s="4">
        <v>469</v>
      </c>
      <c r="F177" s="5">
        <v>75</v>
      </c>
    </row>
    <row r="178" spans="2:6" ht="14.5" x14ac:dyDescent="0.35">
      <c r="B178" t="s">
        <v>40</v>
      </c>
      <c r="C178" t="s">
        <v>37</v>
      </c>
      <c r="D178" t="s">
        <v>29</v>
      </c>
      <c r="E178" s="4">
        <v>9002</v>
      </c>
      <c r="F178" s="5">
        <v>72</v>
      </c>
    </row>
    <row r="179" spans="2:6" ht="14.5" x14ac:dyDescent="0.35">
      <c r="B179" t="s">
        <v>41</v>
      </c>
      <c r="C179" t="s">
        <v>39</v>
      </c>
      <c r="D179" t="s">
        <v>14</v>
      </c>
      <c r="E179" s="4">
        <v>3976</v>
      </c>
      <c r="F179" s="5">
        <v>72</v>
      </c>
    </row>
    <row r="180" spans="2:6" ht="14.5" x14ac:dyDescent="0.35">
      <c r="B180" t="s">
        <v>9</v>
      </c>
      <c r="C180" t="s">
        <v>39</v>
      </c>
      <c r="D180" t="s">
        <v>25</v>
      </c>
      <c r="E180" s="4">
        <v>3192</v>
      </c>
      <c r="F180" s="5">
        <v>72</v>
      </c>
    </row>
    <row r="181" spans="2:6" ht="14.5" x14ac:dyDescent="0.35">
      <c r="B181" t="s">
        <v>10</v>
      </c>
      <c r="C181" t="s">
        <v>36</v>
      </c>
      <c r="D181" t="s">
        <v>27</v>
      </c>
      <c r="E181" s="4">
        <v>1407</v>
      </c>
      <c r="F181" s="5">
        <v>72</v>
      </c>
    </row>
    <row r="182" spans="2:6" ht="14.5" x14ac:dyDescent="0.35">
      <c r="B182" t="s">
        <v>41</v>
      </c>
      <c r="C182" t="s">
        <v>35</v>
      </c>
      <c r="D182" t="s">
        <v>13</v>
      </c>
      <c r="E182" s="4">
        <v>4760</v>
      </c>
      <c r="F182" s="5">
        <v>69</v>
      </c>
    </row>
    <row r="183" spans="2:6" ht="14.5" x14ac:dyDescent="0.35">
      <c r="B183" t="s">
        <v>3</v>
      </c>
      <c r="C183" t="s">
        <v>35</v>
      </c>
      <c r="D183" t="s">
        <v>29</v>
      </c>
      <c r="E183" s="4">
        <v>2114</v>
      </c>
      <c r="F183" s="5">
        <v>66</v>
      </c>
    </row>
    <row r="184" spans="2:6" ht="14.5" x14ac:dyDescent="0.35">
      <c r="B184" t="s">
        <v>5</v>
      </c>
      <c r="C184" t="s">
        <v>36</v>
      </c>
      <c r="D184" t="s">
        <v>13</v>
      </c>
      <c r="E184" s="4">
        <v>6146</v>
      </c>
      <c r="F184" s="5">
        <v>63</v>
      </c>
    </row>
    <row r="185" spans="2:6" ht="14.5" x14ac:dyDescent="0.35">
      <c r="B185" t="s">
        <v>7</v>
      </c>
      <c r="C185" t="s">
        <v>35</v>
      </c>
      <c r="D185" t="s">
        <v>14</v>
      </c>
      <c r="E185" s="4">
        <v>4606</v>
      </c>
      <c r="F185" s="5">
        <v>63</v>
      </c>
    </row>
    <row r="186" spans="2:6" ht="14.5" x14ac:dyDescent="0.35">
      <c r="B186" t="s">
        <v>8</v>
      </c>
      <c r="C186" t="s">
        <v>38</v>
      </c>
      <c r="D186" t="s">
        <v>27</v>
      </c>
      <c r="E186" s="4">
        <v>2268</v>
      </c>
      <c r="F186" s="5">
        <v>63</v>
      </c>
    </row>
    <row r="187" spans="2:6" ht="14.5" x14ac:dyDescent="0.35">
      <c r="B187" t="s">
        <v>6</v>
      </c>
      <c r="C187" t="s">
        <v>39</v>
      </c>
      <c r="D187" t="s">
        <v>30</v>
      </c>
      <c r="E187" s="4">
        <v>1638</v>
      </c>
      <c r="F187" s="5">
        <v>63</v>
      </c>
    </row>
    <row r="188" spans="2:6" ht="14.5" x14ac:dyDescent="0.35">
      <c r="B188" t="s">
        <v>6</v>
      </c>
      <c r="C188" t="s">
        <v>36</v>
      </c>
      <c r="D188" t="s">
        <v>21</v>
      </c>
      <c r="E188" s="4">
        <v>497</v>
      </c>
      <c r="F188" s="5">
        <v>63</v>
      </c>
    </row>
    <row r="189" spans="2:6" ht="14.5" x14ac:dyDescent="0.35">
      <c r="B189" t="s">
        <v>9</v>
      </c>
      <c r="C189" t="s">
        <v>38</v>
      </c>
      <c r="D189" t="s">
        <v>24</v>
      </c>
      <c r="E189" s="4">
        <v>4137</v>
      </c>
      <c r="F189" s="5">
        <v>60</v>
      </c>
    </row>
    <row r="190" spans="2:6" ht="14.5" x14ac:dyDescent="0.35">
      <c r="B190" t="s">
        <v>9</v>
      </c>
      <c r="C190" t="s">
        <v>36</v>
      </c>
      <c r="D190" t="s">
        <v>30</v>
      </c>
      <c r="E190" s="4">
        <v>9051</v>
      </c>
      <c r="F190" s="5">
        <v>57</v>
      </c>
    </row>
    <row r="191" spans="2:6" ht="14.5" x14ac:dyDescent="0.35">
      <c r="B191" t="s">
        <v>5</v>
      </c>
      <c r="C191" t="s">
        <v>38</v>
      </c>
      <c r="D191" t="s">
        <v>13</v>
      </c>
      <c r="E191" s="4">
        <v>7189</v>
      </c>
      <c r="F191" s="5">
        <v>54</v>
      </c>
    </row>
    <row r="192" spans="2:6" ht="14.5" x14ac:dyDescent="0.35">
      <c r="B192" t="s">
        <v>7</v>
      </c>
      <c r="C192" t="s">
        <v>37</v>
      </c>
      <c r="D192" t="s">
        <v>30</v>
      </c>
      <c r="E192" s="4">
        <v>6454</v>
      </c>
      <c r="F192" s="5">
        <v>54</v>
      </c>
    </row>
    <row r="193" spans="2:6" ht="14.5" x14ac:dyDescent="0.35">
      <c r="B193" t="s">
        <v>3</v>
      </c>
      <c r="C193" t="s">
        <v>34</v>
      </c>
      <c r="D193" t="s">
        <v>26</v>
      </c>
      <c r="E193" s="4">
        <v>3108</v>
      </c>
      <c r="F193" s="5">
        <v>54</v>
      </c>
    </row>
    <row r="194" spans="2:6" ht="14.5" x14ac:dyDescent="0.35">
      <c r="B194" t="s">
        <v>6</v>
      </c>
      <c r="C194" t="s">
        <v>38</v>
      </c>
      <c r="D194" t="s">
        <v>31</v>
      </c>
      <c r="E194" s="4">
        <v>2681</v>
      </c>
      <c r="F194" s="5">
        <v>54</v>
      </c>
    </row>
    <row r="195" spans="2:6" ht="14.5" x14ac:dyDescent="0.35">
      <c r="B195" t="s">
        <v>2</v>
      </c>
      <c r="C195" t="s">
        <v>37</v>
      </c>
      <c r="D195" t="s">
        <v>14</v>
      </c>
      <c r="E195" s="4">
        <v>1057</v>
      </c>
      <c r="F195" s="5">
        <v>54</v>
      </c>
    </row>
    <row r="196" spans="2:6" ht="14.5" x14ac:dyDescent="0.35">
      <c r="B196" t="s">
        <v>2</v>
      </c>
      <c r="C196" t="s">
        <v>34</v>
      </c>
      <c r="D196" t="s">
        <v>13</v>
      </c>
      <c r="E196" s="4">
        <v>252</v>
      </c>
      <c r="F196" s="5">
        <v>54</v>
      </c>
    </row>
    <row r="197" spans="2:6" ht="14.5" x14ac:dyDescent="0.35">
      <c r="B197" t="s">
        <v>5</v>
      </c>
      <c r="C197" t="s">
        <v>39</v>
      </c>
      <c r="D197" t="s">
        <v>26</v>
      </c>
      <c r="E197" s="4">
        <v>5236</v>
      </c>
      <c r="F197" s="5">
        <v>51</v>
      </c>
    </row>
    <row r="198" spans="2:6" ht="14.5" x14ac:dyDescent="0.35">
      <c r="B198" t="s">
        <v>3</v>
      </c>
      <c r="C198" t="s">
        <v>39</v>
      </c>
      <c r="D198" t="s">
        <v>29</v>
      </c>
      <c r="E198" s="4">
        <v>3640</v>
      </c>
      <c r="F198" s="5">
        <v>51</v>
      </c>
    </row>
    <row r="199" spans="2:6" ht="14.5" x14ac:dyDescent="0.35">
      <c r="B199" t="s">
        <v>40</v>
      </c>
      <c r="C199" t="s">
        <v>38</v>
      </c>
      <c r="D199" t="s">
        <v>24</v>
      </c>
      <c r="E199" s="4">
        <v>623</v>
      </c>
      <c r="F199" s="5">
        <v>51</v>
      </c>
    </row>
    <row r="200" spans="2:6" ht="14.5" x14ac:dyDescent="0.35">
      <c r="B200" t="s">
        <v>2</v>
      </c>
      <c r="C200" t="s">
        <v>38</v>
      </c>
      <c r="D200" t="s">
        <v>13</v>
      </c>
      <c r="E200" s="4">
        <v>56</v>
      </c>
      <c r="F200" s="5">
        <v>51</v>
      </c>
    </row>
    <row r="201" spans="2:6" ht="14.5" x14ac:dyDescent="0.35">
      <c r="B201" t="s">
        <v>40</v>
      </c>
      <c r="C201" t="s">
        <v>34</v>
      </c>
      <c r="D201" t="s">
        <v>26</v>
      </c>
      <c r="E201" s="4">
        <v>6748</v>
      </c>
      <c r="F201" s="5">
        <v>48</v>
      </c>
    </row>
    <row r="202" spans="2:6" ht="14.5" x14ac:dyDescent="0.35">
      <c r="B202" t="s">
        <v>7</v>
      </c>
      <c r="C202" t="s">
        <v>37</v>
      </c>
      <c r="D202" t="s">
        <v>33</v>
      </c>
      <c r="E202" s="4">
        <v>6391</v>
      </c>
      <c r="F202" s="5">
        <v>48</v>
      </c>
    </row>
    <row r="203" spans="2:6" ht="14.5" x14ac:dyDescent="0.35">
      <c r="B203" t="s">
        <v>7</v>
      </c>
      <c r="C203" t="s">
        <v>34</v>
      </c>
      <c r="D203" t="s">
        <v>33</v>
      </c>
      <c r="E203" s="4">
        <v>2226</v>
      </c>
      <c r="F203" s="5">
        <v>48</v>
      </c>
    </row>
    <row r="204" spans="2:6" ht="14.5" x14ac:dyDescent="0.35">
      <c r="B204" t="s">
        <v>40</v>
      </c>
      <c r="C204" t="s">
        <v>35</v>
      </c>
      <c r="D204" t="s">
        <v>24</v>
      </c>
      <c r="E204" s="4">
        <v>1638</v>
      </c>
      <c r="F204" s="5">
        <v>48</v>
      </c>
    </row>
    <row r="205" spans="2:6" ht="14.5" x14ac:dyDescent="0.35">
      <c r="B205" t="s">
        <v>6</v>
      </c>
      <c r="C205" t="s">
        <v>34</v>
      </c>
      <c r="D205" t="s">
        <v>4</v>
      </c>
      <c r="E205" s="4">
        <v>525</v>
      </c>
      <c r="F205" s="5">
        <v>48</v>
      </c>
    </row>
    <row r="206" spans="2:6" ht="14.5" x14ac:dyDescent="0.35">
      <c r="B206" t="s">
        <v>2</v>
      </c>
      <c r="C206" t="s">
        <v>36</v>
      </c>
      <c r="D206" t="s">
        <v>17</v>
      </c>
      <c r="E206" s="4">
        <v>189</v>
      </c>
      <c r="F206" s="5">
        <v>48</v>
      </c>
    </row>
    <row r="207" spans="2:6" ht="14.5" x14ac:dyDescent="0.35">
      <c r="B207" t="s">
        <v>5</v>
      </c>
      <c r="C207" t="s">
        <v>37</v>
      </c>
      <c r="D207" t="s">
        <v>31</v>
      </c>
      <c r="E207" s="4">
        <v>182</v>
      </c>
      <c r="F207" s="5">
        <v>48</v>
      </c>
    </row>
    <row r="208" spans="2:6" ht="14.5" x14ac:dyDescent="0.35">
      <c r="B208" t="s">
        <v>5</v>
      </c>
      <c r="C208" t="s">
        <v>38</v>
      </c>
      <c r="D208" t="s">
        <v>25</v>
      </c>
      <c r="E208" s="4">
        <v>7483</v>
      </c>
      <c r="F208" s="5">
        <v>45</v>
      </c>
    </row>
    <row r="209" spans="2:6" ht="14.5" x14ac:dyDescent="0.35">
      <c r="B209" t="s">
        <v>8</v>
      </c>
      <c r="C209" t="s">
        <v>37</v>
      </c>
      <c r="D209" t="s">
        <v>26</v>
      </c>
      <c r="E209" s="4">
        <v>6279</v>
      </c>
      <c r="F209" s="5">
        <v>45</v>
      </c>
    </row>
    <row r="210" spans="2:6" ht="14.5" x14ac:dyDescent="0.35">
      <c r="B210" t="s">
        <v>9</v>
      </c>
      <c r="C210" t="s">
        <v>37</v>
      </c>
      <c r="D210" t="s">
        <v>28</v>
      </c>
      <c r="E210" s="4">
        <v>2919</v>
      </c>
      <c r="F210" s="5">
        <v>45</v>
      </c>
    </row>
    <row r="211" spans="2:6" ht="14.5" x14ac:dyDescent="0.35">
      <c r="B211" t="s">
        <v>40</v>
      </c>
      <c r="C211" t="s">
        <v>38</v>
      </c>
      <c r="D211" t="s">
        <v>29</v>
      </c>
      <c r="E211" s="4">
        <v>2541</v>
      </c>
      <c r="F211" s="5">
        <v>45</v>
      </c>
    </row>
    <row r="212" spans="2:6" ht="14.5" x14ac:dyDescent="0.35">
      <c r="B212" t="s">
        <v>7</v>
      </c>
      <c r="C212" t="s">
        <v>36</v>
      </c>
      <c r="D212" t="s">
        <v>22</v>
      </c>
      <c r="E212" s="4">
        <v>8435</v>
      </c>
      <c r="F212" s="5">
        <v>42</v>
      </c>
    </row>
    <row r="213" spans="2:6" ht="14.5" x14ac:dyDescent="0.35">
      <c r="B213" t="s">
        <v>3</v>
      </c>
      <c r="C213" t="s">
        <v>34</v>
      </c>
      <c r="D213" t="s">
        <v>25</v>
      </c>
      <c r="E213" s="4">
        <v>6300</v>
      </c>
      <c r="F213" s="5">
        <v>42</v>
      </c>
    </row>
    <row r="214" spans="2:6" ht="14.5" x14ac:dyDescent="0.35">
      <c r="B214" t="s">
        <v>40</v>
      </c>
      <c r="C214" t="s">
        <v>39</v>
      </c>
      <c r="D214" t="s">
        <v>15</v>
      </c>
      <c r="E214" s="4">
        <v>5775</v>
      </c>
      <c r="F214" s="5">
        <v>42</v>
      </c>
    </row>
    <row r="215" spans="2:6" ht="14.5" x14ac:dyDescent="0.35">
      <c r="B215" t="s">
        <v>2</v>
      </c>
      <c r="C215" t="s">
        <v>37</v>
      </c>
      <c r="D215" t="s">
        <v>15</v>
      </c>
      <c r="E215" s="4">
        <v>2863</v>
      </c>
      <c r="F215" s="5">
        <v>42</v>
      </c>
    </row>
    <row r="216" spans="2:6" ht="14.5" x14ac:dyDescent="0.35">
      <c r="B216" t="s">
        <v>5</v>
      </c>
      <c r="C216" t="s">
        <v>36</v>
      </c>
      <c r="D216" t="s">
        <v>16</v>
      </c>
      <c r="E216" s="4">
        <v>16184</v>
      </c>
      <c r="F216" s="5">
        <v>39</v>
      </c>
    </row>
    <row r="217" spans="2:6" ht="14.5" x14ac:dyDescent="0.35">
      <c r="B217" t="s">
        <v>7</v>
      </c>
      <c r="C217" t="s">
        <v>34</v>
      </c>
      <c r="D217" t="s">
        <v>17</v>
      </c>
      <c r="E217" s="4">
        <v>7777</v>
      </c>
      <c r="F217" s="5">
        <v>39</v>
      </c>
    </row>
    <row r="218" spans="2:6" ht="14.5" x14ac:dyDescent="0.35">
      <c r="B218" t="s">
        <v>3</v>
      </c>
      <c r="C218" t="s">
        <v>36</v>
      </c>
      <c r="D218" t="s">
        <v>25</v>
      </c>
      <c r="E218" s="4">
        <v>3339</v>
      </c>
      <c r="F218" s="5">
        <v>39</v>
      </c>
    </row>
    <row r="219" spans="2:6" ht="14.5" x14ac:dyDescent="0.35">
      <c r="B219" t="s">
        <v>40</v>
      </c>
      <c r="C219" t="s">
        <v>38</v>
      </c>
      <c r="D219" t="s">
        <v>31</v>
      </c>
      <c r="E219" s="4">
        <v>1988</v>
      </c>
      <c r="F219" s="5">
        <v>39</v>
      </c>
    </row>
    <row r="220" spans="2:6" ht="14.5" x14ac:dyDescent="0.35">
      <c r="B220" t="s">
        <v>41</v>
      </c>
      <c r="C220" t="s">
        <v>34</v>
      </c>
      <c r="D220" t="s">
        <v>17</v>
      </c>
      <c r="E220" s="4">
        <v>1463</v>
      </c>
      <c r="F220" s="5">
        <v>39</v>
      </c>
    </row>
    <row r="221" spans="2:6" ht="14.5" x14ac:dyDescent="0.35">
      <c r="B221" t="s">
        <v>3</v>
      </c>
      <c r="C221" t="s">
        <v>36</v>
      </c>
      <c r="D221" t="s">
        <v>16</v>
      </c>
      <c r="E221" s="4">
        <v>9198</v>
      </c>
      <c r="F221" s="5">
        <v>36</v>
      </c>
    </row>
    <row r="222" spans="2:6" ht="14.5" x14ac:dyDescent="0.35">
      <c r="B222" t="s">
        <v>6</v>
      </c>
      <c r="C222" t="s">
        <v>38</v>
      </c>
      <c r="D222" t="s">
        <v>21</v>
      </c>
      <c r="E222" s="4">
        <v>7322</v>
      </c>
      <c r="F222" s="5">
        <v>36</v>
      </c>
    </row>
    <row r="223" spans="2:6" ht="14.5" x14ac:dyDescent="0.35">
      <c r="B223" t="s">
        <v>2</v>
      </c>
      <c r="C223" t="s">
        <v>39</v>
      </c>
      <c r="D223" t="s">
        <v>15</v>
      </c>
      <c r="E223" s="4">
        <v>4802</v>
      </c>
      <c r="F223" s="5">
        <v>36</v>
      </c>
    </row>
    <row r="224" spans="2:6" ht="14.5" x14ac:dyDescent="0.35">
      <c r="B224" t="s">
        <v>2</v>
      </c>
      <c r="C224" t="s">
        <v>39</v>
      </c>
      <c r="D224" t="s">
        <v>23</v>
      </c>
      <c r="E224" s="4">
        <v>630</v>
      </c>
      <c r="F224" s="5">
        <v>36</v>
      </c>
    </row>
    <row r="225" spans="2:6" ht="14.5" x14ac:dyDescent="0.35">
      <c r="B225" t="s">
        <v>40</v>
      </c>
      <c r="C225" t="s">
        <v>36</v>
      </c>
      <c r="D225" t="s">
        <v>4</v>
      </c>
      <c r="E225" s="4">
        <v>217</v>
      </c>
      <c r="F225" s="5">
        <v>36</v>
      </c>
    </row>
    <row r="226" spans="2:6" ht="14.5" x14ac:dyDescent="0.35">
      <c r="B226" t="s">
        <v>10</v>
      </c>
      <c r="C226" t="s">
        <v>39</v>
      </c>
      <c r="D226" t="s">
        <v>33</v>
      </c>
      <c r="E226" s="4">
        <v>12950</v>
      </c>
      <c r="F226" s="5">
        <v>30</v>
      </c>
    </row>
    <row r="227" spans="2:6" ht="14.5" x14ac:dyDescent="0.35">
      <c r="B227" t="s">
        <v>8</v>
      </c>
      <c r="C227" t="s">
        <v>37</v>
      </c>
      <c r="D227" t="s">
        <v>15</v>
      </c>
      <c r="E227" s="4">
        <v>9709</v>
      </c>
      <c r="F227" s="5">
        <v>30</v>
      </c>
    </row>
    <row r="228" spans="2:6" ht="14.5" x14ac:dyDescent="0.35">
      <c r="B228" t="s">
        <v>40</v>
      </c>
      <c r="C228" t="s">
        <v>39</v>
      </c>
      <c r="D228" t="s">
        <v>27</v>
      </c>
      <c r="E228" s="4">
        <v>6370</v>
      </c>
      <c r="F228" s="5">
        <v>30</v>
      </c>
    </row>
    <row r="229" spans="2:6" ht="14.5" x14ac:dyDescent="0.35">
      <c r="B229" t="s">
        <v>40</v>
      </c>
      <c r="C229" t="s">
        <v>36</v>
      </c>
      <c r="D229" t="s">
        <v>25</v>
      </c>
      <c r="E229" s="4">
        <v>5439</v>
      </c>
      <c r="F229" s="5">
        <v>30</v>
      </c>
    </row>
    <row r="230" spans="2:6" ht="14.5" x14ac:dyDescent="0.35">
      <c r="B230" t="s">
        <v>10</v>
      </c>
      <c r="C230" t="s">
        <v>37</v>
      </c>
      <c r="D230" t="s">
        <v>23</v>
      </c>
      <c r="E230" s="4">
        <v>4683</v>
      </c>
      <c r="F230" s="5">
        <v>30</v>
      </c>
    </row>
    <row r="231" spans="2:6" ht="14.5" x14ac:dyDescent="0.35">
      <c r="B231" t="s">
        <v>6</v>
      </c>
      <c r="C231" t="s">
        <v>36</v>
      </c>
      <c r="D231" t="s">
        <v>13</v>
      </c>
      <c r="E231" s="4">
        <v>4319</v>
      </c>
      <c r="F231" s="5">
        <v>30</v>
      </c>
    </row>
    <row r="232" spans="2:6" ht="14.5" x14ac:dyDescent="0.35">
      <c r="B232" t="s">
        <v>8</v>
      </c>
      <c r="C232" t="s">
        <v>39</v>
      </c>
      <c r="D232" t="s">
        <v>18</v>
      </c>
      <c r="E232" s="4">
        <v>9660</v>
      </c>
      <c r="F232" s="5">
        <v>27</v>
      </c>
    </row>
    <row r="233" spans="2:6" ht="14.5" x14ac:dyDescent="0.35">
      <c r="B233" t="s">
        <v>9</v>
      </c>
      <c r="C233" t="s">
        <v>34</v>
      </c>
      <c r="D233" t="s">
        <v>21</v>
      </c>
      <c r="E233" s="4">
        <v>6832</v>
      </c>
      <c r="F233" s="5">
        <v>27</v>
      </c>
    </row>
    <row r="234" spans="2:6" ht="14.5" x14ac:dyDescent="0.35">
      <c r="B234" t="s">
        <v>6</v>
      </c>
      <c r="C234" t="s">
        <v>39</v>
      </c>
      <c r="D234" t="s">
        <v>17</v>
      </c>
      <c r="E234" s="4">
        <v>6048</v>
      </c>
      <c r="F234" s="5">
        <v>27</v>
      </c>
    </row>
    <row r="235" spans="2:6" ht="14.5" x14ac:dyDescent="0.35">
      <c r="B235" t="s">
        <v>10</v>
      </c>
      <c r="C235" t="s">
        <v>37</v>
      </c>
      <c r="D235" t="s">
        <v>28</v>
      </c>
      <c r="E235" s="4">
        <v>3059</v>
      </c>
      <c r="F235" s="5">
        <v>27</v>
      </c>
    </row>
    <row r="236" spans="2:6" ht="14.5" x14ac:dyDescent="0.35">
      <c r="B236" t="s">
        <v>7</v>
      </c>
      <c r="C236" t="s">
        <v>35</v>
      </c>
      <c r="D236" t="s">
        <v>16</v>
      </c>
      <c r="E236" s="4">
        <v>2135</v>
      </c>
      <c r="F236" s="5">
        <v>27</v>
      </c>
    </row>
    <row r="237" spans="2:6" ht="14.5" x14ac:dyDescent="0.35">
      <c r="B237" t="s">
        <v>8</v>
      </c>
      <c r="C237" t="s">
        <v>39</v>
      </c>
      <c r="D237" t="s">
        <v>26</v>
      </c>
      <c r="E237" s="4">
        <v>1561</v>
      </c>
      <c r="F237" s="5">
        <v>27</v>
      </c>
    </row>
    <row r="238" spans="2:6" ht="14.5" x14ac:dyDescent="0.35">
      <c r="B238" t="s">
        <v>10</v>
      </c>
      <c r="C238" t="s">
        <v>34</v>
      </c>
      <c r="D238" t="s">
        <v>22</v>
      </c>
      <c r="E238" s="4">
        <v>4053</v>
      </c>
      <c r="F238" s="5">
        <v>24</v>
      </c>
    </row>
    <row r="239" spans="2:6" ht="14.5" x14ac:dyDescent="0.35">
      <c r="B239" t="s">
        <v>7</v>
      </c>
      <c r="C239" t="s">
        <v>34</v>
      </c>
      <c r="D239" t="s">
        <v>15</v>
      </c>
      <c r="E239" s="4">
        <v>3829</v>
      </c>
      <c r="F239" s="5">
        <v>24</v>
      </c>
    </row>
    <row r="240" spans="2:6" ht="14.5" x14ac:dyDescent="0.35">
      <c r="B240" t="s">
        <v>2</v>
      </c>
      <c r="C240" t="s">
        <v>36</v>
      </c>
      <c r="D240" t="s">
        <v>16</v>
      </c>
      <c r="E240" s="4">
        <v>11417</v>
      </c>
      <c r="F240" s="5">
        <v>21</v>
      </c>
    </row>
    <row r="241" spans="2:6" ht="14.5" x14ac:dyDescent="0.35">
      <c r="B241" t="s">
        <v>5</v>
      </c>
      <c r="C241" t="s">
        <v>37</v>
      </c>
      <c r="D241" t="s">
        <v>25</v>
      </c>
      <c r="E241" s="4">
        <v>8813</v>
      </c>
      <c r="F241" s="5">
        <v>21</v>
      </c>
    </row>
    <row r="242" spans="2:6" ht="14.5" x14ac:dyDescent="0.35">
      <c r="B242" t="s">
        <v>40</v>
      </c>
      <c r="C242" t="s">
        <v>37</v>
      </c>
      <c r="D242" t="s">
        <v>19</v>
      </c>
      <c r="E242" s="4">
        <v>7693</v>
      </c>
      <c r="F242" s="5">
        <v>21</v>
      </c>
    </row>
    <row r="243" spans="2:6" ht="14.5" x14ac:dyDescent="0.35">
      <c r="B243" t="s">
        <v>5</v>
      </c>
      <c r="C243" t="s">
        <v>34</v>
      </c>
      <c r="D243" t="s">
        <v>27</v>
      </c>
      <c r="E243" s="4">
        <v>6986</v>
      </c>
      <c r="F243" s="5">
        <v>21</v>
      </c>
    </row>
    <row r="244" spans="2:6" ht="14.5" x14ac:dyDescent="0.35">
      <c r="B244" t="s">
        <v>5</v>
      </c>
      <c r="C244" t="s">
        <v>38</v>
      </c>
      <c r="D244" t="s">
        <v>32</v>
      </c>
      <c r="E244" s="4">
        <v>5075</v>
      </c>
      <c r="F244" s="5">
        <v>21</v>
      </c>
    </row>
    <row r="245" spans="2:6" ht="14.5" x14ac:dyDescent="0.35">
      <c r="B245" t="s">
        <v>7</v>
      </c>
      <c r="C245" t="s">
        <v>35</v>
      </c>
      <c r="D245" t="s">
        <v>27</v>
      </c>
      <c r="E245" s="4">
        <v>2478</v>
      </c>
      <c r="F245" s="5">
        <v>21</v>
      </c>
    </row>
    <row r="246" spans="2:6" ht="14.5" x14ac:dyDescent="0.35">
      <c r="B246" t="s">
        <v>41</v>
      </c>
      <c r="C246" t="s">
        <v>38</v>
      </c>
      <c r="D246" t="s">
        <v>25</v>
      </c>
      <c r="E246" s="4">
        <v>154</v>
      </c>
      <c r="F246" s="5">
        <v>21</v>
      </c>
    </row>
    <row r="247" spans="2:6" ht="14.5" x14ac:dyDescent="0.35">
      <c r="B247" t="s">
        <v>3</v>
      </c>
      <c r="C247" t="s">
        <v>34</v>
      </c>
      <c r="D247" t="s">
        <v>20</v>
      </c>
      <c r="E247" s="4">
        <v>2583</v>
      </c>
      <c r="F247" s="5">
        <v>18</v>
      </c>
    </row>
    <row r="248" spans="2:6" ht="14.5" x14ac:dyDescent="0.35">
      <c r="B248" t="s">
        <v>3</v>
      </c>
      <c r="C248" t="s">
        <v>36</v>
      </c>
      <c r="D248" t="s">
        <v>19</v>
      </c>
      <c r="E248" s="4">
        <v>1281</v>
      </c>
      <c r="F248" s="5">
        <v>18</v>
      </c>
    </row>
    <row r="249" spans="2:6" ht="14.5" x14ac:dyDescent="0.35">
      <c r="B249" t="s">
        <v>2</v>
      </c>
      <c r="C249" t="s">
        <v>37</v>
      </c>
      <c r="D249" t="s">
        <v>19</v>
      </c>
      <c r="E249" s="4">
        <v>238</v>
      </c>
      <c r="F249" s="5">
        <v>18</v>
      </c>
    </row>
    <row r="250" spans="2:6" ht="14.5" x14ac:dyDescent="0.35">
      <c r="B250" t="s">
        <v>5</v>
      </c>
      <c r="C250" t="s">
        <v>36</v>
      </c>
      <c r="D250" t="s">
        <v>23</v>
      </c>
      <c r="E250" s="4">
        <v>6314</v>
      </c>
      <c r="F250" s="5">
        <v>15</v>
      </c>
    </row>
    <row r="251" spans="2:6" ht="14.5" x14ac:dyDescent="0.35">
      <c r="B251" t="s">
        <v>5</v>
      </c>
      <c r="C251" t="s">
        <v>35</v>
      </c>
      <c r="D251" t="s">
        <v>18</v>
      </c>
      <c r="E251" s="4">
        <v>2415</v>
      </c>
      <c r="F251" s="5">
        <v>15</v>
      </c>
    </row>
    <row r="252" spans="2:6" ht="14.5" x14ac:dyDescent="0.35">
      <c r="B252" t="s">
        <v>6</v>
      </c>
      <c r="C252" t="s">
        <v>34</v>
      </c>
      <c r="D252" t="s">
        <v>15</v>
      </c>
      <c r="E252" s="4">
        <v>1442</v>
      </c>
      <c r="F252" s="5">
        <v>15</v>
      </c>
    </row>
    <row r="253" spans="2:6" ht="14.5" x14ac:dyDescent="0.35">
      <c r="B253" t="s">
        <v>2</v>
      </c>
      <c r="C253" t="s">
        <v>35</v>
      </c>
      <c r="D253" t="s">
        <v>19</v>
      </c>
      <c r="E253" s="4">
        <v>553</v>
      </c>
      <c r="F253" s="5">
        <v>15</v>
      </c>
    </row>
    <row r="254" spans="2:6" ht="14.5" x14ac:dyDescent="0.35">
      <c r="B254" t="s">
        <v>40</v>
      </c>
      <c r="C254" t="s">
        <v>39</v>
      </c>
      <c r="D254" t="s">
        <v>22</v>
      </c>
      <c r="E254" s="4">
        <v>5817</v>
      </c>
      <c r="F254" s="5">
        <v>12</v>
      </c>
    </row>
    <row r="255" spans="2:6" ht="14.5" x14ac:dyDescent="0.35">
      <c r="B255" t="s">
        <v>5</v>
      </c>
      <c r="C255" t="s">
        <v>37</v>
      </c>
      <c r="D255" t="s">
        <v>14</v>
      </c>
      <c r="E255" s="4">
        <v>4991</v>
      </c>
      <c r="F255" s="5">
        <v>12</v>
      </c>
    </row>
    <row r="256" spans="2:6" ht="14.5" x14ac:dyDescent="0.35">
      <c r="B256" t="s">
        <v>6</v>
      </c>
      <c r="C256" t="s">
        <v>36</v>
      </c>
      <c r="D256" t="s">
        <v>32</v>
      </c>
      <c r="E256" s="4">
        <v>6118</v>
      </c>
      <c r="F256" s="5">
        <v>9</v>
      </c>
    </row>
    <row r="257" spans="2:6" ht="14.5" x14ac:dyDescent="0.35">
      <c r="B257" t="s">
        <v>10</v>
      </c>
      <c r="C257" t="s">
        <v>34</v>
      </c>
      <c r="D257" t="s">
        <v>26</v>
      </c>
      <c r="E257" s="4">
        <v>4991</v>
      </c>
      <c r="F257" s="5">
        <v>9</v>
      </c>
    </row>
    <row r="258" spans="2:6" ht="14.5" x14ac:dyDescent="0.35">
      <c r="B258" t="s">
        <v>41</v>
      </c>
      <c r="C258" t="s">
        <v>37</v>
      </c>
      <c r="D258" t="s">
        <v>21</v>
      </c>
      <c r="E258" s="4">
        <v>2933</v>
      </c>
      <c r="F258" s="5">
        <v>9</v>
      </c>
    </row>
    <row r="259" spans="2:6" ht="14.5" x14ac:dyDescent="0.35">
      <c r="B259" t="s">
        <v>5</v>
      </c>
      <c r="C259" t="s">
        <v>35</v>
      </c>
      <c r="D259" t="s">
        <v>4</v>
      </c>
      <c r="E259" s="4">
        <v>2744</v>
      </c>
      <c r="F259" s="5">
        <v>9</v>
      </c>
    </row>
    <row r="260" spans="2:6" ht="14.5" x14ac:dyDescent="0.35">
      <c r="B260" t="s">
        <v>9</v>
      </c>
      <c r="C260" t="s">
        <v>38</v>
      </c>
      <c r="D260" t="s">
        <v>17</v>
      </c>
      <c r="E260" s="4">
        <v>2408</v>
      </c>
      <c r="F260" s="5">
        <v>9</v>
      </c>
    </row>
    <row r="261" spans="2:6" ht="14.5" x14ac:dyDescent="0.35">
      <c r="B261" t="s">
        <v>6</v>
      </c>
      <c r="C261" t="s">
        <v>37</v>
      </c>
      <c r="D261" t="s">
        <v>26</v>
      </c>
      <c r="E261" s="4">
        <v>6818</v>
      </c>
      <c r="F261" s="5">
        <v>6</v>
      </c>
    </row>
    <row r="262" spans="2:6" ht="14.5" x14ac:dyDescent="0.35">
      <c r="B262" t="s">
        <v>10</v>
      </c>
      <c r="C262" t="s">
        <v>35</v>
      </c>
      <c r="D262" t="s">
        <v>15</v>
      </c>
      <c r="E262" s="4">
        <v>2562</v>
      </c>
      <c r="F262" s="5">
        <v>6</v>
      </c>
    </row>
    <row r="263" spans="2:6" ht="14.5" x14ac:dyDescent="0.35">
      <c r="B263" t="s">
        <v>6</v>
      </c>
      <c r="C263" t="s">
        <v>38</v>
      </c>
      <c r="D263" t="s">
        <v>16</v>
      </c>
      <c r="E263" s="4">
        <v>938</v>
      </c>
      <c r="F263" s="5">
        <v>6</v>
      </c>
    </row>
    <row r="264" spans="2:6" ht="14.5" x14ac:dyDescent="0.35">
      <c r="B264" t="s">
        <v>5</v>
      </c>
      <c r="C264" t="s">
        <v>36</v>
      </c>
      <c r="D264" t="s">
        <v>18</v>
      </c>
      <c r="E264" s="4">
        <v>6111</v>
      </c>
      <c r="F264" s="5">
        <v>3</v>
      </c>
    </row>
    <row r="265" spans="2:6" ht="14.5" x14ac:dyDescent="0.35">
      <c r="B265" t="s">
        <v>41</v>
      </c>
      <c r="C265" t="s">
        <v>38</v>
      </c>
      <c r="D265" t="s">
        <v>22</v>
      </c>
      <c r="E265" s="4">
        <v>5915</v>
      </c>
      <c r="F265" s="5">
        <v>3</v>
      </c>
    </row>
    <row r="266" spans="2:6" ht="14.5" x14ac:dyDescent="0.35">
      <c r="B266" t="s">
        <v>2</v>
      </c>
      <c r="C266" t="s">
        <v>38</v>
      </c>
      <c r="D266" t="s">
        <v>4</v>
      </c>
      <c r="E266" s="4">
        <v>3549</v>
      </c>
      <c r="F266" s="5">
        <v>3</v>
      </c>
    </row>
    <row r="267" spans="2:6" ht="14.5" x14ac:dyDescent="0.35">
      <c r="B267" t="s">
        <v>6</v>
      </c>
      <c r="C267" t="s">
        <v>39</v>
      </c>
      <c r="D267" t="s">
        <v>24</v>
      </c>
      <c r="E267" s="4">
        <v>2989</v>
      </c>
      <c r="F267" s="5">
        <v>3</v>
      </c>
    </row>
    <row r="268" spans="2:6" ht="14.5" x14ac:dyDescent="0.35">
      <c r="B268" t="s">
        <v>7</v>
      </c>
      <c r="C268" t="s">
        <v>37</v>
      </c>
      <c r="D268" t="s">
        <v>26</v>
      </c>
      <c r="E268" s="4">
        <v>5306</v>
      </c>
      <c r="F268" s="5">
        <v>0</v>
      </c>
    </row>
    <row r="269" spans="2:6" ht="14.5" x14ac:dyDescent="0.35">
      <c r="B269" t="s">
        <v>10</v>
      </c>
      <c r="C269" t="s">
        <v>38</v>
      </c>
      <c r="D269" t="s">
        <v>14</v>
      </c>
      <c r="E269" s="4">
        <v>5586</v>
      </c>
      <c r="F269" s="5">
        <v>525</v>
      </c>
    </row>
    <row r="270" spans="2:6" ht="14.5" x14ac:dyDescent="0.35">
      <c r="B270" t="s">
        <v>2</v>
      </c>
      <c r="C270" t="s">
        <v>36</v>
      </c>
      <c r="D270" t="s">
        <v>27</v>
      </c>
      <c r="E270" s="4">
        <v>798</v>
      </c>
      <c r="F270" s="5">
        <v>519</v>
      </c>
    </row>
    <row r="271" spans="2:6" ht="14.5" x14ac:dyDescent="0.35">
      <c r="B271" t="s">
        <v>8</v>
      </c>
      <c r="C271" t="s">
        <v>38</v>
      </c>
      <c r="D271" t="s">
        <v>13</v>
      </c>
      <c r="E271" s="4">
        <v>819</v>
      </c>
      <c r="F271" s="5">
        <v>510</v>
      </c>
    </row>
    <row r="272" spans="2:6" ht="14.5" x14ac:dyDescent="0.35">
      <c r="B272" t="s">
        <v>3</v>
      </c>
      <c r="C272" t="s">
        <v>34</v>
      </c>
      <c r="D272" t="s">
        <v>32</v>
      </c>
      <c r="E272" s="4">
        <v>7777</v>
      </c>
      <c r="F272" s="5">
        <v>504</v>
      </c>
    </row>
    <row r="273" spans="2:6" ht="14.5" x14ac:dyDescent="0.35">
      <c r="B273" t="s">
        <v>9</v>
      </c>
      <c r="C273" t="s">
        <v>34</v>
      </c>
      <c r="D273" t="s">
        <v>20</v>
      </c>
      <c r="E273" s="4">
        <v>8463</v>
      </c>
      <c r="F273" s="5">
        <v>492</v>
      </c>
    </row>
    <row r="274" spans="2:6" ht="14.5" x14ac:dyDescent="0.35">
      <c r="B274" t="s">
        <v>2</v>
      </c>
      <c r="C274" t="s">
        <v>39</v>
      </c>
      <c r="D274" t="s">
        <v>25</v>
      </c>
      <c r="E274" s="4">
        <v>1785</v>
      </c>
      <c r="F274" s="5">
        <v>462</v>
      </c>
    </row>
    <row r="275" spans="2:6" ht="14.5" x14ac:dyDescent="0.35">
      <c r="B275" t="s">
        <v>8</v>
      </c>
      <c r="C275" t="s">
        <v>35</v>
      </c>
      <c r="D275" t="s">
        <v>32</v>
      </c>
      <c r="E275" s="4">
        <v>6706</v>
      </c>
      <c r="F275" s="5">
        <v>459</v>
      </c>
    </row>
    <row r="276" spans="2:6" ht="14.5" x14ac:dyDescent="0.35">
      <c r="B276" t="s">
        <v>6</v>
      </c>
      <c r="C276" t="s">
        <v>37</v>
      </c>
      <c r="D276" t="s">
        <v>28</v>
      </c>
      <c r="E276" s="4">
        <v>3556</v>
      </c>
      <c r="F276" s="5">
        <v>459</v>
      </c>
    </row>
    <row r="277" spans="2:6" ht="14.5" x14ac:dyDescent="0.35">
      <c r="B277" t="s">
        <v>6</v>
      </c>
      <c r="C277" t="s">
        <v>34</v>
      </c>
      <c r="D277" t="s">
        <v>26</v>
      </c>
      <c r="E277" s="4">
        <v>8008</v>
      </c>
      <c r="F277" s="5">
        <v>456</v>
      </c>
    </row>
    <row r="278" spans="2:6" ht="14.5" x14ac:dyDescent="0.35">
      <c r="B278" t="s">
        <v>40</v>
      </c>
      <c r="C278" t="s">
        <v>35</v>
      </c>
      <c r="D278" t="s">
        <v>30</v>
      </c>
      <c r="E278" s="4">
        <v>2275</v>
      </c>
      <c r="F278" s="5">
        <v>447</v>
      </c>
    </row>
    <row r="279" spans="2:6" ht="14.5" x14ac:dyDescent="0.35">
      <c r="B279" t="s">
        <v>40</v>
      </c>
      <c r="C279" t="s">
        <v>35</v>
      </c>
      <c r="D279" t="s">
        <v>33</v>
      </c>
      <c r="E279" s="4">
        <v>8869</v>
      </c>
      <c r="F279" s="5">
        <v>432</v>
      </c>
    </row>
    <row r="280" spans="2:6" ht="14.5" x14ac:dyDescent="0.35">
      <c r="B280" t="s">
        <v>6</v>
      </c>
      <c r="C280" t="s">
        <v>39</v>
      </c>
      <c r="D280" t="s">
        <v>25</v>
      </c>
      <c r="E280" s="4">
        <v>2100</v>
      </c>
      <c r="F280" s="5">
        <v>414</v>
      </c>
    </row>
    <row r="281" spans="2:6" ht="14.5" x14ac:dyDescent="0.35">
      <c r="B281" t="s">
        <v>6</v>
      </c>
      <c r="C281" t="s">
        <v>37</v>
      </c>
      <c r="D281" t="s">
        <v>16</v>
      </c>
      <c r="E281" s="4">
        <v>1904</v>
      </c>
      <c r="F281" s="5">
        <v>405</v>
      </c>
    </row>
    <row r="282" spans="2:6" ht="14.5" x14ac:dyDescent="0.35">
      <c r="B282" t="s">
        <v>6</v>
      </c>
      <c r="C282" t="s">
        <v>35</v>
      </c>
      <c r="D282" t="s">
        <v>4</v>
      </c>
      <c r="E282" s="4">
        <v>1302</v>
      </c>
      <c r="F282" s="5">
        <v>402</v>
      </c>
    </row>
    <row r="283" spans="2:6" ht="14.5" x14ac:dyDescent="0.35">
      <c r="B283" t="s">
        <v>6</v>
      </c>
      <c r="C283" t="s">
        <v>39</v>
      </c>
      <c r="D283" t="s">
        <v>29</v>
      </c>
      <c r="E283" s="4">
        <v>3052</v>
      </c>
      <c r="F283" s="5">
        <v>378</v>
      </c>
    </row>
    <row r="284" spans="2:6" ht="14.5" x14ac:dyDescent="0.35">
      <c r="B284" t="s">
        <v>40</v>
      </c>
      <c r="C284" t="s">
        <v>35</v>
      </c>
      <c r="D284" t="s">
        <v>22</v>
      </c>
      <c r="E284" s="4">
        <v>6853</v>
      </c>
      <c r="F284" s="5">
        <v>372</v>
      </c>
    </row>
    <row r="285" spans="2:6" ht="14.5" x14ac:dyDescent="0.35">
      <c r="B285" t="s">
        <v>7</v>
      </c>
      <c r="C285" t="s">
        <v>34</v>
      </c>
      <c r="D285" t="s">
        <v>14</v>
      </c>
      <c r="E285" s="4">
        <v>1932</v>
      </c>
      <c r="F285" s="5">
        <v>369</v>
      </c>
    </row>
    <row r="286" spans="2:6" ht="14.5" x14ac:dyDescent="0.35">
      <c r="B286" t="s">
        <v>6</v>
      </c>
      <c r="C286" t="s">
        <v>34</v>
      </c>
      <c r="D286" t="s">
        <v>30</v>
      </c>
      <c r="E286" s="4">
        <v>3402</v>
      </c>
      <c r="F286" s="5">
        <v>366</v>
      </c>
    </row>
    <row r="287" spans="2:6" ht="14.5" x14ac:dyDescent="0.35">
      <c r="B287" t="s">
        <v>3</v>
      </c>
      <c r="C287" t="s">
        <v>37</v>
      </c>
      <c r="D287" t="s">
        <v>4</v>
      </c>
      <c r="E287" s="4">
        <v>938</v>
      </c>
      <c r="F287" s="5">
        <v>366</v>
      </c>
    </row>
    <row r="288" spans="2:6" ht="14.5" x14ac:dyDescent="0.35">
      <c r="B288" t="s">
        <v>8</v>
      </c>
      <c r="C288" t="s">
        <v>35</v>
      </c>
      <c r="D288" t="s">
        <v>20</v>
      </c>
      <c r="E288" s="4">
        <v>2702</v>
      </c>
      <c r="F288" s="5">
        <v>363</v>
      </c>
    </row>
    <row r="289" spans="2:6" ht="14.5" x14ac:dyDescent="0.35">
      <c r="B289" t="s">
        <v>5</v>
      </c>
      <c r="C289" t="s">
        <v>35</v>
      </c>
      <c r="D289" t="s">
        <v>29</v>
      </c>
      <c r="E289" s="4">
        <v>4480</v>
      </c>
      <c r="F289" s="5">
        <v>357</v>
      </c>
    </row>
    <row r="290" spans="2:6" ht="14.5" x14ac:dyDescent="0.35">
      <c r="B290" t="s">
        <v>2</v>
      </c>
      <c r="C290" t="s">
        <v>38</v>
      </c>
      <c r="D290" t="s">
        <v>31</v>
      </c>
      <c r="E290" s="4">
        <v>4326</v>
      </c>
      <c r="F290" s="5">
        <v>348</v>
      </c>
    </row>
    <row r="291" spans="2:6" ht="14.5" x14ac:dyDescent="0.35">
      <c r="B291" t="s">
        <v>5</v>
      </c>
      <c r="C291" t="s">
        <v>36</v>
      </c>
      <c r="D291" t="s">
        <v>17</v>
      </c>
      <c r="E291" s="4">
        <v>3339</v>
      </c>
      <c r="F291" s="5">
        <v>348</v>
      </c>
    </row>
    <row r="292" spans="2:6" ht="14.5" x14ac:dyDescent="0.35">
      <c r="B292" t="s">
        <v>10</v>
      </c>
      <c r="C292" t="s">
        <v>36</v>
      </c>
      <c r="D292" t="s">
        <v>29</v>
      </c>
      <c r="E292" s="4">
        <v>2471</v>
      </c>
      <c r="F292" s="5">
        <v>342</v>
      </c>
    </row>
    <row r="293" spans="2:6" ht="14.5" x14ac:dyDescent="0.35">
      <c r="B293" t="s">
        <v>5</v>
      </c>
      <c r="C293" t="s">
        <v>34</v>
      </c>
      <c r="D293" t="s">
        <v>20</v>
      </c>
      <c r="E293" s="4">
        <v>15610</v>
      </c>
      <c r="F293" s="5">
        <v>339</v>
      </c>
    </row>
    <row r="294" spans="2:6" ht="14.5" x14ac:dyDescent="0.35">
      <c r="B294" t="s">
        <v>7</v>
      </c>
      <c r="C294" t="s">
        <v>37</v>
      </c>
      <c r="D294" t="s">
        <v>16</v>
      </c>
      <c r="E294" s="4">
        <v>4487</v>
      </c>
      <c r="F294" s="5">
        <v>333</v>
      </c>
    </row>
    <row r="295" spans="2:6" ht="14.5" x14ac:dyDescent="0.35">
      <c r="B295" t="s">
        <v>3</v>
      </c>
      <c r="C295" t="s">
        <v>37</v>
      </c>
      <c r="D295" t="s">
        <v>28</v>
      </c>
      <c r="E295" s="4">
        <v>7308</v>
      </c>
      <c r="F295" s="5">
        <v>327</v>
      </c>
    </row>
    <row r="296" spans="2:6" ht="14.5" x14ac:dyDescent="0.35">
      <c r="B296" t="s">
        <v>3</v>
      </c>
      <c r="C296" t="s">
        <v>37</v>
      </c>
      <c r="D296" t="s">
        <v>29</v>
      </c>
      <c r="E296" s="4">
        <v>4592</v>
      </c>
      <c r="F296" s="5">
        <v>324</v>
      </c>
    </row>
    <row r="297" spans="2:6" ht="14.5" x14ac:dyDescent="0.35">
      <c r="B297" t="s">
        <v>7</v>
      </c>
      <c r="C297" t="s">
        <v>38</v>
      </c>
      <c r="D297" t="s">
        <v>30</v>
      </c>
      <c r="E297" s="4">
        <v>10129</v>
      </c>
      <c r="F297" s="5">
        <v>312</v>
      </c>
    </row>
    <row r="298" spans="2:6" ht="14.5" x14ac:dyDescent="0.35">
      <c r="B298" t="s">
        <v>3</v>
      </c>
      <c r="C298" t="s">
        <v>34</v>
      </c>
      <c r="D298" t="s">
        <v>28</v>
      </c>
      <c r="E298" s="4">
        <v>3689</v>
      </c>
      <c r="F298" s="5">
        <v>312</v>
      </c>
    </row>
    <row r="299" spans="2:6" ht="14.5" x14ac:dyDescent="0.35">
      <c r="B299" t="s">
        <v>41</v>
      </c>
      <c r="C299" t="s">
        <v>36</v>
      </c>
      <c r="D299" t="s">
        <v>28</v>
      </c>
      <c r="E299" s="4">
        <v>854</v>
      </c>
      <c r="F299" s="5">
        <v>309</v>
      </c>
    </row>
    <row r="300" spans="2:6" ht="14.5" x14ac:dyDescent="0.35">
      <c r="B300" t="s">
        <v>9</v>
      </c>
      <c r="C300" t="s">
        <v>39</v>
      </c>
      <c r="D300" t="s">
        <v>24</v>
      </c>
      <c r="E300" s="4">
        <v>3920</v>
      </c>
      <c r="F300" s="5">
        <v>306</v>
      </c>
    </row>
    <row r="301" spans="2:6" ht="14.5" x14ac:dyDescent="0.35">
      <c r="B301" t="s">
        <v>40</v>
      </c>
      <c r="C301" t="s">
        <v>36</v>
      </c>
      <c r="D301" t="s">
        <v>27</v>
      </c>
      <c r="E301" s="4">
        <v>3164</v>
      </c>
      <c r="F301" s="5">
        <v>306</v>
      </c>
    </row>
    <row r="302" spans="2:6" ht="14.5" x14ac:dyDescent="0.35">
      <c r="B302" t="s">
        <v>3</v>
      </c>
      <c r="C302" t="s">
        <v>35</v>
      </c>
      <c r="D302" t="s">
        <v>33</v>
      </c>
      <c r="E302" s="4">
        <v>819</v>
      </c>
      <c r="F302" s="5">
        <v>306</v>
      </c>
    </row>
    <row r="303" spans="2:6" ht="14.5" x14ac:dyDescent="0.35">
      <c r="B303" t="s">
        <v>63</v>
      </c>
      <c r="F303" s="5">
        <f>SUBTOTAL(109,Data5[Units])</f>
        <v>45660</v>
      </c>
    </row>
  </sheetData>
  <conditionalFormatting sqref="E1:E1048576">
    <cfRule type="dataBar" priority="2">
      <dataBar>
        <cfvo type="min"/>
        <cfvo type="max"/>
        <color rgb="FF008AEF"/>
      </dataBar>
      <extLst>
        <ext xmlns:x14="http://schemas.microsoft.com/office/spreadsheetml/2009/9/main" uri="{B025F937-C7B1-47D3-B67F-A62EFF666E3E}">
          <x14:id>{A72CC5BA-4CF6-4AA5-AB12-7C2B77A3A03C}</x14:id>
        </ext>
      </extLst>
    </cfRule>
  </conditionalFormatting>
  <conditionalFormatting sqref="F1:F1048576">
    <cfRule type="aboveAverage" dxfId="2" priority="1" aboveAverage="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72CC5BA-4CF6-4AA5-AB12-7C2B77A3A03C}">
            <x14:dataBar minLength="0" maxLength="100" border="1" negativeBarBorderColorSameAsPositive="0">
              <x14:cfvo type="autoMin"/>
              <x14:cfvo type="autoMax"/>
              <x14:borderColor rgb="FF008AEF"/>
              <x14:negativeFillColor rgb="FFFF0000"/>
              <x14:negativeBorder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FEDB-37DD-421C-82F0-6B87CBA6BF17}">
  <dimension ref="B4:J10"/>
  <sheetViews>
    <sheetView workbookViewId="0">
      <selection activeCell="I5" sqref="I5"/>
    </sheetView>
  </sheetViews>
  <sheetFormatPr defaultRowHeight="14.5" x14ac:dyDescent="0.35"/>
  <cols>
    <col min="4" max="4" width="11.7265625" customWidth="1"/>
    <col min="5" max="5" width="9.1796875" customWidth="1"/>
    <col min="9" max="9" width="9.1796875" customWidth="1"/>
  </cols>
  <sheetData>
    <row r="4" spans="2:10" x14ac:dyDescent="0.35">
      <c r="C4" s="17" t="s">
        <v>65</v>
      </c>
      <c r="D4" s="18" t="s">
        <v>66</v>
      </c>
      <c r="E4" s="16"/>
      <c r="F4" s="18" t="s">
        <v>67</v>
      </c>
      <c r="H4" t="s">
        <v>65</v>
      </c>
      <c r="I4" t="s">
        <v>66</v>
      </c>
      <c r="J4" t="s">
        <v>67</v>
      </c>
    </row>
    <row r="5" spans="2:10" x14ac:dyDescent="0.35">
      <c r="B5" s="12"/>
      <c r="C5" s="19" t="s">
        <v>34</v>
      </c>
      <c r="D5" s="20">
        <f>SUMIFS(Data[Amount],Data[Geography],C5)</f>
        <v>252469</v>
      </c>
      <c r="E5" s="15">
        <f>D5</f>
        <v>252469</v>
      </c>
      <c r="F5" s="21">
        <f>SUMIFS(Data[Units],Data[Geography],C5)</f>
        <v>8760</v>
      </c>
      <c r="H5" t="s">
        <v>38</v>
      </c>
      <c r="I5" s="15">
        <f>SUMIFS(Data[Amount],Data[Geography],H5)</f>
        <v>168679</v>
      </c>
      <c r="J5" s="5">
        <f>SUMIFS(Data[Units],Data[Geography],H5)</f>
        <v>6264</v>
      </c>
    </row>
    <row r="6" spans="2:10" x14ac:dyDescent="0.35">
      <c r="B6" s="13"/>
      <c r="C6" s="19" t="s">
        <v>36</v>
      </c>
      <c r="D6" s="20">
        <f>SUMIFS(Data[Amount],Data[Geography],C6)</f>
        <v>237944</v>
      </c>
      <c r="E6" s="15">
        <f t="shared" ref="E6:E10" si="0">D6</f>
        <v>237944</v>
      </c>
      <c r="F6" s="21">
        <f>SUMIFS(Data[Units],Data[Geography],C6)</f>
        <v>7302</v>
      </c>
      <c r="H6" t="s">
        <v>36</v>
      </c>
      <c r="I6" s="15">
        <f>SUMIFS(Data[Amount],Data[Geography],H6)</f>
        <v>237944</v>
      </c>
      <c r="J6" s="5">
        <f>SUMIFS(Data[Units],Data[Geography],H6)</f>
        <v>7302</v>
      </c>
    </row>
    <row r="7" spans="2:10" x14ac:dyDescent="0.35">
      <c r="B7" s="12"/>
      <c r="C7" s="19" t="s">
        <v>37</v>
      </c>
      <c r="D7" s="20">
        <f>SUMIFS(Data[Amount],Data[Geography],C7)</f>
        <v>218813</v>
      </c>
      <c r="E7" s="15">
        <f t="shared" si="0"/>
        <v>218813</v>
      </c>
      <c r="F7" s="21">
        <f>SUMIFS(Data[Units],Data[Geography],C7)</f>
        <v>7431</v>
      </c>
      <c r="H7" t="s">
        <v>34</v>
      </c>
      <c r="I7" s="15">
        <f>SUMIFS(Data[Amount],Data[Geography],H7)</f>
        <v>252469</v>
      </c>
      <c r="J7" s="5">
        <f>SUMIFS(Data[Units],Data[Geography],H7)</f>
        <v>8760</v>
      </c>
    </row>
    <row r="8" spans="2:10" x14ac:dyDescent="0.35">
      <c r="B8" s="13"/>
      <c r="C8" s="19" t="s">
        <v>35</v>
      </c>
      <c r="D8" s="20">
        <f>SUMIFS(Data[Amount],Data[Geography],C8)</f>
        <v>189434</v>
      </c>
      <c r="E8" s="15">
        <f t="shared" si="0"/>
        <v>189434</v>
      </c>
      <c r="F8" s="21">
        <f>SUMIFS(Data[Units],Data[Geography],C8)</f>
        <v>10158</v>
      </c>
      <c r="H8" t="s">
        <v>39</v>
      </c>
      <c r="I8" s="15">
        <f>SUMIFS(Data[Amount],Data[Geography],H8)</f>
        <v>173530</v>
      </c>
      <c r="J8" s="5">
        <f>SUMIFS(Data[Units],Data[Geography],H8)</f>
        <v>5745</v>
      </c>
    </row>
    <row r="9" spans="2:10" x14ac:dyDescent="0.35">
      <c r="B9" s="14"/>
      <c r="C9" s="19" t="s">
        <v>39</v>
      </c>
      <c r="D9" s="20">
        <f>SUMIFS(Data[Amount],Data[Geography],C9)</f>
        <v>173530</v>
      </c>
      <c r="E9" s="15">
        <f t="shared" si="0"/>
        <v>173530</v>
      </c>
      <c r="F9" s="21">
        <f>SUMIFS(Data[Units],Data[Geography],C9)</f>
        <v>5745</v>
      </c>
      <c r="H9" t="s">
        <v>35</v>
      </c>
      <c r="I9" s="15">
        <f>SUMIFS(Data[Amount],Data[Geography],H9)</f>
        <v>189434</v>
      </c>
      <c r="J9" s="5">
        <f>SUMIFS(Data[Units],Data[Geography],H9)</f>
        <v>10158</v>
      </c>
    </row>
    <row r="10" spans="2:10" x14ac:dyDescent="0.35">
      <c r="B10" s="14"/>
      <c r="C10" s="19" t="s">
        <v>38</v>
      </c>
      <c r="D10" s="20">
        <f>SUMIFS(Data[Amount],Data[Geography],C10)</f>
        <v>168679</v>
      </c>
      <c r="E10" s="15">
        <f t="shared" si="0"/>
        <v>168679</v>
      </c>
      <c r="F10" s="21">
        <f>SUMIFS(Data[Units],Data[Geography],C10)</f>
        <v>6264</v>
      </c>
      <c r="H10" t="s">
        <v>37</v>
      </c>
      <c r="I10" s="15">
        <f>SUMIFS(Data[Amount],Data[Geography],H10)</f>
        <v>218813</v>
      </c>
      <c r="J10" s="5">
        <f>SUMIFS(Data[Units],Data[Geography],H10)</f>
        <v>7431</v>
      </c>
    </row>
  </sheetData>
  <conditionalFormatting sqref="E5:E10">
    <cfRule type="dataBar" priority="1">
      <dataBar showValue="0">
        <cfvo type="min"/>
        <cfvo type="max"/>
        <color theme="9" tint="0.59999389629810485"/>
      </dataBar>
      <extLst>
        <ext xmlns:x14="http://schemas.microsoft.com/office/spreadsheetml/2009/9/main" uri="{B025F937-C7B1-47D3-B67F-A62EFF666E3E}">
          <x14:id>{B9823426-7956-4DA1-95BB-09D0711CC329}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B9823426-7956-4DA1-95BB-09D0711CC329}">
            <x14:dataBar minLength="0" maxLength="100" border="1" negativeBarBorderColorSameAsPositive="0">
              <x14:cfvo type="autoMin"/>
              <x14:cfvo type="autoMax"/>
              <x14:borderColor rgb="FF63C384"/>
              <x14:negativeFillColor rgb="FFFF0000"/>
              <x14:negativeBorder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0911-DAE3-4A02-AB5B-F0A41F3DB22E}">
  <dimension ref="B4:E6"/>
  <sheetViews>
    <sheetView workbookViewId="0">
      <selection activeCell="G14" sqref="G14"/>
    </sheetView>
  </sheetViews>
  <sheetFormatPr defaultRowHeight="14.5" x14ac:dyDescent="0.35"/>
  <cols>
    <col min="2" max="2" width="12.36328125" customWidth="1"/>
    <col min="3" max="3" width="14" customWidth="1"/>
    <col min="4" max="4" width="1.26953125" bestFit="1" customWidth="1"/>
    <col min="5" max="5" width="11.453125" customWidth="1"/>
  </cols>
  <sheetData>
    <row r="4" spans="2:5" x14ac:dyDescent="0.35">
      <c r="B4" s="22" t="s">
        <v>68</v>
      </c>
      <c r="C4" t="s">
        <v>70</v>
      </c>
      <c r="D4" t="s">
        <v>72</v>
      </c>
      <c r="E4" t="s">
        <v>71</v>
      </c>
    </row>
    <row r="5" spans="2:5" x14ac:dyDescent="0.35">
      <c r="B5" s="23" t="s">
        <v>39</v>
      </c>
      <c r="C5" s="25">
        <v>11459</v>
      </c>
      <c r="D5" s="24">
        <v>11459</v>
      </c>
      <c r="E5" s="24">
        <v>279</v>
      </c>
    </row>
    <row r="6" spans="2:5" x14ac:dyDescent="0.35">
      <c r="B6" s="23" t="s">
        <v>36</v>
      </c>
      <c r="C6" s="25">
        <v>11417</v>
      </c>
      <c r="D6" s="24">
        <v>11417</v>
      </c>
      <c r="E6" s="24">
        <v>21</v>
      </c>
    </row>
  </sheetData>
  <conditionalFormatting pivot="1" sqref="D5:D6">
    <cfRule type="dataBar" priority="2">
      <dataBar showValue="0">
        <cfvo type="min"/>
        <cfvo type="max"/>
        <color rgb="FF63C384"/>
      </dataBar>
      <extLst>
        <ext xmlns:x14="http://schemas.microsoft.com/office/spreadsheetml/2009/9/main" uri="{B025F937-C7B1-47D3-B67F-A62EFF666E3E}">
          <x14:id>{D740496F-6F30-4B5F-B5B2-28EB65B6F04E}</x14:id>
        </ext>
      </extLst>
    </cfRule>
  </conditionalFormatting>
  <conditionalFormatting pivot="1">
    <cfRule type="dataBar" priority="1">
      <dataBar showValue="0">
        <cfvo type="min"/>
        <cfvo type="max"/>
        <color rgb="FF63C384"/>
      </dataBar>
      <extLst>
        <ext xmlns:x14="http://schemas.microsoft.com/office/spreadsheetml/2009/9/main" uri="{B025F937-C7B1-47D3-B67F-A62EFF666E3E}">
          <x14:id>{CC8CD1E6-C9A5-4B0C-B0F8-E8E512224479}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740496F-6F30-4B5F-B5B2-28EB65B6F04E}">
            <x14:dataBar minLength="0" maxLength="100" gradient="0">
              <x14:cfvo type="autoMin"/>
              <x14:cfvo type="autoMax"/>
              <x14:negativeFillColor rgb="FFFF0000"/>
              <x14:axisColor rgb="FF000000"/>
            </x14:dataBar>
          </x14:cfRule>
          <xm:sqref>D5:D6</xm:sqref>
        </x14:conditionalFormatting>
        <x14:conditionalFormatting xmlns:xm="http://schemas.microsoft.com/office/excel/2006/main" pivot="1">
          <x14:cfRule type="dataBar" id="{CC8CD1E6-C9A5-4B0C-B0F8-E8E512224479}">
            <x14:dataBar minLength="0" maxLength="100" gradient="0">
              <x14:cfvo type="autoMin"/>
              <x14:cfvo type="autoMax"/>
              <x14:negativeFillColor rgb="FFFF0000"/>
              <x14:axisColor rgb="FF000000"/>
            </x14:dataBar>
          </x14:cfRule>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48AA-129B-4ACF-A90B-4B2F0687417B}">
  <dimension ref="B4:C10"/>
  <sheetViews>
    <sheetView workbookViewId="0">
      <selection activeCell="E5" sqref="E5"/>
    </sheetView>
  </sheetViews>
  <sheetFormatPr defaultRowHeight="14.5" x14ac:dyDescent="0.35"/>
  <cols>
    <col min="2" max="2" width="18" customWidth="1"/>
    <col min="3" max="5" width="12" customWidth="1"/>
  </cols>
  <sheetData>
    <row r="4" spans="2:3" x14ac:dyDescent="0.35">
      <c r="B4" s="22" t="s">
        <v>68</v>
      </c>
      <c r="C4" t="s">
        <v>73</v>
      </c>
    </row>
    <row r="5" spans="2:3" x14ac:dyDescent="0.35">
      <c r="B5" s="23" t="s">
        <v>24</v>
      </c>
      <c r="C5" s="26">
        <v>33.88697318007663</v>
      </c>
    </row>
    <row r="6" spans="2:3" x14ac:dyDescent="0.35">
      <c r="B6" s="23" t="s">
        <v>22</v>
      </c>
      <c r="C6" s="26">
        <v>32.301656920077974</v>
      </c>
    </row>
    <row r="7" spans="2:3" x14ac:dyDescent="0.35">
      <c r="B7" s="23" t="s">
        <v>26</v>
      </c>
      <c r="C7" s="26">
        <v>32.807189542483663</v>
      </c>
    </row>
    <row r="8" spans="2:3" x14ac:dyDescent="0.35">
      <c r="B8" s="23" t="s">
        <v>33</v>
      </c>
      <c r="C8" s="26">
        <v>37.303128371089535</v>
      </c>
    </row>
    <row r="9" spans="2:3" x14ac:dyDescent="0.35">
      <c r="B9" s="23" t="s">
        <v>15</v>
      </c>
      <c r="C9" s="26">
        <v>44.990867579908674</v>
      </c>
    </row>
    <row r="10" spans="2:3" x14ac:dyDescent="0.35">
      <c r="B10" s="23" t="s">
        <v>69</v>
      </c>
      <c r="C10" s="26">
        <v>35.949565217391303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E397F-F7FA-40E8-A364-CED4EBEC43AF}">
  <dimension ref="M3:Q303"/>
  <sheetViews>
    <sheetView topLeftCell="A4" workbookViewId="0">
      <selection activeCell="J20" sqref="J20"/>
    </sheetView>
  </sheetViews>
  <sheetFormatPr defaultRowHeight="14.5" x14ac:dyDescent="0.35"/>
  <cols>
    <col min="13" max="13" width="15.1796875" customWidth="1"/>
    <col min="14" max="14" width="11.54296875" customWidth="1"/>
    <col min="15" max="15" width="20.36328125" customWidth="1"/>
    <col min="16" max="16" width="7.90625" customWidth="1"/>
    <col min="17" max="17" width="5.1796875" customWidth="1"/>
  </cols>
  <sheetData>
    <row r="3" spans="13:17" x14ac:dyDescent="0.35">
      <c r="M3" s="6" t="s">
        <v>11</v>
      </c>
      <c r="N3" s="6" t="s">
        <v>12</v>
      </c>
      <c r="O3" s="6" t="s">
        <v>0</v>
      </c>
      <c r="P3" s="10" t="s">
        <v>1</v>
      </c>
      <c r="Q3" s="10" t="s">
        <v>50</v>
      </c>
    </row>
    <row r="4" spans="13:17" x14ac:dyDescent="0.35">
      <c r="M4" t="s">
        <v>40</v>
      </c>
      <c r="N4" t="s">
        <v>37</v>
      </c>
      <c r="O4" t="s">
        <v>30</v>
      </c>
      <c r="P4" s="4">
        <v>1624</v>
      </c>
      <c r="Q4" s="5">
        <v>114</v>
      </c>
    </row>
    <row r="5" spans="13:17" x14ac:dyDescent="0.35">
      <c r="M5" t="s">
        <v>8</v>
      </c>
      <c r="N5" t="s">
        <v>35</v>
      </c>
      <c r="O5" t="s">
        <v>32</v>
      </c>
      <c r="P5" s="4">
        <v>6706</v>
      </c>
      <c r="Q5" s="5">
        <v>459</v>
      </c>
    </row>
    <row r="6" spans="13:17" x14ac:dyDescent="0.35">
      <c r="M6" t="s">
        <v>9</v>
      </c>
      <c r="N6" t="s">
        <v>35</v>
      </c>
      <c r="O6" t="s">
        <v>4</v>
      </c>
      <c r="P6" s="4">
        <v>959</v>
      </c>
      <c r="Q6" s="5">
        <v>147</v>
      </c>
    </row>
    <row r="7" spans="13:17" x14ac:dyDescent="0.35">
      <c r="M7" t="s">
        <v>41</v>
      </c>
      <c r="N7" t="s">
        <v>36</v>
      </c>
      <c r="O7" t="s">
        <v>18</v>
      </c>
      <c r="P7" s="4">
        <v>9632</v>
      </c>
      <c r="Q7" s="5">
        <v>288</v>
      </c>
    </row>
    <row r="8" spans="13:17" x14ac:dyDescent="0.35">
      <c r="M8" t="s">
        <v>6</v>
      </c>
      <c r="N8" t="s">
        <v>39</v>
      </c>
      <c r="O8" t="s">
        <v>25</v>
      </c>
      <c r="P8" s="4">
        <v>2100</v>
      </c>
      <c r="Q8" s="5">
        <v>414</v>
      </c>
    </row>
    <row r="9" spans="13:17" x14ac:dyDescent="0.35">
      <c r="M9" t="s">
        <v>40</v>
      </c>
      <c r="N9" t="s">
        <v>35</v>
      </c>
      <c r="O9" t="s">
        <v>33</v>
      </c>
      <c r="P9" s="4">
        <v>8869</v>
      </c>
      <c r="Q9" s="5">
        <v>432</v>
      </c>
    </row>
    <row r="10" spans="13:17" x14ac:dyDescent="0.35">
      <c r="M10" t="s">
        <v>6</v>
      </c>
      <c r="N10" t="s">
        <v>38</v>
      </c>
      <c r="O10" t="s">
        <v>31</v>
      </c>
      <c r="P10" s="4">
        <v>2681</v>
      </c>
      <c r="Q10" s="5">
        <v>54</v>
      </c>
    </row>
    <row r="11" spans="13:17" x14ac:dyDescent="0.35">
      <c r="M11" t="s">
        <v>8</v>
      </c>
      <c r="N11" t="s">
        <v>35</v>
      </c>
      <c r="O11" t="s">
        <v>22</v>
      </c>
      <c r="P11" s="4">
        <v>5012</v>
      </c>
      <c r="Q11" s="5">
        <v>210</v>
      </c>
    </row>
    <row r="12" spans="13:17" x14ac:dyDescent="0.35">
      <c r="M12" t="s">
        <v>7</v>
      </c>
      <c r="N12" t="s">
        <v>38</v>
      </c>
      <c r="O12" t="s">
        <v>14</v>
      </c>
      <c r="P12" s="4">
        <v>1281</v>
      </c>
      <c r="Q12" s="5">
        <v>75</v>
      </c>
    </row>
    <row r="13" spans="13:17" x14ac:dyDescent="0.35">
      <c r="M13" t="s">
        <v>5</v>
      </c>
      <c r="N13" t="s">
        <v>37</v>
      </c>
      <c r="O13" t="s">
        <v>14</v>
      </c>
      <c r="P13" s="4">
        <v>4991</v>
      </c>
      <c r="Q13" s="5">
        <v>12</v>
      </c>
    </row>
    <row r="14" spans="13:17" x14ac:dyDescent="0.35">
      <c r="M14" t="s">
        <v>2</v>
      </c>
      <c r="N14" t="s">
        <v>39</v>
      </c>
      <c r="O14" t="s">
        <v>25</v>
      </c>
      <c r="P14" s="4">
        <v>1785</v>
      </c>
      <c r="Q14" s="5">
        <v>462</v>
      </c>
    </row>
    <row r="15" spans="13:17" x14ac:dyDescent="0.35">
      <c r="M15" t="s">
        <v>3</v>
      </c>
      <c r="N15" t="s">
        <v>37</v>
      </c>
      <c r="O15" t="s">
        <v>17</v>
      </c>
      <c r="P15" s="4">
        <v>3983</v>
      </c>
      <c r="Q15" s="5">
        <v>144</v>
      </c>
    </row>
    <row r="16" spans="13:17" x14ac:dyDescent="0.35">
      <c r="M16" t="s">
        <v>9</v>
      </c>
      <c r="N16" t="s">
        <v>38</v>
      </c>
      <c r="O16" t="s">
        <v>16</v>
      </c>
      <c r="P16" s="4">
        <v>2646</v>
      </c>
      <c r="Q16" s="5">
        <v>120</v>
      </c>
    </row>
    <row r="17" spans="13:17" x14ac:dyDescent="0.35">
      <c r="M17" t="s">
        <v>2</v>
      </c>
      <c r="N17" t="s">
        <v>34</v>
      </c>
      <c r="O17" t="s">
        <v>13</v>
      </c>
      <c r="P17" s="4">
        <v>252</v>
      </c>
      <c r="Q17" s="5">
        <v>54</v>
      </c>
    </row>
    <row r="18" spans="13:17" x14ac:dyDescent="0.35">
      <c r="M18" t="s">
        <v>3</v>
      </c>
      <c r="N18" t="s">
        <v>35</v>
      </c>
      <c r="O18" t="s">
        <v>25</v>
      </c>
      <c r="P18" s="4">
        <v>2464</v>
      </c>
      <c r="Q18" s="5">
        <v>234</v>
      </c>
    </row>
    <row r="19" spans="13:17" x14ac:dyDescent="0.35">
      <c r="M19" t="s">
        <v>3</v>
      </c>
      <c r="N19" t="s">
        <v>35</v>
      </c>
      <c r="O19" t="s">
        <v>29</v>
      </c>
      <c r="P19" s="4">
        <v>2114</v>
      </c>
      <c r="Q19" s="5">
        <v>66</v>
      </c>
    </row>
    <row r="20" spans="13:17" x14ac:dyDescent="0.35">
      <c r="M20" t="s">
        <v>6</v>
      </c>
      <c r="N20" t="s">
        <v>37</v>
      </c>
      <c r="O20" t="s">
        <v>31</v>
      </c>
      <c r="P20" s="4">
        <v>7693</v>
      </c>
      <c r="Q20" s="5">
        <v>87</v>
      </c>
    </row>
    <row r="21" spans="13:17" x14ac:dyDescent="0.35">
      <c r="M21" t="s">
        <v>5</v>
      </c>
      <c r="N21" t="s">
        <v>34</v>
      </c>
      <c r="O21" t="s">
        <v>20</v>
      </c>
      <c r="P21" s="4">
        <v>15610</v>
      </c>
      <c r="Q21" s="5">
        <v>339</v>
      </c>
    </row>
    <row r="22" spans="13:17" x14ac:dyDescent="0.35">
      <c r="M22" t="s">
        <v>41</v>
      </c>
      <c r="N22" t="s">
        <v>34</v>
      </c>
      <c r="O22" t="s">
        <v>22</v>
      </c>
      <c r="P22" s="4">
        <v>336</v>
      </c>
      <c r="Q22" s="5">
        <v>144</v>
      </c>
    </row>
    <row r="23" spans="13:17" x14ac:dyDescent="0.35">
      <c r="M23" t="s">
        <v>2</v>
      </c>
      <c r="N23" t="s">
        <v>39</v>
      </c>
      <c r="O23" t="s">
        <v>20</v>
      </c>
      <c r="P23" s="4">
        <v>9443</v>
      </c>
      <c r="Q23" s="5">
        <v>162</v>
      </c>
    </row>
    <row r="24" spans="13:17" x14ac:dyDescent="0.35">
      <c r="M24" t="s">
        <v>9</v>
      </c>
      <c r="N24" t="s">
        <v>34</v>
      </c>
      <c r="O24" t="s">
        <v>23</v>
      </c>
      <c r="P24" s="4">
        <v>8155</v>
      </c>
      <c r="Q24" s="5">
        <v>90</v>
      </c>
    </row>
    <row r="25" spans="13:17" x14ac:dyDescent="0.35">
      <c r="M25" t="s">
        <v>8</v>
      </c>
      <c r="N25" t="s">
        <v>38</v>
      </c>
      <c r="O25" t="s">
        <v>23</v>
      </c>
      <c r="P25" s="4">
        <v>1701</v>
      </c>
      <c r="Q25" s="5">
        <v>234</v>
      </c>
    </row>
    <row r="26" spans="13:17" x14ac:dyDescent="0.35">
      <c r="M26" t="s">
        <v>10</v>
      </c>
      <c r="N26" t="s">
        <v>38</v>
      </c>
      <c r="O26" t="s">
        <v>22</v>
      </c>
      <c r="P26" s="4">
        <v>2205</v>
      </c>
      <c r="Q26" s="5">
        <v>141</v>
      </c>
    </row>
    <row r="27" spans="13:17" x14ac:dyDescent="0.35">
      <c r="M27" t="s">
        <v>8</v>
      </c>
      <c r="N27" t="s">
        <v>37</v>
      </c>
      <c r="O27" t="s">
        <v>19</v>
      </c>
      <c r="P27" s="4">
        <v>1771</v>
      </c>
      <c r="Q27" s="5">
        <v>204</v>
      </c>
    </row>
    <row r="28" spans="13:17" x14ac:dyDescent="0.35">
      <c r="M28" t="s">
        <v>41</v>
      </c>
      <c r="N28" t="s">
        <v>35</v>
      </c>
      <c r="O28" t="s">
        <v>15</v>
      </c>
      <c r="P28" s="4">
        <v>2114</v>
      </c>
      <c r="Q28" s="5">
        <v>186</v>
      </c>
    </row>
    <row r="29" spans="13:17" x14ac:dyDescent="0.35">
      <c r="M29" t="s">
        <v>41</v>
      </c>
      <c r="N29" t="s">
        <v>36</v>
      </c>
      <c r="O29" t="s">
        <v>13</v>
      </c>
      <c r="P29" s="4">
        <v>10311</v>
      </c>
      <c r="Q29" s="5">
        <v>231</v>
      </c>
    </row>
    <row r="30" spans="13:17" x14ac:dyDescent="0.35">
      <c r="M30" t="s">
        <v>3</v>
      </c>
      <c r="N30" t="s">
        <v>39</v>
      </c>
      <c r="O30" t="s">
        <v>16</v>
      </c>
      <c r="P30" s="4">
        <v>21</v>
      </c>
      <c r="Q30" s="5">
        <v>168</v>
      </c>
    </row>
    <row r="31" spans="13:17" x14ac:dyDescent="0.35">
      <c r="M31" t="s">
        <v>10</v>
      </c>
      <c r="N31" t="s">
        <v>35</v>
      </c>
      <c r="O31" t="s">
        <v>20</v>
      </c>
      <c r="P31" s="4">
        <v>1974</v>
      </c>
      <c r="Q31" s="5">
        <v>195</v>
      </c>
    </row>
    <row r="32" spans="13:17" x14ac:dyDescent="0.35">
      <c r="M32" t="s">
        <v>5</v>
      </c>
      <c r="N32" t="s">
        <v>36</v>
      </c>
      <c r="O32" t="s">
        <v>23</v>
      </c>
      <c r="P32" s="4">
        <v>6314</v>
      </c>
      <c r="Q32" s="5">
        <v>15</v>
      </c>
    </row>
    <row r="33" spans="13:17" x14ac:dyDescent="0.35">
      <c r="M33" t="s">
        <v>10</v>
      </c>
      <c r="N33" t="s">
        <v>37</v>
      </c>
      <c r="O33" t="s">
        <v>23</v>
      </c>
      <c r="P33" s="4">
        <v>4683</v>
      </c>
      <c r="Q33" s="5">
        <v>30</v>
      </c>
    </row>
    <row r="34" spans="13:17" x14ac:dyDescent="0.35">
      <c r="M34" t="s">
        <v>41</v>
      </c>
      <c r="N34" t="s">
        <v>37</v>
      </c>
      <c r="O34" t="s">
        <v>24</v>
      </c>
      <c r="P34" s="4">
        <v>6398</v>
      </c>
      <c r="Q34" s="5">
        <v>102</v>
      </c>
    </row>
    <row r="35" spans="13:17" x14ac:dyDescent="0.35">
      <c r="M35" t="s">
        <v>2</v>
      </c>
      <c r="N35" t="s">
        <v>35</v>
      </c>
      <c r="O35" t="s">
        <v>19</v>
      </c>
      <c r="P35" s="4">
        <v>553</v>
      </c>
      <c r="Q35" s="5">
        <v>15</v>
      </c>
    </row>
    <row r="36" spans="13:17" x14ac:dyDescent="0.35">
      <c r="M36" t="s">
        <v>8</v>
      </c>
      <c r="N36" t="s">
        <v>39</v>
      </c>
      <c r="O36" t="s">
        <v>30</v>
      </c>
      <c r="P36" s="4">
        <v>7021</v>
      </c>
      <c r="Q36" s="5">
        <v>183</v>
      </c>
    </row>
    <row r="37" spans="13:17" x14ac:dyDescent="0.35">
      <c r="M37" t="s">
        <v>40</v>
      </c>
      <c r="N37" t="s">
        <v>39</v>
      </c>
      <c r="O37" t="s">
        <v>22</v>
      </c>
      <c r="P37" s="4">
        <v>5817</v>
      </c>
      <c r="Q37" s="5">
        <v>12</v>
      </c>
    </row>
    <row r="38" spans="13:17" x14ac:dyDescent="0.35">
      <c r="M38" t="s">
        <v>41</v>
      </c>
      <c r="N38" t="s">
        <v>39</v>
      </c>
      <c r="O38" t="s">
        <v>14</v>
      </c>
      <c r="P38" s="4">
        <v>3976</v>
      </c>
      <c r="Q38" s="5">
        <v>72</v>
      </c>
    </row>
    <row r="39" spans="13:17" x14ac:dyDescent="0.35">
      <c r="M39" t="s">
        <v>6</v>
      </c>
      <c r="N39" t="s">
        <v>38</v>
      </c>
      <c r="O39" t="s">
        <v>27</v>
      </c>
      <c r="P39" s="4">
        <v>1134</v>
      </c>
      <c r="Q39" s="5">
        <v>282</v>
      </c>
    </row>
    <row r="40" spans="13:17" x14ac:dyDescent="0.35">
      <c r="M40" t="s">
        <v>2</v>
      </c>
      <c r="N40" t="s">
        <v>39</v>
      </c>
      <c r="O40" t="s">
        <v>28</v>
      </c>
      <c r="P40" s="4">
        <v>6027</v>
      </c>
      <c r="Q40" s="5">
        <v>144</v>
      </c>
    </row>
    <row r="41" spans="13:17" x14ac:dyDescent="0.35">
      <c r="M41" t="s">
        <v>6</v>
      </c>
      <c r="N41" t="s">
        <v>37</v>
      </c>
      <c r="O41" t="s">
        <v>16</v>
      </c>
      <c r="P41" s="4">
        <v>1904</v>
      </c>
      <c r="Q41" s="5">
        <v>405</v>
      </c>
    </row>
    <row r="42" spans="13:17" x14ac:dyDescent="0.35">
      <c r="M42" t="s">
        <v>7</v>
      </c>
      <c r="N42" t="s">
        <v>34</v>
      </c>
      <c r="O42" t="s">
        <v>32</v>
      </c>
      <c r="P42" s="4">
        <v>3262</v>
      </c>
      <c r="Q42" s="5">
        <v>75</v>
      </c>
    </row>
    <row r="43" spans="13:17" x14ac:dyDescent="0.35">
      <c r="M43" t="s">
        <v>40</v>
      </c>
      <c r="N43" t="s">
        <v>34</v>
      </c>
      <c r="O43" t="s">
        <v>27</v>
      </c>
      <c r="P43" s="4">
        <v>2289</v>
      </c>
      <c r="Q43" s="5">
        <v>135</v>
      </c>
    </row>
    <row r="44" spans="13:17" x14ac:dyDescent="0.35">
      <c r="M44" t="s">
        <v>5</v>
      </c>
      <c r="N44" t="s">
        <v>34</v>
      </c>
      <c r="O44" t="s">
        <v>27</v>
      </c>
      <c r="P44" s="4">
        <v>6986</v>
      </c>
      <c r="Q44" s="5">
        <v>21</v>
      </c>
    </row>
    <row r="45" spans="13:17" x14ac:dyDescent="0.35">
      <c r="M45" t="s">
        <v>2</v>
      </c>
      <c r="N45" t="s">
        <v>38</v>
      </c>
      <c r="O45" t="s">
        <v>23</v>
      </c>
      <c r="P45" s="4">
        <v>4417</v>
      </c>
      <c r="Q45" s="5">
        <v>153</v>
      </c>
    </row>
    <row r="46" spans="13:17" x14ac:dyDescent="0.35">
      <c r="M46" t="s">
        <v>6</v>
      </c>
      <c r="N46" t="s">
        <v>34</v>
      </c>
      <c r="O46" t="s">
        <v>15</v>
      </c>
      <c r="P46" s="4">
        <v>1442</v>
      </c>
      <c r="Q46" s="5">
        <v>15</v>
      </c>
    </row>
    <row r="47" spans="13:17" x14ac:dyDescent="0.35">
      <c r="M47" t="s">
        <v>3</v>
      </c>
      <c r="N47" t="s">
        <v>35</v>
      </c>
      <c r="O47" t="s">
        <v>14</v>
      </c>
      <c r="P47" s="4">
        <v>2415</v>
      </c>
      <c r="Q47" s="5">
        <v>255</v>
      </c>
    </row>
    <row r="48" spans="13:17" x14ac:dyDescent="0.35">
      <c r="M48" t="s">
        <v>2</v>
      </c>
      <c r="N48" t="s">
        <v>37</v>
      </c>
      <c r="O48" t="s">
        <v>19</v>
      </c>
      <c r="P48" s="4">
        <v>238</v>
      </c>
      <c r="Q48" s="5">
        <v>18</v>
      </c>
    </row>
    <row r="49" spans="13:17" x14ac:dyDescent="0.35">
      <c r="M49" t="s">
        <v>6</v>
      </c>
      <c r="N49" t="s">
        <v>37</v>
      </c>
      <c r="O49" t="s">
        <v>23</v>
      </c>
      <c r="P49" s="4">
        <v>4949</v>
      </c>
      <c r="Q49" s="5">
        <v>189</v>
      </c>
    </row>
    <row r="50" spans="13:17" x14ac:dyDescent="0.35">
      <c r="M50" t="s">
        <v>5</v>
      </c>
      <c r="N50" t="s">
        <v>38</v>
      </c>
      <c r="O50" t="s">
        <v>32</v>
      </c>
      <c r="P50" s="4">
        <v>5075</v>
      </c>
      <c r="Q50" s="5">
        <v>21</v>
      </c>
    </row>
    <row r="51" spans="13:17" x14ac:dyDescent="0.35">
      <c r="M51" t="s">
        <v>3</v>
      </c>
      <c r="N51" t="s">
        <v>36</v>
      </c>
      <c r="O51" t="s">
        <v>16</v>
      </c>
      <c r="P51" s="4">
        <v>9198</v>
      </c>
      <c r="Q51" s="5">
        <v>36</v>
      </c>
    </row>
    <row r="52" spans="13:17" x14ac:dyDescent="0.35">
      <c r="M52" t="s">
        <v>6</v>
      </c>
      <c r="N52" t="s">
        <v>34</v>
      </c>
      <c r="O52" t="s">
        <v>29</v>
      </c>
      <c r="P52" s="4">
        <v>3339</v>
      </c>
      <c r="Q52" s="5">
        <v>75</v>
      </c>
    </row>
    <row r="53" spans="13:17" x14ac:dyDescent="0.35">
      <c r="M53" t="s">
        <v>40</v>
      </c>
      <c r="N53" t="s">
        <v>34</v>
      </c>
      <c r="O53" t="s">
        <v>17</v>
      </c>
      <c r="P53" s="4">
        <v>5019</v>
      </c>
      <c r="Q53" s="5">
        <v>156</v>
      </c>
    </row>
    <row r="54" spans="13:17" x14ac:dyDescent="0.35">
      <c r="M54" t="s">
        <v>5</v>
      </c>
      <c r="N54" t="s">
        <v>36</v>
      </c>
      <c r="O54" t="s">
        <v>16</v>
      </c>
      <c r="P54" s="4">
        <v>16184</v>
      </c>
      <c r="Q54" s="5">
        <v>39</v>
      </c>
    </row>
    <row r="55" spans="13:17" x14ac:dyDescent="0.35">
      <c r="M55" t="s">
        <v>6</v>
      </c>
      <c r="N55" t="s">
        <v>36</v>
      </c>
      <c r="O55" t="s">
        <v>21</v>
      </c>
      <c r="P55" s="4">
        <v>497</v>
      </c>
      <c r="Q55" s="5">
        <v>63</v>
      </c>
    </row>
    <row r="56" spans="13:17" x14ac:dyDescent="0.35">
      <c r="M56" t="s">
        <v>2</v>
      </c>
      <c r="N56" t="s">
        <v>36</v>
      </c>
      <c r="O56" t="s">
        <v>29</v>
      </c>
      <c r="P56" s="4">
        <v>8211</v>
      </c>
      <c r="Q56" s="5">
        <v>75</v>
      </c>
    </row>
    <row r="57" spans="13:17" x14ac:dyDescent="0.35">
      <c r="M57" t="s">
        <v>2</v>
      </c>
      <c r="N57" t="s">
        <v>38</v>
      </c>
      <c r="O57" t="s">
        <v>28</v>
      </c>
      <c r="P57" s="4">
        <v>6580</v>
      </c>
      <c r="Q57" s="5">
        <v>183</v>
      </c>
    </row>
    <row r="58" spans="13:17" x14ac:dyDescent="0.35">
      <c r="M58" t="s">
        <v>41</v>
      </c>
      <c r="N58" t="s">
        <v>35</v>
      </c>
      <c r="O58" t="s">
        <v>13</v>
      </c>
      <c r="P58" s="4">
        <v>4760</v>
      </c>
      <c r="Q58" s="5">
        <v>69</v>
      </c>
    </row>
    <row r="59" spans="13:17" x14ac:dyDescent="0.35">
      <c r="M59" t="s">
        <v>40</v>
      </c>
      <c r="N59" t="s">
        <v>36</v>
      </c>
      <c r="O59" t="s">
        <v>25</v>
      </c>
      <c r="P59" s="4">
        <v>5439</v>
      </c>
      <c r="Q59" s="5">
        <v>30</v>
      </c>
    </row>
    <row r="60" spans="13:17" x14ac:dyDescent="0.35">
      <c r="M60" t="s">
        <v>41</v>
      </c>
      <c r="N60" t="s">
        <v>34</v>
      </c>
      <c r="O60" t="s">
        <v>17</v>
      </c>
      <c r="P60" s="4">
        <v>1463</v>
      </c>
      <c r="Q60" s="5">
        <v>39</v>
      </c>
    </row>
    <row r="61" spans="13:17" x14ac:dyDescent="0.35">
      <c r="M61" t="s">
        <v>3</v>
      </c>
      <c r="N61" t="s">
        <v>34</v>
      </c>
      <c r="O61" t="s">
        <v>32</v>
      </c>
      <c r="P61" s="4">
        <v>7777</v>
      </c>
      <c r="Q61" s="5">
        <v>504</v>
      </c>
    </row>
    <row r="62" spans="13:17" x14ac:dyDescent="0.35">
      <c r="M62" t="s">
        <v>9</v>
      </c>
      <c r="N62" t="s">
        <v>37</v>
      </c>
      <c r="O62" t="s">
        <v>29</v>
      </c>
      <c r="P62" s="4">
        <v>1085</v>
      </c>
      <c r="Q62" s="5">
        <v>273</v>
      </c>
    </row>
    <row r="63" spans="13:17" x14ac:dyDescent="0.35">
      <c r="M63" t="s">
        <v>5</v>
      </c>
      <c r="N63" t="s">
        <v>37</v>
      </c>
      <c r="O63" t="s">
        <v>31</v>
      </c>
      <c r="P63" s="4">
        <v>182</v>
      </c>
      <c r="Q63" s="5">
        <v>48</v>
      </c>
    </row>
    <row r="64" spans="13:17" x14ac:dyDescent="0.35">
      <c r="M64" t="s">
        <v>6</v>
      </c>
      <c r="N64" t="s">
        <v>34</v>
      </c>
      <c r="O64" t="s">
        <v>27</v>
      </c>
      <c r="P64" s="4">
        <v>4242</v>
      </c>
      <c r="Q64" s="5">
        <v>207</v>
      </c>
    </row>
    <row r="65" spans="13:17" x14ac:dyDescent="0.35">
      <c r="M65" t="s">
        <v>6</v>
      </c>
      <c r="N65" t="s">
        <v>36</v>
      </c>
      <c r="O65" t="s">
        <v>32</v>
      </c>
      <c r="P65" s="4">
        <v>6118</v>
      </c>
      <c r="Q65" s="5">
        <v>9</v>
      </c>
    </row>
    <row r="66" spans="13:17" x14ac:dyDescent="0.35">
      <c r="M66" t="s">
        <v>10</v>
      </c>
      <c r="N66" t="s">
        <v>36</v>
      </c>
      <c r="O66" t="s">
        <v>23</v>
      </c>
      <c r="P66" s="4">
        <v>2317</v>
      </c>
      <c r="Q66" s="5">
        <v>261</v>
      </c>
    </row>
    <row r="67" spans="13:17" x14ac:dyDescent="0.35">
      <c r="M67" t="s">
        <v>6</v>
      </c>
      <c r="N67" t="s">
        <v>38</v>
      </c>
      <c r="O67" t="s">
        <v>16</v>
      </c>
      <c r="P67" s="4">
        <v>938</v>
      </c>
      <c r="Q67" s="5">
        <v>6</v>
      </c>
    </row>
    <row r="68" spans="13:17" x14ac:dyDescent="0.35">
      <c r="M68" t="s">
        <v>8</v>
      </c>
      <c r="N68" t="s">
        <v>37</v>
      </c>
      <c r="O68" t="s">
        <v>15</v>
      </c>
      <c r="P68" s="4">
        <v>9709</v>
      </c>
      <c r="Q68" s="5">
        <v>30</v>
      </c>
    </row>
    <row r="69" spans="13:17" x14ac:dyDescent="0.35">
      <c r="M69" t="s">
        <v>7</v>
      </c>
      <c r="N69" t="s">
        <v>34</v>
      </c>
      <c r="O69" t="s">
        <v>20</v>
      </c>
      <c r="P69" s="4">
        <v>2205</v>
      </c>
      <c r="Q69" s="5">
        <v>138</v>
      </c>
    </row>
    <row r="70" spans="13:17" x14ac:dyDescent="0.35">
      <c r="M70" t="s">
        <v>7</v>
      </c>
      <c r="N70" t="s">
        <v>37</v>
      </c>
      <c r="O70" t="s">
        <v>17</v>
      </c>
      <c r="P70" s="4">
        <v>4487</v>
      </c>
      <c r="Q70" s="5">
        <v>111</v>
      </c>
    </row>
    <row r="71" spans="13:17" x14ac:dyDescent="0.35">
      <c r="M71" t="s">
        <v>5</v>
      </c>
      <c r="N71" t="s">
        <v>35</v>
      </c>
      <c r="O71" t="s">
        <v>18</v>
      </c>
      <c r="P71" s="4">
        <v>2415</v>
      </c>
      <c r="Q71" s="5">
        <v>15</v>
      </c>
    </row>
    <row r="72" spans="13:17" x14ac:dyDescent="0.35">
      <c r="M72" t="s">
        <v>40</v>
      </c>
      <c r="N72" t="s">
        <v>34</v>
      </c>
      <c r="O72" t="s">
        <v>19</v>
      </c>
      <c r="P72" s="4">
        <v>4018</v>
      </c>
      <c r="Q72" s="5">
        <v>162</v>
      </c>
    </row>
    <row r="73" spans="13:17" x14ac:dyDescent="0.35">
      <c r="M73" t="s">
        <v>5</v>
      </c>
      <c r="N73" t="s">
        <v>34</v>
      </c>
      <c r="O73" t="s">
        <v>19</v>
      </c>
      <c r="P73" s="4">
        <v>861</v>
      </c>
      <c r="Q73" s="5">
        <v>195</v>
      </c>
    </row>
    <row r="74" spans="13:17" x14ac:dyDescent="0.35">
      <c r="M74" t="s">
        <v>10</v>
      </c>
      <c r="N74" t="s">
        <v>38</v>
      </c>
      <c r="O74" t="s">
        <v>14</v>
      </c>
      <c r="P74" s="4">
        <v>5586</v>
      </c>
      <c r="Q74" s="5">
        <v>525</v>
      </c>
    </row>
    <row r="75" spans="13:17" x14ac:dyDescent="0.35">
      <c r="M75" t="s">
        <v>7</v>
      </c>
      <c r="N75" t="s">
        <v>34</v>
      </c>
      <c r="O75" t="s">
        <v>33</v>
      </c>
      <c r="P75" s="4">
        <v>2226</v>
      </c>
      <c r="Q75" s="5">
        <v>48</v>
      </c>
    </row>
    <row r="76" spans="13:17" x14ac:dyDescent="0.35">
      <c r="M76" t="s">
        <v>9</v>
      </c>
      <c r="N76" t="s">
        <v>34</v>
      </c>
      <c r="O76" t="s">
        <v>28</v>
      </c>
      <c r="P76" s="4">
        <v>14329</v>
      </c>
      <c r="Q76" s="5">
        <v>150</v>
      </c>
    </row>
    <row r="77" spans="13:17" x14ac:dyDescent="0.35">
      <c r="M77" t="s">
        <v>9</v>
      </c>
      <c r="N77" t="s">
        <v>34</v>
      </c>
      <c r="O77" t="s">
        <v>20</v>
      </c>
      <c r="P77" s="4">
        <v>8463</v>
      </c>
      <c r="Q77" s="5">
        <v>492</v>
      </c>
    </row>
    <row r="78" spans="13:17" x14ac:dyDescent="0.35">
      <c r="M78" t="s">
        <v>5</v>
      </c>
      <c r="N78" t="s">
        <v>34</v>
      </c>
      <c r="O78" t="s">
        <v>29</v>
      </c>
      <c r="P78" s="4">
        <v>2891</v>
      </c>
      <c r="Q78" s="5">
        <v>102</v>
      </c>
    </row>
    <row r="79" spans="13:17" x14ac:dyDescent="0.35">
      <c r="M79" t="s">
        <v>3</v>
      </c>
      <c r="N79" t="s">
        <v>36</v>
      </c>
      <c r="O79" t="s">
        <v>23</v>
      </c>
      <c r="P79" s="4">
        <v>3773</v>
      </c>
      <c r="Q79" s="5">
        <v>165</v>
      </c>
    </row>
    <row r="80" spans="13:17" x14ac:dyDescent="0.35">
      <c r="M80" t="s">
        <v>41</v>
      </c>
      <c r="N80" t="s">
        <v>36</v>
      </c>
      <c r="O80" t="s">
        <v>28</v>
      </c>
      <c r="P80" s="4">
        <v>854</v>
      </c>
      <c r="Q80" s="5">
        <v>309</v>
      </c>
    </row>
    <row r="81" spans="13:17" x14ac:dyDescent="0.35">
      <c r="M81" t="s">
        <v>6</v>
      </c>
      <c r="N81" t="s">
        <v>36</v>
      </c>
      <c r="O81" t="s">
        <v>17</v>
      </c>
      <c r="P81" s="4">
        <v>4970</v>
      </c>
      <c r="Q81" s="5">
        <v>156</v>
      </c>
    </row>
    <row r="82" spans="13:17" x14ac:dyDescent="0.35">
      <c r="M82" t="s">
        <v>9</v>
      </c>
      <c r="N82" t="s">
        <v>35</v>
      </c>
      <c r="O82" t="s">
        <v>26</v>
      </c>
      <c r="P82" s="4">
        <v>98</v>
      </c>
      <c r="Q82" s="5">
        <v>159</v>
      </c>
    </row>
    <row r="83" spans="13:17" x14ac:dyDescent="0.35">
      <c r="M83" t="s">
        <v>5</v>
      </c>
      <c r="N83" t="s">
        <v>35</v>
      </c>
      <c r="O83" t="s">
        <v>15</v>
      </c>
      <c r="P83" s="4">
        <v>13391</v>
      </c>
      <c r="Q83" s="5">
        <v>201</v>
      </c>
    </row>
    <row r="84" spans="13:17" x14ac:dyDescent="0.35">
      <c r="M84" t="s">
        <v>8</v>
      </c>
      <c r="N84" t="s">
        <v>39</v>
      </c>
      <c r="O84" t="s">
        <v>31</v>
      </c>
      <c r="P84" s="4">
        <v>8890</v>
      </c>
      <c r="Q84" s="5">
        <v>210</v>
      </c>
    </row>
    <row r="85" spans="13:17" x14ac:dyDescent="0.35">
      <c r="M85" t="s">
        <v>2</v>
      </c>
      <c r="N85" t="s">
        <v>38</v>
      </c>
      <c r="O85" t="s">
        <v>13</v>
      </c>
      <c r="P85" s="4">
        <v>56</v>
      </c>
      <c r="Q85" s="5">
        <v>51</v>
      </c>
    </row>
    <row r="86" spans="13:17" x14ac:dyDescent="0.35">
      <c r="M86" t="s">
        <v>3</v>
      </c>
      <c r="N86" t="s">
        <v>36</v>
      </c>
      <c r="O86" t="s">
        <v>25</v>
      </c>
      <c r="P86" s="4">
        <v>3339</v>
      </c>
      <c r="Q86" s="5">
        <v>39</v>
      </c>
    </row>
    <row r="87" spans="13:17" x14ac:dyDescent="0.35">
      <c r="M87" t="s">
        <v>10</v>
      </c>
      <c r="N87" t="s">
        <v>35</v>
      </c>
      <c r="O87" t="s">
        <v>18</v>
      </c>
      <c r="P87" s="4">
        <v>3808</v>
      </c>
      <c r="Q87" s="5">
        <v>279</v>
      </c>
    </row>
    <row r="88" spans="13:17" x14ac:dyDescent="0.35">
      <c r="M88" t="s">
        <v>10</v>
      </c>
      <c r="N88" t="s">
        <v>38</v>
      </c>
      <c r="O88" t="s">
        <v>13</v>
      </c>
      <c r="P88" s="4">
        <v>63</v>
      </c>
      <c r="Q88" s="5">
        <v>123</v>
      </c>
    </row>
    <row r="89" spans="13:17" x14ac:dyDescent="0.35">
      <c r="M89" t="s">
        <v>2</v>
      </c>
      <c r="N89" t="s">
        <v>39</v>
      </c>
      <c r="O89" t="s">
        <v>27</v>
      </c>
      <c r="P89" s="4">
        <v>7812</v>
      </c>
      <c r="Q89" s="5">
        <v>81</v>
      </c>
    </row>
    <row r="90" spans="13:17" x14ac:dyDescent="0.35">
      <c r="M90" t="s">
        <v>40</v>
      </c>
      <c r="N90" t="s">
        <v>37</v>
      </c>
      <c r="O90" t="s">
        <v>19</v>
      </c>
      <c r="P90" s="4">
        <v>7693</v>
      </c>
      <c r="Q90" s="5">
        <v>21</v>
      </c>
    </row>
    <row r="91" spans="13:17" x14ac:dyDescent="0.35">
      <c r="M91" t="s">
        <v>3</v>
      </c>
      <c r="N91" t="s">
        <v>36</v>
      </c>
      <c r="O91" t="s">
        <v>28</v>
      </c>
      <c r="P91" s="4">
        <v>973</v>
      </c>
      <c r="Q91" s="5">
        <v>162</v>
      </c>
    </row>
    <row r="92" spans="13:17" x14ac:dyDescent="0.35">
      <c r="M92" t="s">
        <v>10</v>
      </c>
      <c r="N92" t="s">
        <v>35</v>
      </c>
      <c r="O92" t="s">
        <v>21</v>
      </c>
      <c r="P92" s="4">
        <v>567</v>
      </c>
      <c r="Q92" s="5">
        <v>228</v>
      </c>
    </row>
    <row r="93" spans="13:17" x14ac:dyDescent="0.35">
      <c r="M93" t="s">
        <v>10</v>
      </c>
      <c r="N93" t="s">
        <v>36</v>
      </c>
      <c r="O93" t="s">
        <v>29</v>
      </c>
      <c r="P93" s="4">
        <v>2471</v>
      </c>
      <c r="Q93" s="5">
        <v>342</v>
      </c>
    </row>
    <row r="94" spans="13:17" x14ac:dyDescent="0.35">
      <c r="M94" t="s">
        <v>5</v>
      </c>
      <c r="N94" t="s">
        <v>38</v>
      </c>
      <c r="O94" t="s">
        <v>13</v>
      </c>
      <c r="P94" s="4">
        <v>7189</v>
      </c>
      <c r="Q94" s="5">
        <v>54</v>
      </c>
    </row>
    <row r="95" spans="13:17" x14ac:dyDescent="0.35">
      <c r="M95" t="s">
        <v>41</v>
      </c>
      <c r="N95" t="s">
        <v>35</v>
      </c>
      <c r="O95" t="s">
        <v>28</v>
      </c>
      <c r="P95" s="4">
        <v>7455</v>
      </c>
      <c r="Q95" s="5">
        <v>216</v>
      </c>
    </row>
    <row r="96" spans="13:17" x14ac:dyDescent="0.35">
      <c r="M96" t="s">
        <v>3</v>
      </c>
      <c r="N96" t="s">
        <v>34</v>
      </c>
      <c r="O96" t="s">
        <v>26</v>
      </c>
      <c r="P96" s="4">
        <v>3108</v>
      </c>
      <c r="Q96" s="5">
        <v>54</v>
      </c>
    </row>
    <row r="97" spans="13:17" x14ac:dyDescent="0.35">
      <c r="M97" t="s">
        <v>6</v>
      </c>
      <c r="N97" t="s">
        <v>38</v>
      </c>
      <c r="O97" t="s">
        <v>25</v>
      </c>
      <c r="P97" s="4">
        <v>469</v>
      </c>
      <c r="Q97" s="5">
        <v>75</v>
      </c>
    </row>
    <row r="98" spans="13:17" x14ac:dyDescent="0.35">
      <c r="M98" t="s">
        <v>9</v>
      </c>
      <c r="N98" t="s">
        <v>37</v>
      </c>
      <c r="O98" t="s">
        <v>23</v>
      </c>
      <c r="P98" s="4">
        <v>2737</v>
      </c>
      <c r="Q98" s="5">
        <v>93</v>
      </c>
    </row>
    <row r="99" spans="13:17" x14ac:dyDescent="0.35">
      <c r="M99" t="s">
        <v>9</v>
      </c>
      <c r="N99" t="s">
        <v>37</v>
      </c>
      <c r="O99" t="s">
        <v>25</v>
      </c>
      <c r="P99" s="4">
        <v>4305</v>
      </c>
      <c r="Q99" s="5">
        <v>156</v>
      </c>
    </row>
    <row r="100" spans="13:17" x14ac:dyDescent="0.35">
      <c r="M100" t="s">
        <v>9</v>
      </c>
      <c r="N100" t="s">
        <v>38</v>
      </c>
      <c r="O100" t="s">
        <v>17</v>
      </c>
      <c r="P100" s="4">
        <v>2408</v>
      </c>
      <c r="Q100" s="5">
        <v>9</v>
      </c>
    </row>
    <row r="101" spans="13:17" x14ac:dyDescent="0.35">
      <c r="M101" t="s">
        <v>3</v>
      </c>
      <c r="N101" t="s">
        <v>36</v>
      </c>
      <c r="O101" t="s">
        <v>19</v>
      </c>
      <c r="P101" s="4">
        <v>1281</v>
      </c>
      <c r="Q101" s="5">
        <v>18</v>
      </c>
    </row>
    <row r="102" spans="13:17" x14ac:dyDescent="0.35">
      <c r="M102" t="s">
        <v>40</v>
      </c>
      <c r="N102" t="s">
        <v>35</v>
      </c>
      <c r="O102" t="s">
        <v>32</v>
      </c>
      <c r="P102" s="4">
        <v>12348</v>
      </c>
      <c r="Q102" s="5">
        <v>234</v>
      </c>
    </row>
    <row r="103" spans="13:17" x14ac:dyDescent="0.35">
      <c r="M103" t="s">
        <v>3</v>
      </c>
      <c r="N103" t="s">
        <v>34</v>
      </c>
      <c r="O103" t="s">
        <v>28</v>
      </c>
      <c r="P103" s="4">
        <v>3689</v>
      </c>
      <c r="Q103" s="5">
        <v>312</v>
      </c>
    </row>
    <row r="104" spans="13:17" x14ac:dyDescent="0.35">
      <c r="M104" t="s">
        <v>7</v>
      </c>
      <c r="N104" t="s">
        <v>36</v>
      </c>
      <c r="O104" t="s">
        <v>19</v>
      </c>
      <c r="P104" s="4">
        <v>2870</v>
      </c>
      <c r="Q104" s="5">
        <v>300</v>
      </c>
    </row>
    <row r="105" spans="13:17" x14ac:dyDescent="0.35">
      <c r="M105" t="s">
        <v>2</v>
      </c>
      <c r="N105" t="s">
        <v>36</v>
      </c>
      <c r="O105" t="s">
        <v>27</v>
      </c>
      <c r="P105" s="4">
        <v>798</v>
      </c>
      <c r="Q105" s="5">
        <v>519</v>
      </c>
    </row>
    <row r="106" spans="13:17" x14ac:dyDescent="0.35">
      <c r="M106" t="s">
        <v>41</v>
      </c>
      <c r="N106" t="s">
        <v>37</v>
      </c>
      <c r="O106" t="s">
        <v>21</v>
      </c>
      <c r="P106" s="4">
        <v>2933</v>
      </c>
      <c r="Q106" s="5">
        <v>9</v>
      </c>
    </row>
    <row r="107" spans="13:17" x14ac:dyDescent="0.35">
      <c r="M107" t="s">
        <v>5</v>
      </c>
      <c r="N107" t="s">
        <v>35</v>
      </c>
      <c r="O107" t="s">
        <v>4</v>
      </c>
      <c r="P107" s="4">
        <v>2744</v>
      </c>
      <c r="Q107" s="5">
        <v>9</v>
      </c>
    </row>
    <row r="108" spans="13:17" x14ac:dyDescent="0.35">
      <c r="M108" t="s">
        <v>40</v>
      </c>
      <c r="N108" t="s">
        <v>36</v>
      </c>
      <c r="O108" t="s">
        <v>33</v>
      </c>
      <c r="P108" s="4">
        <v>9772</v>
      </c>
      <c r="Q108" s="5">
        <v>90</v>
      </c>
    </row>
    <row r="109" spans="13:17" x14ac:dyDescent="0.35">
      <c r="M109" t="s">
        <v>7</v>
      </c>
      <c r="N109" t="s">
        <v>34</v>
      </c>
      <c r="O109" t="s">
        <v>25</v>
      </c>
      <c r="P109" s="4">
        <v>1568</v>
      </c>
      <c r="Q109" s="5">
        <v>96</v>
      </c>
    </row>
    <row r="110" spans="13:17" x14ac:dyDescent="0.35">
      <c r="M110" t="s">
        <v>2</v>
      </c>
      <c r="N110" t="s">
        <v>36</v>
      </c>
      <c r="O110" t="s">
        <v>16</v>
      </c>
      <c r="P110" s="4">
        <v>11417</v>
      </c>
      <c r="Q110" s="5">
        <v>21</v>
      </c>
    </row>
    <row r="111" spans="13:17" x14ac:dyDescent="0.35">
      <c r="M111" t="s">
        <v>40</v>
      </c>
      <c r="N111" t="s">
        <v>34</v>
      </c>
      <c r="O111" t="s">
        <v>26</v>
      </c>
      <c r="P111" s="4">
        <v>6748</v>
      </c>
      <c r="Q111" s="5">
        <v>48</v>
      </c>
    </row>
    <row r="112" spans="13:17" x14ac:dyDescent="0.35">
      <c r="M112" t="s">
        <v>10</v>
      </c>
      <c r="N112" t="s">
        <v>36</v>
      </c>
      <c r="O112" t="s">
        <v>27</v>
      </c>
      <c r="P112" s="4">
        <v>1407</v>
      </c>
      <c r="Q112" s="5">
        <v>72</v>
      </c>
    </row>
    <row r="113" spans="13:17" x14ac:dyDescent="0.35">
      <c r="M113" t="s">
        <v>8</v>
      </c>
      <c r="N113" t="s">
        <v>35</v>
      </c>
      <c r="O113" t="s">
        <v>29</v>
      </c>
      <c r="P113" s="4">
        <v>2023</v>
      </c>
      <c r="Q113" s="5">
        <v>168</v>
      </c>
    </row>
    <row r="114" spans="13:17" x14ac:dyDescent="0.35">
      <c r="M114" t="s">
        <v>5</v>
      </c>
      <c r="N114" t="s">
        <v>39</v>
      </c>
      <c r="O114" t="s">
        <v>26</v>
      </c>
      <c r="P114" s="4">
        <v>5236</v>
      </c>
      <c r="Q114" s="5">
        <v>51</v>
      </c>
    </row>
    <row r="115" spans="13:17" x14ac:dyDescent="0.35">
      <c r="M115" t="s">
        <v>41</v>
      </c>
      <c r="N115" t="s">
        <v>36</v>
      </c>
      <c r="O115" t="s">
        <v>19</v>
      </c>
      <c r="P115" s="4">
        <v>1925</v>
      </c>
      <c r="Q115" s="5">
        <v>192</v>
      </c>
    </row>
    <row r="116" spans="13:17" x14ac:dyDescent="0.35">
      <c r="M116" t="s">
        <v>7</v>
      </c>
      <c r="N116" t="s">
        <v>37</v>
      </c>
      <c r="O116" t="s">
        <v>14</v>
      </c>
      <c r="P116" s="4">
        <v>6608</v>
      </c>
      <c r="Q116" s="5">
        <v>225</v>
      </c>
    </row>
    <row r="117" spans="13:17" x14ac:dyDescent="0.35">
      <c r="M117" t="s">
        <v>6</v>
      </c>
      <c r="N117" t="s">
        <v>34</v>
      </c>
      <c r="O117" t="s">
        <v>26</v>
      </c>
      <c r="P117" s="4">
        <v>8008</v>
      </c>
      <c r="Q117" s="5">
        <v>456</v>
      </c>
    </row>
    <row r="118" spans="13:17" x14ac:dyDescent="0.35">
      <c r="M118" t="s">
        <v>10</v>
      </c>
      <c r="N118" t="s">
        <v>34</v>
      </c>
      <c r="O118" t="s">
        <v>25</v>
      </c>
      <c r="P118" s="4">
        <v>1428</v>
      </c>
      <c r="Q118" s="5">
        <v>93</v>
      </c>
    </row>
    <row r="119" spans="13:17" x14ac:dyDescent="0.35">
      <c r="M119" t="s">
        <v>6</v>
      </c>
      <c r="N119" t="s">
        <v>34</v>
      </c>
      <c r="O119" t="s">
        <v>4</v>
      </c>
      <c r="P119" s="4">
        <v>525</v>
      </c>
      <c r="Q119" s="5">
        <v>48</v>
      </c>
    </row>
    <row r="120" spans="13:17" x14ac:dyDescent="0.35">
      <c r="M120" t="s">
        <v>6</v>
      </c>
      <c r="N120" t="s">
        <v>37</v>
      </c>
      <c r="O120" t="s">
        <v>18</v>
      </c>
      <c r="P120" s="4">
        <v>1505</v>
      </c>
      <c r="Q120" s="5">
        <v>102</v>
      </c>
    </row>
    <row r="121" spans="13:17" x14ac:dyDescent="0.35">
      <c r="M121" t="s">
        <v>7</v>
      </c>
      <c r="N121" t="s">
        <v>35</v>
      </c>
      <c r="O121" t="s">
        <v>30</v>
      </c>
      <c r="P121" s="4">
        <v>6755</v>
      </c>
      <c r="Q121" s="5">
        <v>252</v>
      </c>
    </row>
    <row r="122" spans="13:17" x14ac:dyDescent="0.35">
      <c r="M122" t="s">
        <v>2</v>
      </c>
      <c r="N122" t="s">
        <v>37</v>
      </c>
      <c r="O122" t="s">
        <v>18</v>
      </c>
      <c r="P122" s="4">
        <v>11571</v>
      </c>
      <c r="Q122" s="5">
        <v>138</v>
      </c>
    </row>
    <row r="123" spans="13:17" x14ac:dyDescent="0.35">
      <c r="M123" t="s">
        <v>40</v>
      </c>
      <c r="N123" t="s">
        <v>38</v>
      </c>
      <c r="O123" t="s">
        <v>25</v>
      </c>
      <c r="P123" s="4">
        <v>2541</v>
      </c>
      <c r="Q123" s="5">
        <v>90</v>
      </c>
    </row>
    <row r="124" spans="13:17" x14ac:dyDescent="0.35">
      <c r="M124" t="s">
        <v>41</v>
      </c>
      <c r="N124" t="s">
        <v>37</v>
      </c>
      <c r="O124" t="s">
        <v>30</v>
      </c>
      <c r="P124" s="4">
        <v>1526</v>
      </c>
      <c r="Q124" s="5">
        <v>240</v>
      </c>
    </row>
    <row r="125" spans="13:17" x14ac:dyDescent="0.35">
      <c r="M125" t="s">
        <v>40</v>
      </c>
      <c r="N125" t="s">
        <v>38</v>
      </c>
      <c r="O125" t="s">
        <v>4</v>
      </c>
      <c r="P125" s="4">
        <v>6125</v>
      </c>
      <c r="Q125" s="5">
        <v>102</v>
      </c>
    </row>
    <row r="126" spans="13:17" x14ac:dyDescent="0.35">
      <c r="M126" t="s">
        <v>41</v>
      </c>
      <c r="N126" t="s">
        <v>35</v>
      </c>
      <c r="O126" t="s">
        <v>27</v>
      </c>
      <c r="P126" s="4">
        <v>847</v>
      </c>
      <c r="Q126" s="5">
        <v>129</v>
      </c>
    </row>
    <row r="127" spans="13:17" x14ac:dyDescent="0.35">
      <c r="M127" t="s">
        <v>8</v>
      </c>
      <c r="N127" t="s">
        <v>35</v>
      </c>
      <c r="O127" t="s">
        <v>27</v>
      </c>
      <c r="P127" s="4">
        <v>4753</v>
      </c>
      <c r="Q127" s="5">
        <v>300</v>
      </c>
    </row>
    <row r="128" spans="13:17" x14ac:dyDescent="0.35">
      <c r="M128" t="s">
        <v>6</v>
      </c>
      <c r="N128" t="s">
        <v>38</v>
      </c>
      <c r="O128" t="s">
        <v>33</v>
      </c>
      <c r="P128" s="4">
        <v>959</v>
      </c>
      <c r="Q128" s="5">
        <v>135</v>
      </c>
    </row>
    <row r="129" spans="13:17" x14ac:dyDescent="0.35">
      <c r="M129" t="s">
        <v>7</v>
      </c>
      <c r="N129" t="s">
        <v>35</v>
      </c>
      <c r="O129" t="s">
        <v>24</v>
      </c>
      <c r="P129" s="4">
        <v>2793</v>
      </c>
      <c r="Q129" s="5">
        <v>114</v>
      </c>
    </row>
    <row r="130" spans="13:17" x14ac:dyDescent="0.35">
      <c r="M130" t="s">
        <v>7</v>
      </c>
      <c r="N130" t="s">
        <v>35</v>
      </c>
      <c r="O130" t="s">
        <v>14</v>
      </c>
      <c r="P130" s="4">
        <v>4606</v>
      </c>
      <c r="Q130" s="5">
        <v>63</v>
      </c>
    </row>
    <row r="131" spans="13:17" x14ac:dyDescent="0.35">
      <c r="M131" t="s">
        <v>7</v>
      </c>
      <c r="N131" t="s">
        <v>36</v>
      </c>
      <c r="O131" t="s">
        <v>29</v>
      </c>
      <c r="P131" s="4">
        <v>5551</v>
      </c>
      <c r="Q131" s="5">
        <v>252</v>
      </c>
    </row>
    <row r="132" spans="13:17" x14ac:dyDescent="0.35">
      <c r="M132" t="s">
        <v>10</v>
      </c>
      <c r="N132" t="s">
        <v>36</v>
      </c>
      <c r="O132" t="s">
        <v>32</v>
      </c>
      <c r="P132" s="4">
        <v>6657</v>
      </c>
      <c r="Q132" s="5">
        <v>303</v>
      </c>
    </row>
    <row r="133" spans="13:17" x14ac:dyDescent="0.35">
      <c r="M133" t="s">
        <v>7</v>
      </c>
      <c r="N133" t="s">
        <v>39</v>
      </c>
      <c r="O133" t="s">
        <v>17</v>
      </c>
      <c r="P133" s="4">
        <v>4438</v>
      </c>
      <c r="Q133" s="5">
        <v>246</v>
      </c>
    </row>
    <row r="134" spans="13:17" x14ac:dyDescent="0.35">
      <c r="M134" t="s">
        <v>8</v>
      </c>
      <c r="N134" t="s">
        <v>38</v>
      </c>
      <c r="O134" t="s">
        <v>22</v>
      </c>
      <c r="P134" s="4">
        <v>168</v>
      </c>
      <c r="Q134" s="5">
        <v>84</v>
      </c>
    </row>
    <row r="135" spans="13:17" x14ac:dyDescent="0.35">
      <c r="M135" t="s">
        <v>7</v>
      </c>
      <c r="N135" t="s">
        <v>34</v>
      </c>
      <c r="O135" t="s">
        <v>17</v>
      </c>
      <c r="P135" s="4">
        <v>7777</v>
      </c>
      <c r="Q135" s="5">
        <v>39</v>
      </c>
    </row>
    <row r="136" spans="13:17" x14ac:dyDescent="0.35">
      <c r="M136" t="s">
        <v>5</v>
      </c>
      <c r="N136" t="s">
        <v>36</v>
      </c>
      <c r="O136" t="s">
        <v>17</v>
      </c>
      <c r="P136" s="4">
        <v>3339</v>
      </c>
      <c r="Q136" s="5">
        <v>348</v>
      </c>
    </row>
    <row r="137" spans="13:17" x14ac:dyDescent="0.35">
      <c r="M137" t="s">
        <v>7</v>
      </c>
      <c r="N137" t="s">
        <v>37</v>
      </c>
      <c r="O137" t="s">
        <v>33</v>
      </c>
      <c r="P137" s="4">
        <v>6391</v>
      </c>
      <c r="Q137" s="5">
        <v>48</v>
      </c>
    </row>
    <row r="138" spans="13:17" x14ac:dyDescent="0.35">
      <c r="M138" t="s">
        <v>5</v>
      </c>
      <c r="N138" t="s">
        <v>37</v>
      </c>
      <c r="O138" t="s">
        <v>22</v>
      </c>
      <c r="P138" s="4">
        <v>518</v>
      </c>
      <c r="Q138" s="5">
        <v>75</v>
      </c>
    </row>
    <row r="139" spans="13:17" x14ac:dyDescent="0.35">
      <c r="M139" t="s">
        <v>7</v>
      </c>
      <c r="N139" t="s">
        <v>38</v>
      </c>
      <c r="O139" t="s">
        <v>28</v>
      </c>
      <c r="P139" s="4">
        <v>5677</v>
      </c>
      <c r="Q139" s="5">
        <v>258</v>
      </c>
    </row>
    <row r="140" spans="13:17" x14ac:dyDescent="0.35">
      <c r="M140" t="s">
        <v>6</v>
      </c>
      <c r="N140" t="s">
        <v>39</v>
      </c>
      <c r="O140" t="s">
        <v>17</v>
      </c>
      <c r="P140" s="4">
        <v>6048</v>
      </c>
      <c r="Q140" s="5">
        <v>27</v>
      </c>
    </row>
    <row r="141" spans="13:17" x14ac:dyDescent="0.35">
      <c r="M141" t="s">
        <v>8</v>
      </c>
      <c r="N141" t="s">
        <v>38</v>
      </c>
      <c r="O141" t="s">
        <v>32</v>
      </c>
      <c r="P141" s="4">
        <v>3752</v>
      </c>
      <c r="Q141" s="5">
        <v>213</v>
      </c>
    </row>
    <row r="142" spans="13:17" x14ac:dyDescent="0.35">
      <c r="M142" t="s">
        <v>5</v>
      </c>
      <c r="N142" t="s">
        <v>35</v>
      </c>
      <c r="O142" t="s">
        <v>29</v>
      </c>
      <c r="P142" s="4">
        <v>4480</v>
      </c>
      <c r="Q142" s="5">
        <v>357</v>
      </c>
    </row>
    <row r="143" spans="13:17" x14ac:dyDescent="0.35">
      <c r="M143" t="s">
        <v>9</v>
      </c>
      <c r="N143" t="s">
        <v>37</v>
      </c>
      <c r="O143" t="s">
        <v>4</v>
      </c>
      <c r="P143" s="4">
        <v>259</v>
      </c>
      <c r="Q143" s="5">
        <v>207</v>
      </c>
    </row>
    <row r="144" spans="13:17" x14ac:dyDescent="0.35">
      <c r="M144" t="s">
        <v>8</v>
      </c>
      <c r="N144" t="s">
        <v>37</v>
      </c>
      <c r="O144" t="s">
        <v>30</v>
      </c>
      <c r="P144" s="4">
        <v>42</v>
      </c>
      <c r="Q144" s="5">
        <v>150</v>
      </c>
    </row>
    <row r="145" spans="13:17" x14ac:dyDescent="0.35">
      <c r="M145" t="s">
        <v>41</v>
      </c>
      <c r="N145" t="s">
        <v>36</v>
      </c>
      <c r="O145" t="s">
        <v>26</v>
      </c>
      <c r="P145" s="4">
        <v>98</v>
      </c>
      <c r="Q145" s="5">
        <v>204</v>
      </c>
    </row>
    <row r="146" spans="13:17" x14ac:dyDescent="0.35">
      <c r="M146" t="s">
        <v>7</v>
      </c>
      <c r="N146" t="s">
        <v>35</v>
      </c>
      <c r="O146" t="s">
        <v>27</v>
      </c>
      <c r="P146" s="4">
        <v>2478</v>
      </c>
      <c r="Q146" s="5">
        <v>21</v>
      </c>
    </row>
    <row r="147" spans="13:17" x14ac:dyDescent="0.35">
      <c r="M147" t="s">
        <v>41</v>
      </c>
      <c r="N147" t="s">
        <v>34</v>
      </c>
      <c r="O147" t="s">
        <v>33</v>
      </c>
      <c r="P147" s="4">
        <v>7847</v>
      </c>
      <c r="Q147" s="5">
        <v>174</v>
      </c>
    </row>
    <row r="148" spans="13:17" x14ac:dyDescent="0.35">
      <c r="M148" t="s">
        <v>2</v>
      </c>
      <c r="N148" t="s">
        <v>37</v>
      </c>
      <c r="O148" t="s">
        <v>17</v>
      </c>
      <c r="P148" s="4">
        <v>9926</v>
      </c>
      <c r="Q148" s="5">
        <v>201</v>
      </c>
    </row>
    <row r="149" spans="13:17" x14ac:dyDescent="0.35">
      <c r="M149" t="s">
        <v>8</v>
      </c>
      <c r="N149" t="s">
        <v>38</v>
      </c>
      <c r="O149" t="s">
        <v>13</v>
      </c>
      <c r="P149" s="4">
        <v>819</v>
      </c>
      <c r="Q149" s="5">
        <v>510</v>
      </c>
    </row>
    <row r="150" spans="13:17" x14ac:dyDescent="0.35">
      <c r="M150" t="s">
        <v>6</v>
      </c>
      <c r="N150" t="s">
        <v>39</v>
      </c>
      <c r="O150" t="s">
        <v>29</v>
      </c>
      <c r="P150" s="4">
        <v>3052</v>
      </c>
      <c r="Q150" s="5">
        <v>378</v>
      </c>
    </row>
    <row r="151" spans="13:17" x14ac:dyDescent="0.35">
      <c r="M151" t="s">
        <v>9</v>
      </c>
      <c r="N151" t="s">
        <v>34</v>
      </c>
      <c r="O151" t="s">
        <v>21</v>
      </c>
      <c r="P151" s="4">
        <v>6832</v>
      </c>
      <c r="Q151" s="5">
        <v>27</v>
      </c>
    </row>
    <row r="152" spans="13:17" x14ac:dyDescent="0.35">
      <c r="M152" t="s">
        <v>2</v>
      </c>
      <c r="N152" t="s">
        <v>39</v>
      </c>
      <c r="O152" t="s">
        <v>16</v>
      </c>
      <c r="P152" s="4">
        <v>2016</v>
      </c>
      <c r="Q152" s="5">
        <v>117</v>
      </c>
    </row>
    <row r="153" spans="13:17" x14ac:dyDescent="0.35">
      <c r="M153" t="s">
        <v>6</v>
      </c>
      <c r="N153" t="s">
        <v>38</v>
      </c>
      <c r="O153" t="s">
        <v>21</v>
      </c>
      <c r="P153" s="4">
        <v>7322</v>
      </c>
      <c r="Q153" s="5">
        <v>36</v>
      </c>
    </row>
    <row r="154" spans="13:17" x14ac:dyDescent="0.35">
      <c r="M154" t="s">
        <v>8</v>
      </c>
      <c r="N154" t="s">
        <v>35</v>
      </c>
      <c r="O154" t="s">
        <v>33</v>
      </c>
      <c r="P154" s="4">
        <v>357</v>
      </c>
      <c r="Q154" s="5">
        <v>126</v>
      </c>
    </row>
    <row r="155" spans="13:17" x14ac:dyDescent="0.35">
      <c r="M155" t="s">
        <v>9</v>
      </c>
      <c r="N155" t="s">
        <v>39</v>
      </c>
      <c r="O155" t="s">
        <v>25</v>
      </c>
      <c r="P155" s="4">
        <v>3192</v>
      </c>
      <c r="Q155" s="5">
        <v>72</v>
      </c>
    </row>
    <row r="156" spans="13:17" x14ac:dyDescent="0.35">
      <c r="M156" t="s">
        <v>7</v>
      </c>
      <c r="N156" t="s">
        <v>36</v>
      </c>
      <c r="O156" t="s">
        <v>22</v>
      </c>
      <c r="P156" s="4">
        <v>8435</v>
      </c>
      <c r="Q156" s="5">
        <v>42</v>
      </c>
    </row>
    <row r="157" spans="13:17" x14ac:dyDescent="0.35">
      <c r="M157" t="s">
        <v>40</v>
      </c>
      <c r="N157" t="s">
        <v>39</v>
      </c>
      <c r="O157" t="s">
        <v>29</v>
      </c>
      <c r="P157" s="4">
        <v>0</v>
      </c>
      <c r="Q157" s="5">
        <v>135</v>
      </c>
    </row>
    <row r="158" spans="13:17" x14ac:dyDescent="0.35">
      <c r="M158" t="s">
        <v>7</v>
      </c>
      <c r="N158" t="s">
        <v>34</v>
      </c>
      <c r="O158" t="s">
        <v>24</v>
      </c>
      <c r="P158" s="4">
        <v>8862</v>
      </c>
      <c r="Q158" s="5">
        <v>189</v>
      </c>
    </row>
    <row r="159" spans="13:17" x14ac:dyDescent="0.35">
      <c r="M159" t="s">
        <v>6</v>
      </c>
      <c r="N159" t="s">
        <v>37</v>
      </c>
      <c r="O159" t="s">
        <v>28</v>
      </c>
      <c r="P159" s="4">
        <v>3556</v>
      </c>
      <c r="Q159" s="5">
        <v>459</v>
      </c>
    </row>
    <row r="160" spans="13:17" x14ac:dyDescent="0.35">
      <c r="M160" t="s">
        <v>5</v>
      </c>
      <c r="N160" t="s">
        <v>34</v>
      </c>
      <c r="O160" t="s">
        <v>15</v>
      </c>
      <c r="P160" s="4">
        <v>7280</v>
      </c>
      <c r="Q160" s="5">
        <v>201</v>
      </c>
    </row>
    <row r="161" spans="13:17" x14ac:dyDescent="0.35">
      <c r="M161" t="s">
        <v>6</v>
      </c>
      <c r="N161" t="s">
        <v>34</v>
      </c>
      <c r="O161" t="s">
        <v>30</v>
      </c>
      <c r="P161" s="4">
        <v>3402</v>
      </c>
      <c r="Q161" s="5">
        <v>366</v>
      </c>
    </row>
    <row r="162" spans="13:17" x14ac:dyDescent="0.35">
      <c r="M162" t="s">
        <v>3</v>
      </c>
      <c r="N162" t="s">
        <v>37</v>
      </c>
      <c r="O162" t="s">
        <v>29</v>
      </c>
      <c r="P162" s="4">
        <v>4592</v>
      </c>
      <c r="Q162" s="5">
        <v>324</v>
      </c>
    </row>
    <row r="163" spans="13:17" x14ac:dyDescent="0.35">
      <c r="M163" t="s">
        <v>9</v>
      </c>
      <c r="N163" t="s">
        <v>35</v>
      </c>
      <c r="O163" t="s">
        <v>15</v>
      </c>
      <c r="P163" s="4">
        <v>7833</v>
      </c>
      <c r="Q163" s="5">
        <v>243</v>
      </c>
    </row>
    <row r="164" spans="13:17" x14ac:dyDescent="0.35">
      <c r="M164" t="s">
        <v>2</v>
      </c>
      <c r="N164" t="s">
        <v>39</v>
      </c>
      <c r="O164" t="s">
        <v>21</v>
      </c>
      <c r="P164" s="4">
        <v>7651</v>
      </c>
      <c r="Q164" s="5">
        <v>213</v>
      </c>
    </row>
    <row r="165" spans="13:17" x14ac:dyDescent="0.35">
      <c r="M165" t="s">
        <v>40</v>
      </c>
      <c r="N165" t="s">
        <v>35</v>
      </c>
      <c r="O165" t="s">
        <v>30</v>
      </c>
      <c r="P165" s="4">
        <v>2275</v>
      </c>
      <c r="Q165" s="5">
        <v>447</v>
      </c>
    </row>
    <row r="166" spans="13:17" x14ac:dyDescent="0.35">
      <c r="M166" t="s">
        <v>40</v>
      </c>
      <c r="N166" t="s">
        <v>38</v>
      </c>
      <c r="O166" t="s">
        <v>13</v>
      </c>
      <c r="P166" s="4">
        <v>5670</v>
      </c>
      <c r="Q166" s="5">
        <v>297</v>
      </c>
    </row>
    <row r="167" spans="13:17" x14ac:dyDescent="0.35">
      <c r="M167" t="s">
        <v>7</v>
      </c>
      <c r="N167" t="s">
        <v>35</v>
      </c>
      <c r="O167" t="s">
        <v>16</v>
      </c>
      <c r="P167" s="4">
        <v>2135</v>
      </c>
      <c r="Q167" s="5">
        <v>27</v>
      </c>
    </row>
    <row r="168" spans="13:17" x14ac:dyDescent="0.35">
      <c r="M168" t="s">
        <v>40</v>
      </c>
      <c r="N168" t="s">
        <v>34</v>
      </c>
      <c r="O168" t="s">
        <v>23</v>
      </c>
      <c r="P168" s="4">
        <v>2779</v>
      </c>
      <c r="Q168" s="5">
        <v>75</v>
      </c>
    </row>
    <row r="169" spans="13:17" x14ac:dyDescent="0.35">
      <c r="M169" t="s">
        <v>10</v>
      </c>
      <c r="N169" t="s">
        <v>39</v>
      </c>
      <c r="O169" t="s">
        <v>33</v>
      </c>
      <c r="P169" s="4">
        <v>12950</v>
      </c>
      <c r="Q169" s="5">
        <v>30</v>
      </c>
    </row>
    <row r="170" spans="13:17" x14ac:dyDescent="0.35">
      <c r="M170" t="s">
        <v>7</v>
      </c>
      <c r="N170" t="s">
        <v>36</v>
      </c>
      <c r="O170" t="s">
        <v>18</v>
      </c>
      <c r="P170" s="4">
        <v>2646</v>
      </c>
      <c r="Q170" s="5">
        <v>177</v>
      </c>
    </row>
    <row r="171" spans="13:17" x14ac:dyDescent="0.35">
      <c r="M171" t="s">
        <v>40</v>
      </c>
      <c r="N171" t="s">
        <v>34</v>
      </c>
      <c r="O171" t="s">
        <v>33</v>
      </c>
      <c r="P171" s="4">
        <v>3794</v>
      </c>
      <c r="Q171" s="5">
        <v>159</v>
      </c>
    </row>
    <row r="172" spans="13:17" x14ac:dyDescent="0.35">
      <c r="M172" t="s">
        <v>3</v>
      </c>
      <c r="N172" t="s">
        <v>35</v>
      </c>
      <c r="O172" t="s">
        <v>33</v>
      </c>
      <c r="P172" s="4">
        <v>819</v>
      </c>
      <c r="Q172" s="5">
        <v>306</v>
      </c>
    </row>
    <row r="173" spans="13:17" x14ac:dyDescent="0.35">
      <c r="M173" t="s">
        <v>3</v>
      </c>
      <c r="N173" t="s">
        <v>34</v>
      </c>
      <c r="O173" t="s">
        <v>20</v>
      </c>
      <c r="P173" s="4">
        <v>2583</v>
      </c>
      <c r="Q173" s="5">
        <v>18</v>
      </c>
    </row>
    <row r="174" spans="13:17" x14ac:dyDescent="0.35">
      <c r="M174" t="s">
        <v>7</v>
      </c>
      <c r="N174" t="s">
        <v>35</v>
      </c>
      <c r="O174" t="s">
        <v>19</v>
      </c>
      <c r="P174" s="4">
        <v>4585</v>
      </c>
      <c r="Q174" s="5">
        <v>240</v>
      </c>
    </row>
    <row r="175" spans="13:17" x14ac:dyDescent="0.35">
      <c r="M175" t="s">
        <v>5</v>
      </c>
      <c r="N175" t="s">
        <v>34</v>
      </c>
      <c r="O175" t="s">
        <v>33</v>
      </c>
      <c r="P175" s="4">
        <v>1652</v>
      </c>
      <c r="Q175" s="5">
        <v>93</v>
      </c>
    </row>
    <row r="176" spans="13:17" x14ac:dyDescent="0.35">
      <c r="M176" t="s">
        <v>10</v>
      </c>
      <c r="N176" t="s">
        <v>34</v>
      </c>
      <c r="O176" t="s">
        <v>26</v>
      </c>
      <c r="P176" s="4">
        <v>4991</v>
      </c>
      <c r="Q176" s="5">
        <v>9</v>
      </c>
    </row>
    <row r="177" spans="13:17" x14ac:dyDescent="0.35">
      <c r="M177" t="s">
        <v>8</v>
      </c>
      <c r="N177" t="s">
        <v>34</v>
      </c>
      <c r="O177" t="s">
        <v>16</v>
      </c>
      <c r="P177" s="4">
        <v>2009</v>
      </c>
      <c r="Q177" s="5">
        <v>219</v>
      </c>
    </row>
    <row r="178" spans="13:17" x14ac:dyDescent="0.35">
      <c r="M178" t="s">
        <v>2</v>
      </c>
      <c r="N178" t="s">
        <v>39</v>
      </c>
      <c r="O178" t="s">
        <v>22</v>
      </c>
      <c r="P178" s="4">
        <v>1568</v>
      </c>
      <c r="Q178" s="5">
        <v>141</v>
      </c>
    </row>
    <row r="179" spans="13:17" x14ac:dyDescent="0.35">
      <c r="M179" t="s">
        <v>41</v>
      </c>
      <c r="N179" t="s">
        <v>37</v>
      </c>
      <c r="O179" t="s">
        <v>20</v>
      </c>
      <c r="P179" s="4">
        <v>3388</v>
      </c>
      <c r="Q179" s="5">
        <v>123</v>
      </c>
    </row>
    <row r="180" spans="13:17" x14ac:dyDescent="0.35">
      <c r="M180" t="s">
        <v>40</v>
      </c>
      <c r="N180" t="s">
        <v>38</v>
      </c>
      <c r="O180" t="s">
        <v>24</v>
      </c>
      <c r="P180" s="4">
        <v>623</v>
      </c>
      <c r="Q180" s="5">
        <v>51</v>
      </c>
    </row>
    <row r="181" spans="13:17" x14ac:dyDescent="0.35">
      <c r="M181" t="s">
        <v>6</v>
      </c>
      <c r="N181" t="s">
        <v>36</v>
      </c>
      <c r="O181" t="s">
        <v>4</v>
      </c>
      <c r="P181" s="4">
        <v>10073</v>
      </c>
      <c r="Q181" s="5">
        <v>120</v>
      </c>
    </row>
    <row r="182" spans="13:17" x14ac:dyDescent="0.35">
      <c r="M182" t="s">
        <v>8</v>
      </c>
      <c r="N182" t="s">
        <v>39</v>
      </c>
      <c r="O182" t="s">
        <v>26</v>
      </c>
      <c r="P182" s="4">
        <v>1561</v>
      </c>
      <c r="Q182" s="5">
        <v>27</v>
      </c>
    </row>
    <row r="183" spans="13:17" x14ac:dyDescent="0.35">
      <c r="M183" t="s">
        <v>9</v>
      </c>
      <c r="N183" t="s">
        <v>36</v>
      </c>
      <c r="O183" t="s">
        <v>27</v>
      </c>
      <c r="P183" s="4">
        <v>11522</v>
      </c>
      <c r="Q183" s="5">
        <v>204</v>
      </c>
    </row>
    <row r="184" spans="13:17" x14ac:dyDescent="0.35">
      <c r="M184" t="s">
        <v>6</v>
      </c>
      <c r="N184" t="s">
        <v>38</v>
      </c>
      <c r="O184" t="s">
        <v>13</v>
      </c>
      <c r="P184" s="4">
        <v>2317</v>
      </c>
      <c r="Q184" s="5">
        <v>123</v>
      </c>
    </row>
    <row r="185" spans="13:17" x14ac:dyDescent="0.35">
      <c r="M185" t="s">
        <v>10</v>
      </c>
      <c r="N185" t="s">
        <v>37</v>
      </c>
      <c r="O185" t="s">
        <v>28</v>
      </c>
      <c r="P185" s="4">
        <v>3059</v>
      </c>
      <c r="Q185" s="5">
        <v>27</v>
      </c>
    </row>
    <row r="186" spans="13:17" x14ac:dyDescent="0.35">
      <c r="M186" t="s">
        <v>41</v>
      </c>
      <c r="N186" t="s">
        <v>37</v>
      </c>
      <c r="O186" t="s">
        <v>26</v>
      </c>
      <c r="P186" s="4">
        <v>2324</v>
      </c>
      <c r="Q186" s="5">
        <v>177</v>
      </c>
    </row>
    <row r="187" spans="13:17" x14ac:dyDescent="0.35">
      <c r="M187" t="s">
        <v>3</v>
      </c>
      <c r="N187" t="s">
        <v>39</v>
      </c>
      <c r="O187" t="s">
        <v>26</v>
      </c>
      <c r="P187" s="4">
        <v>4956</v>
      </c>
      <c r="Q187" s="5">
        <v>171</v>
      </c>
    </row>
    <row r="188" spans="13:17" x14ac:dyDescent="0.35">
      <c r="M188" t="s">
        <v>10</v>
      </c>
      <c r="N188" t="s">
        <v>34</v>
      </c>
      <c r="O188" t="s">
        <v>19</v>
      </c>
      <c r="P188" s="4">
        <v>5355</v>
      </c>
      <c r="Q188" s="5">
        <v>204</v>
      </c>
    </row>
    <row r="189" spans="13:17" x14ac:dyDescent="0.35">
      <c r="M189" t="s">
        <v>3</v>
      </c>
      <c r="N189" t="s">
        <v>34</v>
      </c>
      <c r="O189" t="s">
        <v>14</v>
      </c>
      <c r="P189" s="4">
        <v>7259</v>
      </c>
      <c r="Q189" s="5">
        <v>276</v>
      </c>
    </row>
    <row r="190" spans="13:17" x14ac:dyDescent="0.35">
      <c r="M190" t="s">
        <v>8</v>
      </c>
      <c r="N190" t="s">
        <v>37</v>
      </c>
      <c r="O190" t="s">
        <v>26</v>
      </c>
      <c r="P190" s="4">
        <v>6279</v>
      </c>
      <c r="Q190" s="5">
        <v>45</v>
      </c>
    </row>
    <row r="191" spans="13:17" x14ac:dyDescent="0.35">
      <c r="M191" t="s">
        <v>40</v>
      </c>
      <c r="N191" t="s">
        <v>38</v>
      </c>
      <c r="O191" t="s">
        <v>29</v>
      </c>
      <c r="P191" s="4">
        <v>2541</v>
      </c>
      <c r="Q191" s="5">
        <v>45</v>
      </c>
    </row>
    <row r="192" spans="13:17" x14ac:dyDescent="0.35">
      <c r="M192" t="s">
        <v>6</v>
      </c>
      <c r="N192" t="s">
        <v>35</v>
      </c>
      <c r="O192" t="s">
        <v>27</v>
      </c>
      <c r="P192" s="4">
        <v>3864</v>
      </c>
      <c r="Q192" s="5">
        <v>177</v>
      </c>
    </row>
    <row r="193" spans="13:17" x14ac:dyDescent="0.35">
      <c r="M193" t="s">
        <v>5</v>
      </c>
      <c r="N193" t="s">
        <v>36</v>
      </c>
      <c r="O193" t="s">
        <v>13</v>
      </c>
      <c r="P193" s="4">
        <v>6146</v>
      </c>
      <c r="Q193" s="5">
        <v>63</v>
      </c>
    </row>
    <row r="194" spans="13:17" x14ac:dyDescent="0.35">
      <c r="M194" t="s">
        <v>9</v>
      </c>
      <c r="N194" t="s">
        <v>39</v>
      </c>
      <c r="O194" t="s">
        <v>18</v>
      </c>
      <c r="P194" s="4">
        <v>2639</v>
      </c>
      <c r="Q194" s="5">
        <v>204</v>
      </c>
    </row>
    <row r="195" spans="13:17" x14ac:dyDescent="0.35">
      <c r="M195" t="s">
        <v>8</v>
      </c>
      <c r="N195" t="s">
        <v>37</v>
      </c>
      <c r="O195" t="s">
        <v>22</v>
      </c>
      <c r="P195" s="4">
        <v>1890</v>
      </c>
      <c r="Q195" s="5">
        <v>195</v>
      </c>
    </row>
    <row r="196" spans="13:17" x14ac:dyDescent="0.35">
      <c r="M196" t="s">
        <v>7</v>
      </c>
      <c r="N196" t="s">
        <v>34</v>
      </c>
      <c r="O196" t="s">
        <v>14</v>
      </c>
      <c r="P196" s="4">
        <v>1932</v>
      </c>
      <c r="Q196" s="5">
        <v>369</v>
      </c>
    </row>
    <row r="197" spans="13:17" x14ac:dyDescent="0.35">
      <c r="M197" t="s">
        <v>3</v>
      </c>
      <c r="N197" t="s">
        <v>34</v>
      </c>
      <c r="O197" t="s">
        <v>25</v>
      </c>
      <c r="P197" s="4">
        <v>6300</v>
      </c>
      <c r="Q197" s="5">
        <v>42</v>
      </c>
    </row>
    <row r="198" spans="13:17" x14ac:dyDescent="0.35">
      <c r="M198" t="s">
        <v>6</v>
      </c>
      <c r="N198" t="s">
        <v>37</v>
      </c>
      <c r="O198" t="s">
        <v>30</v>
      </c>
      <c r="P198" s="4">
        <v>560</v>
      </c>
      <c r="Q198" s="5">
        <v>81</v>
      </c>
    </row>
    <row r="199" spans="13:17" x14ac:dyDescent="0.35">
      <c r="M199" t="s">
        <v>9</v>
      </c>
      <c r="N199" t="s">
        <v>37</v>
      </c>
      <c r="O199" t="s">
        <v>26</v>
      </c>
      <c r="P199" s="4">
        <v>2856</v>
      </c>
      <c r="Q199" s="5">
        <v>246</v>
      </c>
    </row>
    <row r="200" spans="13:17" x14ac:dyDescent="0.35">
      <c r="M200" t="s">
        <v>9</v>
      </c>
      <c r="N200" t="s">
        <v>34</v>
      </c>
      <c r="O200" t="s">
        <v>17</v>
      </c>
      <c r="P200" s="4">
        <v>707</v>
      </c>
      <c r="Q200" s="5">
        <v>174</v>
      </c>
    </row>
    <row r="201" spans="13:17" x14ac:dyDescent="0.35">
      <c r="M201" t="s">
        <v>8</v>
      </c>
      <c r="N201" t="s">
        <v>35</v>
      </c>
      <c r="O201" t="s">
        <v>30</v>
      </c>
      <c r="P201" s="4">
        <v>3598</v>
      </c>
      <c r="Q201" s="5">
        <v>81</v>
      </c>
    </row>
    <row r="202" spans="13:17" x14ac:dyDescent="0.35">
      <c r="M202" t="s">
        <v>40</v>
      </c>
      <c r="N202" t="s">
        <v>35</v>
      </c>
      <c r="O202" t="s">
        <v>22</v>
      </c>
      <c r="P202" s="4">
        <v>6853</v>
      </c>
      <c r="Q202" s="5">
        <v>372</v>
      </c>
    </row>
    <row r="203" spans="13:17" x14ac:dyDescent="0.35">
      <c r="M203" t="s">
        <v>40</v>
      </c>
      <c r="N203" t="s">
        <v>35</v>
      </c>
      <c r="O203" t="s">
        <v>16</v>
      </c>
      <c r="P203" s="4">
        <v>4725</v>
      </c>
      <c r="Q203" s="5">
        <v>174</v>
      </c>
    </row>
    <row r="204" spans="13:17" x14ac:dyDescent="0.35">
      <c r="M204" t="s">
        <v>41</v>
      </c>
      <c r="N204" t="s">
        <v>36</v>
      </c>
      <c r="O204" t="s">
        <v>32</v>
      </c>
      <c r="P204" s="4">
        <v>10304</v>
      </c>
      <c r="Q204" s="5">
        <v>84</v>
      </c>
    </row>
    <row r="205" spans="13:17" x14ac:dyDescent="0.35">
      <c r="M205" t="s">
        <v>41</v>
      </c>
      <c r="N205" t="s">
        <v>34</v>
      </c>
      <c r="O205" t="s">
        <v>16</v>
      </c>
      <c r="P205" s="4">
        <v>1274</v>
      </c>
      <c r="Q205" s="5">
        <v>225</v>
      </c>
    </row>
    <row r="206" spans="13:17" x14ac:dyDescent="0.35">
      <c r="M206" t="s">
        <v>5</v>
      </c>
      <c r="N206" t="s">
        <v>36</v>
      </c>
      <c r="O206" t="s">
        <v>30</v>
      </c>
      <c r="P206" s="4">
        <v>1526</v>
      </c>
      <c r="Q206" s="5">
        <v>105</v>
      </c>
    </row>
    <row r="207" spans="13:17" x14ac:dyDescent="0.35">
      <c r="M207" t="s">
        <v>40</v>
      </c>
      <c r="N207" t="s">
        <v>39</v>
      </c>
      <c r="O207" t="s">
        <v>28</v>
      </c>
      <c r="P207" s="4">
        <v>3101</v>
      </c>
      <c r="Q207" s="5">
        <v>225</v>
      </c>
    </row>
    <row r="208" spans="13:17" x14ac:dyDescent="0.35">
      <c r="M208" t="s">
        <v>2</v>
      </c>
      <c r="N208" t="s">
        <v>37</v>
      </c>
      <c r="O208" t="s">
        <v>14</v>
      </c>
      <c r="P208" s="4">
        <v>1057</v>
      </c>
      <c r="Q208" s="5">
        <v>54</v>
      </c>
    </row>
    <row r="209" spans="13:17" x14ac:dyDescent="0.35">
      <c r="M209" t="s">
        <v>7</v>
      </c>
      <c r="N209" t="s">
        <v>37</v>
      </c>
      <c r="O209" t="s">
        <v>26</v>
      </c>
      <c r="P209" s="4">
        <v>5306</v>
      </c>
      <c r="Q209" s="5">
        <v>0</v>
      </c>
    </row>
    <row r="210" spans="13:17" x14ac:dyDescent="0.35">
      <c r="M210" t="s">
        <v>5</v>
      </c>
      <c r="N210" t="s">
        <v>39</v>
      </c>
      <c r="O210" t="s">
        <v>24</v>
      </c>
      <c r="P210" s="4">
        <v>4018</v>
      </c>
      <c r="Q210" s="5">
        <v>171</v>
      </c>
    </row>
    <row r="211" spans="13:17" x14ac:dyDescent="0.35">
      <c r="M211" t="s">
        <v>9</v>
      </c>
      <c r="N211" t="s">
        <v>34</v>
      </c>
      <c r="O211" t="s">
        <v>16</v>
      </c>
      <c r="P211" s="4">
        <v>938</v>
      </c>
      <c r="Q211" s="5">
        <v>189</v>
      </c>
    </row>
    <row r="212" spans="13:17" x14ac:dyDescent="0.35">
      <c r="M212" t="s">
        <v>7</v>
      </c>
      <c r="N212" t="s">
        <v>38</v>
      </c>
      <c r="O212" t="s">
        <v>18</v>
      </c>
      <c r="P212" s="4">
        <v>1778</v>
      </c>
      <c r="Q212" s="5">
        <v>270</v>
      </c>
    </row>
    <row r="213" spans="13:17" x14ac:dyDescent="0.35">
      <c r="M213" t="s">
        <v>6</v>
      </c>
      <c r="N213" t="s">
        <v>39</v>
      </c>
      <c r="O213" t="s">
        <v>30</v>
      </c>
      <c r="P213" s="4">
        <v>1638</v>
      </c>
      <c r="Q213" s="5">
        <v>63</v>
      </c>
    </row>
    <row r="214" spans="13:17" x14ac:dyDescent="0.35">
      <c r="M214" t="s">
        <v>41</v>
      </c>
      <c r="N214" t="s">
        <v>38</v>
      </c>
      <c r="O214" t="s">
        <v>25</v>
      </c>
      <c r="P214" s="4">
        <v>154</v>
      </c>
      <c r="Q214" s="5">
        <v>21</v>
      </c>
    </row>
    <row r="215" spans="13:17" x14ac:dyDescent="0.35">
      <c r="M215" t="s">
        <v>7</v>
      </c>
      <c r="N215" t="s">
        <v>37</v>
      </c>
      <c r="O215" t="s">
        <v>22</v>
      </c>
      <c r="P215" s="4">
        <v>9835</v>
      </c>
      <c r="Q215" s="5">
        <v>207</v>
      </c>
    </row>
    <row r="216" spans="13:17" x14ac:dyDescent="0.35">
      <c r="M216" t="s">
        <v>9</v>
      </c>
      <c r="N216" t="s">
        <v>37</v>
      </c>
      <c r="O216" t="s">
        <v>20</v>
      </c>
      <c r="P216" s="4">
        <v>7273</v>
      </c>
      <c r="Q216" s="5">
        <v>96</v>
      </c>
    </row>
    <row r="217" spans="13:17" x14ac:dyDescent="0.35">
      <c r="M217" t="s">
        <v>5</v>
      </c>
      <c r="N217" t="s">
        <v>39</v>
      </c>
      <c r="O217" t="s">
        <v>22</v>
      </c>
      <c r="P217" s="4">
        <v>6909</v>
      </c>
      <c r="Q217" s="5">
        <v>81</v>
      </c>
    </row>
    <row r="218" spans="13:17" x14ac:dyDescent="0.35">
      <c r="M218" t="s">
        <v>9</v>
      </c>
      <c r="N218" t="s">
        <v>39</v>
      </c>
      <c r="O218" t="s">
        <v>24</v>
      </c>
      <c r="P218" s="4">
        <v>3920</v>
      </c>
      <c r="Q218" s="5">
        <v>306</v>
      </c>
    </row>
    <row r="219" spans="13:17" x14ac:dyDescent="0.35">
      <c r="M219" t="s">
        <v>10</v>
      </c>
      <c r="N219" t="s">
        <v>39</v>
      </c>
      <c r="O219" t="s">
        <v>21</v>
      </c>
      <c r="P219" s="4">
        <v>4858</v>
      </c>
      <c r="Q219" s="5">
        <v>279</v>
      </c>
    </row>
    <row r="220" spans="13:17" x14ac:dyDescent="0.35">
      <c r="M220" t="s">
        <v>2</v>
      </c>
      <c r="N220" t="s">
        <v>38</v>
      </c>
      <c r="O220" t="s">
        <v>4</v>
      </c>
      <c r="P220" s="4">
        <v>3549</v>
      </c>
      <c r="Q220" s="5">
        <v>3</v>
      </c>
    </row>
    <row r="221" spans="13:17" x14ac:dyDescent="0.35">
      <c r="M221" t="s">
        <v>7</v>
      </c>
      <c r="N221" t="s">
        <v>39</v>
      </c>
      <c r="O221" t="s">
        <v>27</v>
      </c>
      <c r="P221" s="4">
        <v>966</v>
      </c>
      <c r="Q221" s="5">
        <v>198</v>
      </c>
    </row>
    <row r="222" spans="13:17" x14ac:dyDescent="0.35">
      <c r="M222" t="s">
        <v>5</v>
      </c>
      <c r="N222" t="s">
        <v>39</v>
      </c>
      <c r="O222" t="s">
        <v>18</v>
      </c>
      <c r="P222" s="4">
        <v>385</v>
      </c>
      <c r="Q222" s="5">
        <v>249</v>
      </c>
    </row>
    <row r="223" spans="13:17" x14ac:dyDescent="0.35">
      <c r="M223" t="s">
        <v>6</v>
      </c>
      <c r="N223" t="s">
        <v>34</v>
      </c>
      <c r="O223" t="s">
        <v>16</v>
      </c>
      <c r="P223" s="4">
        <v>2219</v>
      </c>
      <c r="Q223" s="5">
        <v>75</v>
      </c>
    </row>
    <row r="224" spans="13:17" x14ac:dyDescent="0.35">
      <c r="M224" t="s">
        <v>9</v>
      </c>
      <c r="N224" t="s">
        <v>36</v>
      </c>
      <c r="O224" t="s">
        <v>32</v>
      </c>
      <c r="P224" s="4">
        <v>2954</v>
      </c>
      <c r="Q224" s="5">
        <v>189</v>
      </c>
    </row>
    <row r="225" spans="13:17" x14ac:dyDescent="0.35">
      <c r="M225" t="s">
        <v>7</v>
      </c>
      <c r="N225" t="s">
        <v>36</v>
      </c>
      <c r="O225" t="s">
        <v>32</v>
      </c>
      <c r="P225" s="4">
        <v>280</v>
      </c>
      <c r="Q225" s="5">
        <v>87</v>
      </c>
    </row>
    <row r="226" spans="13:17" x14ac:dyDescent="0.35">
      <c r="M226" t="s">
        <v>41</v>
      </c>
      <c r="N226" t="s">
        <v>36</v>
      </c>
      <c r="O226" t="s">
        <v>30</v>
      </c>
      <c r="P226" s="4">
        <v>6118</v>
      </c>
      <c r="Q226" s="5">
        <v>174</v>
      </c>
    </row>
    <row r="227" spans="13:17" x14ac:dyDescent="0.35">
      <c r="M227" t="s">
        <v>2</v>
      </c>
      <c r="N227" t="s">
        <v>39</v>
      </c>
      <c r="O227" t="s">
        <v>15</v>
      </c>
      <c r="P227" s="4">
        <v>4802</v>
      </c>
      <c r="Q227" s="5">
        <v>36</v>
      </c>
    </row>
    <row r="228" spans="13:17" x14ac:dyDescent="0.35">
      <c r="M228" t="s">
        <v>9</v>
      </c>
      <c r="N228" t="s">
        <v>38</v>
      </c>
      <c r="O228" t="s">
        <v>24</v>
      </c>
      <c r="P228" s="4">
        <v>4137</v>
      </c>
      <c r="Q228" s="5">
        <v>60</v>
      </c>
    </row>
    <row r="229" spans="13:17" x14ac:dyDescent="0.35">
      <c r="M229" t="s">
        <v>3</v>
      </c>
      <c r="N229" t="s">
        <v>35</v>
      </c>
      <c r="O229" t="s">
        <v>23</v>
      </c>
      <c r="P229" s="4">
        <v>2023</v>
      </c>
      <c r="Q229" s="5">
        <v>78</v>
      </c>
    </row>
    <row r="230" spans="13:17" x14ac:dyDescent="0.35">
      <c r="M230" t="s">
        <v>9</v>
      </c>
      <c r="N230" t="s">
        <v>36</v>
      </c>
      <c r="O230" t="s">
        <v>30</v>
      </c>
      <c r="P230" s="4">
        <v>9051</v>
      </c>
      <c r="Q230" s="5">
        <v>57</v>
      </c>
    </row>
    <row r="231" spans="13:17" x14ac:dyDescent="0.35">
      <c r="M231" t="s">
        <v>9</v>
      </c>
      <c r="N231" t="s">
        <v>37</v>
      </c>
      <c r="O231" t="s">
        <v>28</v>
      </c>
      <c r="P231" s="4">
        <v>2919</v>
      </c>
      <c r="Q231" s="5">
        <v>45</v>
      </c>
    </row>
    <row r="232" spans="13:17" x14ac:dyDescent="0.35">
      <c r="M232" t="s">
        <v>41</v>
      </c>
      <c r="N232" t="s">
        <v>38</v>
      </c>
      <c r="O232" t="s">
        <v>22</v>
      </c>
      <c r="P232" s="4">
        <v>5915</v>
      </c>
      <c r="Q232" s="5">
        <v>3</v>
      </c>
    </row>
    <row r="233" spans="13:17" x14ac:dyDescent="0.35">
      <c r="M233" t="s">
        <v>10</v>
      </c>
      <c r="N233" t="s">
        <v>35</v>
      </c>
      <c r="O233" t="s">
        <v>15</v>
      </c>
      <c r="P233" s="4">
        <v>2562</v>
      </c>
      <c r="Q233" s="5">
        <v>6</v>
      </c>
    </row>
    <row r="234" spans="13:17" x14ac:dyDescent="0.35">
      <c r="M234" t="s">
        <v>5</v>
      </c>
      <c r="N234" t="s">
        <v>37</v>
      </c>
      <c r="O234" t="s">
        <v>25</v>
      </c>
      <c r="P234" s="4">
        <v>8813</v>
      </c>
      <c r="Q234" s="5">
        <v>21</v>
      </c>
    </row>
    <row r="235" spans="13:17" x14ac:dyDescent="0.35">
      <c r="M235" t="s">
        <v>5</v>
      </c>
      <c r="N235" t="s">
        <v>36</v>
      </c>
      <c r="O235" t="s">
        <v>18</v>
      </c>
      <c r="P235" s="4">
        <v>6111</v>
      </c>
      <c r="Q235" s="5">
        <v>3</v>
      </c>
    </row>
    <row r="236" spans="13:17" x14ac:dyDescent="0.35">
      <c r="M236" t="s">
        <v>8</v>
      </c>
      <c r="N236" t="s">
        <v>34</v>
      </c>
      <c r="O236" t="s">
        <v>31</v>
      </c>
      <c r="P236" s="4">
        <v>3507</v>
      </c>
      <c r="Q236" s="5">
        <v>288</v>
      </c>
    </row>
    <row r="237" spans="13:17" x14ac:dyDescent="0.35">
      <c r="M237" t="s">
        <v>6</v>
      </c>
      <c r="N237" t="s">
        <v>36</v>
      </c>
      <c r="O237" t="s">
        <v>13</v>
      </c>
      <c r="P237" s="4">
        <v>4319</v>
      </c>
      <c r="Q237" s="5">
        <v>30</v>
      </c>
    </row>
    <row r="238" spans="13:17" x14ac:dyDescent="0.35">
      <c r="M238" t="s">
        <v>40</v>
      </c>
      <c r="N238" t="s">
        <v>38</v>
      </c>
      <c r="O238" t="s">
        <v>26</v>
      </c>
      <c r="P238" s="4">
        <v>609</v>
      </c>
      <c r="Q238" s="5">
        <v>87</v>
      </c>
    </row>
    <row r="239" spans="13:17" x14ac:dyDescent="0.35">
      <c r="M239" t="s">
        <v>40</v>
      </c>
      <c r="N239" t="s">
        <v>39</v>
      </c>
      <c r="O239" t="s">
        <v>27</v>
      </c>
      <c r="P239" s="4">
        <v>6370</v>
      </c>
      <c r="Q239" s="5">
        <v>30</v>
      </c>
    </row>
    <row r="240" spans="13:17" x14ac:dyDescent="0.35">
      <c r="M240" t="s">
        <v>5</v>
      </c>
      <c r="N240" t="s">
        <v>38</v>
      </c>
      <c r="O240" t="s">
        <v>19</v>
      </c>
      <c r="P240" s="4">
        <v>5474</v>
      </c>
      <c r="Q240" s="5">
        <v>168</v>
      </c>
    </row>
    <row r="241" spans="13:17" x14ac:dyDescent="0.35">
      <c r="M241" t="s">
        <v>40</v>
      </c>
      <c r="N241" t="s">
        <v>36</v>
      </c>
      <c r="O241" t="s">
        <v>27</v>
      </c>
      <c r="P241" s="4">
        <v>3164</v>
      </c>
      <c r="Q241" s="5">
        <v>306</v>
      </c>
    </row>
    <row r="242" spans="13:17" x14ac:dyDescent="0.35">
      <c r="M242" t="s">
        <v>6</v>
      </c>
      <c r="N242" t="s">
        <v>35</v>
      </c>
      <c r="O242" t="s">
        <v>4</v>
      </c>
      <c r="P242" s="4">
        <v>1302</v>
      </c>
      <c r="Q242" s="5">
        <v>402</v>
      </c>
    </row>
    <row r="243" spans="13:17" x14ac:dyDescent="0.35">
      <c r="M243" t="s">
        <v>3</v>
      </c>
      <c r="N243" t="s">
        <v>37</v>
      </c>
      <c r="O243" t="s">
        <v>28</v>
      </c>
      <c r="P243" s="4">
        <v>7308</v>
      </c>
      <c r="Q243" s="5">
        <v>327</v>
      </c>
    </row>
    <row r="244" spans="13:17" x14ac:dyDescent="0.35">
      <c r="M244" t="s">
        <v>40</v>
      </c>
      <c r="N244" t="s">
        <v>37</v>
      </c>
      <c r="O244" t="s">
        <v>27</v>
      </c>
      <c r="P244" s="4">
        <v>6132</v>
      </c>
      <c r="Q244" s="5">
        <v>93</v>
      </c>
    </row>
    <row r="245" spans="13:17" x14ac:dyDescent="0.35">
      <c r="M245" t="s">
        <v>10</v>
      </c>
      <c r="N245" t="s">
        <v>35</v>
      </c>
      <c r="O245" t="s">
        <v>14</v>
      </c>
      <c r="P245" s="4">
        <v>3472</v>
      </c>
      <c r="Q245" s="5">
        <v>96</v>
      </c>
    </row>
    <row r="246" spans="13:17" x14ac:dyDescent="0.35">
      <c r="M246" t="s">
        <v>8</v>
      </c>
      <c r="N246" t="s">
        <v>39</v>
      </c>
      <c r="O246" t="s">
        <v>18</v>
      </c>
      <c r="P246" s="4">
        <v>9660</v>
      </c>
      <c r="Q246" s="5">
        <v>27</v>
      </c>
    </row>
    <row r="247" spans="13:17" x14ac:dyDescent="0.35">
      <c r="M247" t="s">
        <v>9</v>
      </c>
      <c r="N247" t="s">
        <v>38</v>
      </c>
      <c r="O247" t="s">
        <v>26</v>
      </c>
      <c r="P247" s="4">
        <v>2436</v>
      </c>
      <c r="Q247" s="5">
        <v>99</v>
      </c>
    </row>
    <row r="248" spans="13:17" x14ac:dyDescent="0.35">
      <c r="M248" t="s">
        <v>9</v>
      </c>
      <c r="N248" t="s">
        <v>38</v>
      </c>
      <c r="O248" t="s">
        <v>33</v>
      </c>
      <c r="P248" s="4">
        <v>9506</v>
      </c>
      <c r="Q248" s="5">
        <v>87</v>
      </c>
    </row>
    <row r="249" spans="13:17" x14ac:dyDescent="0.35">
      <c r="M249" t="s">
        <v>10</v>
      </c>
      <c r="N249" t="s">
        <v>37</v>
      </c>
      <c r="O249" t="s">
        <v>21</v>
      </c>
      <c r="P249" s="4">
        <v>245</v>
      </c>
      <c r="Q249" s="5">
        <v>288</v>
      </c>
    </row>
    <row r="250" spans="13:17" x14ac:dyDescent="0.35">
      <c r="M250" t="s">
        <v>8</v>
      </c>
      <c r="N250" t="s">
        <v>35</v>
      </c>
      <c r="O250" t="s">
        <v>20</v>
      </c>
      <c r="P250" s="4">
        <v>2702</v>
      </c>
      <c r="Q250" s="5">
        <v>363</v>
      </c>
    </row>
    <row r="251" spans="13:17" x14ac:dyDescent="0.35">
      <c r="M251" t="s">
        <v>10</v>
      </c>
      <c r="N251" t="s">
        <v>34</v>
      </c>
      <c r="O251" t="s">
        <v>17</v>
      </c>
      <c r="P251" s="4">
        <v>700</v>
      </c>
      <c r="Q251" s="5">
        <v>87</v>
      </c>
    </row>
    <row r="252" spans="13:17" x14ac:dyDescent="0.35">
      <c r="M252" t="s">
        <v>6</v>
      </c>
      <c r="N252" t="s">
        <v>34</v>
      </c>
      <c r="O252" t="s">
        <v>17</v>
      </c>
      <c r="P252" s="4">
        <v>3759</v>
      </c>
      <c r="Q252" s="5">
        <v>150</v>
      </c>
    </row>
    <row r="253" spans="13:17" x14ac:dyDescent="0.35">
      <c r="M253" t="s">
        <v>2</v>
      </c>
      <c r="N253" t="s">
        <v>35</v>
      </c>
      <c r="O253" t="s">
        <v>17</v>
      </c>
      <c r="P253" s="4">
        <v>1589</v>
      </c>
      <c r="Q253" s="5">
        <v>303</v>
      </c>
    </row>
    <row r="254" spans="13:17" x14ac:dyDescent="0.35">
      <c r="M254" t="s">
        <v>7</v>
      </c>
      <c r="N254" t="s">
        <v>35</v>
      </c>
      <c r="O254" t="s">
        <v>28</v>
      </c>
      <c r="P254" s="4">
        <v>5194</v>
      </c>
      <c r="Q254" s="5">
        <v>288</v>
      </c>
    </row>
    <row r="255" spans="13:17" x14ac:dyDescent="0.35">
      <c r="M255" t="s">
        <v>10</v>
      </c>
      <c r="N255" t="s">
        <v>36</v>
      </c>
      <c r="O255" t="s">
        <v>13</v>
      </c>
      <c r="P255" s="4">
        <v>945</v>
      </c>
      <c r="Q255" s="5">
        <v>75</v>
      </c>
    </row>
    <row r="256" spans="13:17" x14ac:dyDescent="0.35">
      <c r="M256" t="s">
        <v>40</v>
      </c>
      <c r="N256" t="s">
        <v>38</v>
      </c>
      <c r="O256" t="s">
        <v>31</v>
      </c>
      <c r="P256" s="4">
        <v>1988</v>
      </c>
      <c r="Q256" s="5">
        <v>39</v>
      </c>
    </row>
    <row r="257" spans="13:17" x14ac:dyDescent="0.35">
      <c r="M257" t="s">
        <v>6</v>
      </c>
      <c r="N257" t="s">
        <v>34</v>
      </c>
      <c r="O257" t="s">
        <v>32</v>
      </c>
      <c r="P257" s="4">
        <v>6734</v>
      </c>
      <c r="Q257" s="5">
        <v>123</v>
      </c>
    </row>
    <row r="258" spans="13:17" x14ac:dyDescent="0.35">
      <c r="M258" t="s">
        <v>40</v>
      </c>
      <c r="N258" t="s">
        <v>36</v>
      </c>
      <c r="O258" t="s">
        <v>4</v>
      </c>
      <c r="P258" s="4">
        <v>217</v>
      </c>
      <c r="Q258" s="5">
        <v>36</v>
      </c>
    </row>
    <row r="259" spans="13:17" x14ac:dyDescent="0.35">
      <c r="M259" t="s">
        <v>5</v>
      </c>
      <c r="N259" t="s">
        <v>34</v>
      </c>
      <c r="O259" t="s">
        <v>22</v>
      </c>
      <c r="P259" s="4">
        <v>6279</v>
      </c>
      <c r="Q259" s="5">
        <v>237</v>
      </c>
    </row>
    <row r="260" spans="13:17" x14ac:dyDescent="0.35">
      <c r="M260" t="s">
        <v>40</v>
      </c>
      <c r="N260" t="s">
        <v>36</v>
      </c>
      <c r="O260" t="s">
        <v>13</v>
      </c>
      <c r="P260" s="4">
        <v>4424</v>
      </c>
      <c r="Q260" s="5">
        <v>201</v>
      </c>
    </row>
    <row r="261" spans="13:17" x14ac:dyDescent="0.35">
      <c r="M261" t="s">
        <v>2</v>
      </c>
      <c r="N261" t="s">
        <v>36</v>
      </c>
      <c r="O261" t="s">
        <v>17</v>
      </c>
      <c r="P261" s="4">
        <v>189</v>
      </c>
      <c r="Q261" s="5">
        <v>48</v>
      </c>
    </row>
    <row r="262" spans="13:17" x14ac:dyDescent="0.35">
      <c r="M262" t="s">
        <v>5</v>
      </c>
      <c r="N262" t="s">
        <v>35</v>
      </c>
      <c r="O262" t="s">
        <v>22</v>
      </c>
      <c r="P262" s="4">
        <v>490</v>
      </c>
      <c r="Q262" s="5">
        <v>84</v>
      </c>
    </row>
    <row r="263" spans="13:17" x14ac:dyDescent="0.35">
      <c r="M263" t="s">
        <v>8</v>
      </c>
      <c r="N263" t="s">
        <v>37</v>
      </c>
      <c r="O263" t="s">
        <v>21</v>
      </c>
      <c r="P263" s="4">
        <v>434</v>
      </c>
      <c r="Q263" s="5">
        <v>87</v>
      </c>
    </row>
    <row r="264" spans="13:17" x14ac:dyDescent="0.35">
      <c r="M264" t="s">
        <v>7</v>
      </c>
      <c r="N264" t="s">
        <v>38</v>
      </c>
      <c r="O264" t="s">
        <v>30</v>
      </c>
      <c r="P264" s="4">
        <v>10129</v>
      </c>
      <c r="Q264" s="5">
        <v>312</v>
      </c>
    </row>
    <row r="265" spans="13:17" x14ac:dyDescent="0.35">
      <c r="M265" t="s">
        <v>3</v>
      </c>
      <c r="N265" t="s">
        <v>39</v>
      </c>
      <c r="O265" t="s">
        <v>28</v>
      </c>
      <c r="P265" s="4">
        <v>1652</v>
      </c>
      <c r="Q265" s="5">
        <v>102</v>
      </c>
    </row>
    <row r="266" spans="13:17" x14ac:dyDescent="0.35">
      <c r="M266" t="s">
        <v>8</v>
      </c>
      <c r="N266" t="s">
        <v>38</v>
      </c>
      <c r="O266" t="s">
        <v>21</v>
      </c>
      <c r="P266" s="4">
        <v>6433</v>
      </c>
      <c r="Q266" s="5">
        <v>78</v>
      </c>
    </row>
    <row r="267" spans="13:17" x14ac:dyDescent="0.35">
      <c r="M267" t="s">
        <v>3</v>
      </c>
      <c r="N267" t="s">
        <v>34</v>
      </c>
      <c r="O267" t="s">
        <v>23</v>
      </c>
      <c r="P267" s="4">
        <v>2212</v>
      </c>
      <c r="Q267" s="5">
        <v>117</v>
      </c>
    </row>
    <row r="268" spans="13:17" x14ac:dyDescent="0.35">
      <c r="M268" t="s">
        <v>41</v>
      </c>
      <c r="N268" t="s">
        <v>35</v>
      </c>
      <c r="O268" t="s">
        <v>19</v>
      </c>
      <c r="P268" s="4">
        <v>609</v>
      </c>
      <c r="Q268" s="5">
        <v>99</v>
      </c>
    </row>
    <row r="269" spans="13:17" x14ac:dyDescent="0.35">
      <c r="M269" t="s">
        <v>40</v>
      </c>
      <c r="N269" t="s">
        <v>35</v>
      </c>
      <c r="O269" t="s">
        <v>24</v>
      </c>
      <c r="P269" s="4">
        <v>1638</v>
      </c>
      <c r="Q269" s="5">
        <v>48</v>
      </c>
    </row>
    <row r="270" spans="13:17" x14ac:dyDescent="0.35">
      <c r="M270" t="s">
        <v>7</v>
      </c>
      <c r="N270" t="s">
        <v>34</v>
      </c>
      <c r="O270" t="s">
        <v>15</v>
      </c>
      <c r="P270" s="4">
        <v>3829</v>
      </c>
      <c r="Q270" s="5">
        <v>24</v>
      </c>
    </row>
    <row r="271" spans="13:17" x14ac:dyDescent="0.35">
      <c r="M271" t="s">
        <v>40</v>
      </c>
      <c r="N271" t="s">
        <v>39</v>
      </c>
      <c r="O271" t="s">
        <v>15</v>
      </c>
      <c r="P271" s="4">
        <v>5775</v>
      </c>
      <c r="Q271" s="5">
        <v>42</v>
      </c>
    </row>
    <row r="272" spans="13:17" x14ac:dyDescent="0.35">
      <c r="M272" t="s">
        <v>6</v>
      </c>
      <c r="N272" t="s">
        <v>35</v>
      </c>
      <c r="O272" t="s">
        <v>20</v>
      </c>
      <c r="P272" s="4">
        <v>1071</v>
      </c>
      <c r="Q272" s="5">
        <v>270</v>
      </c>
    </row>
    <row r="273" spans="13:17" x14ac:dyDescent="0.35">
      <c r="M273" t="s">
        <v>8</v>
      </c>
      <c r="N273" t="s">
        <v>36</v>
      </c>
      <c r="O273" t="s">
        <v>23</v>
      </c>
      <c r="P273" s="4">
        <v>5019</v>
      </c>
      <c r="Q273" s="5">
        <v>150</v>
      </c>
    </row>
    <row r="274" spans="13:17" x14ac:dyDescent="0.35">
      <c r="M274" t="s">
        <v>2</v>
      </c>
      <c r="N274" t="s">
        <v>37</v>
      </c>
      <c r="O274" t="s">
        <v>15</v>
      </c>
      <c r="P274" s="4">
        <v>2863</v>
      </c>
      <c r="Q274" s="5">
        <v>42</v>
      </c>
    </row>
    <row r="275" spans="13:17" x14ac:dyDescent="0.35">
      <c r="M275" t="s">
        <v>40</v>
      </c>
      <c r="N275" t="s">
        <v>35</v>
      </c>
      <c r="O275" t="s">
        <v>29</v>
      </c>
      <c r="P275" s="4">
        <v>1617</v>
      </c>
      <c r="Q275" s="5">
        <v>126</v>
      </c>
    </row>
    <row r="276" spans="13:17" x14ac:dyDescent="0.35">
      <c r="M276" t="s">
        <v>6</v>
      </c>
      <c r="N276" t="s">
        <v>37</v>
      </c>
      <c r="O276" t="s">
        <v>26</v>
      </c>
      <c r="P276" s="4">
        <v>6818</v>
      </c>
      <c r="Q276" s="5">
        <v>6</v>
      </c>
    </row>
    <row r="277" spans="13:17" x14ac:dyDescent="0.35">
      <c r="M277" t="s">
        <v>3</v>
      </c>
      <c r="N277" t="s">
        <v>35</v>
      </c>
      <c r="O277" t="s">
        <v>15</v>
      </c>
      <c r="P277" s="4">
        <v>6657</v>
      </c>
      <c r="Q277" s="5">
        <v>276</v>
      </c>
    </row>
    <row r="278" spans="13:17" x14ac:dyDescent="0.35">
      <c r="M278" t="s">
        <v>3</v>
      </c>
      <c r="N278" t="s">
        <v>34</v>
      </c>
      <c r="O278" t="s">
        <v>17</v>
      </c>
      <c r="P278" s="4">
        <v>2919</v>
      </c>
      <c r="Q278" s="5">
        <v>93</v>
      </c>
    </row>
    <row r="279" spans="13:17" x14ac:dyDescent="0.35">
      <c r="M279" t="s">
        <v>2</v>
      </c>
      <c r="N279" t="s">
        <v>36</v>
      </c>
      <c r="O279" t="s">
        <v>31</v>
      </c>
      <c r="P279" s="4">
        <v>3094</v>
      </c>
      <c r="Q279" s="5">
        <v>246</v>
      </c>
    </row>
    <row r="280" spans="13:17" x14ac:dyDescent="0.35">
      <c r="M280" t="s">
        <v>6</v>
      </c>
      <c r="N280" t="s">
        <v>39</v>
      </c>
      <c r="O280" t="s">
        <v>24</v>
      </c>
      <c r="P280" s="4">
        <v>2989</v>
      </c>
      <c r="Q280" s="5">
        <v>3</v>
      </c>
    </row>
    <row r="281" spans="13:17" x14ac:dyDescent="0.35">
      <c r="M281" t="s">
        <v>8</v>
      </c>
      <c r="N281" t="s">
        <v>38</v>
      </c>
      <c r="O281" t="s">
        <v>27</v>
      </c>
      <c r="P281" s="4">
        <v>2268</v>
      </c>
      <c r="Q281" s="5">
        <v>63</v>
      </c>
    </row>
    <row r="282" spans="13:17" x14ac:dyDescent="0.35">
      <c r="M282" t="s">
        <v>5</v>
      </c>
      <c r="N282" t="s">
        <v>35</v>
      </c>
      <c r="O282" t="s">
        <v>31</v>
      </c>
      <c r="P282" s="4">
        <v>4753</v>
      </c>
      <c r="Q282" s="5">
        <v>246</v>
      </c>
    </row>
    <row r="283" spans="13:17" x14ac:dyDescent="0.35">
      <c r="M283" t="s">
        <v>2</v>
      </c>
      <c r="N283" t="s">
        <v>34</v>
      </c>
      <c r="O283" t="s">
        <v>19</v>
      </c>
      <c r="P283" s="4">
        <v>7511</v>
      </c>
      <c r="Q283" s="5">
        <v>120</v>
      </c>
    </row>
    <row r="284" spans="13:17" x14ac:dyDescent="0.35">
      <c r="M284" t="s">
        <v>2</v>
      </c>
      <c r="N284" t="s">
        <v>38</v>
      </c>
      <c r="O284" t="s">
        <v>31</v>
      </c>
      <c r="P284" s="4">
        <v>4326</v>
      </c>
      <c r="Q284" s="5">
        <v>348</v>
      </c>
    </row>
    <row r="285" spans="13:17" x14ac:dyDescent="0.35">
      <c r="M285" t="s">
        <v>41</v>
      </c>
      <c r="N285" t="s">
        <v>34</v>
      </c>
      <c r="O285" t="s">
        <v>23</v>
      </c>
      <c r="P285" s="4">
        <v>4935</v>
      </c>
      <c r="Q285" s="5">
        <v>126</v>
      </c>
    </row>
    <row r="286" spans="13:17" x14ac:dyDescent="0.35">
      <c r="M286" t="s">
        <v>6</v>
      </c>
      <c r="N286" t="s">
        <v>35</v>
      </c>
      <c r="O286" t="s">
        <v>30</v>
      </c>
      <c r="P286" s="4">
        <v>4781</v>
      </c>
      <c r="Q286" s="5">
        <v>123</v>
      </c>
    </row>
    <row r="287" spans="13:17" x14ac:dyDescent="0.35">
      <c r="M287" t="s">
        <v>5</v>
      </c>
      <c r="N287" t="s">
        <v>38</v>
      </c>
      <c r="O287" t="s">
        <v>25</v>
      </c>
      <c r="P287" s="4">
        <v>7483</v>
      </c>
      <c r="Q287" s="5">
        <v>45</v>
      </c>
    </row>
    <row r="288" spans="13:17" x14ac:dyDescent="0.35">
      <c r="M288" t="s">
        <v>10</v>
      </c>
      <c r="N288" t="s">
        <v>38</v>
      </c>
      <c r="O288" t="s">
        <v>4</v>
      </c>
      <c r="P288" s="4">
        <v>6860</v>
      </c>
      <c r="Q288" s="5">
        <v>126</v>
      </c>
    </row>
    <row r="289" spans="13:17" x14ac:dyDescent="0.35">
      <c r="M289" t="s">
        <v>40</v>
      </c>
      <c r="N289" t="s">
        <v>37</v>
      </c>
      <c r="O289" t="s">
        <v>29</v>
      </c>
      <c r="P289" s="4">
        <v>9002</v>
      </c>
      <c r="Q289" s="5">
        <v>72</v>
      </c>
    </row>
    <row r="290" spans="13:17" x14ac:dyDescent="0.35">
      <c r="M290" t="s">
        <v>6</v>
      </c>
      <c r="N290" t="s">
        <v>36</v>
      </c>
      <c r="O290" t="s">
        <v>29</v>
      </c>
      <c r="P290" s="4">
        <v>1400</v>
      </c>
      <c r="Q290" s="5">
        <v>135</v>
      </c>
    </row>
    <row r="291" spans="13:17" x14ac:dyDescent="0.35">
      <c r="M291" t="s">
        <v>10</v>
      </c>
      <c r="N291" t="s">
        <v>34</v>
      </c>
      <c r="O291" t="s">
        <v>22</v>
      </c>
      <c r="P291" s="4">
        <v>4053</v>
      </c>
      <c r="Q291" s="5">
        <v>24</v>
      </c>
    </row>
    <row r="292" spans="13:17" x14ac:dyDescent="0.35">
      <c r="M292" t="s">
        <v>7</v>
      </c>
      <c r="N292" t="s">
        <v>36</v>
      </c>
      <c r="O292" t="s">
        <v>31</v>
      </c>
      <c r="P292" s="4">
        <v>2149</v>
      </c>
      <c r="Q292" s="5">
        <v>117</v>
      </c>
    </row>
    <row r="293" spans="13:17" x14ac:dyDescent="0.35">
      <c r="M293" t="s">
        <v>3</v>
      </c>
      <c r="N293" t="s">
        <v>39</v>
      </c>
      <c r="O293" t="s">
        <v>29</v>
      </c>
      <c r="P293" s="4">
        <v>3640</v>
      </c>
      <c r="Q293" s="5">
        <v>51</v>
      </c>
    </row>
    <row r="294" spans="13:17" x14ac:dyDescent="0.35">
      <c r="M294" t="s">
        <v>2</v>
      </c>
      <c r="N294" t="s">
        <v>39</v>
      </c>
      <c r="O294" t="s">
        <v>23</v>
      </c>
      <c r="P294" s="4">
        <v>630</v>
      </c>
      <c r="Q294" s="5">
        <v>36</v>
      </c>
    </row>
    <row r="295" spans="13:17" x14ac:dyDescent="0.35">
      <c r="M295" t="s">
        <v>9</v>
      </c>
      <c r="N295" t="s">
        <v>35</v>
      </c>
      <c r="O295" t="s">
        <v>27</v>
      </c>
      <c r="P295" s="4">
        <v>2429</v>
      </c>
      <c r="Q295" s="5">
        <v>144</v>
      </c>
    </row>
    <row r="296" spans="13:17" x14ac:dyDescent="0.35">
      <c r="M296" t="s">
        <v>9</v>
      </c>
      <c r="N296" t="s">
        <v>36</v>
      </c>
      <c r="O296" t="s">
        <v>25</v>
      </c>
      <c r="P296" s="4">
        <v>2142</v>
      </c>
      <c r="Q296" s="5">
        <v>114</v>
      </c>
    </row>
    <row r="297" spans="13:17" x14ac:dyDescent="0.35">
      <c r="M297" t="s">
        <v>7</v>
      </c>
      <c r="N297" t="s">
        <v>37</v>
      </c>
      <c r="O297" t="s">
        <v>30</v>
      </c>
      <c r="P297" s="4">
        <v>6454</v>
      </c>
      <c r="Q297" s="5">
        <v>54</v>
      </c>
    </row>
    <row r="298" spans="13:17" x14ac:dyDescent="0.35">
      <c r="M298" t="s">
        <v>7</v>
      </c>
      <c r="N298" t="s">
        <v>37</v>
      </c>
      <c r="O298" t="s">
        <v>16</v>
      </c>
      <c r="P298" s="4">
        <v>4487</v>
      </c>
      <c r="Q298" s="5">
        <v>333</v>
      </c>
    </row>
    <row r="299" spans="13:17" x14ac:dyDescent="0.35">
      <c r="M299" t="s">
        <v>3</v>
      </c>
      <c r="N299" t="s">
        <v>37</v>
      </c>
      <c r="O299" t="s">
        <v>4</v>
      </c>
      <c r="P299" s="4">
        <v>938</v>
      </c>
      <c r="Q299" s="5">
        <v>366</v>
      </c>
    </row>
    <row r="300" spans="13:17" x14ac:dyDescent="0.35">
      <c r="M300" t="s">
        <v>3</v>
      </c>
      <c r="N300" t="s">
        <v>38</v>
      </c>
      <c r="O300" t="s">
        <v>26</v>
      </c>
      <c r="P300" s="4">
        <v>8841</v>
      </c>
      <c r="Q300" s="5">
        <v>303</v>
      </c>
    </row>
    <row r="301" spans="13:17" x14ac:dyDescent="0.35">
      <c r="M301" t="s">
        <v>2</v>
      </c>
      <c r="N301" t="s">
        <v>39</v>
      </c>
      <c r="O301" t="s">
        <v>33</v>
      </c>
      <c r="P301" s="4">
        <v>4018</v>
      </c>
      <c r="Q301" s="5">
        <v>126</v>
      </c>
    </row>
    <row r="302" spans="13:17" x14ac:dyDescent="0.35">
      <c r="M302" t="s">
        <v>41</v>
      </c>
      <c r="N302" t="s">
        <v>37</v>
      </c>
      <c r="O302" t="s">
        <v>15</v>
      </c>
      <c r="P302" s="4">
        <v>714</v>
      </c>
      <c r="Q302" s="5">
        <v>231</v>
      </c>
    </row>
    <row r="303" spans="13:17" x14ac:dyDescent="0.35">
      <c r="M303" t="s">
        <v>9</v>
      </c>
      <c r="N303" t="s">
        <v>38</v>
      </c>
      <c r="O303" t="s">
        <v>25</v>
      </c>
      <c r="P303" s="4">
        <v>3850</v>
      </c>
      <c r="Q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855C-65F6-4709-9E1C-E78DC3566EDE}">
  <dimension ref="A1:F25"/>
  <sheetViews>
    <sheetView workbookViewId="0">
      <selection activeCell="H6" sqref="H6"/>
    </sheetView>
  </sheetViews>
  <sheetFormatPr defaultRowHeight="14.5" x14ac:dyDescent="0.35"/>
  <cols>
    <col min="1" max="1" width="15.7265625" customWidth="1"/>
    <col min="2" max="2" width="14" customWidth="1"/>
    <col min="5" max="5" width="19" customWidth="1"/>
    <col min="6" max="6" width="14" customWidth="1"/>
  </cols>
  <sheetData>
    <row r="1" spans="1:6" x14ac:dyDescent="0.35">
      <c r="A1" s="22" t="s">
        <v>68</v>
      </c>
      <c r="B1" t="s">
        <v>70</v>
      </c>
      <c r="E1" s="22" t="s">
        <v>68</v>
      </c>
      <c r="F1" t="s">
        <v>70</v>
      </c>
    </row>
    <row r="2" spans="1:6" x14ac:dyDescent="0.35">
      <c r="A2" s="23" t="s">
        <v>38</v>
      </c>
      <c r="B2" s="24"/>
      <c r="E2" s="23" t="s">
        <v>38</v>
      </c>
      <c r="F2" s="24"/>
    </row>
    <row r="3" spans="1:6" x14ac:dyDescent="0.35">
      <c r="A3" s="27" t="s">
        <v>5</v>
      </c>
      <c r="B3" s="24">
        <v>25221</v>
      </c>
      <c r="E3" s="27" t="s">
        <v>10</v>
      </c>
      <c r="F3" s="24">
        <v>14714</v>
      </c>
    </row>
    <row r="4" spans="1:6" x14ac:dyDescent="0.35">
      <c r="A4" s="23" t="s">
        <v>36</v>
      </c>
      <c r="B4" s="24"/>
      <c r="E4" s="27" t="s">
        <v>3</v>
      </c>
      <c r="F4" s="24">
        <v>8841</v>
      </c>
    </row>
    <row r="5" spans="1:6" x14ac:dyDescent="0.35">
      <c r="A5" s="27" t="s">
        <v>5</v>
      </c>
      <c r="B5" s="24">
        <v>39620</v>
      </c>
      <c r="E5" s="27" t="s">
        <v>41</v>
      </c>
      <c r="F5" s="24">
        <v>6069</v>
      </c>
    </row>
    <row r="6" spans="1:6" x14ac:dyDescent="0.35">
      <c r="A6" s="23" t="s">
        <v>34</v>
      </c>
      <c r="B6" s="24"/>
      <c r="E6" s="23" t="s">
        <v>36</v>
      </c>
      <c r="F6" s="24"/>
    </row>
    <row r="7" spans="1:6" x14ac:dyDescent="0.35">
      <c r="A7" s="27" t="s">
        <v>5</v>
      </c>
      <c r="B7" s="24">
        <v>41559</v>
      </c>
      <c r="E7" s="27" t="s">
        <v>3</v>
      </c>
      <c r="F7" s="24">
        <v>18564</v>
      </c>
    </row>
    <row r="8" spans="1:6" x14ac:dyDescent="0.35">
      <c r="A8" s="23" t="s">
        <v>37</v>
      </c>
      <c r="B8" s="24"/>
      <c r="E8" s="27" t="s">
        <v>10</v>
      </c>
      <c r="F8" s="24">
        <v>13797</v>
      </c>
    </row>
    <row r="9" spans="1:6" x14ac:dyDescent="0.35">
      <c r="A9" s="27" t="s">
        <v>7</v>
      </c>
      <c r="B9" s="24">
        <v>43568</v>
      </c>
      <c r="E9" s="27" t="s">
        <v>8</v>
      </c>
      <c r="F9" s="24">
        <v>5019</v>
      </c>
    </row>
    <row r="10" spans="1:6" x14ac:dyDescent="0.35">
      <c r="A10" s="23" t="s">
        <v>39</v>
      </c>
      <c r="B10" s="24"/>
      <c r="E10" s="23" t="s">
        <v>34</v>
      </c>
      <c r="F10" s="24"/>
    </row>
    <row r="11" spans="1:6" x14ac:dyDescent="0.35">
      <c r="A11" s="27" t="s">
        <v>2</v>
      </c>
      <c r="B11" s="24">
        <v>45752</v>
      </c>
      <c r="E11" s="27" t="s">
        <v>41</v>
      </c>
      <c r="F11" s="24">
        <v>15855</v>
      </c>
    </row>
    <row r="12" spans="1:6" x14ac:dyDescent="0.35">
      <c r="A12" s="23" t="s">
        <v>35</v>
      </c>
      <c r="B12" s="24"/>
      <c r="E12" s="27" t="s">
        <v>2</v>
      </c>
      <c r="F12" s="24">
        <v>7763</v>
      </c>
    </row>
    <row r="13" spans="1:6" x14ac:dyDescent="0.35">
      <c r="A13" s="27" t="s">
        <v>40</v>
      </c>
      <c r="B13" s="24">
        <v>38325</v>
      </c>
      <c r="E13" s="27" t="s">
        <v>8</v>
      </c>
      <c r="F13" s="24">
        <v>5516</v>
      </c>
    </row>
    <row r="14" spans="1:6" x14ac:dyDescent="0.35">
      <c r="E14" s="23" t="s">
        <v>37</v>
      </c>
      <c r="F14" s="24"/>
    </row>
    <row r="15" spans="1:6" x14ac:dyDescent="0.35">
      <c r="E15" s="27" t="s">
        <v>3</v>
      </c>
      <c r="F15" s="24">
        <v>16821</v>
      </c>
    </row>
    <row r="16" spans="1:6" x14ac:dyDescent="0.35">
      <c r="E16" s="27" t="s">
        <v>5</v>
      </c>
      <c r="F16" s="24">
        <v>14504</v>
      </c>
    </row>
    <row r="17" spans="5:6" x14ac:dyDescent="0.35">
      <c r="E17" s="27" t="s">
        <v>10</v>
      </c>
      <c r="F17" s="24">
        <v>7987</v>
      </c>
    </row>
    <row r="18" spans="5:6" x14ac:dyDescent="0.35">
      <c r="E18" s="23" t="s">
        <v>39</v>
      </c>
      <c r="F18" s="24"/>
    </row>
    <row r="19" spans="5:6" x14ac:dyDescent="0.35">
      <c r="E19" s="27" t="s">
        <v>9</v>
      </c>
      <c r="F19" s="24">
        <v>9751</v>
      </c>
    </row>
    <row r="20" spans="5:6" x14ac:dyDescent="0.35">
      <c r="E20" s="27" t="s">
        <v>7</v>
      </c>
      <c r="F20" s="24">
        <v>5404</v>
      </c>
    </row>
    <row r="21" spans="5:6" x14ac:dyDescent="0.35">
      <c r="E21" s="27" t="s">
        <v>41</v>
      </c>
      <c r="F21" s="24">
        <v>3976</v>
      </c>
    </row>
    <row r="22" spans="5:6" x14ac:dyDescent="0.35">
      <c r="E22" s="23" t="s">
        <v>35</v>
      </c>
      <c r="F22" s="24"/>
    </row>
    <row r="23" spans="5:6" x14ac:dyDescent="0.35">
      <c r="E23" s="27" t="s">
        <v>9</v>
      </c>
      <c r="F23" s="24">
        <v>11319</v>
      </c>
    </row>
    <row r="24" spans="5:6" x14ac:dyDescent="0.35">
      <c r="E24" s="27" t="s">
        <v>6</v>
      </c>
      <c r="F24" s="24">
        <v>11018</v>
      </c>
    </row>
    <row r="25" spans="5:6" x14ac:dyDescent="0.35">
      <c r="E25" s="27" t="s">
        <v>2</v>
      </c>
      <c r="F25" s="24">
        <v>2142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A1DD-374E-4E91-B076-68BA5030919E}">
  <dimension ref="B3:C26"/>
  <sheetViews>
    <sheetView workbookViewId="0">
      <selection activeCell="G15" sqref="G15"/>
    </sheetView>
  </sheetViews>
  <sheetFormatPr defaultRowHeight="14.5" x14ac:dyDescent="0.35"/>
  <cols>
    <col min="2" max="2" width="20.36328125" customWidth="1"/>
    <col min="3" max="5" width="9.36328125" customWidth="1"/>
  </cols>
  <sheetData>
    <row r="3" spans="2:3" x14ac:dyDescent="0.35">
      <c r="B3" s="22" t="s">
        <v>68</v>
      </c>
      <c r="C3" t="s">
        <v>74</v>
      </c>
    </row>
    <row r="4" spans="2:3" x14ac:dyDescent="0.35">
      <c r="B4" s="23" t="s">
        <v>14</v>
      </c>
      <c r="C4" s="28">
        <v>19525.600000000002</v>
      </c>
    </row>
    <row r="5" spans="2:3" x14ac:dyDescent="0.35">
      <c r="B5" s="23" t="s">
        <v>30</v>
      </c>
      <c r="C5" s="28">
        <v>25899.020000000011</v>
      </c>
    </row>
    <row r="6" spans="2:3" x14ac:dyDescent="0.35">
      <c r="B6" s="23" t="s">
        <v>24</v>
      </c>
      <c r="C6" s="28">
        <v>30189.32</v>
      </c>
    </row>
    <row r="7" spans="2:3" x14ac:dyDescent="0.35">
      <c r="B7" s="23" t="s">
        <v>19</v>
      </c>
      <c r="C7" s="28">
        <v>29800.160000000003</v>
      </c>
    </row>
    <row r="8" spans="2:3" x14ac:dyDescent="0.35">
      <c r="B8" s="23" t="s">
        <v>22</v>
      </c>
      <c r="C8" s="28">
        <v>46234.960000000006</v>
      </c>
    </row>
    <row r="9" spans="2:3" x14ac:dyDescent="0.35">
      <c r="B9" s="23" t="s">
        <v>4</v>
      </c>
      <c r="C9" s="28">
        <v>14946.919999999998</v>
      </c>
    </row>
    <row r="10" spans="2:3" x14ac:dyDescent="0.35">
      <c r="B10" s="23" t="s">
        <v>26</v>
      </c>
      <c r="C10" s="28">
        <v>58277.8</v>
      </c>
    </row>
    <row r="11" spans="2:3" x14ac:dyDescent="0.35">
      <c r="B11" s="23" t="s">
        <v>28</v>
      </c>
      <c r="C11" s="28">
        <v>39084.340000000004</v>
      </c>
    </row>
    <row r="12" spans="2:3" x14ac:dyDescent="0.35">
      <c r="B12" s="23" t="s">
        <v>32</v>
      </c>
      <c r="C12" s="28">
        <v>52063.35</v>
      </c>
    </row>
    <row r="13" spans="2:3" x14ac:dyDescent="0.35">
      <c r="B13" s="23" t="s">
        <v>18</v>
      </c>
      <c r="C13" s="28">
        <v>40814.559999999998</v>
      </c>
    </row>
    <row r="14" spans="2:3" x14ac:dyDescent="0.35">
      <c r="B14" s="23" t="s">
        <v>17</v>
      </c>
      <c r="C14" s="28">
        <v>56471.590000000004</v>
      </c>
    </row>
    <row r="15" spans="2:3" x14ac:dyDescent="0.35">
      <c r="B15" s="23" t="s">
        <v>23</v>
      </c>
      <c r="C15" s="28">
        <v>44884.12</v>
      </c>
    </row>
    <row r="16" spans="2:3" x14ac:dyDescent="0.35">
      <c r="B16" s="23" t="s">
        <v>29</v>
      </c>
      <c r="C16" s="28">
        <v>36700.840000000004</v>
      </c>
    </row>
    <row r="17" spans="2:3" x14ac:dyDescent="0.35">
      <c r="B17" s="23" t="s">
        <v>13</v>
      </c>
      <c r="C17" s="28">
        <v>29721.27</v>
      </c>
    </row>
    <row r="18" spans="2:3" x14ac:dyDescent="0.35">
      <c r="B18" s="23" t="s">
        <v>16</v>
      </c>
      <c r="C18" s="28">
        <v>43177.340000000004</v>
      </c>
    </row>
    <row r="19" spans="2:3" x14ac:dyDescent="0.35">
      <c r="B19" s="23" t="s">
        <v>20</v>
      </c>
      <c r="C19" s="28">
        <v>31390.480000000003</v>
      </c>
    </row>
    <row r="20" spans="2:3" x14ac:dyDescent="0.35">
      <c r="B20" s="23" t="s">
        <v>27</v>
      </c>
      <c r="C20" s="28">
        <v>19572.14</v>
      </c>
    </row>
    <row r="21" spans="2:3" x14ac:dyDescent="0.35">
      <c r="B21" s="23" t="s">
        <v>33</v>
      </c>
      <c r="C21" s="28">
        <v>46226.020000000004</v>
      </c>
    </row>
    <row r="22" spans="2:3" x14ac:dyDescent="0.35">
      <c r="B22" s="23" t="s">
        <v>15</v>
      </c>
      <c r="C22" s="28">
        <v>50988.91</v>
      </c>
    </row>
    <row r="23" spans="2:3" x14ac:dyDescent="0.35">
      <c r="B23" s="23" t="s">
        <v>31</v>
      </c>
      <c r="C23" s="28">
        <v>29518.43</v>
      </c>
    </row>
    <row r="24" spans="2:3" x14ac:dyDescent="0.35">
      <c r="B24" s="23" t="s">
        <v>21</v>
      </c>
      <c r="C24" s="28">
        <v>26000</v>
      </c>
    </row>
    <row r="25" spans="2:3" x14ac:dyDescent="0.35">
      <c r="B25" s="23" t="s">
        <v>25</v>
      </c>
      <c r="C25" s="28">
        <v>29678.099999999995</v>
      </c>
    </row>
    <row r="26" spans="2:3" x14ac:dyDescent="0.35">
      <c r="B26" s="23" t="s">
        <v>69</v>
      </c>
      <c r="C26"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arif shaikh</cp:lastModifiedBy>
  <dcterms:created xsi:type="dcterms:W3CDTF">2021-03-14T20:21:32Z</dcterms:created>
  <dcterms:modified xsi:type="dcterms:W3CDTF">2023-06-11T16:17:38Z</dcterms:modified>
</cp:coreProperties>
</file>